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sta1\Documents\A Kopijos\Programos 2021-2023\TS 2021-02-18 Nr.1-31\"/>
    </mc:Choice>
  </mc:AlternateContent>
  <bookViews>
    <workbookView xWindow="-120" yWindow="-120" windowWidth="29040" windowHeight="15840" tabRatio="629"/>
  </bookViews>
  <sheets>
    <sheet name="01" sheetId="72" r:id="rId1"/>
    <sheet name="02 " sheetId="93" r:id="rId2"/>
    <sheet name="03" sheetId="96" r:id="rId3"/>
    <sheet name="04" sheetId="101" r:id="rId4"/>
    <sheet name="05" sheetId="94" r:id="rId5"/>
    <sheet name="06" sheetId="84" r:id="rId6"/>
    <sheet name="08" sheetId="95" r:id="rId7"/>
    <sheet name="09" sheetId="102" r:id="rId8"/>
    <sheet name="10 " sheetId="104" r:id="rId9"/>
    <sheet name="11" sheetId="98" r:id="rId10"/>
    <sheet name="12" sheetId="105" r:id="rId11"/>
    <sheet name="13" sheetId="108" r:id="rId12"/>
    <sheet name="14" sheetId="100" r:id="rId13"/>
    <sheet name="15" sheetId="106" r:id="rId14"/>
    <sheet name="16" sheetId="107" r:id="rId15"/>
    <sheet name="Priemoniu vykdytoju kodai" sheetId="3" r:id="rId16"/>
  </sheets>
  <calcPr calcId="152511"/>
</workbook>
</file>

<file path=xl/calcChain.xml><?xml version="1.0" encoding="utf-8"?>
<calcChain xmlns="http://schemas.openxmlformats.org/spreadsheetml/2006/main">
  <c r="K48" i="107" l="1"/>
  <c r="O115" i="108"/>
  <c r="P115" i="108"/>
  <c r="O114" i="108"/>
  <c r="P114" i="108"/>
  <c r="O113" i="108"/>
  <c r="P113" i="108"/>
  <c r="O112" i="108"/>
  <c r="P112" i="108"/>
  <c r="O111" i="108"/>
  <c r="P111" i="108"/>
  <c r="H124" i="106" l="1"/>
  <c r="H126" i="106" s="1"/>
  <c r="H114" i="106"/>
  <c r="L108" i="106"/>
  <c r="L109" i="106" s="1"/>
  <c r="K108" i="106"/>
  <c r="K109" i="106" s="1"/>
  <c r="M107" i="106"/>
  <c r="M108" i="106" s="1"/>
  <c r="M109" i="106" s="1"/>
  <c r="L107" i="106"/>
  <c r="J107" i="106"/>
  <c r="J108" i="106" s="1"/>
  <c r="J109" i="106" s="1"/>
  <c r="I107" i="106"/>
  <c r="I108" i="106" s="1"/>
  <c r="I109" i="106" s="1"/>
  <c r="H107" i="106"/>
  <c r="H108" i="106" s="1"/>
  <c r="H109" i="106" s="1"/>
  <c r="K101" i="106"/>
  <c r="J101" i="106"/>
  <c r="L100" i="106"/>
  <c r="L101" i="106" s="1"/>
  <c r="J100" i="106"/>
  <c r="M99" i="106"/>
  <c r="L99" i="106"/>
  <c r="K99" i="106"/>
  <c r="J99" i="106"/>
  <c r="I99" i="106"/>
  <c r="H99" i="106"/>
  <c r="M97" i="106"/>
  <c r="L97" i="106"/>
  <c r="K97" i="106"/>
  <c r="J97" i="106"/>
  <c r="I97" i="106"/>
  <c r="H97" i="106"/>
  <c r="K93" i="106"/>
  <c r="J93" i="106"/>
  <c r="I93" i="106"/>
  <c r="I100" i="106" s="1"/>
  <c r="I101" i="106" s="1"/>
  <c r="H93" i="106"/>
  <c r="M85" i="106"/>
  <c r="L85" i="106"/>
  <c r="K85" i="106"/>
  <c r="J85" i="106"/>
  <c r="I85" i="106"/>
  <c r="H85" i="106"/>
  <c r="M83" i="106"/>
  <c r="L83" i="106"/>
  <c r="K83" i="106"/>
  <c r="J83" i="106"/>
  <c r="I83" i="106"/>
  <c r="H83" i="106"/>
  <c r="M81" i="106"/>
  <c r="L81" i="106"/>
  <c r="K81" i="106"/>
  <c r="J81" i="106"/>
  <c r="I81" i="106"/>
  <c r="H81" i="106"/>
  <c r="M77" i="106"/>
  <c r="L77" i="106"/>
  <c r="K77" i="106"/>
  <c r="J77" i="106"/>
  <c r="I77" i="106"/>
  <c r="H77" i="106"/>
  <c r="M73" i="106"/>
  <c r="L73" i="106"/>
  <c r="L78" i="106" s="1"/>
  <c r="K73" i="106"/>
  <c r="K78" i="106" s="1"/>
  <c r="J73" i="106"/>
  <c r="I73" i="106"/>
  <c r="H73" i="106"/>
  <c r="H78" i="106" s="1"/>
  <c r="M64" i="106"/>
  <c r="L64" i="106"/>
  <c r="K64" i="106"/>
  <c r="J64" i="106"/>
  <c r="I64" i="106"/>
  <c r="H64" i="106"/>
  <c r="M59" i="106"/>
  <c r="L59" i="106"/>
  <c r="L65" i="106" s="1"/>
  <c r="K59" i="106"/>
  <c r="K65" i="106" s="1"/>
  <c r="J59" i="106"/>
  <c r="I59" i="106"/>
  <c r="H59" i="106"/>
  <c r="H65" i="106" s="1"/>
  <c r="M48" i="106"/>
  <c r="M47" i="106"/>
  <c r="L47" i="106"/>
  <c r="L48" i="106" s="1"/>
  <c r="K47" i="106"/>
  <c r="K48" i="106" s="1"/>
  <c r="J47" i="106"/>
  <c r="J48" i="106" s="1"/>
  <c r="I47" i="106"/>
  <c r="I48" i="106" s="1"/>
  <c r="H47" i="106"/>
  <c r="H48" i="106" s="1"/>
  <c r="M43" i="106"/>
  <c r="M44" i="106" s="1"/>
  <c r="L43" i="106"/>
  <c r="L44" i="106" s="1"/>
  <c r="K43" i="106"/>
  <c r="K44" i="106" s="1"/>
  <c r="I43" i="106"/>
  <c r="I44" i="106" s="1"/>
  <c r="H43" i="106"/>
  <c r="H44" i="106" s="1"/>
  <c r="M38" i="106"/>
  <c r="L38" i="106"/>
  <c r="K38" i="106"/>
  <c r="J38" i="106"/>
  <c r="I38" i="106"/>
  <c r="H38" i="106"/>
  <c r="M36" i="106"/>
  <c r="L36" i="106"/>
  <c r="K36" i="106"/>
  <c r="J36" i="106"/>
  <c r="I36" i="106"/>
  <c r="M34" i="106"/>
  <c r="L34" i="106"/>
  <c r="K34" i="106"/>
  <c r="J34" i="106"/>
  <c r="I34" i="106"/>
  <c r="H34" i="106"/>
  <c r="M32" i="106"/>
  <c r="L32" i="106"/>
  <c r="K32" i="106"/>
  <c r="J32" i="106"/>
  <c r="J39" i="106" s="1"/>
  <c r="I32" i="106"/>
  <c r="H32" i="106"/>
  <c r="M27" i="106"/>
  <c r="L27" i="106"/>
  <c r="K27" i="106"/>
  <c r="J27" i="106"/>
  <c r="I27" i="106"/>
  <c r="H27" i="106"/>
  <c r="M24" i="106"/>
  <c r="L24" i="106"/>
  <c r="K24" i="106"/>
  <c r="J24" i="106"/>
  <c r="I24" i="106"/>
  <c r="H23" i="106"/>
  <c r="H24" i="106" s="1"/>
  <c r="M22" i="106"/>
  <c r="L22" i="106"/>
  <c r="K22" i="106"/>
  <c r="J22" i="106"/>
  <c r="I22" i="106"/>
  <c r="H22" i="106"/>
  <c r="M20" i="106"/>
  <c r="L20" i="106"/>
  <c r="K20" i="106"/>
  <c r="J20" i="106"/>
  <c r="I20" i="106"/>
  <c r="H20" i="106"/>
  <c r="M18" i="106"/>
  <c r="L18" i="106"/>
  <c r="K18" i="106"/>
  <c r="J18" i="106"/>
  <c r="I18" i="106"/>
  <c r="H18" i="106"/>
  <c r="M16" i="106"/>
  <c r="L16" i="106"/>
  <c r="K16" i="106"/>
  <c r="J16" i="106"/>
  <c r="I16" i="106"/>
  <c r="H16" i="106"/>
  <c r="M13" i="106"/>
  <c r="L13" i="106"/>
  <c r="K13" i="106"/>
  <c r="J13" i="106"/>
  <c r="I13" i="106"/>
  <c r="H13" i="106"/>
  <c r="M10" i="106"/>
  <c r="L10" i="106"/>
  <c r="K10" i="106"/>
  <c r="K28" i="106" s="1"/>
  <c r="J10" i="106"/>
  <c r="J28" i="106" s="1"/>
  <c r="I10" i="106"/>
  <c r="H10" i="106"/>
  <c r="K39" i="106" l="1"/>
  <c r="K49" i="106" s="1"/>
  <c r="L28" i="106"/>
  <c r="L49" i="106" s="1"/>
  <c r="L39" i="106"/>
  <c r="H36" i="106"/>
  <c r="H39" i="106" s="1"/>
  <c r="I65" i="106"/>
  <c r="M65" i="106"/>
  <c r="I78" i="106"/>
  <c r="M78" i="106"/>
  <c r="I86" i="106"/>
  <c r="M86" i="106"/>
  <c r="K86" i="106"/>
  <c r="M100" i="106"/>
  <c r="M101" i="106" s="1"/>
  <c r="J49" i="106"/>
  <c r="H28" i="106"/>
  <c r="I28" i="106"/>
  <c r="M28" i="106"/>
  <c r="M49" i="106" s="1"/>
  <c r="I39" i="106"/>
  <c r="M39" i="106"/>
  <c r="J65" i="106"/>
  <c r="J78" i="106"/>
  <c r="J86" i="106"/>
  <c r="H86" i="106"/>
  <c r="H87" i="106" s="1"/>
  <c r="L86" i="106"/>
  <c r="L87" i="106" s="1"/>
  <c r="H100" i="106"/>
  <c r="H101" i="106" s="1"/>
  <c r="I49" i="106"/>
  <c r="K87" i="106"/>
  <c r="L110" i="106" l="1"/>
  <c r="I87" i="106"/>
  <c r="I110" i="106"/>
  <c r="K110" i="106"/>
  <c r="H49" i="106"/>
  <c r="H110" i="106" s="1"/>
  <c r="J87" i="106"/>
  <c r="J110" i="106" s="1"/>
  <c r="M87" i="106"/>
  <c r="M110" i="106" s="1"/>
  <c r="K561" i="93" l="1"/>
  <c r="K553" i="93"/>
  <c r="K534" i="93"/>
  <c r="P531" i="93"/>
  <c r="O531" i="93"/>
  <c r="N531" i="93"/>
  <c r="M531" i="93"/>
  <c r="L531" i="93"/>
  <c r="K530" i="93"/>
  <c r="K529" i="93"/>
  <c r="K528" i="93"/>
  <c r="K527" i="93"/>
  <c r="K526" i="93"/>
  <c r="P524" i="93"/>
  <c r="O524" i="93"/>
  <c r="N524" i="93"/>
  <c r="M524" i="93"/>
  <c r="L524" i="93"/>
  <c r="P523" i="93"/>
  <c r="O523" i="93"/>
  <c r="N523" i="93"/>
  <c r="M523" i="93"/>
  <c r="L523" i="93"/>
  <c r="K523" i="93" s="1"/>
  <c r="P522" i="93"/>
  <c r="O522" i="93"/>
  <c r="N522" i="93"/>
  <c r="M522" i="93"/>
  <c r="L522" i="93"/>
  <c r="K522" i="93" s="1"/>
  <c r="P521" i="93"/>
  <c r="O521" i="93"/>
  <c r="N521" i="93"/>
  <c r="M521" i="93"/>
  <c r="L521" i="93"/>
  <c r="P520" i="93"/>
  <c r="O520" i="93"/>
  <c r="N520" i="93"/>
  <c r="M520" i="93"/>
  <c r="L520" i="93"/>
  <c r="P513" i="93"/>
  <c r="O513" i="93"/>
  <c r="N513" i="93"/>
  <c r="M513" i="93"/>
  <c r="L513" i="93"/>
  <c r="K512" i="93"/>
  <c r="K511" i="93"/>
  <c r="K510" i="93"/>
  <c r="K509" i="93"/>
  <c r="K508" i="93"/>
  <c r="P507" i="93"/>
  <c r="O507" i="93"/>
  <c r="N507" i="93"/>
  <c r="M507" i="93"/>
  <c r="L507" i="93"/>
  <c r="K506" i="93"/>
  <c r="K505" i="93"/>
  <c r="K504" i="93"/>
  <c r="K503" i="93"/>
  <c r="K502" i="93"/>
  <c r="P501" i="93"/>
  <c r="O501" i="93"/>
  <c r="N501" i="93"/>
  <c r="M501" i="93"/>
  <c r="L501" i="93"/>
  <c r="K500" i="93"/>
  <c r="K499" i="93"/>
  <c r="K498" i="93"/>
  <c r="K497" i="93"/>
  <c r="K496" i="93"/>
  <c r="P495" i="93"/>
  <c r="O495" i="93"/>
  <c r="N495" i="93"/>
  <c r="M495" i="93"/>
  <c r="L495" i="93"/>
  <c r="K494" i="93"/>
  <c r="K493" i="93"/>
  <c r="K492" i="93"/>
  <c r="P491" i="93"/>
  <c r="O491" i="93"/>
  <c r="N491" i="93"/>
  <c r="M491" i="93"/>
  <c r="L491" i="93"/>
  <c r="K490" i="93"/>
  <c r="K489" i="93"/>
  <c r="K488" i="93"/>
  <c r="K491" i="93" s="1"/>
  <c r="P487" i="93"/>
  <c r="O487" i="93"/>
  <c r="N487" i="93"/>
  <c r="M487" i="93"/>
  <c r="L487" i="93"/>
  <c r="K486" i="93"/>
  <c r="K485" i="93"/>
  <c r="K484" i="93"/>
  <c r="K487" i="93" s="1"/>
  <c r="P483" i="93"/>
  <c r="O483" i="93"/>
  <c r="N483" i="93"/>
  <c r="M483" i="93"/>
  <c r="L483" i="93"/>
  <c r="K482" i="93"/>
  <c r="K481" i="93"/>
  <c r="K480" i="93"/>
  <c r="K483" i="93" s="1"/>
  <c r="P479" i="93"/>
  <c r="O479" i="93"/>
  <c r="N479" i="93"/>
  <c r="M479" i="93"/>
  <c r="L479" i="93"/>
  <c r="K478" i="93"/>
  <c r="K477" i="93"/>
  <c r="K476" i="93"/>
  <c r="P475" i="93"/>
  <c r="O475" i="93"/>
  <c r="N475" i="93"/>
  <c r="M475" i="93"/>
  <c r="L475" i="93"/>
  <c r="K474" i="93"/>
  <c r="K473" i="93"/>
  <c r="K472" i="93"/>
  <c r="K475" i="93" s="1"/>
  <c r="P471" i="93"/>
  <c r="O471" i="93"/>
  <c r="N471" i="93"/>
  <c r="M471" i="93"/>
  <c r="L471" i="93"/>
  <c r="K470" i="93"/>
  <c r="K471" i="93" s="1"/>
  <c r="P469" i="93"/>
  <c r="O469" i="93"/>
  <c r="N469" i="93"/>
  <c r="M469" i="93"/>
  <c r="L469" i="93"/>
  <c r="K468" i="93"/>
  <c r="K467" i="93"/>
  <c r="K466" i="93"/>
  <c r="K465" i="93"/>
  <c r="K464" i="93"/>
  <c r="P463" i="93"/>
  <c r="O463" i="93"/>
  <c r="N463" i="93"/>
  <c r="M463" i="93"/>
  <c r="L463" i="93"/>
  <c r="K460" i="93"/>
  <c r="K463" i="93" s="1"/>
  <c r="P459" i="93"/>
  <c r="O459" i="93"/>
  <c r="N459" i="93"/>
  <c r="M459" i="93"/>
  <c r="L459" i="93"/>
  <c r="K457" i="93"/>
  <c r="K456" i="93"/>
  <c r="P455" i="93"/>
  <c r="O455" i="93"/>
  <c r="N455" i="93"/>
  <c r="M455" i="93"/>
  <c r="L455" i="93"/>
  <c r="K452" i="93"/>
  <c r="K451" i="93"/>
  <c r="K455" i="93" s="1"/>
  <c r="P450" i="93"/>
  <c r="O450" i="93"/>
  <c r="N450" i="93"/>
  <c r="M450" i="93"/>
  <c r="L450" i="93"/>
  <c r="K447" i="93"/>
  <c r="K446" i="93"/>
  <c r="P445" i="93"/>
  <c r="O445" i="93"/>
  <c r="N445" i="93"/>
  <c r="M445" i="93"/>
  <c r="L445" i="93"/>
  <c r="K442" i="93"/>
  <c r="K441" i="93"/>
  <c r="P440" i="93"/>
  <c r="O440" i="93"/>
  <c r="N440" i="93"/>
  <c r="M440" i="93"/>
  <c r="L440" i="93"/>
  <c r="K437" i="93"/>
  <c r="K436" i="93"/>
  <c r="P435" i="93"/>
  <c r="O435" i="93"/>
  <c r="N435" i="93"/>
  <c r="M435" i="93"/>
  <c r="L435" i="93"/>
  <c r="K432" i="93"/>
  <c r="K431" i="93"/>
  <c r="K435" i="93" s="1"/>
  <c r="P430" i="93"/>
  <c r="O430" i="93"/>
  <c r="N430" i="93"/>
  <c r="M430" i="93"/>
  <c r="L430" i="93"/>
  <c r="K427" i="93"/>
  <c r="K426" i="93"/>
  <c r="P425" i="93"/>
  <c r="O425" i="93"/>
  <c r="N425" i="93"/>
  <c r="M425" i="93"/>
  <c r="L425" i="93"/>
  <c r="K423" i="93"/>
  <c r="K422" i="93"/>
  <c r="K421" i="93"/>
  <c r="P420" i="93"/>
  <c r="O420" i="93"/>
  <c r="N420" i="93"/>
  <c r="M420" i="93"/>
  <c r="L420" i="93"/>
  <c r="K418" i="93"/>
  <c r="K417" i="93"/>
  <c r="K416" i="93"/>
  <c r="P415" i="93"/>
  <c r="O415" i="93"/>
  <c r="N415" i="93"/>
  <c r="M415" i="93"/>
  <c r="L415" i="93"/>
  <c r="K414" i="93"/>
  <c r="K413" i="93"/>
  <c r="K412" i="93"/>
  <c r="P411" i="93"/>
  <c r="O411" i="93"/>
  <c r="N411" i="93"/>
  <c r="M411" i="93"/>
  <c r="L411" i="93"/>
  <c r="K410" i="93"/>
  <c r="K409" i="93"/>
  <c r="K408" i="93"/>
  <c r="K407" i="93"/>
  <c r="K406" i="93"/>
  <c r="P405" i="93"/>
  <c r="O405" i="93"/>
  <c r="N405" i="93"/>
  <c r="M405" i="93"/>
  <c r="L405" i="93"/>
  <c r="K404" i="93"/>
  <c r="K403" i="93"/>
  <c r="K402" i="93"/>
  <c r="K401" i="93"/>
  <c r="K400" i="93"/>
  <c r="P399" i="93"/>
  <c r="O399" i="93"/>
  <c r="N399" i="93"/>
  <c r="M399" i="93"/>
  <c r="L399" i="93"/>
  <c r="K397" i="93"/>
  <c r="K396" i="93"/>
  <c r="K395" i="93"/>
  <c r="P394" i="93"/>
  <c r="O394" i="93"/>
  <c r="N394" i="93"/>
  <c r="M394" i="93"/>
  <c r="L394" i="93"/>
  <c r="K392" i="93"/>
  <c r="K391" i="93"/>
  <c r="K390" i="93"/>
  <c r="P389" i="93"/>
  <c r="O389" i="93"/>
  <c r="N389" i="93"/>
  <c r="M389" i="93"/>
  <c r="L389" i="93"/>
  <c r="K388" i="93"/>
  <c r="K387" i="93"/>
  <c r="K386" i="93"/>
  <c r="K385" i="93"/>
  <c r="K384" i="93"/>
  <c r="P383" i="93"/>
  <c r="O383" i="93"/>
  <c r="N383" i="93"/>
  <c r="M383" i="93"/>
  <c r="L383" i="93"/>
  <c r="K382" i="93"/>
  <c r="K381" i="93"/>
  <c r="K380" i="93"/>
  <c r="K379" i="93"/>
  <c r="K378" i="93"/>
  <c r="P377" i="93"/>
  <c r="O377" i="93"/>
  <c r="N377" i="93"/>
  <c r="M377" i="93"/>
  <c r="L377" i="93"/>
  <c r="K376" i="93"/>
  <c r="K375" i="93"/>
  <c r="K374" i="93"/>
  <c r="K373" i="93"/>
  <c r="K372" i="93"/>
  <c r="P371" i="93"/>
  <c r="O371" i="93"/>
  <c r="N371" i="93"/>
  <c r="M371" i="93"/>
  <c r="L371" i="93"/>
  <c r="K370" i="93"/>
  <c r="K369" i="93"/>
  <c r="K368" i="93"/>
  <c r="K367" i="93"/>
  <c r="K366" i="93"/>
  <c r="P365" i="93"/>
  <c r="P364" i="93"/>
  <c r="O364" i="93" s="1"/>
  <c r="K363" i="93"/>
  <c r="K362" i="93"/>
  <c r="K361" i="93"/>
  <c r="K360" i="93"/>
  <c r="P358" i="93"/>
  <c r="O358" i="93"/>
  <c r="N358" i="93"/>
  <c r="M358" i="93"/>
  <c r="M544" i="93" s="1"/>
  <c r="L358" i="93"/>
  <c r="L544" i="93" s="1"/>
  <c r="P357" i="93"/>
  <c r="P356" i="93"/>
  <c r="O356" i="93"/>
  <c r="N356" i="93"/>
  <c r="M356" i="93"/>
  <c r="L356" i="93"/>
  <c r="P355" i="93"/>
  <c r="O355" i="93"/>
  <c r="N355" i="93"/>
  <c r="M355" i="93"/>
  <c r="L355" i="93"/>
  <c r="P354" i="93"/>
  <c r="O354" i="93"/>
  <c r="N354" i="93"/>
  <c r="M354" i="93"/>
  <c r="L354" i="93"/>
  <c r="P353" i="93"/>
  <c r="O353" i="93"/>
  <c r="N353" i="93"/>
  <c r="M353" i="93"/>
  <c r="L353" i="93"/>
  <c r="P350" i="93"/>
  <c r="O350" i="93"/>
  <c r="N350" i="93"/>
  <c r="M350" i="93"/>
  <c r="L350" i="93"/>
  <c r="K349" i="93"/>
  <c r="K348" i="93"/>
  <c r="K347" i="93"/>
  <c r="K346" i="93"/>
  <c r="K345" i="93"/>
  <c r="P344" i="93"/>
  <c r="O344" i="93"/>
  <c r="N344" i="93"/>
  <c r="M344" i="93"/>
  <c r="L344" i="93"/>
  <c r="K343" i="93"/>
  <c r="K342" i="93"/>
  <c r="K341" i="93"/>
  <c r="K340" i="93"/>
  <c r="K339" i="93"/>
  <c r="P338" i="93"/>
  <c r="O338" i="93"/>
  <c r="N338" i="93"/>
  <c r="M338" i="93"/>
  <c r="L338" i="93"/>
  <c r="K337" i="93"/>
  <c r="K336" i="93"/>
  <c r="K335" i="93"/>
  <c r="K334" i="93"/>
  <c r="K333" i="93"/>
  <c r="P332" i="93"/>
  <c r="O332" i="93"/>
  <c r="N332" i="93"/>
  <c r="M332" i="93"/>
  <c r="L332" i="93"/>
  <c r="K331" i="93"/>
  <c r="K330" i="93"/>
  <c r="K329" i="93"/>
  <c r="K328" i="93"/>
  <c r="K327" i="93"/>
  <c r="P326" i="93"/>
  <c r="O326" i="93"/>
  <c r="N326" i="93"/>
  <c r="M326" i="93"/>
  <c r="L326" i="93"/>
  <c r="K325" i="93"/>
  <c r="K324" i="93"/>
  <c r="K323" i="93"/>
  <c r="K326" i="93" s="1"/>
  <c r="P322" i="93"/>
  <c r="O322" i="93"/>
  <c r="N322" i="93"/>
  <c r="M322" i="93"/>
  <c r="L322" i="93"/>
  <c r="K321" i="93"/>
  <c r="K320" i="93"/>
  <c r="K319" i="93"/>
  <c r="K318" i="93"/>
  <c r="K317" i="93"/>
  <c r="P316" i="93"/>
  <c r="O316" i="93"/>
  <c r="N316" i="93"/>
  <c r="M316" i="93"/>
  <c r="L316" i="93"/>
  <c r="K315" i="93"/>
  <c r="K314" i="93"/>
  <c r="K313" i="93"/>
  <c r="K312" i="93"/>
  <c r="K311" i="93"/>
  <c r="P310" i="93"/>
  <c r="O310" i="93"/>
  <c r="N310" i="93"/>
  <c r="M310" i="93"/>
  <c r="L310" i="93"/>
  <c r="K308" i="93"/>
  <c r="K307" i="93"/>
  <c r="K306" i="93"/>
  <c r="K310" i="93" s="1"/>
  <c r="P305" i="93"/>
  <c r="O305" i="93"/>
  <c r="N305" i="93"/>
  <c r="M305" i="93"/>
  <c r="L305" i="93"/>
  <c r="K304" i="93"/>
  <c r="K303" i="93"/>
  <c r="K302" i="93"/>
  <c r="P301" i="93"/>
  <c r="O301" i="93"/>
  <c r="N301" i="93"/>
  <c r="M301" i="93"/>
  <c r="L301" i="93"/>
  <c r="K300" i="93"/>
  <c r="K299" i="93"/>
  <c r="K298" i="93"/>
  <c r="K297" i="93"/>
  <c r="K296" i="93"/>
  <c r="P295" i="93"/>
  <c r="O295" i="93"/>
  <c r="N295" i="93"/>
  <c r="M295" i="93"/>
  <c r="L295" i="93"/>
  <c r="K294" i="93"/>
  <c r="K293" i="93"/>
  <c r="K292" i="93"/>
  <c r="P291" i="93"/>
  <c r="O291" i="93"/>
  <c r="N291" i="93"/>
  <c r="M291" i="93"/>
  <c r="L291" i="93"/>
  <c r="K290" i="93"/>
  <c r="K289" i="93"/>
  <c r="K288" i="93"/>
  <c r="K287" i="93"/>
  <c r="K286" i="93"/>
  <c r="P285" i="93"/>
  <c r="O285" i="93"/>
  <c r="N285" i="93"/>
  <c r="M285" i="93"/>
  <c r="L285" i="93"/>
  <c r="K284" i="93"/>
  <c r="K283" i="93"/>
  <c r="K282" i="93"/>
  <c r="K281" i="93"/>
  <c r="K280" i="93"/>
  <c r="P279" i="93"/>
  <c r="O279" i="93"/>
  <c r="N279" i="93"/>
  <c r="M279" i="93"/>
  <c r="L279" i="93"/>
  <c r="K278" i="93"/>
  <c r="K277" i="93"/>
  <c r="K276" i="93"/>
  <c r="K275" i="93"/>
  <c r="K274" i="93"/>
  <c r="P273" i="93"/>
  <c r="O273" i="93"/>
  <c r="N273" i="93"/>
  <c r="M273" i="93"/>
  <c r="L273" i="93"/>
  <c r="K272" i="93"/>
  <c r="K271" i="93"/>
  <c r="K270" i="93"/>
  <c r="K269" i="93"/>
  <c r="K268" i="93"/>
  <c r="P267" i="93"/>
  <c r="O267" i="93"/>
  <c r="N267" i="93"/>
  <c r="M267" i="93"/>
  <c r="L267" i="93"/>
  <c r="K266" i="93"/>
  <c r="K265" i="93"/>
  <c r="K264" i="93"/>
  <c r="K263" i="93"/>
  <c r="K262" i="93"/>
  <c r="P261" i="93"/>
  <c r="O261" i="93"/>
  <c r="N261" i="93"/>
  <c r="M261" i="93"/>
  <c r="L261" i="93"/>
  <c r="K260" i="93"/>
  <c r="K259" i="93"/>
  <c r="K258" i="93"/>
  <c r="K257" i="93"/>
  <c r="K256" i="93"/>
  <c r="P254" i="93"/>
  <c r="O254" i="93"/>
  <c r="N254" i="93"/>
  <c r="M254" i="93"/>
  <c r="L254" i="93"/>
  <c r="P253" i="93"/>
  <c r="O253" i="93"/>
  <c r="N253" i="93"/>
  <c r="M253" i="93"/>
  <c r="L253" i="93"/>
  <c r="K253" i="93" s="1"/>
  <c r="P252" i="93"/>
  <c r="O252" i="93"/>
  <c r="N252" i="93"/>
  <c r="M252" i="93"/>
  <c r="L252" i="93"/>
  <c r="P251" i="93"/>
  <c r="O251" i="93"/>
  <c r="N251" i="93"/>
  <c r="M251" i="93"/>
  <c r="L251" i="93"/>
  <c r="P250" i="93"/>
  <c r="O250" i="93"/>
  <c r="N250" i="93"/>
  <c r="M250" i="93"/>
  <c r="L250" i="93"/>
  <c r="P245" i="93"/>
  <c r="O245" i="93"/>
  <c r="N245" i="93"/>
  <c r="M245" i="93"/>
  <c r="L245" i="93"/>
  <c r="K244" i="93"/>
  <c r="K243" i="93"/>
  <c r="K242" i="93"/>
  <c r="K241" i="93"/>
  <c r="K240" i="93"/>
  <c r="P239" i="93"/>
  <c r="O239" i="93"/>
  <c r="N239" i="93"/>
  <c r="M239" i="93"/>
  <c r="L239" i="93"/>
  <c r="K238" i="93"/>
  <c r="K237" i="93"/>
  <c r="K236" i="93"/>
  <c r="K235" i="93"/>
  <c r="K234" i="93"/>
  <c r="P233" i="93"/>
  <c r="O233" i="93"/>
  <c r="N233" i="93"/>
  <c r="M233" i="93"/>
  <c r="L233" i="93"/>
  <c r="K232" i="93"/>
  <c r="K231" i="93"/>
  <c r="K230" i="93"/>
  <c r="K229" i="93"/>
  <c r="K228" i="93"/>
  <c r="P227" i="93"/>
  <c r="O227" i="93"/>
  <c r="N227" i="93"/>
  <c r="M227" i="93"/>
  <c r="L227" i="93"/>
  <c r="K226" i="93"/>
  <c r="K225" i="93"/>
  <c r="K224" i="93"/>
  <c r="K223" i="93"/>
  <c r="K222" i="93"/>
  <c r="P221" i="93"/>
  <c r="O221" i="93"/>
  <c r="N221" i="93"/>
  <c r="M221" i="93"/>
  <c r="L221" i="93"/>
  <c r="K220" i="93"/>
  <c r="K219" i="93"/>
  <c r="K218" i="93"/>
  <c r="K217" i="93"/>
  <c r="K216" i="93"/>
  <c r="P215" i="93"/>
  <c r="O215" i="93"/>
  <c r="N215" i="93"/>
  <c r="M215" i="93"/>
  <c r="L215" i="93"/>
  <c r="K214" i="93"/>
  <c r="K213" i="93"/>
  <c r="K212" i="93"/>
  <c r="K211" i="93"/>
  <c r="K210" i="93"/>
  <c r="P209" i="93"/>
  <c r="O209" i="93"/>
  <c r="N209" i="93"/>
  <c r="M209" i="93"/>
  <c r="L209" i="93"/>
  <c r="K208" i="93"/>
  <c r="K207" i="93"/>
  <c r="K206" i="93"/>
  <c r="K205" i="93"/>
  <c r="K204" i="93"/>
  <c r="P203" i="93"/>
  <c r="O203" i="93"/>
  <c r="N203" i="93"/>
  <c r="M203" i="93"/>
  <c r="L203" i="93"/>
  <c r="K202" i="93"/>
  <c r="K201" i="93"/>
  <c r="K200" i="93"/>
  <c r="K199" i="93"/>
  <c r="K198" i="93"/>
  <c r="P197" i="93"/>
  <c r="O197" i="93"/>
  <c r="N197" i="93"/>
  <c r="M197" i="93"/>
  <c r="L197" i="93"/>
  <c r="K196" i="93"/>
  <c r="K195" i="93"/>
  <c r="K194" i="93"/>
  <c r="K193" i="93"/>
  <c r="K192" i="93"/>
  <c r="P191" i="93"/>
  <c r="O191" i="93"/>
  <c r="N191" i="93"/>
  <c r="M191" i="93"/>
  <c r="L191" i="93"/>
  <c r="K190" i="93"/>
  <c r="K189" i="93"/>
  <c r="K188" i="93"/>
  <c r="K187" i="93"/>
  <c r="K186" i="93"/>
  <c r="P185" i="93"/>
  <c r="O185" i="93"/>
  <c r="N185" i="93"/>
  <c r="M185" i="93"/>
  <c r="L185" i="93"/>
  <c r="K184" i="93"/>
  <c r="K183" i="93"/>
  <c r="K182" i="93"/>
  <c r="K181" i="93"/>
  <c r="K180" i="93"/>
  <c r="P179" i="93"/>
  <c r="O179" i="93"/>
  <c r="N179" i="93"/>
  <c r="M179" i="93"/>
  <c r="L179" i="93"/>
  <c r="K178" i="93"/>
  <c r="K177" i="93"/>
  <c r="K176" i="93"/>
  <c r="K175" i="93"/>
  <c r="K174" i="93"/>
  <c r="P173" i="93"/>
  <c r="O173" i="93"/>
  <c r="N173" i="93"/>
  <c r="M173" i="93"/>
  <c r="L173" i="93"/>
  <c r="K172" i="93"/>
  <c r="K171" i="93"/>
  <c r="K170" i="93"/>
  <c r="K169" i="93"/>
  <c r="K168" i="93"/>
  <c r="P167" i="93"/>
  <c r="O167" i="93"/>
  <c r="N167" i="93"/>
  <c r="M167" i="93"/>
  <c r="L167" i="93"/>
  <c r="K165" i="93"/>
  <c r="K164" i="93"/>
  <c r="K163" i="93"/>
  <c r="P162" i="93"/>
  <c r="O162" i="93"/>
  <c r="N162" i="93"/>
  <c r="M162" i="93"/>
  <c r="L162" i="93"/>
  <c r="K161" i="93"/>
  <c r="K160" i="93"/>
  <c r="K159" i="93"/>
  <c r="K158" i="93"/>
  <c r="K157" i="93"/>
  <c r="P156" i="93"/>
  <c r="O156" i="93"/>
  <c r="N156" i="93"/>
  <c r="M156" i="93"/>
  <c r="L156" i="93"/>
  <c r="K155" i="93"/>
  <c r="K154" i="93"/>
  <c r="K153" i="93"/>
  <c r="K152" i="93"/>
  <c r="K151" i="93"/>
  <c r="P150" i="93"/>
  <c r="O150" i="93"/>
  <c r="N150" i="93"/>
  <c r="M150" i="93"/>
  <c r="L150" i="93"/>
  <c r="K149" i="93"/>
  <c r="K148" i="93"/>
  <c r="K147" i="93"/>
  <c r="K146" i="93"/>
  <c r="K145" i="93"/>
  <c r="P144" i="93"/>
  <c r="O144" i="93"/>
  <c r="N144" i="93"/>
  <c r="M144" i="93"/>
  <c r="L144" i="93"/>
  <c r="K143" i="93"/>
  <c r="K142" i="93"/>
  <c r="K141" i="93"/>
  <c r="K140" i="93"/>
  <c r="K139" i="93"/>
  <c r="P138" i="93"/>
  <c r="O138" i="93"/>
  <c r="N138" i="93"/>
  <c r="M138" i="93"/>
  <c r="L138" i="93"/>
  <c r="K137" i="93"/>
  <c r="K136" i="93"/>
  <c r="K135" i="93"/>
  <c r="K134" i="93"/>
  <c r="K133" i="93"/>
  <c r="P132" i="93"/>
  <c r="O132" i="93"/>
  <c r="N132" i="93"/>
  <c r="M132" i="93"/>
  <c r="L132" i="93"/>
  <c r="K130" i="93"/>
  <c r="K129" i="93"/>
  <c r="P128" i="93"/>
  <c r="O128" i="93"/>
  <c r="N128" i="93"/>
  <c r="M128" i="93"/>
  <c r="L128" i="93"/>
  <c r="K127" i="93"/>
  <c r="K126" i="93"/>
  <c r="K125" i="93"/>
  <c r="K124" i="93"/>
  <c r="K123" i="93"/>
  <c r="P122" i="93"/>
  <c r="O122" i="93"/>
  <c r="N122" i="93"/>
  <c r="M122" i="93"/>
  <c r="L122" i="93"/>
  <c r="K120" i="93"/>
  <c r="K119" i="93"/>
  <c r="P118" i="93"/>
  <c r="O118" i="93"/>
  <c r="N118" i="93"/>
  <c r="M118" i="93"/>
  <c r="L118" i="93"/>
  <c r="K117" i="93"/>
  <c r="K116" i="93"/>
  <c r="K115" i="93"/>
  <c r="K114" i="93"/>
  <c r="K113" i="93"/>
  <c r="P112" i="93"/>
  <c r="O112" i="93"/>
  <c r="N112" i="93"/>
  <c r="M112" i="93"/>
  <c r="L112" i="93"/>
  <c r="K111" i="93"/>
  <c r="K110" i="93"/>
  <c r="K109" i="93"/>
  <c r="K108" i="93"/>
  <c r="K107" i="93"/>
  <c r="P106" i="93"/>
  <c r="O106" i="93"/>
  <c r="N106" i="93"/>
  <c r="M106" i="93"/>
  <c r="L106" i="93"/>
  <c r="K105" i="93"/>
  <c r="K104" i="93"/>
  <c r="K103" i="93"/>
  <c r="K102" i="93"/>
  <c r="K101" i="93"/>
  <c r="P100" i="93"/>
  <c r="O100" i="93"/>
  <c r="N100" i="93"/>
  <c r="M100" i="93"/>
  <c r="L100" i="93"/>
  <c r="K99" i="93"/>
  <c r="K98" i="93"/>
  <c r="K97" i="93"/>
  <c r="K96" i="93"/>
  <c r="K95" i="93"/>
  <c r="P94" i="93"/>
  <c r="O94" i="93"/>
  <c r="N94" i="93"/>
  <c r="M94" i="93"/>
  <c r="L94" i="93"/>
  <c r="K93" i="93"/>
  <c r="K92" i="93"/>
  <c r="K91" i="93"/>
  <c r="K90" i="93"/>
  <c r="K89" i="93"/>
  <c r="P88" i="93"/>
  <c r="O88" i="93"/>
  <c r="N88" i="93"/>
  <c r="M88" i="93"/>
  <c r="L88" i="93"/>
  <c r="K87" i="93"/>
  <c r="K86" i="93"/>
  <c r="K85" i="93"/>
  <c r="K84" i="93"/>
  <c r="K83" i="93"/>
  <c r="P82" i="93"/>
  <c r="O82" i="93"/>
  <c r="N82" i="93"/>
  <c r="M82" i="93"/>
  <c r="L82" i="93"/>
  <c r="K81" i="93"/>
  <c r="K80" i="93"/>
  <c r="K79" i="93"/>
  <c r="K78" i="93"/>
  <c r="K77" i="93"/>
  <c r="P75" i="93"/>
  <c r="O75" i="93"/>
  <c r="N75" i="93"/>
  <c r="M75" i="93"/>
  <c r="L75" i="93"/>
  <c r="P74" i="93"/>
  <c r="O74" i="93"/>
  <c r="N74" i="93"/>
  <c r="M74" i="93"/>
  <c r="L74" i="93"/>
  <c r="P73" i="93"/>
  <c r="O73" i="93"/>
  <c r="N73" i="93"/>
  <c r="M73" i="93"/>
  <c r="L73" i="93"/>
  <c r="P72" i="93"/>
  <c r="O72" i="93"/>
  <c r="N72" i="93"/>
  <c r="M72" i="93"/>
  <c r="L72" i="93"/>
  <c r="P71" i="93"/>
  <c r="O71" i="93"/>
  <c r="N71" i="93"/>
  <c r="M71" i="93"/>
  <c r="L71" i="93"/>
  <c r="P68" i="93"/>
  <c r="O68" i="93"/>
  <c r="N68" i="93"/>
  <c r="M68" i="93"/>
  <c r="L68" i="93"/>
  <c r="K67" i="93"/>
  <c r="K66" i="93"/>
  <c r="K65" i="93"/>
  <c r="K64" i="93"/>
  <c r="K63" i="93"/>
  <c r="P62" i="93"/>
  <c r="O62" i="93"/>
  <c r="N62" i="93"/>
  <c r="M62" i="93"/>
  <c r="L62" i="93"/>
  <c r="K61" i="93"/>
  <c r="K60" i="93"/>
  <c r="K59" i="93"/>
  <c r="K58" i="93"/>
  <c r="K57" i="93"/>
  <c r="P56" i="93"/>
  <c r="O56" i="93"/>
  <c r="N56" i="93"/>
  <c r="M56" i="93"/>
  <c r="L56" i="93"/>
  <c r="K55" i="93"/>
  <c r="K54" i="93"/>
  <c r="K53" i="93"/>
  <c r="K52" i="93"/>
  <c r="K51" i="93"/>
  <c r="P50" i="93"/>
  <c r="O50" i="93"/>
  <c r="N50" i="93"/>
  <c r="M50" i="93"/>
  <c r="L50" i="93"/>
  <c r="K49" i="93"/>
  <c r="K48" i="93"/>
  <c r="K47" i="93"/>
  <c r="K46" i="93"/>
  <c r="K45" i="93"/>
  <c r="P44" i="93"/>
  <c r="O44" i="93"/>
  <c r="N44" i="93"/>
  <c r="M44" i="93"/>
  <c r="L44" i="93"/>
  <c r="K43" i="93"/>
  <c r="K42" i="93"/>
  <c r="K41" i="93"/>
  <c r="K40" i="93"/>
  <c r="K39" i="93"/>
  <c r="P38" i="93"/>
  <c r="O38" i="93"/>
  <c r="N38" i="93"/>
  <c r="M38" i="93"/>
  <c r="L38" i="93"/>
  <c r="K37" i="93"/>
  <c r="K36" i="93"/>
  <c r="K35" i="93"/>
  <c r="K34" i="93"/>
  <c r="K33" i="93"/>
  <c r="P32" i="93"/>
  <c r="O32" i="93"/>
  <c r="N32" i="93"/>
  <c r="M32" i="93"/>
  <c r="L32" i="93"/>
  <c r="K31" i="93"/>
  <c r="K30" i="93"/>
  <c r="K29" i="93"/>
  <c r="K28" i="93"/>
  <c r="K27" i="93"/>
  <c r="P26" i="93"/>
  <c r="O26" i="93"/>
  <c r="N26" i="93"/>
  <c r="M26" i="93"/>
  <c r="L26" i="93"/>
  <c r="K25" i="93"/>
  <c r="K24" i="93"/>
  <c r="K23" i="93"/>
  <c r="K22" i="93"/>
  <c r="K21" i="93"/>
  <c r="P20" i="93"/>
  <c r="O20" i="93"/>
  <c r="N20" i="93"/>
  <c r="M20" i="93"/>
  <c r="L20" i="93"/>
  <c r="K19" i="93"/>
  <c r="K18" i="93"/>
  <c r="K17" i="93"/>
  <c r="K16" i="93"/>
  <c r="K15" i="93"/>
  <c r="P13" i="93"/>
  <c r="O13" i="93"/>
  <c r="N13" i="93"/>
  <c r="M13" i="93"/>
  <c r="L13" i="93"/>
  <c r="P12" i="93"/>
  <c r="O12" i="93"/>
  <c r="N12" i="93"/>
  <c r="M12" i="93"/>
  <c r="L12" i="93"/>
  <c r="K12" i="93" s="1"/>
  <c r="P11" i="93"/>
  <c r="O11" i="93"/>
  <c r="N11" i="93"/>
  <c r="M11" i="93"/>
  <c r="L11" i="93"/>
  <c r="P10" i="93"/>
  <c r="O10" i="93"/>
  <c r="N10" i="93"/>
  <c r="M10" i="93"/>
  <c r="L10" i="93"/>
  <c r="P9" i="93"/>
  <c r="O9" i="93"/>
  <c r="N9" i="93"/>
  <c r="M9" i="93"/>
  <c r="L9" i="93"/>
  <c r="K9" i="93" s="1"/>
  <c r="N543" i="93" l="1"/>
  <c r="K245" i="93"/>
  <c r="K332" i="93"/>
  <c r="K344" i="93"/>
  <c r="K394" i="93"/>
  <c r="K415" i="93"/>
  <c r="N541" i="93"/>
  <c r="M539" i="93"/>
  <c r="K20" i="93"/>
  <c r="L69" i="93"/>
  <c r="P69" i="93"/>
  <c r="K44" i="93"/>
  <c r="K68" i="93"/>
  <c r="K72" i="93"/>
  <c r="K254" i="93"/>
  <c r="P14" i="93"/>
  <c r="K132" i="93"/>
  <c r="N539" i="93"/>
  <c r="K279" i="93"/>
  <c r="K495" i="93"/>
  <c r="K10" i="93"/>
  <c r="K251" i="93"/>
  <c r="K355" i="93"/>
  <c r="K420" i="93"/>
  <c r="K445" i="93"/>
  <c r="K520" i="93"/>
  <c r="K524" i="93"/>
  <c r="M541" i="93"/>
  <c r="K11" i="93"/>
  <c r="O69" i="93"/>
  <c r="K73" i="93"/>
  <c r="K82" i="93"/>
  <c r="L76" i="93"/>
  <c r="P76" i="93"/>
  <c r="N76" i="93"/>
  <c r="K106" i="93"/>
  <c r="K128" i="93"/>
  <c r="K144" i="93"/>
  <c r="K167" i="93"/>
  <c r="K173" i="93"/>
  <c r="K197" i="93"/>
  <c r="K221" i="93"/>
  <c r="K350" i="93"/>
  <c r="K354" i="93"/>
  <c r="K541" i="93" s="1"/>
  <c r="P514" i="93"/>
  <c r="K389" i="93"/>
  <c r="K507" i="93"/>
  <c r="O365" i="93"/>
  <c r="O514" i="93" s="1"/>
  <c r="O357" i="93"/>
  <c r="O359" i="93" s="1"/>
  <c r="N364" i="93"/>
  <c r="N365" i="93" s="1"/>
  <c r="N514" i="93" s="1"/>
  <c r="N351" i="93"/>
  <c r="M540" i="93"/>
  <c r="O14" i="93"/>
  <c r="L543" i="93"/>
  <c r="M69" i="93"/>
  <c r="K26" i="93"/>
  <c r="K50" i="93"/>
  <c r="K71" i="93"/>
  <c r="K75" i="93"/>
  <c r="M76" i="93"/>
  <c r="K100" i="93"/>
  <c r="K122" i="93"/>
  <c r="K150" i="93"/>
  <c r="K191" i="93"/>
  <c r="K215" i="93"/>
  <c r="K239" i="93"/>
  <c r="K252" i="93"/>
  <c r="O351" i="93"/>
  <c r="K273" i="93"/>
  <c r="K295" i="93"/>
  <c r="K301" i="93"/>
  <c r="K316" i="93"/>
  <c r="K353" i="93"/>
  <c r="P359" i="93"/>
  <c r="K358" i="93"/>
  <c r="K544" i="93" s="1"/>
  <c r="K371" i="93"/>
  <c r="K411" i="93"/>
  <c r="K440" i="93"/>
  <c r="K459" i="93"/>
  <c r="K479" i="93"/>
  <c r="K513" i="93"/>
  <c r="K521" i="93"/>
  <c r="K525" i="93" s="1"/>
  <c r="P525" i="93"/>
  <c r="N540" i="93"/>
  <c r="L541" i="93"/>
  <c r="M543" i="93"/>
  <c r="K13" i="93"/>
  <c r="N69" i="93"/>
  <c r="K38" i="93"/>
  <c r="K62" i="93"/>
  <c r="K74" i="93"/>
  <c r="N246" i="93"/>
  <c r="N247" i="93" s="1"/>
  <c r="K88" i="93"/>
  <c r="K112" i="93"/>
  <c r="K138" i="93"/>
  <c r="K162" i="93"/>
  <c r="K179" i="93"/>
  <c r="K203" i="93"/>
  <c r="K227" i="93"/>
  <c r="K250" i="93"/>
  <c r="P255" i="93"/>
  <c r="N255" i="93"/>
  <c r="K261" i="93"/>
  <c r="L351" i="93"/>
  <c r="P351" i="93"/>
  <c r="P515" i="93" s="1"/>
  <c r="K285" i="93"/>
  <c r="K322" i="93"/>
  <c r="K338" i="93"/>
  <c r="K356" i="93"/>
  <c r="K543" i="93" s="1"/>
  <c r="K383" i="93"/>
  <c r="K501" i="93"/>
  <c r="N525" i="93"/>
  <c r="N533" i="93" s="1"/>
  <c r="M525" i="93"/>
  <c r="M532" i="93" s="1"/>
  <c r="K531" i="93"/>
  <c r="K32" i="93"/>
  <c r="K56" i="93"/>
  <c r="O246" i="93"/>
  <c r="K94" i="93"/>
  <c r="K118" i="93"/>
  <c r="K156" i="93"/>
  <c r="K185" i="93"/>
  <c r="K209" i="93"/>
  <c r="K233" i="93"/>
  <c r="M255" i="93"/>
  <c r="O255" i="93"/>
  <c r="M351" i="93"/>
  <c r="K267" i="93"/>
  <c r="K291" i="93"/>
  <c r="K305" i="93"/>
  <c r="K377" i="93"/>
  <c r="K399" i="93"/>
  <c r="K405" i="93"/>
  <c r="K425" i="93"/>
  <c r="K430" i="93"/>
  <c r="K450" i="93"/>
  <c r="K469" i="93"/>
  <c r="O525" i="93"/>
  <c r="O533" i="93" s="1"/>
  <c r="K563" i="93"/>
  <c r="P533" i="93"/>
  <c r="P532" i="93"/>
  <c r="O247" i="93"/>
  <c r="O532" i="93"/>
  <c r="M246" i="93"/>
  <c r="M247" i="93" s="1"/>
  <c r="N14" i="93"/>
  <c r="L246" i="93"/>
  <c r="L247" i="93" s="1"/>
  <c r="P246" i="93"/>
  <c r="P247" i="93" s="1"/>
  <c r="M364" i="93"/>
  <c r="L525" i="93"/>
  <c r="N544" i="93"/>
  <c r="L14" i="93"/>
  <c r="O76" i="93"/>
  <c r="L255" i="93"/>
  <c r="K255" i="93" s="1"/>
  <c r="L539" i="93"/>
  <c r="L540" i="93"/>
  <c r="M14" i="93"/>
  <c r="N357" i="93"/>
  <c r="N359" i="93" s="1"/>
  <c r="N542" i="93" l="1"/>
  <c r="N545" i="93" s="1"/>
  <c r="N532" i="93"/>
  <c r="K539" i="93"/>
  <c r="K14" i="93"/>
  <c r="N536" i="93"/>
  <c r="N535" i="93" s="1"/>
  <c r="O515" i="93"/>
  <c r="K69" i="93"/>
  <c r="K351" i="93"/>
  <c r="N515" i="93"/>
  <c r="K246" i="93"/>
  <c r="O536" i="93"/>
  <c r="O535" i="93" s="1"/>
  <c r="K540" i="93"/>
  <c r="M533" i="93"/>
  <c r="K76" i="93"/>
  <c r="L364" i="93"/>
  <c r="M365" i="93"/>
  <c r="M514" i="93" s="1"/>
  <c r="M357" i="93"/>
  <c r="K533" i="93"/>
  <c r="K532" i="93"/>
  <c r="L533" i="93"/>
  <c r="L532" i="93"/>
  <c r="P536" i="93"/>
  <c r="P535" i="93" s="1"/>
  <c r="K247" i="93" l="1"/>
  <c r="L365" i="93"/>
  <c r="L514" i="93" s="1"/>
  <c r="K364" i="93"/>
  <c r="K365" i="93" s="1"/>
  <c r="K514" i="93" s="1"/>
  <c r="L357" i="93"/>
  <c r="M359" i="93"/>
  <c r="M542" i="93"/>
  <c r="M545" i="93" s="1"/>
  <c r="M515" i="93"/>
  <c r="M536" i="93"/>
  <c r="M535" i="93" s="1"/>
  <c r="K357" i="93" l="1"/>
  <c r="K542" i="93" s="1"/>
  <c r="K545" i="93" s="1"/>
  <c r="L359" i="93"/>
  <c r="K359" i="93" s="1"/>
  <c r="L542" i="93"/>
  <c r="L545" i="93" s="1"/>
  <c r="K515" i="93"/>
  <c r="K536" i="93"/>
  <c r="K535" i="93" s="1"/>
  <c r="L515" i="93"/>
  <c r="L536" i="93"/>
  <c r="L535" i="93" s="1"/>
  <c r="M115" i="108" l="1"/>
  <c r="N115" i="108"/>
  <c r="L115" i="108"/>
  <c r="M113" i="108"/>
  <c r="N113" i="108"/>
  <c r="L113" i="108"/>
  <c r="P22" i="108"/>
  <c r="L22" i="108"/>
  <c r="P82" i="108"/>
  <c r="O82" i="108"/>
  <c r="N82" i="108"/>
  <c r="M82" i="108"/>
  <c r="M83" i="108" s="1"/>
  <c r="L82" i="108"/>
  <c r="K81" i="108"/>
  <c r="K82" i="108" s="1"/>
  <c r="K83" i="108" s="1"/>
  <c r="P80" i="108"/>
  <c r="P110" i="108" s="1"/>
  <c r="P116" i="108" s="1"/>
  <c r="O80" i="108"/>
  <c r="N80" i="108"/>
  <c r="N83" i="108" s="1"/>
  <c r="M80" i="108"/>
  <c r="L80" i="108"/>
  <c r="L110" i="108" s="1"/>
  <c r="K79" i="108"/>
  <c r="K80" i="108" s="1"/>
  <c r="K105" i="108"/>
  <c r="P88" i="108"/>
  <c r="P103" i="108" s="1"/>
  <c r="O88" i="108"/>
  <c r="O103" i="108" s="1"/>
  <c r="N88" i="108"/>
  <c r="N103" i="108" s="1"/>
  <c r="M88" i="108"/>
  <c r="M103" i="108" s="1"/>
  <c r="L88" i="108"/>
  <c r="L103" i="108" s="1"/>
  <c r="K87" i="108"/>
  <c r="K86" i="108"/>
  <c r="K85" i="108"/>
  <c r="K133" i="108"/>
  <c r="K125" i="108"/>
  <c r="N114" i="108"/>
  <c r="M114" i="108"/>
  <c r="L114" i="108"/>
  <c r="N112" i="108"/>
  <c r="M112" i="108"/>
  <c r="L112" i="108"/>
  <c r="N111" i="108"/>
  <c r="M111" i="108"/>
  <c r="L111" i="108"/>
  <c r="P75" i="108"/>
  <c r="O75" i="108"/>
  <c r="N75" i="108"/>
  <c r="M75" i="108"/>
  <c r="L75" i="108"/>
  <c r="K73" i="108"/>
  <c r="K72" i="108"/>
  <c r="P71" i="108"/>
  <c r="O71" i="108"/>
  <c r="N71" i="108"/>
  <c r="M71" i="108"/>
  <c r="L71" i="108"/>
  <c r="K70" i="108"/>
  <c r="K69" i="108"/>
  <c r="K68" i="108"/>
  <c r="K67" i="108"/>
  <c r="P63" i="108"/>
  <c r="O63" i="108"/>
  <c r="N63" i="108"/>
  <c r="M63" i="108"/>
  <c r="L63" i="108"/>
  <c r="K62" i="108"/>
  <c r="K63" i="108" s="1"/>
  <c r="P61" i="108"/>
  <c r="O61" i="108"/>
  <c r="N61" i="108"/>
  <c r="M61" i="108"/>
  <c r="L61" i="108"/>
  <c r="K60" i="108"/>
  <c r="K59" i="108"/>
  <c r="K58" i="108"/>
  <c r="K57" i="108"/>
  <c r="P56" i="108"/>
  <c r="O56" i="108"/>
  <c r="N56" i="108"/>
  <c r="M56" i="108"/>
  <c r="L56" i="108"/>
  <c r="K55" i="108"/>
  <c r="K56" i="108" s="1"/>
  <c r="P54" i="108"/>
  <c r="O54" i="108"/>
  <c r="N54" i="108"/>
  <c r="M54" i="108"/>
  <c r="L54" i="108"/>
  <c r="K53" i="108"/>
  <c r="K115" i="108" s="1"/>
  <c r="K52" i="108"/>
  <c r="K51" i="108"/>
  <c r="K50" i="108"/>
  <c r="K49" i="108"/>
  <c r="P45" i="108"/>
  <c r="O45" i="108"/>
  <c r="N45" i="108"/>
  <c r="M45" i="108"/>
  <c r="L45" i="108"/>
  <c r="K44" i="108"/>
  <c r="K43" i="108"/>
  <c r="K42" i="108"/>
  <c r="P41" i="108"/>
  <c r="O41" i="108"/>
  <c r="N41" i="108"/>
  <c r="M41" i="108"/>
  <c r="L41" i="108"/>
  <c r="K40" i="108"/>
  <c r="K39" i="108"/>
  <c r="K38" i="108"/>
  <c r="P37" i="108"/>
  <c r="O37" i="108"/>
  <c r="N37" i="108"/>
  <c r="M37" i="108"/>
  <c r="L37" i="108"/>
  <c r="K36" i="108"/>
  <c r="K37" i="108" s="1"/>
  <c r="P35" i="108"/>
  <c r="O35" i="108"/>
  <c r="N35" i="108"/>
  <c r="M35" i="108"/>
  <c r="L35" i="108"/>
  <c r="K34" i="108"/>
  <c r="K33" i="108"/>
  <c r="K114" i="108" s="1"/>
  <c r="K32" i="108"/>
  <c r="K31" i="108"/>
  <c r="P30" i="108"/>
  <c r="O30" i="108"/>
  <c r="N30" i="108"/>
  <c r="M30" i="108"/>
  <c r="L30" i="108"/>
  <c r="K29" i="108"/>
  <c r="K28" i="108"/>
  <c r="K27" i="108"/>
  <c r="K26" i="108"/>
  <c r="P21" i="108"/>
  <c r="O21" i="108"/>
  <c r="O22" i="108" s="1"/>
  <c r="N21" i="108"/>
  <c r="N22" i="108" s="1"/>
  <c r="M21" i="108"/>
  <c r="M22" i="108" s="1"/>
  <c r="L21" i="108"/>
  <c r="K20" i="108"/>
  <c r="K21" i="108" s="1"/>
  <c r="P19" i="108"/>
  <c r="O19" i="108"/>
  <c r="N19" i="108"/>
  <c r="M19" i="108"/>
  <c r="L19" i="108"/>
  <c r="K18" i="108"/>
  <c r="K17" i="108"/>
  <c r="K16" i="108"/>
  <c r="P15" i="108"/>
  <c r="O15" i="108"/>
  <c r="N15" i="108"/>
  <c r="M15" i="108"/>
  <c r="L15" i="108"/>
  <c r="K13" i="108"/>
  <c r="K12" i="108"/>
  <c r="K11" i="108"/>
  <c r="K110" i="108" s="1"/>
  <c r="M110" i="108" l="1"/>
  <c r="O83" i="108"/>
  <c r="K113" i="108"/>
  <c r="O110" i="108"/>
  <c r="O116" i="108" s="1"/>
  <c r="L83" i="108"/>
  <c r="P83" i="108"/>
  <c r="N110" i="108"/>
  <c r="N46" i="108"/>
  <c r="P64" i="108"/>
  <c r="N64" i="108"/>
  <c r="P76" i="108"/>
  <c r="M76" i="108"/>
  <c r="K88" i="108"/>
  <c r="K103" i="108" s="1"/>
  <c r="K104" i="108" s="1"/>
  <c r="O76" i="108"/>
  <c r="L116" i="108"/>
  <c r="O64" i="108"/>
  <c r="O106" i="108" s="1"/>
  <c r="L64" i="108"/>
  <c r="L76" i="108"/>
  <c r="O46" i="108"/>
  <c r="M64" i="108"/>
  <c r="M116" i="108"/>
  <c r="L46" i="108"/>
  <c r="P46" i="108"/>
  <c r="M46" i="108"/>
  <c r="M106" i="108" s="1"/>
  <c r="K75" i="108"/>
  <c r="N76" i="108"/>
  <c r="N116" i="108"/>
  <c r="K136" i="108"/>
  <c r="K112" i="108"/>
  <c r="K61" i="108"/>
  <c r="K111" i="108"/>
  <c r="K45" i="108"/>
  <c r="K30" i="108"/>
  <c r="K41" i="108"/>
  <c r="K71" i="108"/>
  <c r="K35" i="108"/>
  <c r="K54" i="108"/>
  <c r="K15" i="108"/>
  <c r="K19" i="108"/>
  <c r="K55" i="107"/>
  <c r="P39" i="107"/>
  <c r="O39" i="107"/>
  <c r="N39" i="107"/>
  <c r="M39" i="107"/>
  <c r="L39" i="107"/>
  <c r="P37" i="107"/>
  <c r="O37" i="107"/>
  <c r="N37" i="107"/>
  <c r="M37" i="107"/>
  <c r="L37" i="107"/>
  <c r="K35" i="107"/>
  <c r="K34" i="107"/>
  <c r="K33" i="107"/>
  <c r="P32" i="107"/>
  <c r="O32" i="107"/>
  <c r="N32" i="107"/>
  <c r="M32" i="107"/>
  <c r="L32" i="107"/>
  <c r="K31" i="107"/>
  <c r="K30" i="107"/>
  <c r="K29" i="107"/>
  <c r="K28" i="107"/>
  <c r="K27" i="107"/>
  <c r="P26" i="107"/>
  <c r="O26" i="107"/>
  <c r="N26" i="107"/>
  <c r="M26" i="107"/>
  <c r="L26" i="107"/>
  <c r="K24" i="107"/>
  <c r="K39" i="107" s="1"/>
  <c r="K23" i="107"/>
  <c r="K22" i="107"/>
  <c r="K21" i="107"/>
  <c r="K20" i="107"/>
  <c r="P19" i="107"/>
  <c r="O19" i="107"/>
  <c r="N19" i="107"/>
  <c r="M19" i="107"/>
  <c r="L19" i="107"/>
  <c r="K15" i="107"/>
  <c r="K14" i="107"/>
  <c r="K13" i="107"/>
  <c r="K12" i="107"/>
  <c r="K22" i="108" l="1"/>
  <c r="L106" i="108"/>
  <c r="N106" i="108"/>
  <c r="P106" i="108"/>
  <c r="P107" i="108" s="1"/>
  <c r="M107" i="108"/>
  <c r="L107" i="108"/>
  <c r="N107" i="108"/>
  <c r="O107" i="108"/>
  <c r="K64" i="108"/>
  <c r="K46" i="108"/>
  <c r="K76" i="108"/>
  <c r="K116" i="108"/>
  <c r="K59" i="107"/>
  <c r="O38" i="107"/>
  <c r="O40" i="107" s="1"/>
  <c r="M38" i="107"/>
  <c r="M40" i="107" s="1"/>
  <c r="K26" i="107"/>
  <c r="N38" i="107"/>
  <c r="N41" i="107" s="1"/>
  <c r="K37" i="107"/>
  <c r="K32" i="107"/>
  <c r="K19" i="107"/>
  <c r="L38" i="107"/>
  <c r="L40" i="107" s="1"/>
  <c r="P38" i="107"/>
  <c r="P40" i="107" s="1"/>
  <c r="P41" i="107"/>
  <c r="K38" i="107" l="1"/>
  <c r="M41" i="107"/>
  <c r="K106" i="108"/>
  <c r="K107" i="108" s="1"/>
  <c r="O41" i="107"/>
  <c r="N40" i="107"/>
  <c r="L41" i="107"/>
  <c r="K40" i="107"/>
  <c r="K41" i="107"/>
  <c r="I46" i="105" l="1"/>
  <c r="H46" i="105"/>
  <c r="H62" i="105" l="1"/>
  <c r="H64" i="105" s="1"/>
  <c r="M43" i="105"/>
  <c r="K43" i="105"/>
  <c r="J43" i="105"/>
  <c r="J44" i="105" s="1"/>
  <c r="I43" i="105"/>
  <c r="I44" i="105" s="1"/>
  <c r="H43" i="105"/>
  <c r="M40" i="105"/>
  <c r="L40" i="105"/>
  <c r="L44" i="105" s="1"/>
  <c r="K40" i="105"/>
  <c r="K44" i="105" s="1"/>
  <c r="J40" i="105"/>
  <c r="I40" i="105"/>
  <c r="H40" i="105"/>
  <c r="M36" i="105"/>
  <c r="M35" i="105"/>
  <c r="L35" i="105"/>
  <c r="K35" i="105"/>
  <c r="J35" i="105"/>
  <c r="I35" i="105"/>
  <c r="H35" i="105"/>
  <c r="M32" i="105"/>
  <c r="L32" i="105"/>
  <c r="L36" i="105" s="1"/>
  <c r="K32" i="105"/>
  <c r="J32" i="105"/>
  <c r="I32" i="105"/>
  <c r="I36" i="105" s="1"/>
  <c r="H32" i="105"/>
  <c r="H36" i="105" s="1"/>
  <c r="M27" i="105"/>
  <c r="L27" i="105"/>
  <c r="K27" i="105"/>
  <c r="J27" i="105"/>
  <c r="I27" i="105"/>
  <c r="H25" i="105"/>
  <c r="H27" i="105" s="1"/>
  <c r="M24" i="105"/>
  <c r="L24" i="105"/>
  <c r="K24" i="105"/>
  <c r="J24" i="105"/>
  <c r="I24" i="105"/>
  <c r="H22" i="105"/>
  <c r="H24" i="105" s="1"/>
  <c r="M21" i="105"/>
  <c r="L21" i="105"/>
  <c r="K21" i="105"/>
  <c r="J21" i="105"/>
  <c r="I21" i="105"/>
  <c r="H21" i="105"/>
  <c r="M19" i="105"/>
  <c r="L19" i="105"/>
  <c r="K19" i="105"/>
  <c r="J19" i="105"/>
  <c r="I19" i="105"/>
  <c r="H19" i="105"/>
  <c r="M15" i="105"/>
  <c r="L15" i="105"/>
  <c r="K15" i="105"/>
  <c r="J15" i="105"/>
  <c r="I15" i="105"/>
  <c r="H14" i="105"/>
  <c r="H12" i="105"/>
  <c r="H11" i="105"/>
  <c r="H10" i="105"/>
  <c r="K28" i="105" l="1"/>
  <c r="H15" i="105"/>
  <c r="L28" i="105"/>
  <c r="L45" i="105" s="1"/>
  <c r="L48" i="105" s="1"/>
  <c r="L47" i="105" s="1"/>
  <c r="J36" i="105"/>
  <c r="J28" i="105"/>
  <c r="I28" i="105"/>
  <c r="I45" i="105" s="1"/>
  <c r="I48" i="105" s="1"/>
  <c r="I47" i="105" s="1"/>
  <c r="M28" i="105"/>
  <c r="M45" i="105" s="1"/>
  <c r="M48" i="105" s="1"/>
  <c r="M47" i="105" s="1"/>
  <c r="K36" i="105"/>
  <c r="K45" i="105" s="1"/>
  <c r="K48" i="105" s="1"/>
  <c r="K47" i="105" s="1"/>
  <c r="H44" i="105"/>
  <c r="M44" i="105"/>
  <c r="H28" i="105"/>
  <c r="H45" i="105" s="1"/>
  <c r="H48" i="105" s="1"/>
  <c r="H47" i="105" s="1"/>
  <c r="K161" i="104"/>
  <c r="K160" i="104"/>
  <c r="K159" i="104"/>
  <c r="K155" i="104"/>
  <c r="P142" i="104"/>
  <c r="O142" i="104"/>
  <c r="N142" i="104"/>
  <c r="M142" i="104"/>
  <c r="L142" i="104"/>
  <c r="K142" i="104"/>
  <c r="P130" i="104"/>
  <c r="O130" i="104"/>
  <c r="N130" i="104"/>
  <c r="M130" i="104"/>
  <c r="L130" i="104"/>
  <c r="K130" i="104"/>
  <c r="P128" i="104"/>
  <c r="O128" i="104"/>
  <c r="N128" i="104"/>
  <c r="M128" i="104"/>
  <c r="L128" i="104"/>
  <c r="K128" i="104"/>
  <c r="P126" i="104"/>
  <c r="O126" i="104"/>
  <c r="N126" i="104"/>
  <c r="M126" i="104"/>
  <c r="L126" i="104"/>
  <c r="K126" i="104"/>
  <c r="P123" i="104"/>
  <c r="O123" i="104"/>
  <c r="N123" i="104"/>
  <c r="M123" i="104"/>
  <c r="L123" i="104"/>
  <c r="K123" i="104"/>
  <c r="P118" i="104"/>
  <c r="O118" i="104"/>
  <c r="N118" i="104"/>
  <c r="M118" i="104"/>
  <c r="L118" i="104"/>
  <c r="K118" i="104"/>
  <c r="P116" i="104"/>
  <c r="P119" i="104" s="1"/>
  <c r="O116" i="104"/>
  <c r="N116" i="104"/>
  <c r="M116" i="104"/>
  <c r="M119" i="104" s="1"/>
  <c r="L116" i="104"/>
  <c r="K116" i="104"/>
  <c r="L77" i="104"/>
  <c r="K77" i="104"/>
  <c r="L75" i="104"/>
  <c r="K75" i="104"/>
  <c r="P70" i="104"/>
  <c r="P54" i="104"/>
  <c r="O54" i="104"/>
  <c r="O70" i="104" s="1"/>
  <c r="N54" i="104"/>
  <c r="N70" i="104" s="1"/>
  <c r="M54" i="104"/>
  <c r="M70" i="104" s="1"/>
  <c r="L54" i="104"/>
  <c r="L70" i="104" s="1"/>
  <c r="K54" i="104"/>
  <c r="K70" i="104" s="1"/>
  <c r="P49" i="104"/>
  <c r="O49" i="104"/>
  <c r="N49" i="104"/>
  <c r="M49" i="104"/>
  <c r="L49" i="104"/>
  <c r="K49" i="104"/>
  <c r="P32" i="104"/>
  <c r="O32" i="104"/>
  <c r="N32" i="104"/>
  <c r="N71" i="104" s="1"/>
  <c r="M32" i="104"/>
  <c r="L32" i="104"/>
  <c r="K32" i="104"/>
  <c r="P26" i="104"/>
  <c r="O26" i="104"/>
  <c r="N26" i="104"/>
  <c r="M26" i="104"/>
  <c r="L26" i="104"/>
  <c r="K26" i="104"/>
  <c r="P21" i="104"/>
  <c r="O21" i="104"/>
  <c r="N21" i="104"/>
  <c r="N27" i="104" s="1"/>
  <c r="M21" i="104"/>
  <c r="M27" i="104" s="1"/>
  <c r="L21" i="104"/>
  <c r="K21" i="104"/>
  <c r="K154" i="104" l="1"/>
  <c r="L143" i="104"/>
  <c r="L144" i="104" s="1"/>
  <c r="L145" i="104" s="1"/>
  <c r="L147" i="104" s="1"/>
  <c r="P143" i="104"/>
  <c r="L119" i="104"/>
  <c r="J45" i="105"/>
  <c r="J48" i="105" s="1"/>
  <c r="J47" i="105" s="1"/>
  <c r="M71" i="104"/>
  <c r="K166" i="104"/>
  <c r="K27" i="104"/>
  <c r="O27" i="104"/>
  <c r="K71" i="104"/>
  <c r="O71" i="104"/>
  <c r="N119" i="104"/>
  <c r="N144" i="104" s="1"/>
  <c r="N145" i="104" s="1"/>
  <c r="N147" i="104" s="1"/>
  <c r="N143" i="104"/>
  <c r="L27" i="104"/>
  <c r="P27" i="104"/>
  <c r="L71" i="104"/>
  <c r="P71" i="104"/>
  <c r="K119" i="104"/>
  <c r="O119" i="104"/>
  <c r="O144" i="104" s="1"/>
  <c r="O145" i="104" s="1"/>
  <c r="O147" i="104" s="1"/>
  <c r="K143" i="104"/>
  <c r="O143" i="104"/>
  <c r="M143" i="104"/>
  <c r="M144" i="104"/>
  <c r="M145" i="104" s="1"/>
  <c r="M147" i="104" s="1"/>
  <c r="K144" i="104" l="1"/>
  <c r="K145" i="104" s="1"/>
  <c r="K147" i="104" s="1"/>
  <c r="P144" i="104"/>
  <c r="P145" i="104" s="1"/>
  <c r="P147" i="104" s="1"/>
  <c r="K41" i="102"/>
  <c r="K37" i="102"/>
  <c r="P30" i="102"/>
  <c r="O30" i="102"/>
  <c r="N30" i="102"/>
  <c r="M30" i="102"/>
  <c r="L30" i="102"/>
  <c r="K28" i="102"/>
  <c r="K30" i="102" s="1"/>
  <c r="P27" i="102"/>
  <c r="O27" i="102"/>
  <c r="O31" i="102" s="1"/>
  <c r="N27" i="102"/>
  <c r="M27" i="102"/>
  <c r="L27" i="102"/>
  <c r="K26" i="102"/>
  <c r="K27" i="102" s="1"/>
  <c r="P25" i="102"/>
  <c r="O25" i="102"/>
  <c r="N25" i="102"/>
  <c r="N31" i="102" s="1"/>
  <c r="M25" i="102"/>
  <c r="M31" i="102" s="1"/>
  <c r="L25" i="102"/>
  <c r="L31" i="102" s="1"/>
  <c r="K23" i="102"/>
  <c r="K25" i="102" s="1"/>
  <c r="P19" i="102"/>
  <c r="O19" i="102"/>
  <c r="N19" i="102"/>
  <c r="M19" i="102"/>
  <c r="L19" i="102"/>
  <c r="K17" i="102"/>
  <c r="K19" i="102" s="1"/>
  <c r="P16" i="102"/>
  <c r="O16" i="102"/>
  <c r="N16" i="102"/>
  <c r="M16" i="102"/>
  <c r="L16" i="102"/>
  <c r="K15" i="102"/>
  <c r="K16" i="102" s="1"/>
  <c r="P14" i="102"/>
  <c r="O14" i="102"/>
  <c r="N14" i="102"/>
  <c r="M14" i="102"/>
  <c r="L14" i="102"/>
  <c r="K11" i="102"/>
  <c r="K14" i="102" s="1"/>
  <c r="K31" i="102" l="1"/>
  <c r="P31" i="102"/>
  <c r="L20" i="102"/>
  <c r="L32" i="102" s="1"/>
  <c r="L33" i="102" s="1"/>
  <c r="P20" i="102"/>
  <c r="P32" i="102" s="1"/>
  <c r="P33" i="102" s="1"/>
  <c r="K45" i="102"/>
  <c r="M20" i="102"/>
  <c r="M32" i="102" s="1"/>
  <c r="M33" i="102" s="1"/>
  <c r="N20" i="102"/>
  <c r="K20" i="102"/>
  <c r="K32" i="102" s="1"/>
  <c r="K33" i="102" s="1"/>
  <c r="O20" i="102"/>
  <c r="O32" i="102" s="1"/>
  <c r="O33" i="102" s="1"/>
  <c r="N32" i="102"/>
  <c r="N33" i="102" s="1"/>
  <c r="L52" i="84"/>
  <c r="K73" i="101" l="1"/>
  <c r="H75" i="101"/>
  <c r="I75" i="101"/>
  <c r="K75" i="101"/>
  <c r="H90" i="101"/>
  <c r="H81" i="101"/>
  <c r="M72" i="101"/>
  <c r="L72" i="101"/>
  <c r="K72" i="101"/>
  <c r="J72" i="101"/>
  <c r="I72" i="101"/>
  <c r="H72" i="101"/>
  <c r="M69" i="101"/>
  <c r="L69" i="101"/>
  <c r="K69" i="101"/>
  <c r="J69" i="101"/>
  <c r="I69" i="101"/>
  <c r="H69" i="101"/>
  <c r="M66" i="101"/>
  <c r="M73" i="101" s="1"/>
  <c r="L66" i="101"/>
  <c r="L73" i="101" s="1"/>
  <c r="K66" i="101"/>
  <c r="J66" i="101"/>
  <c r="J73" i="101" s="1"/>
  <c r="I66" i="101"/>
  <c r="I73" i="101" s="1"/>
  <c r="H64" i="101"/>
  <c r="H66" i="101" s="1"/>
  <c r="M61" i="101"/>
  <c r="L61" i="101"/>
  <c r="K61" i="101"/>
  <c r="J61" i="101"/>
  <c r="I61" i="101"/>
  <c r="H61" i="101"/>
  <c r="M58" i="101"/>
  <c r="L58" i="101"/>
  <c r="K58" i="101"/>
  <c r="J58" i="101"/>
  <c r="I58" i="101"/>
  <c r="H58" i="101"/>
  <c r="M55" i="101"/>
  <c r="L55" i="101"/>
  <c r="K55" i="101"/>
  <c r="J55" i="101"/>
  <c r="I55" i="101"/>
  <c r="H55" i="101"/>
  <c r="M52" i="101"/>
  <c r="L52" i="101"/>
  <c r="L62" i="101" s="1"/>
  <c r="K52" i="101"/>
  <c r="K62" i="101" s="1"/>
  <c r="J52" i="101"/>
  <c r="I52" i="101"/>
  <c r="H50" i="101"/>
  <c r="H52" i="101" s="1"/>
  <c r="M47" i="101"/>
  <c r="L47" i="101"/>
  <c r="K47" i="101"/>
  <c r="J47" i="101"/>
  <c r="I47" i="101"/>
  <c r="H47" i="101"/>
  <c r="M44" i="101"/>
  <c r="L44" i="101"/>
  <c r="K44" i="101"/>
  <c r="J44" i="101"/>
  <c r="I44" i="101"/>
  <c r="H44" i="101"/>
  <c r="M41" i="101"/>
  <c r="L41" i="101"/>
  <c r="K41" i="101"/>
  <c r="J41" i="101"/>
  <c r="I41" i="101"/>
  <c r="H41" i="101"/>
  <c r="M38" i="101"/>
  <c r="L38" i="101"/>
  <c r="K38" i="101"/>
  <c r="J38" i="101"/>
  <c r="I38" i="101"/>
  <c r="H38" i="101"/>
  <c r="M35" i="101"/>
  <c r="L35" i="101"/>
  <c r="K35" i="101"/>
  <c r="J35" i="101"/>
  <c r="I35" i="101"/>
  <c r="H35" i="101"/>
  <c r="M30" i="101"/>
  <c r="L30" i="101"/>
  <c r="K30" i="101"/>
  <c r="J30" i="101"/>
  <c r="I30" i="101"/>
  <c r="H30" i="101"/>
  <c r="M27" i="101"/>
  <c r="L27" i="101"/>
  <c r="K27" i="101"/>
  <c r="J27" i="101"/>
  <c r="I27" i="101"/>
  <c r="H27" i="101"/>
  <c r="M24" i="101"/>
  <c r="L24" i="101"/>
  <c r="K24" i="101"/>
  <c r="J24" i="101"/>
  <c r="I24" i="101"/>
  <c r="H24" i="101"/>
  <c r="M19" i="101"/>
  <c r="L19" i="101"/>
  <c r="K19" i="101"/>
  <c r="J19" i="101"/>
  <c r="I19" i="101"/>
  <c r="H19" i="101"/>
  <c r="M16" i="101"/>
  <c r="L16" i="101"/>
  <c r="K16" i="101"/>
  <c r="J16" i="101"/>
  <c r="I16" i="101"/>
  <c r="H16" i="101"/>
  <c r="M14" i="101"/>
  <c r="L14" i="101"/>
  <c r="K14" i="101"/>
  <c r="J14" i="101"/>
  <c r="I14" i="101"/>
  <c r="H12" i="101"/>
  <c r="H14" i="101" s="1"/>
  <c r="M11" i="101"/>
  <c r="L11" i="101"/>
  <c r="K11" i="101"/>
  <c r="J11" i="101"/>
  <c r="I11" i="101"/>
  <c r="H11" i="101"/>
  <c r="J31" i="101" l="1"/>
  <c r="I20" i="101"/>
  <c r="M20" i="101"/>
  <c r="K31" i="101"/>
  <c r="I62" i="101"/>
  <c r="M62" i="101"/>
  <c r="H73" i="101"/>
  <c r="H31" i="101"/>
  <c r="H62" i="101"/>
  <c r="I31" i="101"/>
  <c r="M31" i="101"/>
  <c r="M74" i="101" s="1"/>
  <c r="M77" i="101" s="1"/>
  <c r="M76" i="101" s="1"/>
  <c r="H92" i="101"/>
  <c r="K20" i="101"/>
  <c r="J20" i="101"/>
  <c r="H48" i="101"/>
  <c r="L48" i="101"/>
  <c r="J48" i="101"/>
  <c r="J74" i="101" s="1"/>
  <c r="J77" i="101" s="1"/>
  <c r="J76" i="101" s="1"/>
  <c r="J62" i="101"/>
  <c r="H20" i="101"/>
  <c r="L20" i="101"/>
  <c r="I48" i="101"/>
  <c r="M48" i="101"/>
  <c r="K48" i="101"/>
  <c r="K74" i="101"/>
  <c r="K77" i="101" s="1"/>
  <c r="K76" i="101" s="1"/>
  <c r="L31" i="101"/>
  <c r="I74" i="101"/>
  <c r="I77" i="101" s="1"/>
  <c r="I76" i="101" s="1"/>
  <c r="L74" i="101" l="1"/>
  <c r="L77" i="101" s="1"/>
  <c r="L76" i="101" s="1"/>
  <c r="H74" i="101"/>
  <c r="H77" i="101" s="1"/>
  <c r="H76" i="101" s="1"/>
  <c r="H62" i="100"/>
  <c r="H66" i="100" s="1"/>
  <c r="M44" i="100"/>
  <c r="L44" i="100"/>
  <c r="K44" i="100"/>
  <c r="J44" i="100"/>
  <c r="I44" i="100"/>
  <c r="H44" i="100"/>
  <c r="H42" i="100"/>
  <c r="H41" i="100"/>
  <c r="M39" i="100"/>
  <c r="L39" i="100"/>
  <c r="K39" i="100"/>
  <c r="J39" i="100"/>
  <c r="I39" i="100"/>
  <c r="H36" i="100"/>
  <c r="H33" i="100"/>
  <c r="L29" i="100"/>
  <c r="K29" i="100"/>
  <c r="J29" i="100"/>
  <c r="K26" i="100"/>
  <c r="J26" i="100"/>
  <c r="I26" i="100"/>
  <c r="I30" i="100" s="1"/>
  <c r="I45" i="100" s="1"/>
  <c r="I46" i="100" s="1"/>
  <c r="M21" i="100"/>
  <c r="M30" i="100" s="1"/>
  <c r="M45" i="100" s="1"/>
  <c r="M46" i="100" s="1"/>
  <c r="L21" i="100"/>
  <c r="K21" i="100"/>
  <c r="J21" i="100"/>
  <c r="K30" i="100" l="1"/>
  <c r="L30" i="100"/>
  <c r="L45" i="100" s="1"/>
  <c r="L46" i="100" s="1"/>
  <c r="H39" i="100"/>
  <c r="K45" i="100"/>
  <c r="K46" i="100" s="1"/>
  <c r="J30" i="100"/>
  <c r="J45" i="100" s="1"/>
  <c r="J46" i="100" s="1"/>
  <c r="H26" i="100"/>
  <c r="H30" i="100" s="1"/>
  <c r="H45" i="100" s="1"/>
  <c r="H46" i="100" s="1"/>
  <c r="H128" i="98" l="1"/>
  <c r="H130" i="98" s="1"/>
  <c r="M109" i="98"/>
  <c r="L109" i="98"/>
  <c r="K109" i="98"/>
  <c r="J109" i="98"/>
  <c r="I109" i="98"/>
  <c r="H107" i="98"/>
  <c r="H109" i="98" s="1"/>
  <c r="M106" i="98"/>
  <c r="L106" i="98"/>
  <c r="K106" i="98"/>
  <c r="J106" i="98"/>
  <c r="I106" i="98"/>
  <c r="H104" i="98"/>
  <c r="H106" i="98" s="1"/>
  <c r="H103" i="98"/>
  <c r="M101" i="98"/>
  <c r="L101" i="98"/>
  <c r="L110" i="98" s="1"/>
  <c r="K101" i="98"/>
  <c r="J101" i="98"/>
  <c r="J110" i="98" s="1"/>
  <c r="I101" i="98"/>
  <c r="H101" i="98"/>
  <c r="M94" i="98"/>
  <c r="L94" i="98"/>
  <c r="K94" i="98"/>
  <c r="J94" i="98"/>
  <c r="I94" i="98"/>
  <c r="H94" i="98"/>
  <c r="M91" i="98"/>
  <c r="M95" i="98" s="1"/>
  <c r="L91" i="98"/>
  <c r="K91" i="98"/>
  <c r="K95" i="98" s="1"/>
  <c r="J91" i="98"/>
  <c r="J95" i="98" s="1"/>
  <c r="I91" i="98"/>
  <c r="I95" i="98" s="1"/>
  <c r="H91" i="98"/>
  <c r="M86" i="98"/>
  <c r="L86" i="98"/>
  <c r="K86" i="98"/>
  <c r="J86" i="98"/>
  <c r="I86" i="98"/>
  <c r="H86" i="98"/>
  <c r="M83" i="98"/>
  <c r="L83" i="98"/>
  <c r="K83" i="98"/>
  <c r="J83" i="98"/>
  <c r="I83" i="98"/>
  <c r="H83" i="98"/>
  <c r="M81" i="98"/>
  <c r="L81" i="98"/>
  <c r="K81" i="98"/>
  <c r="J81" i="98"/>
  <c r="I81" i="98"/>
  <c r="H81" i="98"/>
  <c r="M79" i="98"/>
  <c r="M87" i="98" s="1"/>
  <c r="L79" i="98"/>
  <c r="K79" i="98"/>
  <c r="K87" i="98" s="1"/>
  <c r="J79" i="98"/>
  <c r="J87" i="98" s="1"/>
  <c r="I79" i="98"/>
  <c r="I87" i="98" s="1"/>
  <c r="H79" i="98"/>
  <c r="M72" i="98"/>
  <c r="L72" i="98"/>
  <c r="K72" i="98"/>
  <c r="J72" i="98"/>
  <c r="I72" i="98"/>
  <c r="H70" i="98"/>
  <c r="H72" i="98" s="1"/>
  <c r="M69" i="98"/>
  <c r="L69" i="98"/>
  <c r="K69" i="98"/>
  <c r="J69" i="98"/>
  <c r="I69" i="98"/>
  <c r="H67" i="98"/>
  <c r="H69" i="98" s="1"/>
  <c r="M66" i="98"/>
  <c r="L66" i="98"/>
  <c r="K66" i="98"/>
  <c r="J66" i="98"/>
  <c r="I66" i="98"/>
  <c r="H66" i="98"/>
  <c r="M64" i="98"/>
  <c r="L64" i="98"/>
  <c r="K64" i="98"/>
  <c r="J64" i="98"/>
  <c r="I64" i="98"/>
  <c r="H64" i="98"/>
  <c r="M61" i="98"/>
  <c r="L61" i="98"/>
  <c r="K61" i="98"/>
  <c r="J61" i="98"/>
  <c r="I61" i="98"/>
  <c r="H61" i="98"/>
  <c r="M59" i="98"/>
  <c r="L59" i="98"/>
  <c r="K59" i="98"/>
  <c r="J59" i="98"/>
  <c r="I59" i="98"/>
  <c r="H59" i="98"/>
  <c r="M56" i="98"/>
  <c r="M73" i="98" s="1"/>
  <c r="L56" i="98"/>
  <c r="K56" i="98"/>
  <c r="J56" i="98"/>
  <c r="I56" i="98"/>
  <c r="I73" i="98" s="1"/>
  <c r="H54" i="98"/>
  <c r="H56" i="98" s="1"/>
  <c r="M49" i="98"/>
  <c r="L49" i="98"/>
  <c r="K49" i="98"/>
  <c r="J49" i="98"/>
  <c r="I49" i="98"/>
  <c r="H49" i="98"/>
  <c r="M44" i="98"/>
  <c r="L44" i="98"/>
  <c r="K44" i="98"/>
  <c r="J44" i="98"/>
  <c r="I44" i="98"/>
  <c r="H44" i="98"/>
  <c r="M41" i="98"/>
  <c r="L41" i="98"/>
  <c r="K41" i="98"/>
  <c r="J41" i="98"/>
  <c r="I41" i="98"/>
  <c r="H41" i="98"/>
  <c r="M39" i="98"/>
  <c r="L39" i="98"/>
  <c r="K39" i="98"/>
  <c r="J39" i="98"/>
  <c r="I39" i="98"/>
  <c r="H39" i="98"/>
  <c r="M35" i="98"/>
  <c r="L35" i="98"/>
  <c r="K35" i="98"/>
  <c r="J35" i="98"/>
  <c r="I35" i="98"/>
  <c r="H35" i="98"/>
  <c r="M33" i="98"/>
  <c r="L33" i="98"/>
  <c r="K33" i="98"/>
  <c r="J33" i="98"/>
  <c r="I33" i="98"/>
  <c r="H33" i="98"/>
  <c r="M28" i="98"/>
  <c r="L28" i="98"/>
  <c r="K28" i="98"/>
  <c r="J28" i="98"/>
  <c r="I28" i="98"/>
  <c r="H28" i="98"/>
  <c r="M23" i="98"/>
  <c r="L23" i="98"/>
  <c r="K23" i="98"/>
  <c r="J23" i="98"/>
  <c r="I23" i="98"/>
  <c r="H23" i="98"/>
  <c r="M18" i="98"/>
  <c r="L18" i="98"/>
  <c r="K18" i="98"/>
  <c r="J18" i="98"/>
  <c r="I18" i="98"/>
  <c r="H18" i="98"/>
  <c r="M13" i="98"/>
  <c r="L13" i="98"/>
  <c r="K13" i="98"/>
  <c r="J13" i="98"/>
  <c r="J50" i="98" s="1"/>
  <c r="I13" i="98"/>
  <c r="I50" i="98" s="1"/>
  <c r="H13" i="98"/>
  <c r="H50" i="98" s="1"/>
  <c r="J73" i="98" l="1"/>
  <c r="K110" i="98"/>
  <c r="K73" i="98"/>
  <c r="H87" i="98"/>
  <c r="L87" i="98"/>
  <c r="H95" i="98"/>
  <c r="L95" i="98"/>
  <c r="K50" i="98"/>
  <c r="H73" i="98"/>
  <c r="H111" i="98" s="1"/>
  <c r="L73" i="98"/>
  <c r="I110" i="98"/>
  <c r="I111" i="98" s="1"/>
  <c r="I113" i="98" s="1"/>
  <c r="M110" i="98"/>
  <c r="M50" i="98"/>
  <c r="L50" i="98"/>
  <c r="M111" i="98"/>
  <c r="M113" i="98" s="1"/>
  <c r="J111" i="98"/>
  <c r="J113" i="98" s="1"/>
  <c r="H110" i="98"/>
  <c r="K111" i="98"/>
  <c r="K113" i="98" s="1"/>
  <c r="H49" i="96"/>
  <c r="H11" i="96"/>
  <c r="H56" i="96"/>
  <c r="H58" i="96" s="1"/>
  <c r="M39" i="96"/>
  <c r="M40" i="96" s="1"/>
  <c r="M41" i="96" s="1"/>
  <c r="M18" i="96"/>
  <c r="M24" i="96"/>
  <c r="M29" i="96"/>
  <c r="M30" i="96" s="1"/>
  <c r="L39" i="96"/>
  <c r="L40" i="96" s="1"/>
  <c r="L41" i="96" s="1"/>
  <c r="L18" i="96"/>
  <c r="L24" i="96"/>
  <c r="L29" i="96"/>
  <c r="L30" i="96" s="1"/>
  <c r="K39" i="96"/>
  <c r="K40" i="96" s="1"/>
  <c r="K41" i="96" s="1"/>
  <c r="K18" i="96"/>
  <c r="K24" i="96"/>
  <c r="K29" i="96"/>
  <c r="K30" i="96" s="1"/>
  <c r="J39" i="96"/>
  <c r="J40" i="96" s="1"/>
  <c r="J41" i="96" s="1"/>
  <c r="J18" i="96"/>
  <c r="J24" i="96"/>
  <c r="J29" i="96"/>
  <c r="J30" i="96" s="1"/>
  <c r="I39" i="96"/>
  <c r="I40" i="96" s="1"/>
  <c r="I41" i="96" s="1"/>
  <c r="I18" i="96"/>
  <c r="I24" i="96"/>
  <c r="I29" i="96"/>
  <c r="I30" i="96" s="1"/>
  <c r="H32" i="96"/>
  <c r="H39" i="96" s="1"/>
  <c r="H40" i="96" s="1"/>
  <c r="H18" i="96"/>
  <c r="H24" i="96"/>
  <c r="H30" i="96" s="1"/>
  <c r="H29" i="96"/>
  <c r="K58" i="84"/>
  <c r="K65" i="84"/>
  <c r="K71" i="84" s="1"/>
  <c r="H90" i="72"/>
  <c r="H100" i="72" s="1"/>
  <c r="H97" i="72"/>
  <c r="I16" i="72"/>
  <c r="I21" i="72"/>
  <c r="I24" i="72"/>
  <c r="I27" i="72" s="1"/>
  <c r="I26" i="72"/>
  <c r="J16" i="72"/>
  <c r="J21" i="72"/>
  <c r="J27" i="72" s="1"/>
  <c r="J24" i="72"/>
  <c r="J26" i="72"/>
  <c r="K16" i="72"/>
  <c r="K27" i="72" s="1"/>
  <c r="K21" i="72"/>
  <c r="K24" i="72"/>
  <c r="K26" i="72"/>
  <c r="L16" i="72"/>
  <c r="L21" i="72"/>
  <c r="L24" i="72"/>
  <c r="L26" i="72"/>
  <c r="L27" i="72" s="1"/>
  <c r="M16" i="72"/>
  <c r="M21" i="72"/>
  <c r="M24" i="72"/>
  <c r="M27" i="72" s="1"/>
  <c r="M26" i="72"/>
  <c r="H10" i="72"/>
  <c r="H11" i="72"/>
  <c r="H12" i="72"/>
  <c r="H14" i="72"/>
  <c r="H15" i="72"/>
  <c r="H16" i="72"/>
  <c r="H17" i="72"/>
  <c r="H21" i="72" s="1"/>
  <c r="H20" i="72"/>
  <c r="H22" i="72"/>
  <c r="H24" i="72" s="1"/>
  <c r="H25" i="72"/>
  <c r="H26" i="72" s="1"/>
  <c r="L26" i="95"/>
  <c r="L33" i="95"/>
  <c r="M13" i="95"/>
  <c r="M26" i="95"/>
  <c r="M29" i="95"/>
  <c r="H18" i="95"/>
  <c r="H39" i="95"/>
  <c r="H33" i="95"/>
  <c r="H41" i="95"/>
  <c r="H34" i="95"/>
  <c r="H36" i="95"/>
  <c r="I33" i="95"/>
  <c r="I42" i="95" s="1"/>
  <c r="I41" i="95"/>
  <c r="I36" i="95"/>
  <c r="J33" i="95"/>
  <c r="J42" i="95" s="1"/>
  <c r="J41" i="95"/>
  <c r="J39" i="95"/>
  <c r="J36" i="95"/>
  <c r="K33" i="95"/>
  <c r="K42" i="95" s="1"/>
  <c r="K43" i="95" s="1"/>
  <c r="K41" i="95"/>
  <c r="K39" i="95"/>
  <c r="K36" i="95"/>
  <c r="L41" i="95"/>
  <c r="L36" i="95"/>
  <c r="M33" i="95"/>
  <c r="M41" i="95"/>
  <c r="M36" i="95"/>
  <c r="H13" i="95"/>
  <c r="H14" i="95"/>
  <c r="H15" i="95" s="1"/>
  <c r="I76" i="95"/>
  <c r="I68" i="95"/>
  <c r="M54" i="95"/>
  <c r="M48" i="95"/>
  <c r="M55" i="95"/>
  <c r="M56" i="95" s="1"/>
  <c r="M28" i="95"/>
  <c r="M18" i="95"/>
  <c r="M19" i="95" s="1"/>
  <c r="M15" i="95"/>
  <c r="L54" i="95"/>
  <c r="L55" i="95" s="1"/>
  <c r="L56" i="95" s="1"/>
  <c r="L48" i="95"/>
  <c r="L28" i="95"/>
  <c r="L29" i="95" s="1"/>
  <c r="L18" i="95"/>
  <c r="L13" i="95"/>
  <c r="L15" i="95"/>
  <c r="L19" i="95" s="1"/>
  <c r="K54" i="95"/>
  <c r="K48" i="95"/>
  <c r="K55" i="95"/>
  <c r="K56" i="95" s="1"/>
  <c r="K59" i="95" s="1"/>
  <c r="K58" i="95" s="1"/>
  <c r="K28" i="95"/>
  <c r="K26" i="95"/>
  <c r="K29" i="95"/>
  <c r="K18" i="95"/>
  <c r="K13" i="95"/>
  <c r="K15" i="95"/>
  <c r="K19" i="95"/>
  <c r="J54" i="95"/>
  <c r="J48" i="95"/>
  <c r="J55" i="95"/>
  <c r="J56" i="95" s="1"/>
  <c r="J59" i="95" s="1"/>
  <c r="J58" i="95" s="1"/>
  <c r="J26" i="95"/>
  <c r="J29" i="95"/>
  <c r="J18" i="95"/>
  <c r="J19" i="95" s="1"/>
  <c r="J43" i="95" s="1"/>
  <c r="J13" i="95"/>
  <c r="J15" i="95"/>
  <c r="I54" i="95"/>
  <c r="I55" i="95" s="1"/>
  <c r="I56" i="95" s="1"/>
  <c r="I48" i="95"/>
  <c r="I28" i="95"/>
  <c r="I29" i="95" s="1"/>
  <c r="I43" i="95" s="1"/>
  <c r="I26" i="95"/>
  <c r="I18" i="95"/>
  <c r="I19" i="95" s="1"/>
  <c r="I13" i="95"/>
  <c r="I15" i="95"/>
  <c r="H49" i="95"/>
  <c r="H54" i="95" s="1"/>
  <c r="H55" i="95" s="1"/>
  <c r="H56" i="95" s="1"/>
  <c r="H46" i="95"/>
  <c r="H48" i="95"/>
  <c r="H28" i="95"/>
  <c r="H26" i="95"/>
  <c r="H29" i="95"/>
  <c r="H68" i="94"/>
  <c r="H25" i="94"/>
  <c r="H21" i="94"/>
  <c r="H22" i="94"/>
  <c r="H20" i="94"/>
  <c r="H17" i="94"/>
  <c r="H13" i="94"/>
  <c r="H15" i="94"/>
  <c r="H27" i="94"/>
  <c r="H29" i="94"/>
  <c r="H31" i="94"/>
  <c r="H32" i="94"/>
  <c r="H56" i="94" s="1"/>
  <c r="H63" i="94" s="1"/>
  <c r="H62" i="94" s="1"/>
  <c r="H38" i="94"/>
  <c r="H40" i="94"/>
  <c r="H45" i="94"/>
  <c r="H46" i="94"/>
  <c r="H52" i="94"/>
  <c r="H55" i="94" s="1"/>
  <c r="H54" i="94"/>
  <c r="M25" i="94"/>
  <c r="M32" i="94" s="1"/>
  <c r="M56" i="94" s="1"/>
  <c r="M22" i="94"/>
  <c r="M20" i="94"/>
  <c r="M17" i="94"/>
  <c r="M15" i="94"/>
  <c r="M12" i="94"/>
  <c r="M27" i="94"/>
  <c r="M29" i="94"/>
  <c r="M31" i="94"/>
  <c r="M38" i="94"/>
  <c r="M40" i="94"/>
  <c r="M45" i="94"/>
  <c r="M46" i="94" s="1"/>
  <c r="M52" i="94"/>
  <c r="M54" i="94"/>
  <c r="M55" i="94"/>
  <c r="L25" i="94"/>
  <c r="L22" i="94"/>
  <c r="L20" i="94"/>
  <c r="L32" i="94" s="1"/>
  <c r="L17" i="94"/>
  <c r="L15" i="94"/>
  <c r="L12" i="94"/>
  <c r="L27" i="94"/>
  <c r="L29" i="94"/>
  <c r="L31" i="94"/>
  <c r="L38" i="94"/>
  <c r="L46" i="94" s="1"/>
  <c r="L40" i="94"/>
  <c r="L45" i="94"/>
  <c r="L52" i="94"/>
  <c r="L55" i="94" s="1"/>
  <c r="L54" i="94"/>
  <c r="K25" i="94"/>
  <c r="K32" i="94" s="1"/>
  <c r="K22" i="94"/>
  <c r="K20" i="94"/>
  <c r="K17" i="94"/>
  <c r="K15" i="94"/>
  <c r="K12" i="94"/>
  <c r="K27" i="94"/>
  <c r="K29" i="94"/>
  <c r="K31" i="94"/>
  <c r="K38" i="94"/>
  <c r="K40" i="94"/>
  <c r="K46" i="94"/>
  <c r="K52" i="94"/>
  <c r="K55" i="94" s="1"/>
  <c r="K54" i="94"/>
  <c r="J32" i="94"/>
  <c r="J56" i="94" s="1"/>
  <c r="J38" i="94"/>
  <c r="J46" i="94"/>
  <c r="J52" i="94"/>
  <c r="J55" i="94" s="1"/>
  <c r="J54" i="94"/>
  <c r="I25" i="94"/>
  <c r="I32" i="94" s="1"/>
  <c r="I56" i="94" s="1"/>
  <c r="I22" i="94"/>
  <c r="I20" i="94"/>
  <c r="I17" i="94"/>
  <c r="I15" i="94"/>
  <c r="I12" i="94"/>
  <c r="I27" i="94"/>
  <c r="I29" i="94"/>
  <c r="I31" i="94"/>
  <c r="I38" i="94"/>
  <c r="I40" i="94"/>
  <c r="I45" i="94"/>
  <c r="I46" i="94" s="1"/>
  <c r="I52" i="94"/>
  <c r="I54" i="94"/>
  <c r="I55" i="94"/>
  <c r="H10" i="94"/>
  <c r="I83" i="72"/>
  <c r="J83" i="72"/>
  <c r="K83" i="72"/>
  <c r="L83" i="72"/>
  <c r="M83" i="72"/>
  <c r="J60" i="72"/>
  <c r="I60" i="72"/>
  <c r="M80" i="72"/>
  <c r="L80" i="72"/>
  <c r="K80" i="72"/>
  <c r="K81" i="72" s="1"/>
  <c r="K82" i="72" s="1"/>
  <c r="J80" i="72"/>
  <c r="I80" i="72"/>
  <c r="H79" i="72"/>
  <c r="H80" i="72"/>
  <c r="H81" i="72" s="1"/>
  <c r="H82" i="72" s="1"/>
  <c r="M78" i="72"/>
  <c r="L78" i="72"/>
  <c r="K78" i="72"/>
  <c r="J78" i="72"/>
  <c r="J81" i="72" s="1"/>
  <c r="J82" i="72" s="1"/>
  <c r="I78" i="72"/>
  <c r="H75" i="72"/>
  <c r="H78" i="72"/>
  <c r="M74" i="72"/>
  <c r="L74" i="72"/>
  <c r="K74" i="72"/>
  <c r="J74" i="72"/>
  <c r="I74" i="72"/>
  <c r="I81" i="72" s="1"/>
  <c r="I82" i="72" s="1"/>
  <c r="H72" i="72"/>
  <c r="H74" i="72" s="1"/>
  <c r="M68" i="72"/>
  <c r="M69" i="72"/>
  <c r="L68" i="72"/>
  <c r="L69" i="72" s="1"/>
  <c r="K68" i="72"/>
  <c r="K69" i="72"/>
  <c r="K70" i="72" s="1"/>
  <c r="J68" i="72"/>
  <c r="J69" i="72" s="1"/>
  <c r="J70" i="72" s="1"/>
  <c r="I68" i="72"/>
  <c r="I69" i="72"/>
  <c r="H67" i="72"/>
  <c r="H68" i="72" s="1"/>
  <c r="H69" i="72" s="1"/>
  <c r="M64" i="72"/>
  <c r="M65" i="72" s="1"/>
  <c r="M70" i="72" s="1"/>
  <c r="L64" i="72"/>
  <c r="L65" i="72" s="1"/>
  <c r="K64" i="72"/>
  <c r="K65" i="72" s="1"/>
  <c r="J64" i="72"/>
  <c r="J65" i="72" s="1"/>
  <c r="I64" i="72"/>
  <c r="I65" i="72" s="1"/>
  <c r="H63" i="72"/>
  <c r="H64" i="72" s="1"/>
  <c r="H65" i="72" s="1"/>
  <c r="M60" i="72"/>
  <c r="L60" i="72"/>
  <c r="K60" i="72"/>
  <c r="H59" i="72"/>
  <c r="H60" i="72" s="1"/>
  <c r="M58" i="72"/>
  <c r="L58" i="72"/>
  <c r="K58" i="72"/>
  <c r="J58" i="72"/>
  <c r="I58" i="72"/>
  <c r="H57" i="72"/>
  <c r="H58" i="72"/>
  <c r="M56" i="72"/>
  <c r="L56" i="72"/>
  <c r="K56" i="72"/>
  <c r="J56" i="72"/>
  <c r="I56" i="72"/>
  <c r="H55" i="72"/>
  <c r="H56" i="72" s="1"/>
  <c r="M54" i="72"/>
  <c r="L54" i="72"/>
  <c r="K54" i="72"/>
  <c r="J54" i="72"/>
  <c r="I54" i="72"/>
  <c r="H53" i="72"/>
  <c r="H54" i="72" s="1"/>
  <c r="M52" i="72"/>
  <c r="L52" i="72"/>
  <c r="K52" i="72"/>
  <c r="J52" i="72"/>
  <c r="I52" i="72"/>
  <c r="H51" i="72"/>
  <c r="H52" i="72" s="1"/>
  <c r="M50" i="72"/>
  <c r="L50" i="72"/>
  <c r="K50" i="72"/>
  <c r="J50" i="72"/>
  <c r="I50" i="72"/>
  <c r="H48" i="72"/>
  <c r="H50" i="72"/>
  <c r="M47" i="72"/>
  <c r="L47" i="72"/>
  <c r="K47" i="72"/>
  <c r="J47" i="72"/>
  <c r="I47" i="72"/>
  <c r="H46" i="72"/>
  <c r="H47" i="72" s="1"/>
  <c r="M45" i="72"/>
  <c r="L45" i="72"/>
  <c r="K45" i="72"/>
  <c r="J45" i="72"/>
  <c r="I45" i="72"/>
  <c r="H44" i="72"/>
  <c r="H45" i="72" s="1"/>
  <c r="M43" i="72"/>
  <c r="L43" i="72"/>
  <c r="K43" i="72"/>
  <c r="J43" i="72"/>
  <c r="I43" i="72"/>
  <c r="H42" i="72"/>
  <c r="H43" i="72" s="1"/>
  <c r="M41" i="72"/>
  <c r="L41" i="72"/>
  <c r="K41" i="72"/>
  <c r="J41" i="72"/>
  <c r="I41" i="72"/>
  <c r="H40" i="72"/>
  <c r="H41" i="72"/>
  <c r="M39" i="72"/>
  <c r="L39" i="72"/>
  <c r="K39" i="72"/>
  <c r="J39" i="72"/>
  <c r="I39" i="72"/>
  <c r="H38" i="72"/>
  <c r="H39" i="72" s="1"/>
  <c r="M37" i="72"/>
  <c r="L37" i="72"/>
  <c r="K37" i="72"/>
  <c r="J37" i="72"/>
  <c r="I37" i="72"/>
  <c r="I61" i="72" s="1"/>
  <c r="H36" i="72"/>
  <c r="H37" i="72" s="1"/>
  <c r="M35" i="72"/>
  <c r="L35" i="72"/>
  <c r="K35" i="72"/>
  <c r="J35" i="72"/>
  <c r="I35" i="72"/>
  <c r="H34" i="72"/>
  <c r="H35" i="72" s="1"/>
  <c r="M33" i="72"/>
  <c r="L33" i="72"/>
  <c r="K33" i="72"/>
  <c r="J33" i="72"/>
  <c r="I33" i="72"/>
  <c r="H32" i="72"/>
  <c r="H33" i="72"/>
  <c r="M31" i="72"/>
  <c r="L31" i="72"/>
  <c r="K31" i="72"/>
  <c r="J31" i="72"/>
  <c r="J61" i="72" s="1"/>
  <c r="I31" i="72"/>
  <c r="H29" i="72"/>
  <c r="H31" i="72" s="1"/>
  <c r="M81" i="72"/>
  <c r="M82" i="72" s="1"/>
  <c r="H83" i="72"/>
  <c r="K61" i="72"/>
  <c r="L81" i="72"/>
  <c r="L82" i="72"/>
  <c r="N52" i="84"/>
  <c r="K52" i="84" s="1"/>
  <c r="K46" i="84"/>
  <c r="K50" i="84" s="1"/>
  <c r="K51" i="84" s="1"/>
  <c r="K47" i="84"/>
  <c r="K44" i="84"/>
  <c r="K45" i="84"/>
  <c r="K42" i="84"/>
  <c r="K43" i="84"/>
  <c r="K40" i="84"/>
  <c r="K41" i="84"/>
  <c r="K37" i="84"/>
  <c r="K39" i="84" s="1"/>
  <c r="K34" i="84"/>
  <c r="K35" i="84"/>
  <c r="K36" i="84" s="1"/>
  <c r="K32" i="84"/>
  <c r="K33" i="84" s="1"/>
  <c r="K30" i="84"/>
  <c r="K31" i="84" s="1"/>
  <c r="K27" i="84"/>
  <c r="K29" i="84"/>
  <c r="K24" i="84"/>
  <c r="K26" i="84" s="1"/>
  <c r="K25" i="84"/>
  <c r="K18" i="84"/>
  <c r="K20" i="84" s="1"/>
  <c r="K10" i="84"/>
  <c r="K13" i="84"/>
  <c r="K14" i="84"/>
  <c r="K17" i="84" s="1"/>
  <c r="L50" i="84"/>
  <c r="L45" i="84"/>
  <c r="L43" i="84"/>
  <c r="L41" i="84"/>
  <c r="L51" i="84" s="1"/>
  <c r="L39" i="84"/>
  <c r="L36" i="84"/>
  <c r="L33" i="84"/>
  <c r="L31" i="84"/>
  <c r="L29" i="84"/>
  <c r="L26" i="84"/>
  <c r="M50" i="84"/>
  <c r="M51" i="84" s="1"/>
  <c r="M45" i="84"/>
  <c r="M43" i="84"/>
  <c r="M41" i="84"/>
  <c r="M39" i="84"/>
  <c r="M36" i="84"/>
  <c r="M33" i="84"/>
  <c r="M31" i="84"/>
  <c r="M29" i="84"/>
  <c r="M26" i="84"/>
  <c r="N50" i="84"/>
  <c r="N51" i="84" s="1"/>
  <c r="N45" i="84"/>
  <c r="N43" i="84"/>
  <c r="N41" i="84"/>
  <c r="N39" i="84"/>
  <c r="N36" i="84"/>
  <c r="N33" i="84"/>
  <c r="N31" i="84"/>
  <c r="N29" i="84"/>
  <c r="N26" i="84"/>
  <c r="O50" i="84"/>
  <c r="O45" i="84"/>
  <c r="O43" i="84"/>
  <c r="O51" i="84" s="1"/>
  <c r="O41" i="84"/>
  <c r="O39" i="84"/>
  <c r="O36" i="84"/>
  <c r="O33" i="84"/>
  <c r="O31" i="84"/>
  <c r="O29" i="84"/>
  <c r="O26" i="84"/>
  <c r="P50" i="84"/>
  <c r="P45" i="84"/>
  <c r="P43" i="84"/>
  <c r="P41" i="84"/>
  <c r="P51" i="84" s="1"/>
  <c r="P39" i="84"/>
  <c r="P36" i="84"/>
  <c r="P33" i="84"/>
  <c r="P31" i="84"/>
  <c r="P29" i="84"/>
  <c r="P26" i="84"/>
  <c r="O52" i="84"/>
  <c r="P52" i="84"/>
  <c r="L20" i="84"/>
  <c r="L21" i="84" s="1"/>
  <c r="L13" i="84"/>
  <c r="L17" i="84"/>
  <c r="M20" i="84"/>
  <c r="M21" i="84" s="1"/>
  <c r="M13" i="84"/>
  <c r="M17" i="84"/>
  <c r="N20" i="84"/>
  <c r="N21" i="84" s="1"/>
  <c r="N13" i="84"/>
  <c r="N17" i="84"/>
  <c r="O20" i="84"/>
  <c r="O13" i="84"/>
  <c r="O17" i="84"/>
  <c r="O21" i="84" s="1"/>
  <c r="P20" i="84"/>
  <c r="P13" i="84"/>
  <c r="P17" i="84"/>
  <c r="P21" i="84"/>
  <c r="M52" i="84"/>
  <c r="P54" i="84" l="1"/>
  <c r="P53" i="84"/>
  <c r="I84" i="72"/>
  <c r="I85" i="72" s="1"/>
  <c r="L53" i="84"/>
  <c r="L54" i="84"/>
  <c r="M53" i="84"/>
  <c r="M54" i="84"/>
  <c r="H27" i="72"/>
  <c r="J84" i="72"/>
  <c r="J85" i="72" s="1"/>
  <c r="I70" i="72"/>
  <c r="H74" i="94"/>
  <c r="K84" i="72"/>
  <c r="K85" i="72" s="1"/>
  <c r="H41" i="96"/>
  <c r="I43" i="96"/>
  <c r="I44" i="96"/>
  <c r="J43" i="96"/>
  <c r="J44" i="96"/>
  <c r="K43" i="96"/>
  <c r="K44" i="96"/>
  <c r="L43" i="96"/>
  <c r="L44" i="96"/>
  <c r="M43" i="96"/>
  <c r="M44" i="96"/>
  <c r="M84" i="72"/>
  <c r="M85" i="72" s="1"/>
  <c r="O53" i="84"/>
  <c r="O54" i="84"/>
  <c r="N54" i="84"/>
  <c r="N53" i="84"/>
  <c r="K21" i="84"/>
  <c r="K53" i="84" s="1"/>
  <c r="K54" i="84" s="1"/>
  <c r="H61" i="72"/>
  <c r="H70" i="72" s="1"/>
  <c r="L70" i="72"/>
  <c r="K56" i="94"/>
  <c r="L56" i="94"/>
  <c r="I59" i="95"/>
  <c r="I58" i="95" s="1"/>
  <c r="H19" i="95"/>
  <c r="L84" i="72"/>
  <c r="L85" i="72" s="1"/>
  <c r="L42" i="95"/>
  <c r="L43" i="95" s="1"/>
  <c r="L59" i="95" s="1"/>
  <c r="L58" i="95" s="1"/>
  <c r="L111" i="98"/>
  <c r="L113" i="98" s="1"/>
  <c r="M42" i="95"/>
  <c r="M43" i="95" s="1"/>
  <c r="M59" i="95" s="1"/>
  <c r="M58" i="95" s="1"/>
  <c r="H113" i="98"/>
  <c r="H42" i="95"/>
  <c r="H84" i="72" l="1"/>
  <c r="H85" i="72" s="1"/>
  <c r="H43" i="96"/>
  <c r="H44" i="96"/>
  <c r="H43" i="95"/>
  <c r="H59" i="95" s="1"/>
  <c r="H58" i="95" s="1"/>
</calcChain>
</file>

<file path=xl/sharedStrings.xml><?xml version="1.0" encoding="utf-8"?>
<sst xmlns="http://schemas.openxmlformats.org/spreadsheetml/2006/main" count="4436" uniqueCount="1157">
  <si>
    <t>Programos tikslo kodas</t>
  </si>
  <si>
    <t>Uždavinio kodas</t>
  </si>
  <si>
    <t>Priemonės kodas</t>
  </si>
  <si>
    <t>Pavadinimas</t>
  </si>
  <si>
    <t>Asignavimų valdytojo kodas</t>
  </si>
  <si>
    <t>Priemonės vykdytojo kodas</t>
  </si>
  <si>
    <t>Finansavimo šaltinis</t>
  </si>
  <si>
    <t>Iš viso</t>
  </si>
  <si>
    <t>Išlaidoms</t>
  </si>
  <si>
    <t>planas</t>
  </si>
  <si>
    <t>Iš jų darbo užmokesčiui</t>
  </si>
  <si>
    <t>01</t>
  </si>
  <si>
    <t>Iš viso:</t>
  </si>
  <si>
    <t>02</t>
  </si>
  <si>
    <t>Iš viso uždaviniui:</t>
  </si>
  <si>
    <t xml:space="preserve">Iš viso  programai: </t>
  </si>
  <si>
    <t>Finansavimo šaltinių suvestinė</t>
  </si>
  <si>
    <t>Finansavimo šaltiniai</t>
  </si>
  <si>
    <t>SAVIVALDYBĖS  LĖŠOS, IŠ VISO:</t>
  </si>
  <si>
    <t>KITI ŠALTINIAI, IŠ VISO:</t>
  </si>
  <si>
    <t>IŠ VISO:</t>
  </si>
  <si>
    <t>Rezultato, produkto kriterijaus</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</si>
  <si>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</si>
  <si>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</si>
  <si>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</si>
  <si>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</si>
  <si>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</si>
  <si>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</si>
  <si>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</si>
  <si>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</si>
  <si>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Priemonių vykdytojų kodų klasifikatorius</t>
  </si>
  <si>
    <t>Kūno kultūros ir sporto centras</t>
  </si>
  <si>
    <t>pavadinimas</t>
  </si>
  <si>
    <t xml:space="preserve"> TIKSLŲ, UŽDAVINIŲ IR PRIEMONIŲ, PRIEMONIŲ IŠLAIDŲ  IR REZULTATO, PRODUKTO VERTINIMO KRITERIJŲ SUVESTINĖ</t>
  </si>
  <si>
    <t>03</t>
  </si>
  <si>
    <t>04</t>
  </si>
  <si>
    <t>SB</t>
  </si>
  <si>
    <t>06</t>
  </si>
  <si>
    <t>08</t>
  </si>
  <si>
    <t>13</t>
  </si>
  <si>
    <t>288724610</t>
  </si>
  <si>
    <t>+</t>
  </si>
  <si>
    <t>Sporto skyrius</t>
  </si>
  <si>
    <t>Teritorijų planavimo ir architektūros skyrius</t>
  </si>
  <si>
    <t>Miesto plėtros skyrius</t>
  </si>
  <si>
    <t>E. plėtros skyrius</t>
  </si>
  <si>
    <t>Miesto infrastruktūros skyrius</t>
  </si>
  <si>
    <t>Teisės ir viešosios tvarkos skyrius</t>
  </si>
  <si>
    <t>Vidaus administravimo skyrius</t>
  </si>
  <si>
    <t>Komunikacijos skyrius</t>
  </si>
  <si>
    <t>Socialinių reikalų skyrius</t>
  </si>
  <si>
    <t>0;11</t>
  </si>
  <si>
    <t>VB</t>
  </si>
  <si>
    <t>2</t>
  </si>
  <si>
    <t>05</t>
  </si>
  <si>
    <t>07</t>
  </si>
  <si>
    <t>09</t>
  </si>
  <si>
    <t>10</t>
  </si>
  <si>
    <t>12</t>
  </si>
  <si>
    <t>Iš viso tikslui:</t>
  </si>
  <si>
    <r>
      <t xml:space="preserve">Savivaldybės biudžeto lėšos </t>
    </r>
    <r>
      <rPr>
        <b/>
        <sz val="9"/>
        <rFont val="Times New Roman"/>
        <family val="1"/>
      </rPr>
      <t>SB</t>
    </r>
  </si>
  <si>
    <r>
      <t xml:space="preserve">Savivaldybės aplinkos apsaugos rėmimo specialiosios programos lėšos </t>
    </r>
    <r>
      <rPr>
        <b/>
        <sz val="9"/>
        <rFont val="Times New Roman"/>
        <family val="1"/>
      </rPr>
      <t>SB(AA)</t>
    </r>
  </si>
  <si>
    <r>
      <t xml:space="preserve">Paskolos lėšos </t>
    </r>
    <r>
      <rPr>
        <b/>
        <sz val="9"/>
        <rFont val="Times New Roman"/>
        <family val="1"/>
      </rPr>
      <t>P</t>
    </r>
  </si>
  <si>
    <r>
      <t xml:space="preserve">Europos Sąjungos paramos lėšos </t>
    </r>
    <r>
      <rPr>
        <b/>
        <sz val="9"/>
        <rFont val="Times New Roman"/>
        <family val="1"/>
      </rPr>
      <t>ES</t>
    </r>
  </si>
  <si>
    <r>
      <t xml:space="preserve">Kiti finansavimo šaltiniai </t>
    </r>
    <r>
      <rPr>
        <b/>
        <sz val="9"/>
        <rFont val="Times New Roman"/>
        <family val="1"/>
      </rPr>
      <t>Kt</t>
    </r>
  </si>
  <si>
    <t>11</t>
  </si>
  <si>
    <t>SAVIVALDYBĖS VALDYMO PROGRAMA (01)</t>
  </si>
  <si>
    <t>0</t>
  </si>
  <si>
    <t>ES</t>
  </si>
  <si>
    <t>SB(VB)</t>
  </si>
  <si>
    <t>0;1</t>
  </si>
  <si>
    <t>0;9</t>
  </si>
  <si>
    <t>Organizacijų, kurių narė yra Savivaldybė skaičius (vnt.)</t>
  </si>
  <si>
    <r>
      <t xml:space="preserve">Valstybės biudžeto specialiosios tikslinės dotacijos lėšos </t>
    </r>
    <r>
      <rPr>
        <b/>
        <sz val="9"/>
        <rFont val="Times New Roman"/>
        <family val="1"/>
      </rPr>
      <t>SB(VB)</t>
    </r>
  </si>
  <si>
    <r>
      <t xml:space="preserve">Valstybės  biudžeto lėšos </t>
    </r>
    <r>
      <rPr>
        <b/>
        <sz val="9"/>
        <rFont val="Times New Roman"/>
        <family val="1"/>
      </rPr>
      <t>VB</t>
    </r>
  </si>
  <si>
    <t>INVESTICIJŲ PROJEKTŲ PROGRAMA (02)</t>
  </si>
  <si>
    <t xml:space="preserve">Turtui įsigyti </t>
  </si>
  <si>
    <t>Padidinti ekonomiškai aktyvių gyventojų skaičių, skatinant verslo kūrimąsi ir plėtrą ir didinant socialinę integraciją (ITVP)</t>
  </si>
  <si>
    <t>Padidinti investicinį Panevėžio miesto patrauklumą, pertvarkant (konvertuojant) ekonominį potencialą turinčias viešąsias erdves  ir sukuriant inžinerinę infrastruktūrą</t>
  </si>
  <si>
    <t>Įgyvendinti projektus skatinančius verslo plėtrą</t>
  </si>
  <si>
    <t>P</t>
  </si>
  <si>
    <t>Įgyvendinti projektą „Autobusų stoties teritorijos konversija, pritaikant ją komercinei ir bendruomenių veiklai“</t>
  </si>
  <si>
    <t>Parengtas techninis projektas</t>
  </si>
  <si>
    <t>Įgyvendintas projektas</t>
  </si>
  <si>
    <t>Įgyvendinti projektą „Autobusų stoties prieigų sutvarkymas"</t>
  </si>
  <si>
    <t>Įgyvendinti projektą „Panevėžio Senvagės teritorijos kompleksinis sutvarkymas“</t>
  </si>
  <si>
    <t>Įgyvendinti projektą „Teritorijos prie „Ekrano“ marių  konversija, pritaikant ją aktyviam poilsiui, užimtumui ir vietos verslo skatinimui“</t>
  </si>
  <si>
    <t>Įgyvendinti projektą „J. Janonio gatvės (nuo žiedo iki Vakarinės g.) prieigų sutvarkymas“</t>
  </si>
  <si>
    <t>11;0</t>
  </si>
  <si>
    <t>Įgyvendinti projektą „Elektronikos gatvės prieigų sutvarkymas“</t>
  </si>
  <si>
    <t>0;11;14</t>
  </si>
  <si>
    <t>Parengta paraiška</t>
  </si>
  <si>
    <t>Įgyvendinti projektą „Transformacija iš apleistų erdvių į išpuoselėtas“</t>
  </si>
  <si>
    <t>Padidinti gyventojų ekonominį aktyvumą ir socialinę įtrauktį, kuriant bendruomenei atviras erdves, prieinamas socialines paslaugas ir skatinant bendruomenių, viešųjų institucijų ir verslo sektoriaus bendradarbiavimą</t>
  </si>
  <si>
    <t>Įgyvendinti projektus skatinančius ekonominį aktyvumą ir socialinę įtrauktį</t>
  </si>
  <si>
    <t xml:space="preserve"> Įgyvendinti projektą „Laisvės aikštės ir jos prieigų  kompleksinis sutvarkymas“</t>
  </si>
  <si>
    <t>Įgyvendinti projektą „Nepriklausomybės aikštės ir jos prieigų sutvarkymas“</t>
  </si>
  <si>
    <t>Įgyvendinti projektą „Panevėžio miesto dailės galerijos aktualizavimas“</t>
  </si>
  <si>
    <t>Įgyvendinti projektą „Moigių namų pastatų komplekso modernizavimas ir pritaikymas visuomenės poreikiams“</t>
  </si>
  <si>
    <t>Įgyvendinti projektą „Regos centro „Linelis“ pastato vidaus patalpų ir ugdymo aplinkos modernizavimas“</t>
  </si>
  <si>
    <t xml:space="preserve"> Įgyvendinti projektą „VšĮ Šv. Juozapo globos namų infrastruktūros modernizavimas ir paslaugų plėtra įkuriant savarankiško gyvenimo namus“</t>
  </si>
  <si>
    <t>VšĮ „Panevėžio miesto greitosios medicinos pagalbos stotis“ infrastruktūros gerinimas</t>
  </si>
  <si>
    <t>Įgyvendinti projektą „Socialinio būsto plėtra“</t>
  </si>
  <si>
    <t>0;11;7</t>
  </si>
  <si>
    <t>Įgyvendinti projektą „VšĮ Panevėžio palaikomojo gydymo ir slaugos ligoninės (M. Tiškevičiaus g.6, Panevėžys) išorės kapitalinis remontas“</t>
  </si>
  <si>
    <t>Prisidėti prie BIVP (Bendruomenės inicijuota vietos plėtra) strategijos įgyvendinimo</t>
  </si>
  <si>
    <t>VVG strategijos administravimas</t>
  </si>
  <si>
    <t>0;6;14</t>
  </si>
  <si>
    <t xml:space="preserve"> Įgyvendinti projektą „Viešųjų erdvių prie Laisvės aikštės sutvarkymas“</t>
  </si>
  <si>
    <t>Įgyvendinti projektą „Sveikos gyvensenos skatinimas Panevėžio mieste“</t>
  </si>
  <si>
    <t>Įgyvendinti projektą „Pirminės sveikatos priežiūros veiklos efektyvumo didinimas Panevėžio mieste“</t>
  </si>
  <si>
    <t>Įgyvendinti projektą „Priemonių, gerinančių ambulatorinių sveikatos priežiūros paslaugų prieinamumą tuberkulioze sergantiems asmenims , įgyvendinimas Panevėžio mieste“</t>
  </si>
  <si>
    <t>Įgyvendinti projektą „Jaunimo, vaikų socialinė įtrauktis ir įgalinimas per socialinių paslaugų bei laisvalaikio veiklų efektyvumą Kuldigoje ir Panevėžyje“</t>
  </si>
  <si>
    <t>Įgyvendinti projektą „Tarpvalstybinė lojalumo programa kultūrai ir turizmui skatinti“</t>
  </si>
  <si>
    <t>Įgyvendinti projektą „Istorinio ir kultūrinio paveldo sklaida tarp kaimyninių šalių, pasitelkiant inovacijas muziejuose“</t>
  </si>
  <si>
    <t>Įgyvendinti projektą „Panevėžio bendruomeniniai šeimos namai“</t>
  </si>
  <si>
    <t>Pagerinti gyvenamosios aplinkos kokybę, siekiant prisitaikyti prie demografinių pokyčių (ITVP)</t>
  </si>
  <si>
    <t>Pagerinti miesto aplinkosauginę būklę</t>
  </si>
  <si>
    <t>Įgyvendinti projektus siekiant gerinti miesto aplinkosauginę būklę</t>
  </si>
  <si>
    <t>Įgyvendinti projektą „Kultūros ir poilsio parko modernizavimas, gerinant miesto gamtinę aplinką ir gyvenimo kokybę, skatinat lankytojų srautus, aktyvų laisvalaikį“</t>
  </si>
  <si>
    <t>Įgyvendinti projektą „Jaunimo sodo sutvarkymas“</t>
  </si>
  <si>
    <t xml:space="preserve"> Įgyvendinti projektą „Skaistakalnio parko ir jo prieigų sutvarkymas“</t>
  </si>
  <si>
    <t xml:space="preserve"> Įgyvendinti projektą „Kraštovaizdžio formavimas ir ekologinės būklės gerinimas Panevėžio mieste“</t>
  </si>
  <si>
    <t xml:space="preserve"> Įgyvendinti projektą „Oro kokybės valdymo planų parengimas ir taršos mažinimo priemonių įgyvendinimas“</t>
  </si>
  <si>
    <t>Darnaus judumo priemonių diegimas Panevėžio mieste</t>
  </si>
  <si>
    <t>Įgyvendinti projektą „Dviračių takų plėtra Panevėžyje (Nemuno g. dviračių tako (nuo Klaipėdos g. iki Ramygalos g.) rekonstrukcija ir trūkstamų atkarpų įrengimas)“</t>
  </si>
  <si>
    <t>Įgyvendinti projektą „Elektromobilių įkrovimo prieigų tinklo kūrimas Panevėžio mieste" (Elektros g., Laisvės a.,  Parko g., J. Tilvyčio g.)</t>
  </si>
  <si>
    <t xml:space="preserve"> Įgyvendinti projektą „Panevėžio A. Jakšto g. rekonstrukcija“</t>
  </si>
  <si>
    <t xml:space="preserve"> Įgyvendinti projektą „Nevėžio upės ir pakrančių sutvarkymas (atkarpa nuo Stoties g. tilto iki Nemuno g. tilto)“</t>
  </si>
  <si>
    <t>Įgyvendinti projektą „Ekologinio vandens turizmo Latvijoje ir Lietuvoje vystymas“</t>
  </si>
  <si>
    <t>7</t>
  </si>
  <si>
    <t>VB(VIP)</t>
  </si>
  <si>
    <t>Paskatinti Panevėžio miesto gyvenamųjų rajonų fizinį ir  socialinį persitvarkymą</t>
  </si>
  <si>
    <t>Įgyvendinti projektus siekiant modernizuoti gyvenamąją aplinką ir viešąją infrastruktūrą</t>
  </si>
  <si>
    <t xml:space="preserve"> Įgyvendinti projektą „Komunalinių atliekų rūšiuojamojo surinkimo infrastruktūra“</t>
  </si>
  <si>
    <t>Įgyvendinti projektą „Lietaus vandens surinkimo, valymo ir nuotekų bei drenažo sistemų projektavimas, diegimas ir renovavimas“</t>
  </si>
  <si>
    <t>Įgyvendinti projektą „Neformaliojo švietimo infrastruktūros tobulinimas“</t>
  </si>
  <si>
    <t>Įgyvendinti projektą „Panevėžio „Vilties“ progimnazijos vidaus patalpų ir ugdymo aplinkos modernizavimas“</t>
  </si>
  <si>
    <t>Įgyvendinti projektą „Lopšelio - darželio „Rugelis“ vidaus patalpų ir ugdymo aplinkos modernizavimas“</t>
  </si>
  <si>
    <t>Įgyvendinti projektą „Lopšelio - darželio „Taika“ pastato modernizavimas, siekiant pagerinti pastato energetines savybes“ (FP)</t>
  </si>
  <si>
    <t>Įgyvendinti projektą „Lopšelio - darželio „Gintarėlis“ pastato modernizavimas, siekiant pagerinti pastato energetines savybes“ (FP)</t>
  </si>
  <si>
    <t xml:space="preserve">Įgyvendinti projektą „Vilties“ progimnazijos pastato modernizavimas, siekiant pagerinti pastato energetines savybes“ </t>
  </si>
  <si>
    <t>Įgyvendinti projektą  „Minties“ gimnazijos pastato modernizavimas, siekiant pagerinti pastato energetines savybes" (FP)</t>
  </si>
  <si>
    <t>Įgyvendinti projektą „Lopšelio - darželio „Voveraitė“ pastato modernizavimas, siekiant pagerinti pastato energetines savybes“ (FP)</t>
  </si>
  <si>
    <t>Įgyvendinti projektą „Panevėžio moksleivių namų pastato modernizavimas, siekiant pagerinti pastato energetines savybes“ (FP)</t>
  </si>
  <si>
    <t>Įgyvendinti projektą „Lopšelio - darželio „Draugystė“ pastato modernizavimas, siekiant pagerinti pastato energetines savybes“ (FP)</t>
  </si>
  <si>
    <t>Įgyvendinti projektą   „Saulėtekio“ progimnazijos pastato modernizavimas, siekiant pagerinti pastato energetines savybes“ (FP)</t>
  </si>
  <si>
    <t>Įgyvendinti projektą „ Lopšelio - darželio „Diemedis“ pastato modernizavimas, siekiant pagerinti pastato energetines savybes“ (FP)</t>
  </si>
  <si>
    <t>Įgyvendinti projektą „Lopšelio - darželio „Vaivorykštė“ pastato modernizavimas, siekiant pagerinti pastato energetines savybes“ (FP)</t>
  </si>
  <si>
    <t>Įgyvendinti projektą „Lopšelio - darželio „Nykštukas“ pastato modernizavimas, siekiant pagerinti pastato energetines savybes“ (FP)</t>
  </si>
  <si>
    <t>Įgyvendinti projektą „Panevėžio kūno kultūros ir sporto centro "Aukštaitija" sporto komplekso stadiono (A. Jakšto g.1, Panevėžys) rekonstravimas“</t>
  </si>
  <si>
    <t>0;11;</t>
  </si>
  <si>
    <t>Parengti dokumentus, reikalingus Europos Sąjungos fondų investicijoms gauti</t>
  </si>
  <si>
    <t>Administruoti investicijų projektus</t>
  </si>
  <si>
    <t>Įgyvendinti projektą  „Panevėžio Vytauto Žemkalnio gimnazijos pastato modernizavimas, pašalinant avarinės būklės požymius ir kitus pastato trūkumus "</t>
  </si>
  <si>
    <t>Įgyvendinti projektą  „Panevėžio Alfonso Lipniūno progimnazijos pastato modernizavimas, pašalinant avarinės būklės požymius ir kitus pastato trūkumus"</t>
  </si>
  <si>
    <t>Įgyvendinti projektą  „Panevėžio  „Žemynos" progimnazijos sporto aikštyno  rekonstravimas"</t>
  </si>
  <si>
    <t xml:space="preserve">Įgyvendinti projektą  „Panevėžio Minties gimnazijos pastato modernizavimas, pašalinant avarinės būklės požymius ir kitus pastato trūkumus" </t>
  </si>
  <si>
    <r>
      <t xml:space="preserve">Įstaigų uždirbtos pajamos </t>
    </r>
    <r>
      <rPr>
        <b/>
        <sz val="9"/>
        <rFont val="Times New Roman"/>
        <family val="1"/>
      </rPr>
      <t xml:space="preserve">SP </t>
    </r>
    <r>
      <rPr>
        <sz val="9"/>
        <rFont val="Times New Roman"/>
        <family val="1"/>
      </rPr>
      <t>(pajamos už paslaugas)</t>
    </r>
  </si>
  <si>
    <t>1</t>
  </si>
  <si>
    <t>8</t>
  </si>
  <si>
    <r>
      <t xml:space="preserve"> Valstybės  biudžeto lėšos </t>
    </r>
    <r>
      <rPr>
        <b/>
        <sz val="9"/>
        <rFont val="Times New Roman"/>
        <family val="1"/>
      </rPr>
      <t>VB</t>
    </r>
  </si>
  <si>
    <t>Turtui įsigyti</t>
  </si>
  <si>
    <t>SP</t>
  </si>
  <si>
    <t>5</t>
  </si>
  <si>
    <t>15</t>
  </si>
  <si>
    <t>ŠVIETIMO IR UGDYMO PROGRAMA (13)</t>
  </si>
  <si>
    <t xml:space="preserve">Ikimokyklinių ugdymo mokyklų aplinkos išlaikymas </t>
  </si>
  <si>
    <t>Ikimokyklinių ugdymo mokyklų skaičius</t>
  </si>
  <si>
    <t>Ikimokyklines ugdymo mokyklas lankančių vaikų skaičius</t>
  </si>
  <si>
    <t>Ikimokyklinio ir privalomojo priešmokyklinio ugdymo programų įgyvendinimo užtikrinimas</t>
  </si>
  <si>
    <t>Priešmokyklinio ugdymo grupes lankančių vaikų skaičius</t>
  </si>
  <si>
    <t>Pedagogų skaičius</t>
  </si>
  <si>
    <t>Privačių darželių ugdymo programų įgyvendinimo užtikrinimas</t>
  </si>
  <si>
    <t xml:space="preserve">Bendrojo ugdymo mokyklų išlaikymas </t>
  </si>
  <si>
    <t>Bendrojo ugdymo mokyklų skaičius</t>
  </si>
  <si>
    <t>Bendrojo ugdymo mokyklose dirbančių pedagogų skaičius</t>
  </si>
  <si>
    <t xml:space="preserve">Pradinio, pagrindinio, vidurinio ugdymo  programų įgyvendinimas </t>
  </si>
  <si>
    <t>Mokinių skaičius</t>
  </si>
  <si>
    <t>Egzempliorių skaičius</t>
  </si>
  <si>
    <t>Neformaliojo vaikų švietimo mokyklų ir formalųjį švietimą papildančio ugdymo mokyklų  skaičius</t>
  </si>
  <si>
    <t>Neformaliojo vaikų švietimo mokyklose ir formalųjį švietimą papildančio ugdymo mokyklose dirbančių pedagogų skaičius</t>
  </si>
  <si>
    <t>Neformaliojo vaikų švietimo (NVŠ krepšelis) programose dalyvaujančių mokinių skaičius</t>
  </si>
  <si>
    <t>Neformaliojo suaugusiųjų švietimo ir tęstinio mokymosi programų įgyvendinimas</t>
  </si>
  <si>
    <t>Finansuotų neformaliojo suaugusiųjų švietimo ir tęstinio mokymosi programų skaičius</t>
  </si>
  <si>
    <t>Pedagoginės-psichologinės tarnybos išlaikymas</t>
  </si>
  <si>
    <t>Darbuotojų skaičius</t>
  </si>
  <si>
    <t>Iš dalies finansuotų tinkamai parengtų projektų skaičius (proc.)</t>
  </si>
  <si>
    <t>Kolektyvų veikloje dalyvaujančių vaikų ir jaunuolių skaičius</t>
  </si>
  <si>
    <t>Vaikų vasaros poilsio projektų finansavimas</t>
  </si>
  <si>
    <t>Mokinių, dalyvaujančių vaikų vasaros poilsio projektuose, skaičius</t>
  </si>
  <si>
    <t>Gabių mokinių skatinimas</t>
  </si>
  <si>
    <t>Paskatintų (apdovanotų) gabių mokinių skaičius</t>
  </si>
  <si>
    <t>Renginių  skaičius</t>
  </si>
  <si>
    <t>Iš dalies finansuotų tinkamai parengtų mokslo projektų skaičius (proc.)</t>
  </si>
  <si>
    <t>Renginių skaičius</t>
  </si>
  <si>
    <t>Konkursų, olimpiadų, varžybų, festivalių miesto mokiniams organizavimas</t>
  </si>
  <si>
    <t>Transporto skyrimas mokiniams nuvežti į olimpiadas, konkursus, varžybas</t>
  </si>
  <si>
    <t>Išvykų skaičius</t>
  </si>
  <si>
    <t>Premijuotų darbų skaičius</t>
  </si>
  <si>
    <t>,,Metų mokytojo" nominacijų ir premijų skyrimas švietimo darbuotojams</t>
  </si>
  <si>
    <t>Įsteigtų nominacijų skaičius</t>
  </si>
  <si>
    <t>Geriausiai išlaikiusių valstybinius brandos egzaminus abiturientų pagerbimo šventės organizavimas</t>
  </si>
  <si>
    <t>Geriausiai išlaikiusių valstybinius brandos egzaminus abiturientų skaičius</t>
  </si>
  <si>
    <t>Jaunųjų specialistų pritraukimo į miesto ugdymo įstaigas ir pedagogų perkvalifikavimo programos įgyvendinimas</t>
  </si>
  <si>
    <t>14</t>
  </si>
  <si>
    <t>50</t>
  </si>
  <si>
    <t>Parengti investicijų projektai/ kiti dokumentai (vnt.)</t>
  </si>
  <si>
    <t>Įgyvendinti projektą „Panevėžio miesto ir Panevėžio rajono turizmo informacinės infrastruktūros plėtra“</t>
  </si>
  <si>
    <t>Įgyvendinti projektą „Bike sharing“ sistemos diegimas ir dviračių statymo vietų įrengimas“</t>
  </si>
  <si>
    <t>Įgyvendinti projektą „Alfonso Lipniūno“ progimnazijos pastato modernizavimas, siekiant pagerinti pastato energetines savybes“ (FP)</t>
  </si>
  <si>
    <t xml:space="preserve">Įgyvendinti projektą  „Panevėžio Šaltinio progimnazijos pastato (Kniaudiškių g.67, Panevėžys) sutvarkymas, pašalinant avarinės būklės požymius" </t>
  </si>
  <si>
    <t>Skirti ir mokėti iš valstybės biudžeto specialiosios tikslinės dotacijos savivaldybių biudžetams lėšų vienkartines paramos mirties atveju pašalpas</t>
  </si>
  <si>
    <t>0;1;9</t>
  </si>
  <si>
    <t>Skirti ir mokėti iš valstybės biudžeto lėšų vienkartines išmokas ginkluoto pasipriešinimo (rezistencijos) dalyviams - kariams savanoriams ir jiems laidoti</t>
  </si>
  <si>
    <t>Skirti ir mokėti iš valstybės biudžeto lėšų išmokas už komunalines paslaugas neįgaliesiems, auginantiems vaikus</t>
  </si>
  <si>
    <t>Pervesti lėšas už bendravimo su vaikais tobulinimo kursus nepasiturintiems tėvams</t>
  </si>
  <si>
    <t>Skirti ir mokėti iš valstybės biudžeto lėšų vienkartines kompensacijas asmenims, sužalotiems atliekant būtinąją karinę tarnybą sovietinėje armijoje, ir šioje armijoje žuvusiųjų šeimoms</t>
  </si>
  <si>
    <t>Vadovaujantis Lietuvos Respublikos transporto lengvatų įstatymu, kompensuoti tranporto išlaidas į teisę į šias lengvatas turintiems asmenims</t>
  </si>
  <si>
    <t>Kompensuoti iš Savivaldybės biudžeto lėšų transporto išlaidas teisę į transporto lengvatas turintiems asmenims</t>
  </si>
  <si>
    <t>Užtikrinti socialinę paramą, nustatytą  Lietuvos Respublikos socialinės paramos mokiniams įstatyme.</t>
  </si>
  <si>
    <t>148209637</t>
  </si>
  <si>
    <t>K</t>
  </si>
  <si>
    <t>SB (VD)</t>
  </si>
  <si>
    <t>248209780</t>
  </si>
  <si>
    <t>300601541</t>
  </si>
  <si>
    <t>Kitos su socialine apsauga susijusios priemonės</t>
  </si>
  <si>
    <t xml:space="preserve">Finansuoti papildomų lengvatų gavėjų lengvatinį kreditą </t>
  </si>
  <si>
    <t>Iš viso programai:</t>
  </si>
  <si>
    <r>
      <t xml:space="preserve">Įstaigų pajamos už paslaugas </t>
    </r>
    <r>
      <rPr>
        <b/>
        <sz val="9"/>
        <rFont val="Times New Roman"/>
        <family val="1"/>
      </rPr>
      <t>SP</t>
    </r>
  </si>
  <si>
    <r>
      <t xml:space="preserve">Valstybės biudžeto specialioji tikslinė dotacija valstybinėms (valstybės perduotoms savivaldybėms) funkcijoms atlikti </t>
    </r>
    <r>
      <rPr>
        <b/>
        <sz val="9"/>
        <rFont val="Times New Roman"/>
        <family val="1"/>
      </rPr>
      <t>SB(VB)</t>
    </r>
  </si>
  <si>
    <r>
      <t xml:space="preserve">Valstybės biudžeto specialioji tikslinė dotacija regioninėms įstaigoms finansuoti </t>
    </r>
    <r>
      <rPr>
        <b/>
        <sz val="9"/>
        <rFont val="Times New Roman"/>
        <family val="1"/>
      </rPr>
      <t>SB(VD)</t>
    </r>
  </si>
  <si>
    <r>
      <t xml:space="preserve">Europos Sąjungos finansinės paramos lėšos </t>
    </r>
    <r>
      <rPr>
        <b/>
        <sz val="9"/>
        <rFont val="Times New Roman"/>
        <family val="1"/>
      </rPr>
      <t>ES</t>
    </r>
  </si>
  <si>
    <t>Įgyvendinti projektą „Miesto viešojo transporto  priemonių parko atnaujinimas Panevėžio mieste“</t>
  </si>
  <si>
    <t xml:space="preserve">Panevėžio „Raimundo Sargūno sporto gimnazijos aikštyno atnaujinimas" </t>
  </si>
  <si>
    <t>2021 metai</t>
  </si>
  <si>
    <t>2021 metų išlaidų projektas, tūkst.Eur.</t>
  </si>
  <si>
    <t>Institucinės globos pertvarka Panevėžio mieste</t>
  </si>
  <si>
    <t>Mokyklinės dokumentacijos įsigijimas iš Švietimo ir mokslo ministerijos</t>
  </si>
  <si>
    <t>Neformaliojo vaikų švietimo mokyklų ir formalųjį švietimą papildančio ugdymo mokyklų aplinkos išlaikymas</t>
  </si>
  <si>
    <t>Neformaliojo vaikų švietimo (NVŠ krepšelis) akredituotų  programų skaičius</t>
  </si>
  <si>
    <t>Tarptautinės Mokytojų dienos minėjimo organizavimas</t>
  </si>
  <si>
    <t>Finansinę paramą gavusių pedagogų skaičius</t>
  </si>
  <si>
    <t>Įgyvendinti projektą „Kempingo prie Ekrano marių įkūrimas“</t>
  </si>
  <si>
    <t>Įgyvendinti projektą „Poeto J. Čerkeso-Besparnio sodybos sutvarkymas“ (I etapas)</t>
  </si>
  <si>
    <t xml:space="preserve">Sutvarkytos viešosios erdvės prie Laisvės aikštės (m²) </t>
  </si>
  <si>
    <t>Įsigyti ekologiški autobusai (vnt.)</t>
  </si>
  <si>
    <t>Įgyvendinti projektą „Lengvosios atletikos maniežo  pastato modernizavimas, Liepų al. 4, Panevėžys“</t>
  </si>
  <si>
    <t>Švietimo centro išlaikymas</t>
  </si>
  <si>
    <t>Skirti ir mokėti iš valstybės biudžeto lėšų  slaugos ar priežiūros (pagalbos) išlaidų tikslines kompensacijas</t>
  </si>
  <si>
    <t>įvertintas esamų ir papildomai reikalingų pagalbos į namus paslaugų poreikis pagal lytį</t>
  </si>
  <si>
    <t>0;1;7</t>
  </si>
  <si>
    <t>Įgyvendinti projektą „Lyčių lygybės kraštovaizdis –  tvarus ir skirtingus poreikius atitinkantis miestų plėtros metodas“</t>
  </si>
  <si>
    <t xml:space="preserve">Įgyvendinti projektą  „Panevėžio Šaltinio progimnazijos pastato (Kniaudiškių g.67, Panevėžys) modernizavimas" </t>
  </si>
  <si>
    <t>URBANISTINĖS PLĖTROS PROGRAMA (03)</t>
  </si>
  <si>
    <t>KULTŪROS IR MENO PROGRAMA (11)</t>
  </si>
  <si>
    <t xml:space="preserve">Žiūrovų (lankytojų) skaičius per metus </t>
  </si>
  <si>
    <t>Parodų skaičius per metus</t>
  </si>
  <si>
    <t>Nekomercinio kino rodymas (proc.)</t>
  </si>
  <si>
    <t>Stasio Eidrigevičiaus vardo ir SEMC viešinimo renginių skaičius</t>
  </si>
  <si>
    <t>Registruotų vartotojų skaičius per metus</t>
  </si>
  <si>
    <t>Edukacinių programų lankytojų skaičius per metus</t>
  </si>
  <si>
    <t>Renginių miesto bendruomenei skaičius per metus</t>
  </si>
  <si>
    <t>Įgyvendinti projektą „Intelektinės transporto sistemos diegimas Panevėžio mieste“</t>
  </si>
  <si>
    <t>VISUOMENĖS SVEIKATOS RĖMIMO SPECIALIOJI PROGRAMA (16)</t>
  </si>
  <si>
    <t>Vykdyti mokinių visuomenės sveikatos priežiūrą, gyventojų sveikatos stebėseną ir gyventojų sveikatą stiprinančias priemones</t>
  </si>
  <si>
    <t xml:space="preserve">Per metus surengtų paskaitų, mokymų skaičius </t>
  </si>
  <si>
    <t xml:space="preserve">Dalyvavusių asmenų skaičius </t>
  </si>
  <si>
    <t>Vykdoma gyventojų sveikatos rodiklių stebėsena</t>
  </si>
  <si>
    <t>Vykdoma moksleivių visuomenės sveikatos priežiūra</t>
  </si>
  <si>
    <t>Vykdyti neveiksnių asmenų būklės peržiūrėjimą</t>
  </si>
  <si>
    <t>Asmenų skaičius, kuriems peržiūrėtas neveiksnumas</t>
  </si>
  <si>
    <t>Įgyvendinti projektą „Paslaugų ir asmenų aptarnavimo kokybės gerinimas Panevėžio miesto ir Panevėžio rajono savivaldybėse“</t>
  </si>
  <si>
    <t>SAVIVALDYBĖS TURTO VALDYMO PROGRAMA (06)</t>
  </si>
  <si>
    <t>Gyvenamųjų patalpų kadastriniai matavimai ir teisinė registracija, objektų paruošimas pardavimui, turto vertinimas</t>
  </si>
  <si>
    <t>Atlikti  gyvenamųjų   patalpų remontą ir rekonstrukciją, vidaus ir lauko inžinerinių tinklų ir įrenginių remontą</t>
  </si>
  <si>
    <t>Padengti Savivaldybės neišnuomotų  gyvenamųjų patalpų išlaikymo ir priežiūros išlaidas</t>
  </si>
  <si>
    <t>Skirti lėšų išlaidoms už atnaujinamų  namų (gyvenamųjų patalpų) dalį, priklausančią Savivaldybei nuosavybės teise, padengti</t>
  </si>
  <si>
    <t>Atlikti negyvenamųjų  patalpų remontą ir rekonstrukciją, vidaus ir lauko inžinerinių tinklų ir įrenginių remontą</t>
  </si>
  <si>
    <t>Padengti Savivaldybės neišnuomotų  negyvenamųjų patalpų išlaikymo ir priežiūros išlaidas</t>
  </si>
  <si>
    <t>Skirti lėšų išlaidoms už atnaujinamų  namų (negyvenamųjų patalpų) dalį, priklausančią Savivaldybei nuosavybės teise, padengti</t>
  </si>
  <si>
    <t>Padengti Savivaldybės gyvenamosioms patalpoms naujų inžinerinių tinklų (vandentiekio ir nuotekų) įrengimo ir prijungimo prie miesto centralizuotų tinklų išlaidas</t>
  </si>
  <si>
    <t>2022 metai</t>
  </si>
  <si>
    <t>2022 metų išlaidų projektas, tūkst.Eur.</t>
  </si>
  <si>
    <t>INFORMACINĖS VISUOMENĖS PLĖTROS PROGRAMA (09)</t>
  </si>
  <si>
    <t>Viešųjų erdvių, kuriuose naudojamas belaidis internetas,  skaičius</t>
  </si>
  <si>
    <t>Įgyvendinti projektą „Stasio Eidrigevičiaus menų centro įkūrimas modernizuojant viešąją kultūros infrastruktūrą"</t>
  </si>
  <si>
    <t>Įgyvendinti projektą „WiFi4EU Panevėžio mieste“</t>
  </si>
  <si>
    <t>Petro Būtėno premijos skyrimas</t>
  </si>
  <si>
    <t>Mokinių ugdymosi pasiekimų gerinimas diegiant kokybės krepšelį</t>
  </si>
  <si>
    <t xml:space="preserve">ES </t>
  </si>
  <si>
    <t>Atnaujintų/sukurtų STEAM dalykų ugdomųjų aplinkų mokyklose skaičius</t>
  </si>
  <si>
    <t>Dalyvaujančių projekte mokyklų skaičius</t>
  </si>
  <si>
    <t>Mokinių tarptautinių mainų skatinimo projektų finansavimas</t>
  </si>
  <si>
    <t>Mokyklų edukacinių erdvių konkurso organizavimas</t>
  </si>
  <si>
    <t>Mokinių, dalyvaujančių  tarptautinių mainų skatinimo projektuose, skaičius</t>
  </si>
  <si>
    <t>Apdovanotų mokyklų skaičius</t>
  </si>
  <si>
    <t>VISUOMENĖS INICIATYVŲ SKATINIMO IR SAUGUMO UŽTIKRINIMO PROGRAMA (14)</t>
  </si>
  <si>
    <t>Atliktų tyrimų, apklausų, analizių,  formuojant įrodymais ir faktais grįstą  jaunimo politiką Panevėžio mieste, skaičius</t>
  </si>
  <si>
    <t>Jaunų žmonių, dalyvavusių jaunimo ir su jaunimu dirbančių organizacijų projektuose, skaičius</t>
  </si>
  <si>
    <t>Naujai įsisteigusių jaunimo nevyriausybinių organizacijų skaičius</t>
  </si>
  <si>
    <t>Jaunimo informavimo ir konsultavimo (JIK) taško klientų skaičius</t>
  </si>
  <si>
    <t>Aktyvių nevyriausybinių organizacijų skaičius</t>
  </si>
  <si>
    <t>Finansuoti projektus neigiamų socialinių veiksnių prevencijai įgyvendinti</t>
  </si>
  <si>
    <t>Finansuotų projektų skaičius</t>
  </si>
  <si>
    <t>Palaikyti nuolatinį ryšį tarp policijos ir visuomenės</t>
  </si>
  <si>
    <t>Investicijų projektų skyrius</t>
  </si>
  <si>
    <t>Strateginio planavimo ir finansų skyrius</t>
  </si>
  <si>
    <t>Švietimo skyrius</t>
  </si>
  <si>
    <t>Paremtų neįgaliųjų sporto klubų projektų skaičius</t>
  </si>
  <si>
    <t>Sutarčių skaičius</t>
  </si>
  <si>
    <t>Įrengtų lauko treniruoklių aikštelių skaičius</t>
  </si>
  <si>
    <t>Organizuotų masinių sporto renginių miesto gyventojams ir moksleiviams sporto renginių skaičius</t>
  </si>
  <si>
    <t>Pasaulio ir Europos čempionatuose dalyvavusių sportininkų skaičius ir užimta vieta (1-3)</t>
  </si>
  <si>
    <t>Paramą gavusių žaidimų komandų skaičius ir rezultatai</t>
  </si>
  <si>
    <t>Išorės audite dalyvavusių mokyklų (procentais)</t>
  </si>
  <si>
    <t>Aukštos kvalifikacijos (ekspertų, metodininkų) mokytojų dalis (proc.)</t>
  </si>
  <si>
    <t>Neformaliojo vaikų švietimo mokyklų ir formalųjį švietimą papildančio ugdymo mokyklų programų įgyvendinimas, užtikrinant mokinių verslumo, kūrybiškumo, iniciatyvumo skatinimą</t>
  </si>
  <si>
    <t>Miesto ugdymo įstaigų, įtrauktų į viktorinas, renginius, skaičius</t>
  </si>
  <si>
    <t>EKONOMINĖS PLĖTROS IR VERSLO SKATINIMO PROGRAMA (05)</t>
  </si>
  <si>
    <r>
      <t xml:space="preserve">Specialiosios programos lėšos </t>
    </r>
    <r>
      <rPr>
        <b/>
        <sz val="9"/>
        <rFont val="Times New Roman"/>
        <family val="1"/>
      </rPr>
      <t>SP</t>
    </r>
  </si>
  <si>
    <t xml:space="preserve">Parengta ir patvirtinta SEMC strategija
</t>
  </si>
  <si>
    <t>6</t>
  </si>
  <si>
    <t>Parengtų Stasio Eidrigevičiaus meno kūrinių  aprašų skaičius</t>
  </si>
  <si>
    <t>RINKODAROS PROGRAMA (08)</t>
  </si>
  <si>
    <t xml:space="preserve"> 0</t>
  </si>
  <si>
    <t>Rekonstruotas Autobusų stoties pastatas</t>
  </si>
  <si>
    <t>0;15</t>
  </si>
  <si>
    <t>0,15</t>
  </si>
  <si>
    <t>0;14;15</t>
  </si>
  <si>
    <t>Įgyvendinti projektą „Viešųjų erdvių prie Panevėžio bendruomenių rūmų  sutvarkymas“</t>
  </si>
  <si>
    <t>0;7;15</t>
  </si>
  <si>
    <t xml:space="preserve">0;14;15
 </t>
  </si>
  <si>
    <t>0;8;15</t>
  </si>
  <si>
    <t>0;9;15</t>
  </si>
  <si>
    <t>0;15,17</t>
  </si>
  <si>
    <t>2887224610</t>
  </si>
  <si>
    <t>0;11;15</t>
  </si>
  <si>
    <t>0;7;8;15</t>
  </si>
  <si>
    <t>0;4;15</t>
  </si>
  <si>
    <t>0;7;10;15</t>
  </si>
  <si>
    <t>Finansuoti neįgaliųjų sporto  klubų programas</t>
  </si>
  <si>
    <t>Atviro jaunimo centro veikla</t>
  </si>
  <si>
    <r>
      <t xml:space="preserve">Valstybės lėšos kapitalo investicijoms </t>
    </r>
    <r>
      <rPr>
        <b/>
        <sz val="9"/>
        <rFont val="Times New Roman"/>
        <family val="1"/>
      </rPr>
      <t>VKI</t>
    </r>
  </si>
  <si>
    <t>Ikimokyklinio ugdymo įstaigoms turtui apdrausti</t>
  </si>
  <si>
    <t>Apdraustų ikimokyklinio ugdymo įstaigų skaičius</t>
  </si>
  <si>
    <t>APLINKOS APSAUGOS RĖMIMO SPECIALIOJI PROGRAMA (04)</t>
  </si>
  <si>
    <t>Įsigyti finansinio turto</t>
  </si>
  <si>
    <t>2022 metų išlaidų projektas, tūkst.Eurų</t>
  </si>
  <si>
    <t>gavėjų skaičius (asmenimis)</t>
  </si>
  <si>
    <t xml:space="preserve">Skirti ir mokėti iš valstybės biudžeto lėšų  išmokas vaikams </t>
  </si>
  <si>
    <t>Skirti ir mokėti iš savivaldybės biudžeto lėšų būsto šildymo išlaidų, išlaidų šaltam ir karštam  vandeniui kompensacijas</t>
  </si>
  <si>
    <t>Skirti ir mokėti iš valstybės biudžeto specialiosios tikslinės dotacijos savivaldybių biudžetams lėšų kompensacijas už išlaidas būstui nepriklausomybės gynėjams, nukentėjusiems nuo 1991 m. sausio 11-13 d. ir po to vykdytos SSRS agresijos, bei jų šeimos nariams</t>
  </si>
  <si>
    <t>Mokėti iš valstybės biudžeto specialiosios tikslinės dotacijos savivaldybių biudžetams lėšų būsto nuomos ar išperkamosios būsto nuomos mokesčių dalies kompensacijas</t>
  </si>
  <si>
    <t>parduotų autobuso bilietų skaičius (tūkst. vnt)</t>
  </si>
  <si>
    <t>2280</t>
  </si>
  <si>
    <t>Skirti ir mokėti iš valstybės biudžeto specialiosios tikslinės dotacijos savivaldybių biudžetams lėšų socialinę paramą mokiniams</t>
  </si>
  <si>
    <t>Organizuoti ir plėtoti kokybiškas socialines paslaugas pagal Panevėžio miesto gyventojų poreikius</t>
  </si>
  <si>
    <t>Užtikrinti socialinių paslaugų teikimą Panevėžio miesto gyventojams</t>
  </si>
  <si>
    <t>Teikti  socialines paslaugas Panevėžio socialinių paslaugų centre</t>
  </si>
  <si>
    <t xml:space="preserve">Teikti  socialinės globos paslaugas socialinių paslaugų įstaigose ir asmens namuose </t>
  </si>
  <si>
    <t>Vykdyti Panevėžio miesto savivaldybės administracijos ir Lietuvos agentūros "SOS vaikai" Panevėžio skyriaus bendradarbiavimo sutartį</t>
  </si>
  <si>
    <t>organizuotų renginių skaičius</t>
  </si>
  <si>
    <t>Užtikrinti neįgaliųjų integraciją, nustatytą Lietuvos Respublikos neįgaliųjų integracijos įstatyme, bei būsto pritaikymo neįgaliesiems dalinį finansavimą</t>
  </si>
  <si>
    <t>asmenų, kuriems pritaikytas būstas, skaičius</t>
  </si>
  <si>
    <t>Organizuoti ir finansuoti užimtumo didinimo ir motyvavimo priemones miesto gyventojams</t>
  </si>
  <si>
    <t>Sutvarkyta teritorija prie Ekrano marių</t>
  </si>
  <si>
    <t xml:space="preserve">Sutvarkytos J. Janonio gatvės prieigos </t>
  </si>
  <si>
    <t>Sutvarkytos Elektronikos gatvės prieigos</t>
  </si>
  <si>
    <t xml:space="preserve">Sutvarkyta Nepriklausomybės aikštė ir jos prieigos </t>
  </si>
  <si>
    <t>Sutvarkytas Jaunimo sodas</t>
  </si>
  <si>
    <t>Sutvarkytas Skaistakalnio parkas ir jo prieigos</t>
  </si>
  <si>
    <t>Asignavimai biudžetiniams 2021 metams, tūkst.Eur.</t>
  </si>
  <si>
    <t>2023 metai</t>
  </si>
  <si>
    <t>Asignavimų poreikis biudžetiniams 2021 metams, tūkst.Eur</t>
  </si>
  <si>
    <r>
      <t xml:space="preserve">Privatizavimo fondo lėšos </t>
    </r>
    <r>
      <rPr>
        <b/>
        <sz val="9"/>
        <rFont val="Times New Roman"/>
        <family val="1"/>
      </rPr>
      <t>PF</t>
    </r>
  </si>
  <si>
    <r>
      <t xml:space="preserve">Kelių priežiūros ir plėtros programos lėšos </t>
    </r>
    <r>
      <rPr>
        <b/>
        <sz val="9"/>
        <rFont val="Times New Roman"/>
        <family val="1"/>
      </rPr>
      <t>KPPP</t>
    </r>
  </si>
  <si>
    <t xml:space="preserve">
</t>
  </si>
  <si>
    <t>Savivaldybės administracijos darbuotojų, per metus tobulinusių kvalifikaciją, dalis (proc.)</t>
  </si>
  <si>
    <t>Organizuotas savivaldybės administracijos darbas</t>
  </si>
  <si>
    <t xml:space="preserve">Organizuotas Savivaldybės tarybos, Tarybos sekretoriato darbas </t>
  </si>
  <si>
    <t>Užtikrintas Savivaldybės kontrolės ir audito tarnybos darbas</t>
  </si>
  <si>
    <t>Įdiegtų informacinių ir ryšių technologijų išmaniųjų sprendimų, padedančių įtraukti   miesto gyventojus į Savivaldybės valdymą, plėtojant e. paslaugas ir e. demokratijos    priemones, skaičius</t>
  </si>
  <si>
    <t>Įdiegtų  informacinių sistemų, mažinančių administracinę naštą, skaičius</t>
  </si>
  <si>
    <t>Naujai įdiegtų informacinių sistemų skaičius (vnt.)</t>
  </si>
  <si>
    <t>Kurti tvarią socialinę ir ekonominę kultūros vertę Panevėžyje</t>
  </si>
  <si>
    <t>Plėtoti urbanistinę struktūrą, planuoti miesto teritorijas</t>
  </si>
  <si>
    <t xml:space="preserve">Įsigyti nekilnojamojo turto, reikalingo Savivaldybės vykdomų projektų įgyvendinimui </t>
  </si>
  <si>
    <t xml:space="preserve">Įgyvendintų ikimokyklinio, bendrojo ir neformaliojo ugdymo mokyklų infrastruktūros modernizavimo projektų skaičius (vnt.)
</t>
  </si>
  <si>
    <t>Tvarkyti Gyventojų registrą ir teikti duomenis Valstybės registrui</t>
  </si>
  <si>
    <t>Registruoti civilinės būklės aktus</t>
  </si>
  <si>
    <t xml:space="preserve"> Organizuoti civilinę saugą ir mobilizaciją</t>
  </si>
  <si>
    <t>Kontroliuoti valstybinės kalbos vartojimą ir taisyklingumą</t>
  </si>
  <si>
    <t>Vykdyti žemės ūkio funkcijas</t>
  </si>
  <si>
    <t>Tvarkyti archyvinius dokumentus</t>
  </si>
  <si>
    <t>Administruoti laikinuosius darbus</t>
  </si>
  <si>
    <t>Vykdyti jaunimo teisių apsaugą</t>
  </si>
  <si>
    <t>Teikti pirminę teisinę pagalbą</t>
  </si>
  <si>
    <t>Teikti duomenis Valstybės suteiktos pagalbos registrui</t>
  </si>
  <si>
    <t>Administruoti socialines išmokas, paslaugas ir kompensacijas</t>
  </si>
  <si>
    <t>Savivaldybei priskirtai valstybinei žemei ir kitam valstybiniam turtui valdyti, naudoti ir disponuoti  juo patikėjimo teise</t>
  </si>
  <si>
    <t>Tvarkyti erdvinių duomenų rinkinį</t>
  </si>
  <si>
    <t>Užtikrinti Panevėžio miesto savivaldybės kultūros įstaigų veiklos kokybės ir paslaugų prieinamumo gerinimą</t>
  </si>
  <si>
    <t>Valstybės tarnautojų pareigybių skaičius</t>
  </si>
  <si>
    <t>Darbuotojų, dirbančių pagal darbo sutartis, pareigybių skaičius</t>
  </si>
  <si>
    <t>Savivaldybės administracijos dirbančiųjų kvalifikacijos kėlimas (žmonių skaičius)</t>
  </si>
  <si>
    <t>Savivaldybės Tarybos narių skaičius</t>
  </si>
  <si>
    <t xml:space="preserve"> iš jų moterys/vyrai</t>
  </si>
  <si>
    <t>9/18</t>
  </si>
  <si>
    <t>Tarybos ir mero sekretoriato pareigybių skaičius</t>
  </si>
  <si>
    <t>Kontrolės ir audito tarnybos pareigybių skaičius</t>
  </si>
  <si>
    <t>Civilinės būklės aktų įrašymo sudarymo, keitimo, papildymo, atkūrimo anuliavimas bei pakartotinių dokumentų išdavimas per metus (vnt.)</t>
  </si>
  <si>
    <t>Apdraustų biudžetinių įstaigų vadovų atsakomybės draudimu, skaičius</t>
  </si>
  <si>
    <t>Per metus suteikta pirminė teisinė pagalba (asmenų skaičius)</t>
  </si>
  <si>
    <t>Grąžintos paskolos bei sumokėtos skolos pagal pasirašytas sutartis (su palūkanomis) (tūkst.Eur)</t>
  </si>
  <si>
    <t>Finansinių įsipareigojimų vykdymas (paskolų ir palūkanų mokėjimas pagal grafiką, kitų finansinių įsipareigojimų vykdymas), proc.</t>
  </si>
  <si>
    <t xml:space="preserve">Teisiškai įregistruotų objektų skaičius </t>
  </si>
  <si>
    <t>Turto vertinimo ataskaitos</t>
  </si>
  <si>
    <t>Suremontuotų gyvenamųjų patalpų  skaičius</t>
  </si>
  <si>
    <t>Savivaldybės atnaujintų butų skaičius atnaujinamuose namuose</t>
  </si>
  <si>
    <t>Suremontuotų  negyvenamųjų patalpų skaičius</t>
  </si>
  <si>
    <t>Savivaldybės negyvenamųjų patalpų skaičius atnaujinamuose namuose</t>
  </si>
  <si>
    <t xml:space="preserve">Savivaldybės gyvenamosiose patalpose įrengti nauji inžineriniai (vandetiekio- nuotekų) tinklai </t>
  </si>
  <si>
    <t>Asmenų, įrašytų į sąrašą būstui išsinuomoti (išnuomojant socialinį būstą) aprūpinimas socialiniu būstu (procentais)</t>
  </si>
  <si>
    <t>Asmenų, aprūpintų gyvenamuoju plotu dėl Savivaldybės ir socialinio būsto fondo bei kito būsto metinio padidėjimo, skaičius (žm.)</t>
  </si>
  <si>
    <t>Nupirkta butų (vnt.)</t>
  </si>
  <si>
    <t>Išsinuomota būstų (vnt.)</t>
  </si>
  <si>
    <t>Plėtoti kokybišką architektūrą</t>
  </si>
  <si>
    <t>Suorganizuotas gražiausiai tvarkomos aplinkos konkursas</t>
  </si>
  <si>
    <t>Suprojektuoti ir pagaminti puošybos elementai</t>
  </si>
  <si>
    <t>Pagaminti įamžinimo ženklai</t>
  </si>
  <si>
    <t xml:space="preserve">Parengti dokumentų paketai, vnt. </t>
  </si>
  <si>
    <t>Sutvarkyti objektai</t>
  </si>
  <si>
    <t>Organizuoti Europos paveldo dienų renginiai</t>
  </si>
  <si>
    <t>Teikti miesto įmonėms nekilnojamojo turto ir žemės nuomos mokesčių lengvatas už darbo vietų sukūrimą (ir išlaikymą)</t>
  </si>
  <si>
    <t>Teikti nemokamą informaciją, konsultacijas asmenims, norintiems pradėti verslą</t>
  </si>
  <si>
    <t>Inicijuoti mokymų verslo pradžia, verslo plėtra ir kt. verslumo temomis organizavimą</t>
  </si>
  <si>
    <t>Iš dalies finansuoti investuotojų/ekonomikos forumų organizavimą</t>
  </si>
  <si>
    <t>Iš dalies finansuoti SVV įmonėms, dalyvavimo parodoje „Expo Aukštaitija“ išlaidas</t>
  </si>
  <si>
    <t>Organizuoti Panevėžio inovatyviausios įmonės rinkimus</t>
  </si>
  <si>
    <t>Esant poreikiui kompensuoti nuostolius (bendrovių paslaugų teikimo mastui ir kainoms išlaikyti), kurių akcininkė yra Panevėžio miesto savivaldybė</t>
  </si>
  <si>
    <t>Projektų, didinančių miesto investicinį patrauklumą ir gerinančių verslo plėtros sąlygas, dalinis finansavimas</t>
  </si>
  <si>
    <t>Iš dalies finansuoti verslo misijas</t>
  </si>
  <si>
    <t>Nedarbo lygis (registruotų bedarbių ir darbingo amžiaus gyventojų santykis), proc.</t>
  </si>
  <si>
    <t>Suteiktų lengvatų skaičius įmonėms</t>
  </si>
  <si>
    <t>Suteiktų paslaugų trukmė (val.)</t>
  </si>
  <si>
    <t>Paslaugos gavėjų skaičius (vnt.)</t>
  </si>
  <si>
    <t>SVV atstovų mokymai (ak.val.)</t>
  </si>
  <si>
    <t>Suorganizuoti investuotojų / ekonomikos forumai (skaičius)</t>
  </si>
  <si>
    <t>Įsteigtas prizas Panevėžio inovatyviausiai įmonei</t>
  </si>
  <si>
    <t>SVV įmonėms (vnt.) išpirktas parodoms skirtas plotas</t>
  </si>
  <si>
    <t>Kompensuotų nuostolių dydis (tūkst. Eur)</t>
  </si>
  <si>
    <t>Iš dalies finansuotų verslo misijų skaičius (vnt.)</t>
  </si>
  <si>
    <t>Iš dalies finansuotų projektų skaičius (vnt.)</t>
  </si>
  <si>
    <t>Išplėsti mieste esančią (PMTP / PMC / RoboLabo ar kitą) laboratorijos infrastruktūrą</t>
  </si>
  <si>
    <t>Apdraustas projekto „Panevėžio pramoninis parkas“ (Panevėžio Laisvosios ekonominės zonos (LEZ)) įgyvendinimo metu sukurtas turtas</t>
  </si>
  <si>
    <t>Laboratorijų komplektavimas trūkstama įranga</t>
  </si>
  <si>
    <t>Naujų produktų ar technologijų komercializavimas</t>
  </si>
  <si>
    <t>Vykdyti sutartinius įsipareigojimus dėl „Cido“  arenos  veiklos</t>
  </si>
  <si>
    <t>Didinti robotikos populiarumą ikimokyklinio ugdymo įstaigose, mokyklose ir kitose švietimo bei profesinio rengimo įstaigose</t>
  </si>
  <si>
    <t xml:space="preserve">Organizuoti robotikos renginius </t>
  </si>
  <si>
    <t>Ikimokyklinio amžiaus vaikų dalis, išbandžiusi robotikos užsiėmimus (proc.)</t>
  </si>
  <si>
    <t>Mokyklinio amžiaus moksleivių dalis, lankanti robotikos užsiėmimus (proc.)</t>
  </si>
  <si>
    <t xml:space="preserve">Berniukų/mergaičių, lankančių robotikos užsiėmimus darželiuose/mokyklose skaičius/ dalis, proc. </t>
  </si>
  <si>
    <t xml:space="preserve">Inžinerijos studijas pasirinkusių absolventų skaičius </t>
  </si>
  <si>
    <t>Suorganizuota robotikos konferencijų / varžybų / parodų (skaičius)</t>
  </si>
  <si>
    <t>2023 metų išlaidų projektas, tūkst.Eur.</t>
  </si>
  <si>
    <t>„Cido“ arenoje suorganizuotų renginių skaičius per metus</t>
  </si>
  <si>
    <t>Sumokėtas „Cido“ arenos koncesijos mokestis</t>
  </si>
  <si>
    <t>Apdraustas koncesijos objekto („Cido“ arenos) turtas</t>
  </si>
  <si>
    <t>Televizijos, radijo reportažai, vnt.</t>
  </si>
  <si>
    <t>Fotografijų, vaizdo medžiagos bazės pildymas</t>
  </si>
  <si>
    <t>Palaikyti ryšius su užsienio miestais, miestais partneriais, tarptautinėmis organizacijomis</t>
  </si>
  <si>
    <t>Suorganizuoti  vizitai į užsienio šalis</t>
  </si>
  <si>
    <t>Suorganizuoti tarptautinių mainų projektai, vnt.</t>
  </si>
  <si>
    <t>Miesto rinkodaros programos parengimas</t>
  </si>
  <si>
    <t>Formuoti Savivaldybės firminį stilių, įsigyti suvenyrų, dovanų</t>
  </si>
  <si>
    <t xml:space="preserve">Įsigyta suvenyrų </t>
  </si>
  <si>
    <t>Vykdyti konkursus, projektus</t>
  </si>
  <si>
    <t>Įvykdytų konkursų, projektų skaičius</t>
  </si>
  <si>
    <t>Dalyvauti parodose</t>
  </si>
  <si>
    <t>Parengti, išleisti ir platinti turistams skirtus informacinius leidinius apie Panevėžio turizmo objektus</t>
  </si>
  <si>
    <t>Užtikrintas nuolatinis nemokamos informacijos teikimas miesto svečiams</t>
  </si>
  <si>
    <t>Miesto pristatymas tarptautinėse parodose, skaičius</t>
  </si>
  <si>
    <t>Išleisti informaciniai leidiniai turistams</t>
  </si>
  <si>
    <t>Surinkti gatvių valymo atliekas</t>
  </si>
  <si>
    <t>Vykdyti Nevėžio upės vagos priežiūrą</t>
  </si>
  <si>
    <t>Vykdyti Molainių buvusių filtracijos laukų teritorijos priežiūrą</t>
  </si>
  <si>
    <t>Panevėžio miesto savivaldybės Aplinkos oro kokybės valdymo programos 2019-2024 m. įgyvendinimas</t>
  </si>
  <si>
    <t>Vidutinė tikėtina gyvenimo trukmė (metais) ir santykis su šalies rodikliu (proc.)</t>
  </si>
  <si>
    <t>Išvengiamas mirtingumo (proc.) ir santykis su šalies rodikliu (proc.)</t>
  </si>
  <si>
    <t>Mokslo projektų dalinis finansavimas</t>
  </si>
  <si>
    <t>Nevyriausybinėms organizacijoms suteiktų konsultacijų skaičius</t>
  </si>
  <si>
    <t>Nevyriausybinių organizacijų, bendruomeninių organizacijų lyderių, narių kvalifikacijos kėlimas</t>
  </si>
  <si>
    <t>Nekilnojamojo turto (išskyrus gyvenamąsias patalpas) teisinė registracija, kadastriniai matavimai, turto vertinimas, privatizuojamų objektų vertinimas ir patalpų paskirties keitimas</t>
  </si>
  <si>
    <t>L</t>
  </si>
  <si>
    <t>Įgyvendinti projektą „Susiekimo su Panevėžio LEZ gerinimas, modernizuojant J. Janonio g. - Vakarinės g. - Pramonės g. sankryžą“</t>
  </si>
  <si>
    <t xml:space="preserve">Pagerinta miesto kultūros objektų infrastruktūra  </t>
  </si>
  <si>
    <t>Kultūros paslaugų prieinamumo ir patrauklumo didinimas, modernizuojant kultūros įstaigų infrastruktūrą ir pritaikant daugiafunkcinėms ir daugiakultūrinėms paskirties paslaugoms</t>
  </si>
  <si>
    <t>0;14</t>
  </si>
  <si>
    <t>0;8</t>
  </si>
  <si>
    <t xml:space="preserve">Įgyvendinti projektą „Mokyklų aprūpinimas gamtos ir technologinių mokslų priemonėmis“  </t>
  </si>
  <si>
    <t>Parengti Panevėžio miesto atliekų tvarkymo planą ir Panevėžio miesto atliekų tvarkymo taisykles</t>
  </si>
  <si>
    <t>-</t>
  </si>
  <si>
    <t>Vykdyti Panevėžio miesto aplinkos monitoringą pagal parengtą programą</t>
  </si>
  <si>
    <t>Koncertų skaičius per metus</t>
  </si>
  <si>
    <t>Stipendiją gavusių menininkų skaičius per metus</t>
  </si>
  <si>
    <t>Dalyvauti vietos ir tarptautinių organizacijų veikloje</t>
  </si>
  <si>
    <t xml:space="preserve">Sudarytas administracijos direktoriaus rezervas </t>
  </si>
  <si>
    <t>Dalyvauti  Baltijos miestų sąjungos (BMS) ir  Lietuvos savivaldybių asociacijos (LSA) veikloje</t>
  </si>
  <si>
    <t>Sudaryti  sąlygas iš anksto negalimoms suplanuoti priemonėms vykdyti ir Savivaldybės įsipareigojimams vykdyti</t>
  </si>
  <si>
    <t>Iš dalies finansuoti ES ir kitos tarptautinės paramos fondų lėšomis įgyvendinamus projektus, tinkamai valdyti ir administruoti ilgalaikius skolinius įsipareigojimus</t>
  </si>
  <si>
    <t xml:space="preserve">Numatytos Savivaldybės biudžete lėšos, reikalingos palūkanoms ir kitoms su paskolomis susijusiomis išlaidoms padengti </t>
  </si>
  <si>
    <t xml:space="preserve">Perduotoms skoloms bankams sumokėti </t>
  </si>
  <si>
    <t>Privačių darželių sk.</t>
  </si>
  <si>
    <t>K. Paltaroko gimnazijos ugdymo programų įgyvendinimas</t>
  </si>
  <si>
    <t xml:space="preserve">Vaikų ir jaunimo meno projektų ir  tautinio  meno kolektyvų veiklos projektų konkurso organizavimas </t>
  </si>
  <si>
    <t xml:space="preserve">Kolektyvų dalyvavimo regiono ir respublikinėse meno šventėse finansavimas </t>
  </si>
  <si>
    <t>Švietimo, kultūros, sporto ir kitų renginių bei projektų įgyvendinimas</t>
  </si>
  <si>
    <t>Visuomenės sveikatos biuro veiklų dalis skirta Stebėsenos ataskaitoje identifikuotoms  problemoms spręsti (proc.)</t>
  </si>
  <si>
    <t>9</t>
  </si>
  <si>
    <t>Savivaldybės pasirengimo reaguoti į ekstremalias situacijas lygis, ne žemesnis kaip 0,76 balo</t>
  </si>
  <si>
    <t>Gyvenamosios vietos deklaracijų, asmenų  pateiktų elektroniniu būdu (pagal VĮ „Registrų centras“ pateiktus duomenis)</t>
  </si>
  <si>
    <t>Dalies didėjimas per metus, ne mažiau kaip 1,5 proc.</t>
  </si>
  <si>
    <t>Iš viso uždaviniui</t>
  </si>
  <si>
    <t>Grąžintos ilgalaikės paskolos ir vykdyti finansiniai įsipareigojimai</t>
  </si>
  <si>
    <t>Tarpinstitucinio bendradarbiavimo koordinavimui finansuoti (TBK)</t>
  </si>
  <si>
    <r>
      <t xml:space="preserve"> Likutis </t>
    </r>
    <r>
      <rPr>
        <b/>
        <sz val="9"/>
        <rFont val="Times New Roman"/>
        <family val="1"/>
      </rPr>
      <t>L</t>
    </r>
  </si>
  <si>
    <r>
      <t xml:space="preserve">Likutis </t>
    </r>
    <r>
      <rPr>
        <b/>
        <sz val="9"/>
        <rFont val="Times New Roman"/>
        <family val="1"/>
      </rPr>
      <t>L</t>
    </r>
  </si>
  <si>
    <t>Darbuotojų civilinės atsakomybės draudimas (valstybės tarnautojų ir biudžetinių įstaigų vadovų)</t>
  </si>
  <si>
    <t>0;3</t>
  </si>
  <si>
    <t>0;16</t>
  </si>
  <si>
    <t>0;13</t>
  </si>
  <si>
    <t>Parengtas ir įgyvendinamas jaunimo problemų sprendimo Panevėžio miesto savivaldybėje 2021-2027 metų planas</t>
  </si>
  <si>
    <t>Ilgalaikėje savanorystėje savanoriaujančių jaunų žmonių skaičius per metus</t>
  </si>
  <si>
    <t>Savanorius priimančių organizacijų skaičius</t>
  </si>
  <si>
    <t>Įgyvendinti  jaunimo vasaros užimtumo ir integracijos į darbo rinką programą</t>
  </si>
  <si>
    <t>Kompensuotų jaunimo darbo vietų skaičius per metus</t>
  </si>
  <si>
    <t>Į programą įsitraukusių darbdavių skaičius</t>
  </si>
  <si>
    <t>Finansuoti bendruomenių veiklą</t>
  </si>
  <si>
    <t>Finansavimą gavusių bendruomenių skaičius (vnt.)</t>
  </si>
  <si>
    <t>Kvalifikacijos kėlime dalyvavusių asmenų skaičius (vnt.)</t>
  </si>
  <si>
    <t>93/30</t>
  </si>
  <si>
    <t>93/27</t>
  </si>
  <si>
    <t>421</t>
  </si>
  <si>
    <t>430</t>
  </si>
  <si>
    <t>Planas</t>
  </si>
  <si>
    <t xml:space="preserve">Sutvarkytos Autobusų stoties prieigos </t>
  </si>
  <si>
    <t>Įgyvendinti projektą "Vienijantis kūrybiškumo centras - Pragiedrulių sodyba" („Poeto J. Čerkeso-Besparnio sodybos sutvarkymas“, (II etapas))</t>
  </si>
  <si>
    <t>Įgyvendintas projektas (I etapas)</t>
  </si>
  <si>
    <t>Įgyvendinti projektą „Panevėžio miesto gatvių apšvietimo modernizavimas“</t>
  </si>
  <si>
    <t>Modernizuotas gatvių apšvietimas</t>
  </si>
  <si>
    <t>Įgyvendinti projektą „Dviračių tako nuo Vakarinės g.link Berčiūnų gyvenvietės modernizavimas“</t>
  </si>
  <si>
    <t>0;7;6</t>
  </si>
  <si>
    <t>Modernizuoti Panevėžio miesto kultūros įstaigų objektai (vnt.)</t>
  </si>
  <si>
    <r>
      <rPr>
        <sz val="10"/>
        <rFont val="Times New Roman"/>
        <family val="1"/>
        <charset val="186"/>
      </rPr>
      <t>Įgyvendinti projektą „Erdvės žmonėms“</t>
    </r>
    <r>
      <rPr>
        <sz val="10"/>
        <color rgb="FF0000FF"/>
        <rFont val="Times New Roman"/>
        <family val="1"/>
      </rPr>
      <t xml:space="preserve"> </t>
    </r>
  </si>
  <si>
    <t>123</t>
  </si>
  <si>
    <t>120</t>
  </si>
  <si>
    <t>MK</t>
  </si>
  <si>
    <t>VKI</t>
  </si>
  <si>
    <r>
      <t xml:space="preserve">Ugdymo reikmių lėšos </t>
    </r>
    <r>
      <rPr>
        <b/>
        <sz val="9"/>
        <rFont val="Times New Roman"/>
        <family val="1"/>
      </rPr>
      <t>MK</t>
    </r>
  </si>
  <si>
    <r>
      <t xml:space="preserve">Europos sąjungos finansinės paramos lėšos </t>
    </r>
    <r>
      <rPr>
        <b/>
        <sz val="9"/>
        <rFont val="Times New Roman"/>
        <family val="1"/>
      </rPr>
      <t>ES</t>
    </r>
  </si>
  <si>
    <t>VISO</t>
  </si>
  <si>
    <t>78,5/1,02</t>
  </si>
  <si>
    <r>
      <rPr>
        <sz val="9"/>
        <rFont val="Times New Roman"/>
        <family val="1"/>
      </rPr>
      <t>Likutis</t>
    </r>
    <r>
      <rPr>
        <b/>
        <sz val="9"/>
        <rFont val="Times New Roman"/>
        <family val="1"/>
      </rPr>
      <t xml:space="preserve"> L</t>
    </r>
  </si>
  <si>
    <t xml:space="preserve">Iš viso  programai su likučiu: </t>
  </si>
  <si>
    <t>Gyventojų sveikatą stiprinančios priemonės</t>
  </si>
  <si>
    <t>Psichikos sveikatos stiprinimo (smurto, savižudybių prevencija, streso kontrolė ir kt (vnt.)</t>
  </si>
  <si>
    <t>Likutis L</t>
  </si>
  <si>
    <t xml:space="preserve">Iš viso  programai be likučio: </t>
  </si>
  <si>
    <r>
      <t>Likutis</t>
    </r>
    <r>
      <rPr>
        <b/>
        <sz val="9"/>
        <rFont val="Times New Roman"/>
        <family val="1"/>
      </rPr>
      <t xml:space="preserve"> L</t>
    </r>
  </si>
  <si>
    <t>MK rez.</t>
  </si>
  <si>
    <t xml:space="preserve">Likutis L: </t>
  </si>
  <si>
    <t>Organizuoti gyventojų gyvenamosios vietos deklaravimą</t>
  </si>
  <si>
    <t>Tinkamai įgyvendinti Savivaldybei perduotas valstybės funkcijas</t>
  </si>
  <si>
    <t>Tinkamai naudoti, saugoti, prižiūrėti, remontuoti ir eksploatuoti Savivaldybės turtą</t>
  </si>
  <si>
    <t>Įsigyti, rekonstruoti ir remontuoti Savivaldybės ir socialinį būstą bei kitas gyvenamąsias patalpas (socialinėms paslaugoms teikti)</t>
  </si>
  <si>
    <t>Motyvuotų ir gabių mokinių papildomo mokymo projektų finansavimas</t>
  </si>
  <si>
    <t>Projektuose dalyvaujančių mokinių skaičius</t>
  </si>
  <si>
    <t xml:space="preserve">Vykdyti investicijų projektus, naudojant bankų paskolos, savivaldybės biudžeto ir likučio lėšas </t>
  </si>
  <si>
    <t>MIESTO INFRASTRUKTŪROS OBJEKTŲ PLĖTROS, MODERNIZAVIMO, PRIEŽIŪROS PROGRAMA (10)</t>
  </si>
  <si>
    <t>2022 metų išlaidų projektas, tūkst.Eur</t>
  </si>
  <si>
    <t>2023 metų išlaidų projektas, tūkst.Eur</t>
  </si>
  <si>
    <t>Plėtoti ir modernizuoti miesto inžinierinę infrastruktūrą</t>
  </si>
  <si>
    <t>Inžinierinės infrastruktūros įrengimas, modernizavimas ir priežiūra</t>
  </si>
  <si>
    <t xml:space="preserve">        </t>
  </si>
  <si>
    <t>Miesto gatvių ir viešųjų erdvių apšvietimo tinklų eksploatavimas, įrengimas, rekonstrukcija ir remontas</t>
  </si>
  <si>
    <t xml:space="preserve">Eksploatuojama šviestuvų, tūkst. vnt.       </t>
  </si>
  <si>
    <t xml:space="preserve">Suvartota el. energijos, GWh  per metus     </t>
  </si>
  <si>
    <t>Pakeista apšvietimo lempų, vnt.</t>
  </si>
  <si>
    <t>Suremontuoti valdymo skydai, vnt.</t>
  </si>
  <si>
    <t xml:space="preserve">Eksploatuojama šviesoforų postų, vnt.          </t>
  </si>
  <si>
    <t xml:space="preserve">Šviesoforų postų rekonstrukcija, įrengimas, vnt.     </t>
  </si>
  <si>
    <t xml:space="preserve">Eksploatuojama kelio ženklų, vnt.                 </t>
  </si>
  <si>
    <t>Vaizdo kamerų, kitų techninių priemonių naudojimas viešųjų vietų stebėjimui</t>
  </si>
  <si>
    <t>Vaizdo stebėjimo sistemos duomenų perdavimo paslaugos</t>
  </si>
  <si>
    <t>Vaizdo kamerų sk.</t>
  </si>
  <si>
    <t>Vaizdo kameromis transliuojamojo vaizdo stebėjimo paslaugos</t>
  </si>
  <si>
    <t>Plėtoti ir modernizuoti miesto susisiekimo infrastruktūrą</t>
  </si>
  <si>
    <t>Kelių su patobulinta danga ilgis (km)</t>
  </si>
  <si>
    <t>237</t>
  </si>
  <si>
    <t>Dviračių takų ilgis (km)</t>
  </si>
  <si>
    <t>102</t>
  </si>
  <si>
    <t>Rinkliavos už transporto stovėjimą gatvėse ir aikštėse organizavimas</t>
  </si>
  <si>
    <t>Renkama rinkliava (parkomatai, vnt.)</t>
  </si>
  <si>
    <t xml:space="preserve">Miesto susisiekimo infrastruktūros objektų įrengimas, rekonstrukcija, remontas ir priežiūra </t>
  </si>
  <si>
    <t xml:space="preserve"> 2) su žvyro danga, ilgis km</t>
  </si>
  <si>
    <t>Vykdoma šaligatvių, dviračių takų priežiūra, km</t>
  </si>
  <si>
    <t xml:space="preserve">Vykdomi šaligatvių, dviračių takų atnaujinimo darbai, tūkst. m2 </t>
  </si>
  <si>
    <t>Daugiabučių namų teritorijose esančių vietinių kelių (įvažų) šaligatvių, automobilių aikštelių įrengimas, remontas</t>
  </si>
  <si>
    <r>
      <t>Atliekamas daugiabučių namų teritorijose esančių vidaus kelių, automobilių stovėjimo aikštelių,  šaligatvių remontas, tūkst. m</t>
    </r>
    <r>
      <rPr>
        <vertAlign val="superscript"/>
        <sz val="10"/>
        <rFont val="Times New Roman"/>
        <family val="1"/>
      </rPr>
      <t>2</t>
    </r>
    <r>
      <rPr>
        <sz val="10"/>
        <rFont val="Times New Roman"/>
        <family val="1"/>
      </rPr>
      <t xml:space="preserve"> </t>
    </r>
  </si>
  <si>
    <r>
      <t>Rekonstruojamos, remontuojamos daugiabučių namų teritorijose esančios automobilių stovėjimo aikštelės, vidaus keliai, šaligatviai, tūkst. m</t>
    </r>
    <r>
      <rPr>
        <vertAlign val="superscript"/>
        <sz val="10"/>
        <rFont val="Times New Roman"/>
        <family val="1"/>
      </rPr>
      <t>2</t>
    </r>
    <r>
      <rPr>
        <sz val="10"/>
        <rFont val="Times New Roman"/>
        <family val="1"/>
      </rPr>
      <t>/ km</t>
    </r>
  </si>
  <si>
    <r>
      <t>Statomos, rekonstruojamos, remontuojamos automobilių stovėjimo aikštelės, vidaus keliai, gatvės, šaligatviai valstybinėje žemėje, tūkst. m</t>
    </r>
    <r>
      <rPr>
        <vertAlign val="superscript"/>
        <sz val="10"/>
        <rFont val="Times New Roman"/>
        <family val="1"/>
      </rPr>
      <t>2</t>
    </r>
    <r>
      <rPr>
        <sz val="10"/>
        <rFont val="Times New Roman"/>
        <family val="1"/>
      </rPr>
      <t>/ km</t>
    </r>
    <r>
      <rPr>
        <vertAlign val="superscript"/>
        <sz val="10"/>
        <rFont val="Times New Roman"/>
        <family val="1"/>
      </rPr>
      <t xml:space="preserve"> </t>
    </r>
  </si>
  <si>
    <t>Kadastrinių matavimų atlikimas, teisinė registracija</t>
  </si>
  <si>
    <t>Atliekami kadastriniai matavimai, teisinė registracija, vnt.</t>
  </si>
  <si>
    <t>Panevėžio miesto Smėlynės gatvės dalies (nuo geležinkelio pervažos iki miesto ribos) kapitalinio remonto techninio darbo projekto parengimas ir projekto vykdymo priežiūra</t>
  </si>
  <si>
    <t xml:space="preserve">Parengtas techninis darbo projektas </t>
  </si>
  <si>
    <t>Projektavimo paslaugos</t>
  </si>
  <si>
    <t>Atlikti projektavimo darbai/ parengti projektai</t>
  </si>
  <si>
    <t>VB (VKI)</t>
  </si>
  <si>
    <t>Panevėžio miesto Jurginų gatvės (dabar  Šiaurinės g.) dalies naujos statybos projektavimas, projekto ekspertizė ir rekontravimo darbai</t>
  </si>
  <si>
    <t>Panevėžio miesto Kėdainių gatvės (unikalus Nr. 4400-5048-6636) rekonstrukcijos darbai</t>
  </si>
  <si>
    <t>Bendrijų gatvės kapitalinis remontas</t>
  </si>
  <si>
    <t>Kazio Naruševičiaus gatvės kapitalinis remontas</t>
  </si>
  <si>
    <t>Rėklių gatvės kapitalinis remontas</t>
  </si>
  <si>
    <t xml:space="preserve">Panevėžio miesto centrinės dalies viešųjų erdvių bei gatvių ( Laisvės aikštės prieigų II dalis) sutvarkymo (I etapo) darbo projekto parengimas ir statybos darbai </t>
  </si>
  <si>
    <t>Panevėžio miesto Ramygalos g. šaligatvio remonto arbai</t>
  </si>
  <si>
    <t>Panevėžio miesto Žvaigždžių remonto darbai</t>
  </si>
  <si>
    <t>Panevėžio miesto Beržų atvės dalies (nuo Pilėnų g. iki Ramygalos remonto darbai</t>
  </si>
  <si>
    <t>Prižiūrimų viešųjų erdvių dalis nuo miesto teritorijos, proc.</t>
  </si>
  <si>
    <t>65</t>
  </si>
  <si>
    <t>70</t>
  </si>
  <si>
    <t>Vienišų ir neatpažintų žmonių palaikų laidojimas</t>
  </si>
  <si>
    <t>Palaidota vienišų ir neatpažintų žmonių palaikų,vnt.</t>
  </si>
  <si>
    <t>Miesto puošimas švenčių ir renginių metu</t>
  </si>
  <si>
    <t>Papuošta miesto eglė ir Laisvės aikštė, kartą per metus, vnt.</t>
  </si>
  <si>
    <t>Miesto viešųjų erdvių atnaujinimas, priežiūra, poilsio ir rekreacinių zonų infrastruktūros sukūrimas</t>
  </si>
  <si>
    <t>Miesto teritorijų, viešųjų lauko tualetų valymas, šiukšliadėžių įrengimas, remontas, priežiūra</t>
  </si>
  <si>
    <r>
      <t>Valomos teritorijos rankiniu būdu (žiemos sezono metu), tūkst. m</t>
    </r>
    <r>
      <rPr>
        <vertAlign val="superscript"/>
        <sz val="10"/>
        <rFont val="Times New Roman"/>
        <family val="1"/>
      </rPr>
      <t>2</t>
    </r>
    <r>
      <rPr>
        <sz val="10"/>
        <rFont val="Times New Roman"/>
        <family val="1"/>
      </rPr>
      <t xml:space="preserve">   </t>
    </r>
  </si>
  <si>
    <r>
      <t>Valomos teritorijos rankiniu būdu (vasaros sezono metu): 1) šaligatviai, laiptai, gatvių važiuojamoji dalis, tūkst. m</t>
    </r>
    <r>
      <rPr>
        <vertAlign val="superscript"/>
        <sz val="10"/>
        <rFont val="Times New Roman"/>
        <family val="1"/>
      </rPr>
      <t>2</t>
    </r>
    <r>
      <rPr>
        <sz val="10"/>
        <rFont val="Times New Roman"/>
        <family val="1"/>
      </rPr>
      <t xml:space="preserve"> </t>
    </r>
  </si>
  <si>
    <r>
      <t xml:space="preserve"> 2) žalieji plotai,  tūkst. m</t>
    </r>
    <r>
      <rPr>
        <vertAlign val="superscript"/>
        <sz val="10"/>
        <rFont val="Times New Roman"/>
        <family val="1"/>
      </rPr>
      <t xml:space="preserve">2 </t>
    </r>
  </si>
  <si>
    <r>
      <t>Valomos teritorijos  mechanizuotu būdu (žiemos sezono metu): 1) šluojamos gatvės, tūkst. m</t>
    </r>
    <r>
      <rPr>
        <vertAlign val="superscript"/>
        <sz val="10"/>
        <rFont val="Times New Roman"/>
        <family val="1"/>
      </rPr>
      <t xml:space="preserve">2 </t>
    </r>
    <r>
      <rPr>
        <sz val="10"/>
        <rFont val="Times New Roman"/>
        <family val="1"/>
      </rPr>
      <t xml:space="preserve">                      </t>
    </r>
  </si>
  <si>
    <t xml:space="preserve"> 2) barstomos gatvės  slidumą mažinančiomis medžiagomis, km   </t>
  </si>
  <si>
    <r>
      <t xml:space="preserve"> 3) šluojami šaligatviai, tūkst. m</t>
    </r>
    <r>
      <rPr>
        <vertAlign val="superscript"/>
        <sz val="10"/>
        <rFont val="Times New Roman"/>
        <family val="1"/>
      </rPr>
      <t>2</t>
    </r>
    <r>
      <rPr>
        <sz val="10"/>
        <rFont val="Times New Roman"/>
        <family val="1"/>
      </rPr>
      <t xml:space="preserve">        </t>
    </r>
  </si>
  <si>
    <t xml:space="preserve">Valomos teritorijos mechanizuotu būdu (vasaros sezono metu): šluojamos gatvės, km   </t>
  </si>
  <si>
    <t xml:space="preserve">Prižiūrimi viešieji tualetai, vnt. </t>
  </si>
  <si>
    <t xml:space="preserve">Prižiūrimos šiukšlių dėžės, vnt. </t>
  </si>
  <si>
    <r>
      <t>Sodinamos gėlės ir dekoratyviniai augalai,  m</t>
    </r>
    <r>
      <rPr>
        <vertAlign val="superscript"/>
        <sz val="10"/>
        <rFont val="Times New Roman"/>
        <family val="1"/>
      </rPr>
      <t>2</t>
    </r>
  </si>
  <si>
    <t>Bepriežiūrių ir bešeimininkių gyvūnų gaudymo, laikinosios globos Panevėžio mieste organizavimas</t>
  </si>
  <si>
    <t>Priimta iš gyventojų, sugauta  bepriežiūrių ir bešeimininkių gyvūnų ir jiems suteikta laikinoji globa, vnt.</t>
  </si>
  <si>
    <t xml:space="preserve">Miesto gėlynų, vejų, žolynų ir želdynų atnaujinimas, priežiūra </t>
  </si>
  <si>
    <r>
      <t>Prižiūrimi ir atnaujinami miesto gėlynai, m</t>
    </r>
    <r>
      <rPr>
        <vertAlign val="superscript"/>
        <sz val="10"/>
        <rFont val="Times New Roman"/>
        <family val="1"/>
      </rPr>
      <t>2</t>
    </r>
  </si>
  <si>
    <t>Vykdoma vejų ir žolynų (želdinių) priežiūra mieste, ha</t>
  </si>
  <si>
    <t>Genimi medžiai, vnt.</t>
  </si>
  <si>
    <t>Pjaunami medžiai, vnt.</t>
  </si>
  <si>
    <t>Kapinių teritorijos atnaujinimas ir priežiūra</t>
  </si>
  <si>
    <r>
      <t>Vykdomas kapinių atnaujinimas ir  priežiūra,                tūkst. m</t>
    </r>
    <r>
      <rPr>
        <vertAlign val="superscript"/>
        <sz val="10"/>
        <rFont val="Times New Roman"/>
        <family val="1"/>
      </rPr>
      <t>2</t>
    </r>
    <r>
      <rPr>
        <sz val="10"/>
        <rFont val="Times New Roman"/>
        <family val="1"/>
      </rPr>
      <t xml:space="preserve">  </t>
    </r>
  </si>
  <si>
    <t>Viešųjų erdvių ir poilsio zonų infrastruktūros objektų atnaujinimas, remontas ir priežiūra</t>
  </si>
  <si>
    <t xml:space="preserve">Prižiūrima miesto fontanų, vnt.                                                       </t>
  </si>
  <si>
    <t>Prižiūrima miesto paplūdimių, vnt.</t>
  </si>
  <si>
    <t xml:space="preserve">Prižiūrimos miesto užtvankos, vnt. </t>
  </si>
  <si>
    <t>Prižiūrimos skulptūros, paminklai, vnt.</t>
  </si>
  <si>
    <t>Suremontuota suoliukų, vnt.</t>
  </si>
  <si>
    <t>Pastatyta naujų suoliukų, vnt.</t>
  </si>
  <si>
    <t>Vaikų žaidimo aikštelių atnaujinimas, remontas ir priežiūra</t>
  </si>
  <si>
    <t xml:space="preserve">Įrengta vaikų žaidimo aikštelių, vnt.            </t>
  </si>
  <si>
    <t>Prižiūrima vaikų žaidimo aikštelių, vnt.</t>
  </si>
  <si>
    <t>Pasiruošiamųjų darbų atlikimas ir paslaugų suteikimas miesto renginiams</t>
  </si>
  <si>
    <t xml:space="preserve">Pastatomi ir prižiūrimi biotualetai, vnt. </t>
  </si>
  <si>
    <t>Surenkamos ir išvežamos atliekos konteineriais, vnt.</t>
  </si>
  <si>
    <r>
      <t>Sutvarkomos teritorijos, tūkst. m</t>
    </r>
    <r>
      <rPr>
        <vertAlign val="superscript"/>
        <sz val="10"/>
        <rFont val="Times New Roman"/>
        <family val="1"/>
      </rPr>
      <t>2</t>
    </r>
    <r>
      <rPr>
        <sz val="10"/>
        <rFont val="Times New Roman"/>
        <family val="1"/>
      </rPr>
      <t xml:space="preserve">   </t>
    </r>
  </si>
  <si>
    <t>Atvežamos, sumontuojamos bei išmontuojamos pakylos scenoms, vnt.</t>
  </si>
  <si>
    <t>Įrengiama laužaviečių miesto renginių metu, vnt.</t>
  </si>
  <si>
    <t>Nenumatyti miesto infrastruktūros darbai, paslaugos</t>
  </si>
  <si>
    <t>Atlikti nenumatyti miesto infrastruktūros darbai, paslaugos</t>
  </si>
  <si>
    <t>Miesto tvarkymas renginių metu</t>
  </si>
  <si>
    <t>Atvežamos sumontuojamos bei išmontuojamos scenos                                                                                   Įrengiamos laužavietės</t>
  </si>
  <si>
    <t>15               4</t>
  </si>
  <si>
    <t>Mechanizuotas gatvės valymas</t>
  </si>
  <si>
    <t>Surinkta ir išvežta gatvių  valymo atliekų (t)</t>
  </si>
  <si>
    <t>Mechanizuotai nušluotos gatvės (tūkst. m2 )</t>
  </si>
  <si>
    <t xml:space="preserve">Panevėžio m. Šilaičių kapinių vandentiekio trasos rekonstrukcijos statybos projekto parengimas ir statybos darbai </t>
  </si>
  <si>
    <t>Atlikti Šilaičių kapinių vandentiekio trasos rekonstravimo darbai</t>
  </si>
  <si>
    <t>Panevėžio miesto savivaldybės teritorijoje mirusių žmonių palaikų vežimo ir laikymo paslaugos</t>
  </si>
  <si>
    <t>Panevėžio miesto savivaldybės teritorijoje mirusių žmonių palaikų vežimo ir laikymo paslaugos, vnt.</t>
  </si>
  <si>
    <t>Savivaldybei priklausančius statinius rekonstruoti, atnaujinti (modernizuoti),  remontuoti ir plėtoti</t>
  </si>
  <si>
    <t>Savivaldybei priklausiančių pastatų kasmet pagerintos būklės dalis (nuo visų priklausančių pastatų) , proc.</t>
  </si>
  <si>
    <t>27</t>
  </si>
  <si>
    <t>Gedimų, įvykusių Savivaldybei priklausančiuose statiniuose, likvidavimas, statinių nugriovimas</t>
  </si>
  <si>
    <t>Likviduota gedimų, vnt.</t>
  </si>
  <si>
    <t>28</t>
  </si>
  <si>
    <t>Užsakovo funkcijų vykdymas</t>
  </si>
  <si>
    <t>Apdrausti statybos techniniai prižiūrėtojai, vnt.</t>
  </si>
  <si>
    <t>Išimta statybą leidžiančių dokumentų, vnt.</t>
  </si>
  <si>
    <t>29</t>
  </si>
  <si>
    <t>Turto, sukurto įgyvendinant projektus finansuojamus iš ES lėšų, draudimas</t>
  </si>
  <si>
    <t>Apdrausti viešosios paskirties pastatai, objektai, vnt</t>
  </si>
  <si>
    <t>39</t>
  </si>
  <si>
    <t>0;7</t>
  </si>
  <si>
    <t>Parengtas gyvūnų kapinių projektas</t>
  </si>
  <si>
    <t>Savivaldybei priklausančių pastatų ir inžinerinių statinių rekonstravimas, atnaujinimas (modernizavimas)  ir remontas</t>
  </si>
  <si>
    <t>Panevėžio miesto bendruomenių rūmų žiūrovinės dalies rekonstrukcija (techninis projektas)</t>
  </si>
  <si>
    <t>Atlikti remonto darbai</t>
  </si>
  <si>
    <t>Pastato Laisvės a. 20, Panevėžys, riešgaisrinės apsauginės signalizacijos įrengimas</t>
  </si>
  <si>
    <t>Techninio projekto parengimas remonto darbai</t>
  </si>
  <si>
    <t>Mokyklose (10-15 įstaigų)  priešgaisrinės apsauginės signalizacijos įrengimas</t>
  </si>
  <si>
    <t>Gyventojų iniciatyvų finansavimas</t>
  </si>
  <si>
    <t xml:space="preserve">gyventojų inicityviniai projektai </t>
  </si>
  <si>
    <t>3</t>
  </si>
  <si>
    <t>4</t>
  </si>
  <si>
    <t>Pašilių kapinių statybos ( II etapas) darbo projekto parengimas ir statybos</t>
  </si>
  <si>
    <t>Darbo projekto parengimas, remonto darbai</t>
  </si>
  <si>
    <t>Panevėžio m. savivaldybės pastato fasado apšvietimo įrengimui</t>
  </si>
  <si>
    <t>Projekto parengimas, remonto darbai</t>
  </si>
  <si>
    <t>Centralizuotos buhalterijos patalpų remontas</t>
  </si>
  <si>
    <t>Panevėžio muzikinis teatras. Vėdinimo ir oro vėsinimo sistema</t>
  </si>
  <si>
    <t xml:space="preserve">Techninio darbo projekto „Pripučiamo futbolo maniežo įrengimas Smėlynės g. 2 B, Panevėžyje“ parengimas ir projekto </t>
  </si>
  <si>
    <t>Sporto maniežo Jakšto g. futbulo stadiono dangos atnaujinimas</t>
  </si>
  <si>
    <t xml:space="preserve">Naujos autobusų stoties įrengimas </t>
  </si>
  <si>
    <t xml:space="preserve">Įrengta nauja autobusų stotis </t>
  </si>
  <si>
    <t>Žvyruotų gatvių, kuriose sumažintas dulkėtumas, ilgis (km)</t>
  </si>
  <si>
    <t xml:space="preserve">Automobilių stovėjimo aikštelių įrengimas ir plėtra  </t>
  </si>
  <si>
    <r>
      <t xml:space="preserve">Likutis </t>
    </r>
    <r>
      <rPr>
        <b/>
        <sz val="9"/>
        <rFont val="Times New Roman"/>
        <family val="1"/>
        <charset val="186"/>
      </rPr>
      <t>L</t>
    </r>
  </si>
  <si>
    <t>Asignavimai biudžetiniams 2021 metams, tūkst. Eur</t>
  </si>
  <si>
    <t>2023 metų išlaidų projektas, tūkst.Eurų</t>
  </si>
  <si>
    <t>Asignavimų poreikis biudžetiniams 2021 metams tūkst. Eur</t>
  </si>
  <si>
    <t>Iš viso programai be likučio</t>
  </si>
  <si>
    <t>SOCIALINĖS PARAMOS PROGRAMA (15)</t>
  </si>
  <si>
    <t>Užtikrinti paramą, nustatytą Lietuvos Respublikos piniginės socialinės paramos nepasiturinčioms šeimoms ir vieniems gyvenantiems asmenims įstatyme, Kompensacijų nepriklausomybės gynėjams, nukentėjusiems nuo 1991 m. sausio 11-13 d. ir po to vykdytos SSRS agresijos bei jų šeimoms įstatyme, Transporto lengvatų įstatyme ir Lietuvos Respublikos įstatyme "Dėl socialinės paramos asmenims, sužalotiems atliekant būtinąją karinę tarnybą sovietinėje armijoje, ir šioje armijoje žuvusiųjų šeimoms (1945 07 22 - 1991 12 31)"</t>
  </si>
  <si>
    <t>4590</t>
  </si>
  <si>
    <t>80</t>
  </si>
  <si>
    <t>3140</t>
  </si>
  <si>
    <t>3305</t>
  </si>
  <si>
    <t>Teikti  dienos ir trumpalaikės socialinės globos paslaugas Panevėžio specialiojoje mokykloje - daugiafunkciame centre</t>
  </si>
  <si>
    <t>Teikti  dienos socialinės globos paslaugas Jaunuolių dienos centre ir asmens namuose</t>
  </si>
  <si>
    <t>Organizuoti Socialinio darbuotojo, Neįgaliųjų dienos ir Globėjų dienos renginius</t>
  </si>
  <si>
    <t>Organizuoti būsto pritaikymą neįgaliesiems</t>
  </si>
  <si>
    <t>Koordinuoti socialinės reabilitacijos paslaugų neįgaliesiems bendruomenėje programų vykdymą</t>
  </si>
  <si>
    <t>finansuotų  programų skaičius (vnt.)</t>
  </si>
  <si>
    <t>Organizuoti būsto pritaikymą vaikams su negalia</t>
  </si>
  <si>
    <t>Didinti nepasiturinčių, socialinę atskirtį patiriančių Panevėžio miesto gyventojų užimtumą</t>
  </si>
  <si>
    <t>Užimtumo didinimo priemonių nepasiturintiems, patiriantiems socialnę atskirtį miesto gyventojams plėtra</t>
  </si>
  <si>
    <t>dalyvavusių asmenų skaičius (asmenimis)                                                                                                           priemonių skaičius (vnt.)</t>
  </si>
  <si>
    <t>450</t>
  </si>
  <si>
    <t>500</t>
  </si>
  <si>
    <t>Atnaujinta Savivaldybės interneto svetainė</t>
  </si>
  <si>
    <t>Kitų nenumatytų priemonių skaičius</t>
  </si>
  <si>
    <t>Atnaujinta kompiuterių techninė įranga biudžetinėse įstaigose (vnt.).</t>
  </si>
  <si>
    <t>Išplėtotų  informacinių sistemų skaičius (vnt.)</t>
  </si>
  <si>
    <t>Sudaryti sąlygas išmaniajam miestui sukurti</t>
  </si>
  <si>
    <t>Neformaliojo vaikų švietimo projektų įgyvendinimas</t>
  </si>
  <si>
    <t>MKrez.</t>
  </si>
  <si>
    <t xml:space="preserve">Kompleksiškai sutvarkyta Senvagės teritorija </t>
  </si>
  <si>
    <t xml:space="preserve">Sutvarkyta Laisvės aikštė ir jos prieigos  </t>
  </si>
  <si>
    <t>Sutvarkytos erdvės prie Bendruomenių rūmų</t>
  </si>
  <si>
    <t>Įgyvendinti projektą "Panevėžio miesto ikimokyklinio ir mokyklinio ugdymo įstaigų sveikatos kabinetų aprūpinimas metodinėmis priemonėmis"</t>
  </si>
  <si>
    <t xml:space="preserve">Sutvarkyta Nevėžio upės pakrantė </t>
  </si>
  <si>
    <t xml:space="preserve">Įgyvendinti projektą  „Panevėžio daugiafunkcinio sporto ir sveikatingumo komplekso "Aukštaitija" rekonstravimas A.Jakšto g.1 Panevėžio mieste" </t>
  </si>
  <si>
    <t>Įgyvendinti projektą „Panevėžio bendruomenių rūmų renovacija, modernizuojant viešąją kultūros infrastruktūrą, I etapas“</t>
  </si>
  <si>
    <t xml:space="preserve">Plėtoti elektroninės demokratijos priemones </t>
  </si>
  <si>
    <t xml:space="preserve">Viešųjų ir administracinių paslaugų teikimo elektroniniu būdu plėtra </t>
  </si>
  <si>
    <t xml:space="preserve">Atnaujinti ir plėsti informacinių technologijų ir ryšių infostruktūrą, modernizuojant kompiuterių techninę įrangą  atnaujinant ir plėtojant kompiuterinių techninę įrangą </t>
  </si>
  <si>
    <t xml:space="preserve">Viešojo administravimo modernizavimas, diegiant ir plėtojant bendras informacines sistemas </t>
  </si>
  <si>
    <t>Atnaujinta kompiuterių techninė įranga Savivaldybės administracijoje (vnt.)</t>
  </si>
  <si>
    <t>Perkelti ir plėtoti elektronines demokratijos priemones, viešąsiais ir administracines paslaugas</t>
  </si>
  <si>
    <t>Modernizuoti viešąjį administravimą</t>
  </si>
  <si>
    <t>Įstaigų, kurių turto duomenys sukaupti bendroje duomenų  bazėje, skaičius</t>
  </si>
  <si>
    <t>Įvairių veiklos sričių, kurių atviri duomenys viešinami, skaičius</t>
  </si>
  <si>
    <t>Plėtoti ir atnaujinti miesto viešųjų erdvių infrastruktūrą</t>
  </si>
  <si>
    <t>0; 7</t>
  </si>
  <si>
    <t>Savivaldybės atvirų duomenų plėtra</t>
  </si>
  <si>
    <t>Įstaigų, kurių buhalterinės apskaitos procesai optimizuojami, skaičius</t>
  </si>
  <si>
    <r>
      <t>Mokinio krepšelio lėšos</t>
    </r>
    <r>
      <rPr>
        <b/>
        <sz val="9"/>
        <rFont val="Times New Roman"/>
        <family val="1"/>
        <charset val="186"/>
      </rPr>
      <t xml:space="preserve"> K</t>
    </r>
  </si>
  <si>
    <t xml:space="preserve">Sukurti smulkiam ir vidutiniam verslui palankią aplinką </t>
  </si>
  <si>
    <t>Sudaryti palankias sąlygas Panevėžyje plėtotis SVV verslui</t>
  </si>
  <si>
    <t>25</t>
  </si>
  <si>
    <t>8; 7</t>
  </si>
  <si>
    <t>Sudaryti palankias sąlygas SVV inovacijoms ir investicijoms</t>
  </si>
  <si>
    <t>Gerinti aplinką verslo plėtrai, inovacijoms ir investicijoms</t>
  </si>
  <si>
    <t>Darbo užmokestis (mėnesinis, Eur)</t>
  </si>
  <si>
    <t>1386</t>
  </si>
  <si>
    <t>1466</t>
  </si>
  <si>
    <t>1547</t>
  </si>
  <si>
    <t>Plėtoti Panevėžio laisvąją ekonominę zoną)</t>
  </si>
  <si>
    <t>Vykdyti koncesijos sutarčių įsipareigojimus</t>
  </si>
  <si>
    <t xml:space="preserve">0; 8
</t>
  </si>
  <si>
    <t>Kryptingai plėtoti ir stiprinti Panevėžio miesto (ir regiono) ekonominės specializacijos kryptį (-is)</t>
  </si>
  <si>
    <t>Užtikrinti ekonominės specializacijos priemonių ir skatinimo veiksmų organizavimą ir kontrolę</t>
  </si>
  <si>
    <t>0;8;12</t>
  </si>
  <si>
    <t>2023 metų išlaidų projektas, tūkst. Eur.</t>
  </si>
  <si>
    <t>Panevėžio, kaip regiono lyderio įvaizdžio formavimas</t>
  </si>
  <si>
    <t>Turistų skaičiaus Panevėžio mieste didėjimas (proc.)</t>
  </si>
  <si>
    <t>Įgyvendinti savivaldybės viešųjų ryšių strategiją</t>
  </si>
  <si>
    <t>Skleisti informaciją apie Panevėžio miesto savivaldybės veiklą, sprendimus, projektus, renginius spaudoje, internete, televizijoje, radijuje, socialiniuose tinkluose, leidiniuose ir kt. žiniasklaidos priemonėse</t>
  </si>
  <si>
    <t>Pranešimai spaudai, straipsniai, Savivaldybės puslapis spaudoje vnt.</t>
  </si>
  <si>
    <t>Koordinuoti ir atnaujinti Savivaldybės interneto svetainę, facebuko paskyrą</t>
  </si>
  <si>
    <t xml:space="preserve"> 4;5</t>
  </si>
  <si>
    <t>Savivaldybės interneto svetainės facebuko paskyros atnaujinimas, pildymas</t>
  </si>
  <si>
    <t>Formuoti miesto fotografijų ir vaizdo medžiagą</t>
  </si>
  <si>
    <t>5;8;14</t>
  </si>
  <si>
    <t>Plėtoti  tarptautinį bendradarbiavimą</t>
  </si>
  <si>
    <t xml:space="preserve">Pakviestos užsienio delegacijos </t>
  </si>
  <si>
    <t>Dalyvauta  Baltijos miestų sąjungos komisijų  posėdžiuose</t>
  </si>
  <si>
    <t>Atnaujinti Savivaldybės interneto svetainę anglų kalba</t>
  </si>
  <si>
    <t>Leisti leidinius</t>
  </si>
  <si>
    <t>Išleistų leidinių skaičius</t>
  </si>
  <si>
    <t>5; 6; 8; 12; 14</t>
  </si>
  <si>
    <t>Parodų skaičius</t>
  </si>
  <si>
    <t>Formuoti patrauklaus turizmui miesto įvaizdį</t>
  </si>
  <si>
    <t>Vykdyti Panevėžio miesto turizmo rinkodarą</t>
  </si>
  <si>
    <t xml:space="preserve">0;5
</t>
  </si>
  <si>
    <t xml:space="preserve">Užtikrinti  nemokamos informacijos apie Panevėžio miesto turizmo objektus ir  paslaugas teikimą (Panevėžio plėtros agentūros biure, internete, parodose). </t>
  </si>
  <si>
    <t xml:space="preserve">Veikianti turizmo informacijos interneto svetainė ir facebuko paskyra </t>
  </si>
  <si>
    <t>Turizmo skatinimo projektai, skaičius</t>
  </si>
  <si>
    <t>Asignavimų poreikis biudžetiniams 2020 metams, tūkst.Eur</t>
  </si>
  <si>
    <t>Efektyviai organizuoti Savivaldybės darbą, tinkamai įgyvendinti jos funkcijas</t>
  </si>
  <si>
    <t>Didinti savivaldybės valdymo efektyvumą ir teikiamų viešųjų paslaugų kokybę</t>
  </si>
  <si>
    <r>
      <t>Savivaldybės biudžeto lėšos</t>
    </r>
    <r>
      <rPr>
        <b/>
        <sz val="9"/>
        <rFont val="Times New Roman"/>
        <family val="1"/>
      </rPr>
      <t xml:space="preserve"> SB</t>
    </r>
  </si>
  <si>
    <r>
      <t xml:space="preserve">Įstaigų uždirbtos pajamos </t>
    </r>
    <r>
      <rPr>
        <b/>
        <sz val="9"/>
        <rFont val="Times New Roman"/>
        <family val="1"/>
      </rPr>
      <t>SP</t>
    </r>
    <r>
      <rPr>
        <sz val="9"/>
        <rFont val="Times New Roman"/>
        <family val="1"/>
      </rPr>
      <t xml:space="preserve"> (pajamos už paslaugas)</t>
    </r>
  </si>
  <si>
    <r>
      <t xml:space="preserve">Valstybės biudžeto lėšos </t>
    </r>
    <r>
      <rPr>
        <b/>
        <sz val="9"/>
        <rFont val="Times New Roman"/>
        <family val="1"/>
      </rPr>
      <t>VB</t>
    </r>
  </si>
  <si>
    <t xml:space="preserve">Užtikrinti kompleksišką ir darnų miesto planavimą, išsaugoti kultūros paveldą
</t>
  </si>
  <si>
    <t>Užtikrinti kokybiškos architektūros ir darnios urbanistikos vystymąsi</t>
  </si>
  <si>
    <t xml:space="preserve">Patvirtintų per metus teritorijų planavimo dokumentų skaičius, vnt. </t>
  </si>
  <si>
    <t>Teritorijų planavimo dokumentų parengimas, keitimas, koregavimas</t>
  </si>
  <si>
    <t xml:space="preserve">Parengti  teritorijų planavimo dokumentai,vnt. </t>
  </si>
  <si>
    <r>
      <t>Parengti žemės</t>
    </r>
    <r>
      <rPr>
        <sz val="10"/>
        <rFont val="Times New Roman"/>
        <family val="1"/>
      </rPr>
      <t xml:space="preserve"> sklypų</t>
    </r>
    <r>
      <rPr>
        <sz val="10"/>
        <rFont val="Times New Roman"/>
        <family val="1"/>
        <charset val="186"/>
      </rPr>
      <t xml:space="preserve"> formavimo ir pertvarkymo projektai,vnt.</t>
    </r>
  </si>
  <si>
    <t>Žemės sklypų kadastriniai matavimai</t>
  </si>
  <si>
    <t>Panevėžio m. bendrojo plano dalies koregavimas (papildymas gamtinio karkaso ir kraštovaizdžio dalimi)</t>
  </si>
  <si>
    <t>Įregistruoti  žemės sklypai, parengti kadastrinių matavimų planai,vnt.</t>
  </si>
  <si>
    <t>Žemės sklypų formavimo ir pertvarkymo projektų parengimas</t>
  </si>
  <si>
    <t xml:space="preserve">Parengta sąnaudų ir naudos analizė.  </t>
  </si>
  <si>
    <t>Žemės sklypų įregistravimas VĮ Registrų centre</t>
  </si>
  <si>
    <t xml:space="preserve">Įsigyta žemė, parengti dokumentai </t>
  </si>
  <si>
    <t>Bendrojo plano monitoringas</t>
  </si>
  <si>
    <t>Parengta Panevėžio m. savivaldybės bendrojo plano sprendinių įgyvendinimo stebėsenos ataskaita, (monitoringas) vnt.</t>
  </si>
  <si>
    <t>Panevėžio miesto įvaizdžio gerinimas</t>
  </si>
  <si>
    <t>Kūrybinių dirbtuvių, idėjų konkursų, renginių, kūrybinių konkursų, inovatyvių ir kitų iniciatyvų ir darbų, gerinant miesto įvaizdį - organizavimas, premijavimas ir kitos išlaidos. Prisidėta prie projektų plėtojimo.</t>
  </si>
  <si>
    <t>3D modelio atnaujinimas</t>
  </si>
  <si>
    <t xml:space="preserve">Modernizuoti  GIS  sistemą                                              atnaujinti Arc GIS programinę įrangą                  </t>
  </si>
  <si>
    <t>Geografinės informacinės sistemos (GIS) palaikymas ir plėtojimas</t>
  </si>
  <si>
    <t>Atnaujinta Arc GIS programinė įranga</t>
  </si>
  <si>
    <t>ARC Gis programinės įrangos kūrimas, priežiūra</t>
  </si>
  <si>
    <t xml:space="preserve"> Duomenų atnaujinimas</t>
  </si>
  <si>
    <t>Atnaujinti duomenys</t>
  </si>
  <si>
    <t xml:space="preserve">Išsaugoti, prižiūrėti ir pritaikyti visuomenės poreikiams miesto kultūros paveldo objektus </t>
  </si>
  <si>
    <t xml:space="preserve">Vykdyti nekilnojamojo kultūros paveldo objektų apskaitą, tvarkybą ir sklaidą. </t>
  </si>
  <si>
    <t>Nekilnojamojo kultūros paveldo objektų ženklinimas</t>
  </si>
  <si>
    <t>Nekilnojamojo kultūros paveldo inventorizavimas ir apskaita</t>
  </si>
  <si>
    <t xml:space="preserve">Atlikti nekilnojamojo kultūros paveldo  tyrimai </t>
  </si>
  <si>
    <t>Nekilnojamojo kultūros paveldo objektų tvarkyba</t>
  </si>
  <si>
    <t>Posėdžių skaičius</t>
  </si>
  <si>
    <t>Nekilnojamojo kultūros paveldo sklaida</t>
  </si>
  <si>
    <t>Asignavimai biudžetiniams 2020 metams, tūkst.Eur</t>
  </si>
  <si>
    <r>
      <t xml:space="preserve">Savivaldybės biudžeto lėšos </t>
    </r>
    <r>
      <rPr>
        <b/>
        <sz val="10"/>
        <rFont val="Times New Roman"/>
        <family val="1"/>
      </rPr>
      <t>SB</t>
    </r>
  </si>
  <si>
    <r>
      <t xml:space="preserve">Savivaldybės aplinkos apsaugos rėmimo specialiosios programos lėšos </t>
    </r>
    <r>
      <rPr>
        <b/>
        <sz val="10"/>
        <rFont val="Times New Roman"/>
        <family val="1"/>
      </rPr>
      <t>SB(AA)</t>
    </r>
  </si>
  <si>
    <r>
      <t xml:space="preserve">Valstybės biudžeto specialiosios tikslinės dotacijos lėšos </t>
    </r>
    <r>
      <rPr>
        <b/>
        <sz val="10"/>
        <rFont val="Times New Roman"/>
        <family val="1"/>
      </rPr>
      <t>SB(VB)</t>
    </r>
  </si>
  <si>
    <r>
      <t xml:space="preserve"> Valstybės  biudžeto lėšos </t>
    </r>
    <r>
      <rPr>
        <b/>
        <sz val="10"/>
        <rFont val="Times New Roman"/>
        <family val="1"/>
      </rPr>
      <t>VB</t>
    </r>
  </si>
  <si>
    <r>
      <t xml:space="preserve">Europos Sąjungos paramos lėšos </t>
    </r>
    <r>
      <rPr>
        <b/>
        <sz val="10"/>
        <rFont val="Times New Roman"/>
        <family val="1"/>
      </rPr>
      <t>ES</t>
    </r>
  </si>
  <si>
    <r>
      <t xml:space="preserve">Kiti finansavimo šaltiniai </t>
    </r>
    <r>
      <rPr>
        <b/>
        <sz val="10"/>
        <rFont val="Times New Roman"/>
        <family val="1"/>
      </rPr>
      <t>Kt</t>
    </r>
  </si>
  <si>
    <r>
      <t xml:space="preserve">Likutis </t>
    </r>
    <r>
      <rPr>
        <b/>
        <sz val="10"/>
        <rFont val="Times New Roman"/>
        <family val="1"/>
      </rPr>
      <t xml:space="preserve"> L</t>
    </r>
  </si>
  <si>
    <r>
      <t xml:space="preserve">Valstybės  biudžeto lėšos </t>
    </r>
    <r>
      <rPr>
        <b/>
        <sz val="10"/>
        <rFont val="Times New Roman"/>
        <family val="1"/>
      </rPr>
      <t>VB</t>
    </r>
  </si>
  <si>
    <t>Asignavimai biudžetiniams 2021 metams, tūkst.Eur</t>
  </si>
  <si>
    <t>Užtikrinti visuomenės sveikatos priežiūros paslaugų teikimą ir užkrečiamųjų ligų kontrolę</t>
  </si>
  <si>
    <t>Asignavimų poreikis biudžetiniams 2021 metams, tūkst. Eur</t>
  </si>
  <si>
    <t>Paversti Panevėžio miestą kultūros traukos centru</t>
  </si>
  <si>
    <t>Sudaryti tinkamas sąlygas profesionalaus meno kūrybai, įkurti ir vystyti kūrybinių industrijų sektorių mieste</t>
  </si>
  <si>
    <t>Sudaryti sąlygas Lėlių vežimo teatro veiklai</t>
  </si>
  <si>
    <t>191782373</t>
  </si>
  <si>
    <t>0;6</t>
  </si>
  <si>
    <t>Spektaklių skaičius per metus</t>
  </si>
  <si>
    <t>182</t>
  </si>
  <si>
    <t>190</t>
  </si>
  <si>
    <t xml:space="preserve">Premjerų skaičius per metus </t>
  </si>
  <si>
    <t>Žiūrovų (lankytojų) skaičius  per metus</t>
  </si>
  <si>
    <t>10000</t>
  </si>
  <si>
    <t>14000</t>
  </si>
  <si>
    <t>Sudaryti sąlygas teatro ,,Menas“ veiklai</t>
  </si>
  <si>
    <t>190432352</t>
  </si>
  <si>
    <t>3500</t>
  </si>
  <si>
    <t>11000</t>
  </si>
  <si>
    <t>Sudaryti sąlygas Muzikinio teatro veiklai</t>
  </si>
  <si>
    <t>148428990</t>
  </si>
  <si>
    <t>31</t>
  </si>
  <si>
    <t>52</t>
  </si>
  <si>
    <t>Naujų parengtų programų skaičius per metus</t>
  </si>
  <si>
    <t>11700</t>
  </si>
  <si>
    <t>13000</t>
  </si>
  <si>
    <t>Sudaryti sąlygas Dailės galerijos veiklai</t>
  </si>
  <si>
    <t>302477544</t>
  </si>
  <si>
    <t>18</t>
  </si>
  <si>
    <t>20</t>
  </si>
  <si>
    <t xml:space="preserve">Parodų lankytojų skaičius  </t>
  </si>
  <si>
    <t>5000</t>
  </si>
  <si>
    <t>Naujų parengtų edukacinių programų skaičius</t>
  </si>
  <si>
    <t>Edukacinių programų dalyvių skaičius</t>
  </si>
  <si>
    <t>2800</t>
  </si>
  <si>
    <t>3360</t>
  </si>
  <si>
    <t>Sudaryti sąlygas kino centrui „Garsas“ nekomercinio kino sklaidai</t>
  </si>
  <si>
    <t>148504349</t>
  </si>
  <si>
    <t>72</t>
  </si>
  <si>
    <t>Kino renginių skaičius</t>
  </si>
  <si>
    <t>15000</t>
  </si>
  <si>
    <t>20000</t>
  </si>
  <si>
    <t>Skirti stipendijas menininkams</t>
  </si>
  <si>
    <t>Remti iniciatyvas, skatinančias profesionalių menininkų įtraukimą į vietos kultūrinius projektus</t>
  </si>
  <si>
    <t>Paremtų projektų skaičius</t>
  </si>
  <si>
    <t>Parengti kūrybinių industrijų galimybių plėtros studiją ir pagal ją įgyvendinti priemones</t>
  </si>
  <si>
    <t>Parengta studija</t>
  </si>
  <si>
    <t>Įrengtos kūrybinės dirbtuvės</t>
  </si>
  <si>
    <t>įgyvendinti projektai, idėjų konkursai</t>
  </si>
  <si>
    <t xml:space="preserve">Nuosekliai ir planingai remti vykstančius mieste tarptautinius profesionalaus meno festivalius </t>
  </si>
  <si>
    <t>Paremtų tarptautinių profesionalaus meno festivalių skaičius</t>
  </si>
  <si>
    <t>Sudaryti salygas Stasio Eidrigevičiaus menų centro veiklai</t>
  </si>
  <si>
    <t>Užtikrinti, kad kultūra Panevėžyje būtų aukštos šiuolaikiškos kokybės ir išsiskirtų iš kitų miestų</t>
  </si>
  <si>
    <t>190431250</t>
  </si>
  <si>
    <t>10600</t>
  </si>
  <si>
    <t>Įsigytų naujų knygų skaičius</t>
  </si>
  <si>
    <t>4000</t>
  </si>
  <si>
    <t>4030</t>
  </si>
  <si>
    <t>Aptarnaujamų prieigų skaičius</t>
  </si>
  <si>
    <t>63</t>
  </si>
  <si>
    <t>Interneto vartotojų skaičius</t>
  </si>
  <si>
    <t>24000</t>
  </si>
  <si>
    <t>25000</t>
  </si>
  <si>
    <t>Užtikrinti Panevėžio paveldo skaitmeninimą ir skelbimą</t>
  </si>
  <si>
    <t>Suskaitmenintų dokumentų skaičius</t>
  </si>
  <si>
    <t>2000</t>
  </si>
  <si>
    <t>Paskelbtų suskaitmenintų dokumentų skaičius</t>
  </si>
  <si>
    <t>600</t>
  </si>
  <si>
    <t>Modernizuoti kultūros įstaigų fizinę ir informacinę infrastruktūrą</t>
  </si>
  <si>
    <t>Parengtas kultūros įstaigų modernizavimo planas</t>
  </si>
  <si>
    <t>Sutvarkytų įstaigų skaičius</t>
  </si>
  <si>
    <t>Modernizuoti muziejaus ekspozicijas, diegti interaktyvius kūrybinius sprendimus ir pritaikyti įvairių socialinių bei amžiaus grupių poreikiams</t>
  </si>
  <si>
    <t>Modernizuotų ekspozicijų skaičius</t>
  </si>
  <si>
    <t>Sudaryti infrastruktūrines sąlygas miesto viešųjų bibliotekų paslaugų plėtrai ir kaitai</t>
  </si>
  <si>
    <t>Modernizuotų bibliotekų skaičius</t>
  </si>
  <si>
    <t xml:space="preserve">Įgyvendinti renginių rinkodaros priemones </t>
  </si>
  <si>
    <t>Įgyvendintų rinkodaros priemonių skaičius</t>
  </si>
  <si>
    <t>Įsteigti kasmetines Panevėžio miesto kultūros ir meno premijas</t>
  </si>
  <si>
    <t>Įsteigtų kultūros ir meno premijų nominacijų skaičius</t>
  </si>
  <si>
    <t>Puoselėti kultūros paveldą</t>
  </si>
  <si>
    <t>Užtikrinti Kraštotyros muziejaus veiklą</t>
  </si>
  <si>
    <t xml:space="preserve">190431446 </t>
  </si>
  <si>
    <t>Kraštotyros muziejaus lankytojų skaičius</t>
  </si>
  <si>
    <t>3000</t>
  </si>
  <si>
    <t>Naujų edukacinių programų skaičius</t>
  </si>
  <si>
    <t>33600</t>
  </si>
  <si>
    <t>Remti naujų kultūros paveldo ekspozicijų įrengimo projektus</t>
  </si>
  <si>
    <t>Naujų kultūros paveldo ekspozicijų skaičius</t>
  </si>
  <si>
    <t>Formuoti Aukštaitijos dailės kolekciją</t>
  </si>
  <si>
    <t>Įsigyta dailės kūrinių skaičius</t>
  </si>
  <si>
    <t>53</t>
  </si>
  <si>
    <t>24</t>
  </si>
  <si>
    <t>Įsigyti naujų eksponatų ir papildyti jais Kraštotyros muziejaus ekspozicijas</t>
  </si>
  <si>
    <t>Įsigytų eksponatų skaičius</t>
  </si>
  <si>
    <t>Didinti kultūros ir meno indėlį į miesto gyvybingumą</t>
  </si>
  <si>
    <t>Kasmet plėtoti menininkų, kultūros specialistų keitimąsi patirtimi su miestais partneriais</t>
  </si>
  <si>
    <t>0;6;5</t>
  </si>
  <si>
    <t>Įgyvendintų projektų skaičius</t>
  </si>
  <si>
    <t>Remti tradicinius ir unikalius miesto kultūros renginius</t>
  </si>
  <si>
    <t>Paremtų kultūros ir meno projektų skaičius</t>
  </si>
  <si>
    <t>30</t>
  </si>
  <si>
    <t>35</t>
  </si>
  <si>
    <t>Finansuotų įvairių renginių skaičius</t>
  </si>
  <si>
    <t>Kofinansuotų projektų skaičius</t>
  </si>
  <si>
    <t>Sudaryti sąlygas miesto gyventojams, ypač jaunimui, dalyvauti kultūros ir meno veikloje, ugdyti jų kūrybiškumą ir meninę raišką</t>
  </si>
  <si>
    <t>Sudaryti sąlygas kultūros centro Panevėžio bendruomenių rūmų veiklai</t>
  </si>
  <si>
    <t>288724610
193278297</t>
  </si>
  <si>
    <t>314</t>
  </si>
  <si>
    <t>326</t>
  </si>
  <si>
    <t>Remti kūrybiškumo ugdymo mieste projektus</t>
  </si>
  <si>
    <t xml:space="preserve">Paremtų projektų skaičius </t>
  </si>
  <si>
    <t>Remti naujoviškas sociakultūrines iniciatyvas, susijusias su miesto mikrorajonuose gyvenančiųjų įtraukimu į kultūros kūrimą ir sklaidą</t>
  </si>
  <si>
    <t>Sudaryti sąlygas mėgėjų meno  kolektyvų pasirengimui dalyvauti Dainų šventėje</t>
  </si>
  <si>
    <t>Finansuotų meno kolektyvų skaičius</t>
  </si>
  <si>
    <t>Iš viso programai be likučio:</t>
  </si>
  <si>
    <t>Likutis:</t>
  </si>
  <si>
    <r>
      <t xml:space="preserve">Valstybės biudžeto  lėšos </t>
    </r>
    <r>
      <rPr>
        <b/>
        <sz val="9"/>
        <rFont val="Times New Roman"/>
        <family val="1"/>
      </rPr>
      <t>(VB)</t>
    </r>
  </si>
  <si>
    <r>
      <t xml:space="preserve">Valstybės  biudžeto lėšos </t>
    </r>
    <r>
      <rPr>
        <b/>
        <sz val="9"/>
        <rFont val="Times New Roman"/>
        <family val="1"/>
      </rPr>
      <t>VB</t>
    </r>
    <r>
      <rPr>
        <sz val="9"/>
        <rFont val="Times New Roman"/>
        <family val="1"/>
      </rPr>
      <t xml:space="preserve"> (VIP numatytoms kapitalo investicijoms)</t>
    </r>
  </si>
  <si>
    <t>Likutis</t>
  </si>
  <si>
    <t xml:space="preserve">Formaliojo ir neformaliojo švietimo kokybės ir prieinamumo gerinimas               
</t>
  </si>
  <si>
    <t>Ikimokyklinio (1-5 metų) amžiaus vaikų, gimusių ir lankančių Panevėžio miesto ikimokyklines įstaigas, dalis (proc.)</t>
  </si>
  <si>
    <t>Sudaryti sąlygas ugdyti bendruosius vaikų gebėjimus ir vertybines nuostatas  ikimokyklinio  ugdymo mokyklose</t>
  </si>
  <si>
    <t>Formaliojo ir neformaliojo švietimo kokybės ir prieinamumo gerinimas</t>
  </si>
  <si>
    <t>Sudaryti sąlygas mokinių mokymuisi bendrojo ugdymo mokyklose</t>
  </si>
  <si>
    <t>Sudaryti sąlygas mokinių saviraiškai neformaliojo vaikų švietimo mokyklose ir formalujį švietimą papildančio ugdymo mokyklose. Plėsti neformaliojo suaugusiųjų švietimo ir tęstinio mokymosi galimybes Panevėžio mieste.</t>
  </si>
  <si>
    <t>Organizuoti švietimo, kultūros ir kitus renginius</t>
  </si>
  <si>
    <t>Sudaryti sąlygas mokiniui, mokytojui, mokyklai gauti pedagoginę, psichologinę, metodinę pagalbą</t>
  </si>
  <si>
    <t>Skatinti ir remti bendruomenės iniciatyvas, įgyvendinti jaunimo politiką savivaldos lygmenyje bei užtikrinti Panevėžio miesto neigiamų socialinių veiksnių prevencijos priemonių  įgyvendinimą</t>
  </si>
  <si>
    <t>Įgyvendinti jaunimo politiką ir stiprinti darbą su jaunimu</t>
  </si>
  <si>
    <t>Įgyvendintų jaunimo politikos priemonių (projektų, iniciatyvų, renginių ir kt.) bei suteiktų paslaugų skaičius</t>
  </si>
  <si>
    <t>Įgyvendinti Panevėžio miesto jaunimo politikos priemones</t>
  </si>
  <si>
    <t xml:space="preserve">288724610
</t>
  </si>
  <si>
    <t xml:space="preserve">Jaunų žmonių, dalyvavusių Savivaldybės darbo grupėse, komisijose, jaunimo reikalų darybos darbe, skaičius                                                                                                                </t>
  </si>
  <si>
    <t>Finansuotų jaunimo organizacijų projektų, iniciatyvų ir renginių skaičius</t>
  </si>
  <si>
    <t xml:space="preserve">Jaunimo ir su jaunimu dirbančių organizacijų mokymų skaičius                          </t>
  </si>
  <si>
    <t>Jaunimo pilietinį aktyvumą skatinančių akcijų skaičius</t>
  </si>
  <si>
    <t>Jaunimui ir jaunimo organizacijoms suorganizuotų koferencijų / kompetencijų kėlimo renginių skaičius</t>
  </si>
  <si>
    <t>40</t>
  </si>
  <si>
    <t>Užtikrinti darbo su jaunimu formų įvairovę Panevėžio mieste</t>
  </si>
  <si>
    <t>0;12; 9</t>
  </si>
  <si>
    <t>Vietovių, kuriose vykdomas darbas su jaunimu gatvėje skaičius</t>
  </si>
  <si>
    <t>Skatinti miesto bendruomenės bendruomeniškumą ir savišvietą</t>
  </si>
  <si>
    <t xml:space="preserve">Finansuoti nevyriausybinių organizacijų projektus
</t>
  </si>
  <si>
    <t>Kvalifikacijos kėlime dalyvavusių organizacijų  (vnt.)</t>
  </si>
  <si>
    <t>0;12</t>
  </si>
  <si>
    <t xml:space="preserve">Renginių, susitikimų skaičius                                                                      </t>
  </si>
  <si>
    <r>
      <t xml:space="preserve">Sekti ir analizuoti </t>
    </r>
    <r>
      <rPr>
        <b/>
        <sz val="10"/>
        <rFont val="Times New Roman"/>
        <family val="1"/>
        <charset val="186"/>
      </rPr>
      <t xml:space="preserve">alkoholio, tabako, </t>
    </r>
    <r>
      <rPr>
        <b/>
        <sz val="10"/>
        <rFont val="Times New Roman"/>
        <family val="1"/>
      </rPr>
      <t xml:space="preserve">narkotinių ir kitų psichiką veikiančių medžiagų, nusikaltimų, prekybos žmonėmis ir prostitucijos, savižudybių bei vaiko teisių apsaugos prevencijos situaciją Panevėžyje, numatyti gaires ir prioritetus projektams, skatinantiems  neigiamų socialinių veiksnių prevencijos įgyvendinimą  mieste. </t>
    </r>
  </si>
  <si>
    <t>Mieste veikiančių atvirų jaunimo centrų skaičius</t>
  </si>
  <si>
    <t>Mieste veikiančių atvirų jaunimo erdvių skaičius</t>
  </si>
  <si>
    <r>
      <t xml:space="preserve">Įstaigų uždirbtos pajamos </t>
    </r>
    <r>
      <rPr>
        <b/>
        <sz val="10"/>
        <rFont val="Times New Roman"/>
        <family val="1"/>
      </rPr>
      <t>SP</t>
    </r>
    <r>
      <rPr>
        <sz val="10"/>
        <rFont val="Times New Roman"/>
        <family val="1"/>
      </rPr>
      <t xml:space="preserve"> (pajamos už paslaugas)</t>
    </r>
  </si>
  <si>
    <r>
      <t xml:space="preserve">Paskolos lėšos </t>
    </r>
    <r>
      <rPr>
        <b/>
        <sz val="10"/>
        <rFont val="Times New Roman"/>
        <family val="1"/>
      </rPr>
      <t>P</t>
    </r>
  </si>
  <si>
    <t>Gerinti miesto infrastruktūrą</t>
  </si>
  <si>
    <t>Atnaujintų ir naujai įrengtų kelių ir gatvių ilgis (km)</t>
  </si>
  <si>
    <t>Apšviestų teritorijų plotas (mln.kv. m)</t>
  </si>
  <si>
    <t>229,1</t>
  </si>
  <si>
    <t>230</t>
  </si>
  <si>
    <t xml:space="preserve">Vykdoma vietinės reikšmės kelių ir gatvių priežiūra, km                        1) su asfalto danga, ilgis km </t>
  </si>
  <si>
    <t xml:space="preserve">Vykdoma  tiltų, viaduko remontas ir priežiūra, vnt.    </t>
  </si>
  <si>
    <t>Vykdomas vietinės reikšmės kelių ir gatvių paprastasisi remontas, km</t>
  </si>
  <si>
    <t>Žvyruotų gatvių dulkėtumo mažinimas</t>
  </si>
  <si>
    <t>Miesto infrastruktūros objektų remontas, rekonstrukcija, priežiūra</t>
  </si>
  <si>
    <t>Panevėžio miesto Smėlynės gatvės dalies (nuo pervažos iki miesto ribos) kapitalinio remonto darbai</t>
  </si>
  <si>
    <t>Projektavimo darbų atlikimas</t>
  </si>
  <si>
    <t>Asignavimai biudžetiniams 2021 metams,  tūkst. Eur</t>
  </si>
  <si>
    <r>
      <t>2022</t>
    </r>
    <r>
      <rPr>
        <sz val="9"/>
        <rFont val="Times New Roman"/>
        <family val="1"/>
      </rPr>
      <t xml:space="preserve"> metų išlaidų projektas, tūkst. Eur</t>
    </r>
  </si>
  <si>
    <r>
      <t xml:space="preserve">2023 </t>
    </r>
    <r>
      <rPr>
        <sz val="9"/>
        <rFont val="Times New Roman"/>
        <family val="1"/>
      </rPr>
      <t>metų išlaidų projektas, tūkst. Eur</t>
    </r>
  </si>
  <si>
    <t>Siekti sudaryti prielaidas saugiai aplinkosauginiu požiūriu, švariai, sveikai aplinkai, racionaliai naudoti gamtos išteklius.</t>
  </si>
  <si>
    <t>Gerinti aplinkos kokybę aplinkos apsaugos priemonėmis</t>
  </si>
  <si>
    <t>surinktų gatvių valymo atliekų kiekis, (t)</t>
  </si>
  <si>
    <r>
      <t>Projektuoti, įrengti ir p</t>
    </r>
    <r>
      <rPr>
        <sz val="10"/>
        <color theme="1"/>
        <rFont val="Times New Roman"/>
        <family val="1"/>
      </rPr>
      <t>rižiūrėti dviračių ir kito bevariklio transporto takus</t>
    </r>
  </si>
  <si>
    <t>suremontuoti dviračių takai (m²)</t>
  </si>
  <si>
    <t>pastatyta kelio ženklų ir nuorodų, žyminčių dviračių takus (vnt.)</t>
  </si>
  <si>
    <t>Įžuvinti Nevėžio upės senvagę</t>
  </si>
  <si>
    <t>į senvagę suleista baltųjų amūrų ir plačiakakčių (vnt.)</t>
  </si>
  <si>
    <t xml:space="preserve">Įgyvendinti Varninių šeimos paukščių populiacijos gausos reguliavimo priemonių planą </t>
  </si>
  <si>
    <t>iškeltų lizdų iš medžių skaičius</t>
  </si>
  <si>
    <t>330</t>
  </si>
  <si>
    <t>Plėsti atliekų tvarkymo infrastruktūrą, tvarkyti atliekas, kurių turėtojo neįmanoma nustatyti.</t>
  </si>
  <si>
    <t>Įsigyti priemones, skirtas komunalinėms atliekoms rūšiuoti jų susidarymo vietose</t>
  </si>
  <si>
    <t>konteinerių pakuotės atliekoms rinkti įsigijimas, (vnt.)</t>
  </si>
  <si>
    <t>200</t>
  </si>
  <si>
    <t>100</t>
  </si>
  <si>
    <t>konteinerių maisto atliekoms rinkti įsigijimas (vnt.)</t>
  </si>
  <si>
    <t>1800</t>
  </si>
  <si>
    <t>1000</t>
  </si>
  <si>
    <t xml:space="preserve">Išvalyti ir sutvarkyti atliekomis užterštas teritorijas, kai neįmanoma nustatyti jų savininkų </t>
  </si>
  <si>
    <t>naudotų automobilių padangų, surinktų iš miesto bendro naudojimo teritorijų tvarkymas (t)</t>
  </si>
  <si>
    <t>90</t>
  </si>
  <si>
    <t>95</t>
  </si>
  <si>
    <t>surinktas bešeimininkių atliekų kiekis (t)</t>
  </si>
  <si>
    <t xml:space="preserve">Įgyvendinti aplinkos monitoringo, prevencines, aplinkos atkūrimo priemones </t>
  </si>
  <si>
    <t>vykdoma aplinkos komponentų stebėsena</t>
  </si>
  <si>
    <t>parengta ataskaita (vnt.)</t>
  </si>
  <si>
    <t>Vykdyti ekstremalių ekologinių situacijų, avarijų ir incidentų padarinių likvidavimus darbus</t>
  </si>
  <si>
    <t>vykdyta upės vagos priežiūra (nušienauta augmenija), kartai</t>
  </si>
  <si>
    <t>vykdyta teritorijos priežiūra, (ha)</t>
  </si>
  <si>
    <t>įgyvendinta priemonė</t>
  </si>
  <si>
    <t>Šviesti ir  mokyti visuomenę aplinkosaugos klausimasi, remti aplinkosauginio švietimo projektus</t>
  </si>
  <si>
    <t>Teikti informaciją aktualiomis aplinkos apsaugos temomis</t>
  </si>
  <si>
    <t>pateiktas informacijos paketų skaičius, (vnt.)</t>
  </si>
  <si>
    <t>Remti švietimo, kitų įstaigų ir organizacijų vykdomus aplinkosaugos švietimo projektus</t>
  </si>
  <si>
    <t>paremtų aplinkosauginio švietimo projektų skaičius (vnt.)</t>
  </si>
  <si>
    <t>Sudaryti galimybę visų miesto bendrojo lavinimo mokyklų mokiniams ir mokytojams,  ikimokyklinių ugdymo įstaigų vadovams, aplinkosaugos specialistams gauti aplinkosauginius laikraščius, žurnalus, plakatus ir kitą aplinkosauginę literatūrą</t>
  </si>
  <si>
    <t>užprenumeruotų spaudinių skaičius (leidiniai)</t>
  </si>
  <si>
    <t>Organizuoti Žemės dienos, Europos judriosios savaitės, Energetikos dienos renginius</t>
  </si>
  <si>
    <t xml:space="preserve"> suorganizuota  kasmetinių aplinkosauginių tematinių renginių (vnt.)</t>
  </si>
  <si>
    <t>Veisti želdynus ir želdinius, vykdyti jų priežiūrą, tvarkymą, apsaugą, būklės stebėseną ir inventorizaciją</t>
  </si>
  <si>
    <t>Vykdyti pavojų keliančių medžių šalinimo darbus, medžių ir krūmų genėjimo darbus</t>
  </si>
  <si>
    <t>vykdyta esančių mieste želdynų ir želdinių priežiūra</t>
  </si>
  <si>
    <t>pašalinti pavojų keliantys medžiai, (vnt.)</t>
  </si>
  <si>
    <t>Įsigyti ir įveisti naujus želdinius</t>
  </si>
  <si>
    <t>įsigytų želdinių skaičius, (vnt.)</t>
  </si>
  <si>
    <t>Miesto želdinių inventorizacija</t>
  </si>
  <si>
    <t>inventorizuoti miesto želdiniai, sukurti erdviniai duomenys</t>
  </si>
  <si>
    <t>Asignavimai  biudžetiniams 2021 metams, Eur</t>
  </si>
  <si>
    <t>parengtas atliekų tvarkymo planas (kompl.)</t>
  </si>
  <si>
    <t>ekologinių incidentų likvidavimas</t>
  </si>
  <si>
    <t>16</t>
  </si>
  <si>
    <t>Tikslo kodas</t>
  </si>
  <si>
    <t>Užtikrinti efektyvų Savivaldybės nuosavybės teise priklausančio turto naudojimą</t>
  </si>
  <si>
    <t>Teisiškai įregistruoti naują ar neįregistruotą Savivaldybei nuosavybės teise priklausantį nekilnojamąjį turtą</t>
  </si>
  <si>
    <t>Centralizuotos buhalterinės apskaitos procesų optimizavimas</t>
  </si>
  <si>
    <t>Sudaryti sąlygas Elenos Mezgianaitės viešosios bibliotekos veiklai</t>
  </si>
  <si>
    <t>Atnaujinta stadiono danga</t>
  </si>
  <si>
    <t xml:space="preserve"> SPORTO PROGRAMA (12)</t>
  </si>
  <si>
    <t xml:space="preserve">Sudaryti sąlygas kūno kultūros ir sporto veiklų plėtojimui                   </t>
  </si>
  <si>
    <t>Plėtoti ir propaguoti kūno kultūrą ir sportą.</t>
  </si>
  <si>
    <t>Sportui tenkanti lėšų dalis nuo bendros finansavimo dalies (proc.)</t>
  </si>
  <si>
    <r>
      <rPr>
        <i/>
        <sz val="10"/>
        <color rgb="FFFF0000"/>
        <rFont val="Times New Roman"/>
        <family val="1"/>
        <charset val="186"/>
      </rPr>
      <t xml:space="preserve"> </t>
    </r>
    <r>
      <rPr>
        <sz val="10"/>
        <rFont val="Times New Roman"/>
        <family val="1"/>
        <charset val="186"/>
      </rPr>
      <t>Finansuoti savivaldybei pavaldžias sporto įstaigas, futbolo vystymo programą</t>
    </r>
  </si>
  <si>
    <t>300036519
304764443</t>
  </si>
  <si>
    <t xml:space="preserve">0;10; 18;
</t>
  </si>
  <si>
    <t>Panevėžio sporto centre, „Žemynos“ progimnazijoje (plaukimas)  sportuojančių  skaičius</t>
  </si>
  <si>
    <t xml:space="preserve">Sporto organizacijoje, vykdančioje futbolo vystymo programą, sportuojančių skaičius </t>
  </si>
  <si>
    <t>Sporto centro uždirbtos pajamos (pajamos už paslaugas)</t>
  </si>
  <si>
    <t>Miesto sporto bazėse vykusių įvairių sporto šakų varžybų skaičius</t>
  </si>
  <si>
    <t>Skirti premijas aukšto meistriškumo sportininkams ir jų treneriams už sporto laimėjimus</t>
  </si>
  <si>
    <t xml:space="preserve">288724610
</t>
  </si>
  <si>
    <t>10;18</t>
  </si>
  <si>
    <t xml:space="preserve">Olimpinei ir nacionalinei rinktinei parengtų sportininkų skaičius </t>
  </si>
  <si>
    <t xml:space="preserve">Pasaulio ir Europos pirmenybėse dalyvavusių miesto sportininkų,  skaičius </t>
  </si>
  <si>
    <t xml:space="preserve">Olimpinėse žaidynėse, Pasaulio ir Europos čempionatuose laimėtų prizinių vietų skaičius </t>
  </si>
  <si>
    <t xml:space="preserve">Remiamų žaidimų sporto komandų skaičius </t>
  </si>
  <si>
    <t>300036519</t>
  </si>
  <si>
    <r>
      <t>Finansuoti  nevyriausybinių kūno kultūros ir sporto organizacijų rengiamų tradicinių ir naujų kūno kultūros ir sporto renginių</t>
    </r>
    <r>
      <rPr>
        <sz val="10"/>
        <rFont val="Times New Roman"/>
        <family val="1"/>
      </rPr>
      <t xml:space="preserve"> projektus, </t>
    </r>
    <r>
      <rPr>
        <sz val="10"/>
        <rFont val="Times New Roman"/>
        <family val="1"/>
        <charset val="186"/>
      </rPr>
      <t>programas</t>
    </r>
  </si>
  <si>
    <t>Finansuojamų tarptautinių renginių skaičius</t>
  </si>
  <si>
    <t>Finansuojamų renginių programų skaičius</t>
  </si>
  <si>
    <t>Rengti ir vykdyti viešosios ir privačios partnerystės sutartis kūno kultūros ir sporto veikloms skatinti Panevėžio mieste</t>
  </si>
  <si>
    <t>0;8;10</t>
  </si>
  <si>
    <t>Plėtoti judėjimo „Sportas visiems"  veiklą</t>
  </si>
  <si>
    <t>Pratęsti daugiabučių namų kiemuose ir mokyklų teritorijose esančių sporto aikštelių sutvarkymo programos įgyvendinimą</t>
  </si>
  <si>
    <t>Sutvarkytų daugiabučių namų kiemuose ir mokyklų teritorijose esančių sporto aikštelių skaičius</t>
  </si>
  <si>
    <t xml:space="preserve">Dalyvauti, organizuoti  fizinio aktyvumo veiklas, sporto renginius ir varžybas </t>
  </si>
  <si>
    <t xml:space="preserve">
300036519   288724610</t>
  </si>
  <si>
    <t xml:space="preserve">10;18 </t>
  </si>
  <si>
    <t xml:space="preserve">SB   </t>
  </si>
  <si>
    <t>Remti aukšto meistriškumo sportinę veiklą</t>
  </si>
  <si>
    <t>Finansuoti olimpinio rezervo sportininkų rengimą</t>
  </si>
  <si>
    <t>Finansuoti žaidimų sporto šakų komandas, reprezentuojančias miestą</t>
  </si>
  <si>
    <t>Įgyvendinti Lietuvos Respublikos įstatymų ir kitų norminių teisės aktų nustatytą socialinę politiką, teikiant socialinę paramą pagal Panevėžio miesto gyventojų poreikius</t>
  </si>
  <si>
    <t>Užtikrinti socialinę paramą, nustatytą Lietuvos Respublikos dėl paramos mirties atveju įstatyme, Piniginės socialinės paramos nepasiturinčioms šeimoms ir vieniems gyvenantiems asmenims įstatyme, Tikslinių kompensacijų įstatyme, Išmokų vaikams įstatyme, Valstybės paramos ginkluoto pasipriešinimo (rezistencijos) dalyviams įstatyme, Valstybės paramos žuvusių pasipriešinimo 1940-1990 metų okupacijos dalyvių šeimoms įstatyme ir Pagalbos pinigų mokėjimo už tėvų globos netekusių vaikų globą (rūpybą) Panevėžio miesto savivaldybėje tvarkos apraše.</t>
  </si>
  <si>
    <t xml:space="preserve">Skirti ir mokėti iš savivaldybės biudžeto </t>
  </si>
  <si>
    <t>Skirti ir mokėti iš savivaldybės biudžeto lėšų socialines ir  socialinės paramos pašalpas</t>
  </si>
  <si>
    <t>Užtikrinti socialinės globos paslaugų teikimą asmenims.</t>
  </si>
  <si>
    <t>Įgyvendinti Lietuvos Respublikos įstatymų ir norminių teisės aktų nustatytą socialinę politiką, užtikrinant lygias neįgaliųjų teises ir galimybes, įgyvendinant neįgalių žmonių integracijos principus</t>
  </si>
  <si>
    <t>Visuomenės sveikatos rėmimo specialiosios programoje numatytų veiklos krypčių įgyvendinimas</t>
  </si>
  <si>
    <t>Organizuotų medicinos darbuotojų dienos minėjimas</t>
  </si>
  <si>
    <t>Sveikatai žalingos elgsenos prevencijos primonėse dalyvavusių asmenų skaičius (vnt)</t>
  </si>
  <si>
    <t>Sveikos mitybos skatinimas ir nutukimo prevencijos primonėse dalyvavusių asmenų skaičius</t>
  </si>
  <si>
    <t>Vykdoma maudyklų vandens kokybės stebėsena</t>
  </si>
  <si>
    <t>Vykdoma tyliosios zonos stebėsena</t>
  </si>
  <si>
    <t>Vykdyti  užkrečiamųjų ligų profilaktikos ir  kontrolės priemones</t>
  </si>
  <si>
    <t>DOTS paslaugą gavusių asmenų skaičius</t>
  </si>
  <si>
    <t>Vykdomos Covi-19 ligos valdymo priemonės (proc.)</t>
  </si>
  <si>
    <t>Užtikrinama Mobilaus punkto veikla</t>
  </si>
  <si>
    <t>32,6/ 1,02</t>
  </si>
  <si>
    <r>
      <t xml:space="preserve">Įstaigų pajamos už paslaugas  </t>
    </r>
    <r>
      <rPr>
        <b/>
        <sz val="9"/>
        <rFont val="Times New Roman"/>
        <family val="1"/>
      </rPr>
      <t>SP</t>
    </r>
    <r>
      <rPr>
        <sz val="9"/>
        <rFont val="Times New Roman"/>
        <family val="1"/>
      </rPr>
      <t xml:space="preserve"> </t>
    </r>
  </si>
  <si>
    <r>
      <t xml:space="preserve">Įstaigų pajamos už paslaugas  </t>
    </r>
    <r>
      <rPr>
        <b/>
        <sz val="9"/>
        <rFont val="Times New Roman"/>
        <family val="1"/>
      </rPr>
      <t>SP</t>
    </r>
  </si>
  <si>
    <r>
      <t xml:space="preserve">Valstybės  biudžeto lėšos </t>
    </r>
    <r>
      <rPr>
        <b/>
        <sz val="9"/>
        <rFont val="Times New Roman"/>
        <family val="1"/>
      </rPr>
      <t>VB (</t>
    </r>
    <r>
      <rPr>
        <sz val="9"/>
        <rFont val="Times New Roman"/>
        <family val="1"/>
      </rPr>
      <t>Valstybės lėšos kapitalo investicijoms) VKI</t>
    </r>
  </si>
  <si>
    <r>
      <t>Ženklinama gatvių, m</t>
    </r>
    <r>
      <rPr>
        <vertAlign val="superscript"/>
        <sz val="10"/>
        <rFont val="Times New Roman"/>
        <family val="1"/>
      </rPr>
      <t>2</t>
    </r>
  </si>
  <si>
    <r>
      <t xml:space="preserve">Gatvių, vietinių kelių dangų, </t>
    </r>
    <r>
      <rPr>
        <sz val="10"/>
        <color rgb="FFFF0000"/>
        <rFont val="Times New Roman"/>
        <family val="1"/>
      </rPr>
      <t xml:space="preserve"> </t>
    </r>
    <r>
      <rPr>
        <sz val="10"/>
        <rFont val="Times New Roman"/>
        <family val="1"/>
      </rPr>
      <t>viadukų, šaligatvių, pėsčiųjų ir dviračių takų įrengimas, rekonstrukcija, remontas ir priežiūra</t>
    </r>
  </si>
  <si>
    <t>Likutis L:</t>
  </si>
  <si>
    <t>Parengtas techninis projektas, atlikta projekto vykdymo priežiūra, techninė priežiūra, naujai įrengta gatvė</t>
  </si>
  <si>
    <t>Parengtas techninis projekta , atlikta projekto vykdymo priežiūra, techninė priežiūra, atlikti statybos darbai</t>
  </si>
  <si>
    <t>Parengtas techninis projektas, atlikta projekto vykdymo priežiūra, techninė priežiūra, naujai įrengta gatvė, km</t>
  </si>
  <si>
    <t xml:space="preserve">Gyventojų inicityviniai projektai </t>
  </si>
  <si>
    <t>Naujai sukurtų elektroninių paslaugų skaičius</t>
  </si>
  <si>
    <t>Savivaldybės nekilnojamojo turto valdymo strategijos parengimas ir įgyvendinimas</t>
  </si>
  <si>
    <t>Parengta Savivaldybės nekilnojamojo turto valdymo strategija (Turto valdymo kryptys)</t>
  </si>
  <si>
    <t>Sudaryti sąlygas vaikų ir jaunimo meniniam, sportiniam ugdymui</t>
  </si>
  <si>
    <t>Aukštaitijos dailės kolekcijos formavimui įsigytų meno kūrinių skaičius</t>
  </si>
  <si>
    <t>Turistų skaičius Panevėžio mieste (tūkst. asm.)</t>
  </si>
  <si>
    <t>Įgyvendinti Lietuvos Respublikos įstatymų ir kitų norminių teisės aktų nustatytą sveikatos politiką, stiprinant ir kryptingai plėtojant visuomenės sveikatos priežiūros paslaugas</t>
  </si>
  <si>
    <t>Nelaimingų atsitikimų ir traumų prevencijs primonėse dalyvavusių asmenų skaičius</t>
  </si>
  <si>
    <t>Bendrasis gyventojų sergamumas, tenkantis 1000-iui gyventojų (asm.) ir santykis su šalies vidurkiu (proc.)</t>
  </si>
  <si>
    <t>4290/1,02</t>
  </si>
  <si>
    <t>PATVIRTINTA
Panevėžio miesto savivaldybės tarybos
2021 m. vasario 18 d. sprendimu Nr. 1-31</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</si>
</sst>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_-;\-* #,##0.00\ _€_-;_-* &quot;-&quot;??\ _€_-;_-@_-"/>
    <numFmt numFmtId="164" formatCode="0.0"/>
    <numFmt numFmtId="165" formatCode="0.000"/>
    <numFmt numFmtId="166" formatCode="_-* #,##0.0\ _€_-;\-* #,##0.0\ _€_-;_-* &quot;-&quot;??\ _€_-;_-@_-"/>
    <numFmt numFmtId="167" formatCode="_-* #,##0\ _€_-;\-* #,##0\ _€_-;_-* &quot;-&quot;??\ _€_-;_-@_-"/>
  </numFmts>
  <fonts count="93">
    <font>
      <sz val="10"/>
      <name val="Arial"/>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b/>
      <sz val="10"/>
      <name val="Arial"/>
      <family val="2"/>
    </font>
    <font>
      <sz val="10"/>
      <name val="Times New Roman"/>
      <family val="1"/>
    </font>
    <font>
      <sz val="11"/>
      <color theme="1"/>
      <name val="Calibri"/>
      <family val="2"/>
      <scheme val="minor"/>
    </font>
    <font>
      <sz val="10"/>
      <name val="Arial"/>
      <family val="2"/>
    </font>
    <font>
      <sz val="11"/>
      <color indexed="8"/>
      <name val="Calibri"/>
      <family val="2"/>
    </font>
    <font>
      <sz val="7"/>
      <name val="Times New Roman"/>
      <family val="1"/>
    </font>
    <font>
      <b/>
      <sz val="8"/>
      <name val="Times New Roman"/>
      <family val="1"/>
    </font>
    <font>
      <sz val="8"/>
      <name val="Times New Roman"/>
      <family val="1"/>
      <charset val="186"/>
    </font>
    <font>
      <b/>
      <sz val="12"/>
      <name val="Times New Roman"/>
      <family val="1"/>
    </font>
    <font>
      <b/>
      <sz val="9"/>
      <name val="Arial"/>
      <family val="2"/>
    </font>
    <font>
      <sz val="9"/>
      <name val="Arial"/>
      <family val="2"/>
    </font>
    <font>
      <sz val="9"/>
      <name val="Times New Roman"/>
      <family val="1"/>
      <charset val="186"/>
    </font>
    <font>
      <sz val="8"/>
      <color rgb="FFFF0000"/>
      <name val="Times New Roman"/>
      <family val="1"/>
    </font>
    <font>
      <sz val="10"/>
      <name val="Times NewRoman"/>
      <charset val="186"/>
    </font>
    <font>
      <b/>
      <sz val="9"/>
      <name val="Times New Roman"/>
      <family val="1"/>
      <charset val="186"/>
    </font>
    <font>
      <b/>
      <sz val="8"/>
      <name val="Times New Roman"/>
      <family val="1"/>
      <charset val="186"/>
    </font>
    <font>
      <sz val="9"/>
      <color rgb="FFFF0000"/>
      <name val="Times New Roman"/>
      <family val="1"/>
    </font>
    <font>
      <b/>
      <sz val="11"/>
      <name val="Times New Roman"/>
      <family val="1"/>
      <charset val="186"/>
    </font>
    <font>
      <sz val="10"/>
      <color rgb="FFFF0000"/>
      <name val="Times New Roman"/>
      <family val="1"/>
    </font>
    <font>
      <sz val="10"/>
      <color rgb="FF0070C0"/>
      <name val="Times New Roman"/>
      <family val="1"/>
    </font>
    <font>
      <sz val="8"/>
      <color rgb="FF0070C0"/>
      <name val="Times New Roman"/>
      <family val="1"/>
    </font>
    <font>
      <sz val="10"/>
      <color rgb="FFFF0000"/>
      <name val="Arial"/>
      <family val="2"/>
    </font>
    <font>
      <b/>
      <sz val="8"/>
      <color rgb="FF0070C0"/>
      <name val="Times New Roman"/>
      <family val="1"/>
      <charset val="186"/>
    </font>
    <font>
      <b/>
      <sz val="9"/>
      <color rgb="FFFF0000"/>
      <name val="Times New Roman"/>
      <family val="1"/>
    </font>
    <font>
      <b/>
      <sz val="10"/>
      <color rgb="FFFF0000"/>
      <name val="Times New Roman"/>
      <family val="1"/>
    </font>
    <font>
      <sz val="8"/>
      <color rgb="FFFF0000"/>
      <name val="Times New Roman"/>
      <family val="1"/>
      <charset val="186"/>
    </font>
    <font>
      <b/>
      <sz val="9"/>
      <name val="Times"/>
      <family val="1"/>
    </font>
    <font>
      <sz val="10"/>
      <name val="Calibri"/>
      <family val="2"/>
    </font>
    <font>
      <sz val="10"/>
      <color theme="4"/>
      <name val="Arial"/>
      <family val="2"/>
    </font>
    <font>
      <sz val="9"/>
      <color theme="1"/>
      <name val="Times New Roman"/>
      <family val="1"/>
    </font>
    <font>
      <sz val="10"/>
      <color theme="1"/>
      <name val="Times New Roman"/>
      <family val="1"/>
    </font>
    <font>
      <sz val="10"/>
      <color theme="5"/>
      <name val="Arial"/>
      <family val="2"/>
    </font>
    <font>
      <sz val="9"/>
      <name val="Arial"/>
      <family val="2"/>
      <charset val="186"/>
    </font>
    <font>
      <b/>
      <sz val="9"/>
      <color theme="1"/>
      <name val="Times New Roman"/>
      <family val="1"/>
    </font>
    <font>
      <sz val="7"/>
      <color theme="1"/>
      <name val="Times New Roman"/>
      <family val="1"/>
    </font>
    <font>
      <sz val="8"/>
      <color theme="1"/>
      <name val="Times New Roman"/>
      <family val="1"/>
    </font>
    <font>
      <b/>
      <sz val="8"/>
      <color theme="1"/>
      <name val="Times New Roman"/>
      <family val="1"/>
    </font>
    <font>
      <sz val="8"/>
      <name val="Arial"/>
      <family val="2"/>
    </font>
    <font>
      <b/>
      <sz val="9"/>
      <color theme="4"/>
      <name val="Times New Roman"/>
      <family val="1"/>
    </font>
    <font>
      <b/>
      <sz val="7"/>
      <name val="Times New Roman"/>
      <family val="1"/>
    </font>
    <font>
      <sz val="9"/>
      <color rgb="FF0000FF"/>
      <name val="Times New Roman"/>
      <family val="1"/>
    </font>
    <font>
      <sz val="10"/>
      <color theme="5"/>
      <name val="Times New Roman"/>
      <family val="1"/>
    </font>
    <font>
      <sz val="10"/>
      <color rgb="FF0000FF"/>
      <name val="Times New Roman"/>
      <family val="1"/>
      <charset val="186"/>
    </font>
    <font>
      <sz val="10"/>
      <color rgb="FF0000FF"/>
      <name val="Times New Roman"/>
      <family val="1"/>
    </font>
    <font>
      <b/>
      <sz val="8"/>
      <color rgb="FF0000FF"/>
      <name val="Times New Roman"/>
      <family val="1"/>
      <charset val="186"/>
    </font>
    <font>
      <sz val="8"/>
      <color theme="0"/>
      <name val="Times New Roman"/>
      <family val="1"/>
    </font>
    <font>
      <b/>
      <sz val="9"/>
      <color theme="5"/>
      <name val="Times New Roman"/>
      <family val="1"/>
    </font>
    <font>
      <sz val="10"/>
      <color theme="1"/>
      <name val="Arial"/>
      <family val="2"/>
      <charset val="186"/>
    </font>
    <font>
      <sz val="9"/>
      <color theme="1"/>
      <name val="Times New Roman"/>
      <family val="1"/>
      <charset val="186"/>
    </font>
    <font>
      <sz val="10"/>
      <color theme="1"/>
      <name val="Times New Roman"/>
      <family val="1"/>
      <charset val="186"/>
    </font>
    <font>
      <b/>
      <sz val="9"/>
      <color theme="1"/>
      <name val="Times New Roman"/>
      <family val="1"/>
      <charset val="186"/>
    </font>
    <font>
      <sz val="9"/>
      <color rgb="FFFF0000"/>
      <name val="Times New Roman"/>
      <family val="1"/>
      <charset val="186"/>
    </font>
    <font>
      <sz val="8"/>
      <color rgb="FF0000CC"/>
      <name val="Times New Roman"/>
      <family val="1"/>
    </font>
    <font>
      <sz val="9"/>
      <color rgb="FF0000CC"/>
      <name val="Arial"/>
      <family val="2"/>
      <charset val="186"/>
    </font>
    <font>
      <b/>
      <sz val="8"/>
      <color rgb="FFCC0066"/>
      <name val="Times New Roman"/>
      <family val="1"/>
      <charset val="186"/>
    </font>
    <font>
      <sz val="8"/>
      <color rgb="FF0070C0"/>
      <name val="Times New Roman"/>
      <family val="1"/>
      <charset val="186"/>
    </font>
    <font>
      <sz val="8"/>
      <color rgb="FF7030A0"/>
      <name val="Times New Roman"/>
      <family val="1"/>
      <charset val="186"/>
    </font>
    <font>
      <sz val="11"/>
      <name val="Times New Roman"/>
      <family val="1"/>
      <charset val="186"/>
    </font>
    <font>
      <vertAlign val="superscript"/>
      <sz val="10"/>
      <name val="Times New Roman"/>
      <family val="1"/>
    </font>
    <font>
      <b/>
      <sz val="9"/>
      <color rgb="FFFF0000"/>
      <name val="Times New Roman"/>
      <family val="1"/>
      <charset val="186"/>
    </font>
    <font>
      <sz val="8"/>
      <color rgb="FF4F81BD"/>
      <name val="Times New Roman"/>
      <family val="1"/>
    </font>
    <font>
      <b/>
      <sz val="9"/>
      <color theme="0"/>
      <name val="Times New Roman"/>
      <family val="1"/>
    </font>
    <font>
      <b/>
      <sz val="10"/>
      <name val="Arial"/>
      <family val="2"/>
      <charset val="186"/>
    </font>
    <font>
      <sz val="10"/>
      <color theme="4"/>
      <name val="Times New Roman"/>
      <family val="1"/>
    </font>
    <font>
      <sz val="11"/>
      <name val="Times New Roman"/>
      <family val="1"/>
    </font>
    <font>
      <strike/>
      <sz val="10"/>
      <name val="Cambria"/>
      <family val="1"/>
      <charset val="186"/>
    </font>
    <font>
      <strike/>
      <sz val="8"/>
      <name val="Times New Roman"/>
      <family val="1"/>
      <charset val="186"/>
    </font>
    <font>
      <sz val="10"/>
      <color theme="4"/>
      <name val="Times New Roman"/>
      <family val="1"/>
      <charset val="186"/>
    </font>
    <font>
      <sz val="10"/>
      <name val="Times"/>
      <family val="1"/>
    </font>
    <font>
      <sz val="8"/>
      <color theme="4"/>
      <name val="Times New Roman"/>
      <family val="1"/>
    </font>
    <font>
      <sz val="7"/>
      <color theme="1"/>
      <name val="Times New Roman"/>
      <family val="1"/>
      <charset val="186"/>
    </font>
    <font>
      <sz val="8"/>
      <color theme="1"/>
      <name val="Times New Roman"/>
      <family val="1"/>
      <charset val="186"/>
    </font>
    <font>
      <b/>
      <sz val="8"/>
      <color theme="1"/>
      <name val="Times New Roman"/>
      <family val="1"/>
      <charset val="186"/>
    </font>
    <font>
      <sz val="8"/>
      <color theme="4"/>
      <name val="Times New Roman"/>
      <family val="1"/>
      <charset val="186"/>
    </font>
    <font>
      <sz val="10"/>
      <name val="Arial"/>
      <family val="2"/>
    </font>
    <font>
      <i/>
      <sz val="10"/>
      <color rgb="FFFF0000"/>
      <name val="Times New Roman"/>
      <family val="1"/>
      <charset val="186"/>
    </font>
    <font>
      <sz val="7"/>
      <name val="Times New Roman"/>
      <family val="1"/>
      <charset val="186"/>
    </font>
    <font>
      <sz val="7.5"/>
      <name val="Times New Roman"/>
      <family val="1"/>
      <charset val="186"/>
    </font>
    <font>
      <sz val="8"/>
      <color theme="5"/>
      <name val="Times New Roman"/>
      <family val="1"/>
    </font>
    <font>
      <b/>
      <sz val="8"/>
      <color rgb="FFFF0000"/>
      <name val="Times New Roman"/>
      <family val="1"/>
      <charset val="186"/>
    </font>
    <font>
      <sz val="8"/>
      <color rgb="FFFF0000"/>
      <name val="Arial"/>
      <family val="2"/>
    </font>
  </fonts>
  <fills count="31">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rgb="FF99CCFF"/>
        <bgColor rgb="FF000000"/>
      </patternFill>
    </fill>
    <fill>
      <patternFill patternType="solid">
        <fgColor rgb="FFCCFFCC"/>
        <bgColor rgb="FF000000"/>
      </patternFill>
    </fill>
    <fill>
      <patternFill patternType="solid">
        <fgColor rgb="FFC0C0C0"/>
        <bgColor rgb="FF000000"/>
      </patternFill>
    </fill>
    <fill>
      <patternFill patternType="solid">
        <fgColor rgb="FFFFFFFF"/>
        <bgColor rgb="FF000000"/>
      </patternFill>
    </fill>
    <fill>
      <patternFill patternType="solid">
        <fgColor theme="0"/>
        <bgColor indexed="64"/>
      </patternFill>
    </fill>
    <fill>
      <patternFill patternType="solid">
        <fgColor rgb="FFBFBFBF"/>
        <bgColor rgb="FF000000"/>
      </patternFill>
    </fill>
    <fill>
      <patternFill patternType="solid">
        <fgColor rgb="FFFFFF00"/>
        <bgColor rgb="FF000000"/>
      </patternFill>
    </fill>
    <fill>
      <patternFill patternType="solid">
        <fgColor rgb="FFFFFF00"/>
        <bgColor indexed="64"/>
      </patternFill>
    </fill>
    <fill>
      <patternFill patternType="solid">
        <fgColor rgb="FFCCFFCC"/>
        <bgColor indexed="64"/>
      </patternFill>
    </fill>
    <fill>
      <patternFill patternType="solid">
        <fgColor theme="2"/>
        <bgColor indexed="64"/>
      </patternFill>
    </fill>
    <fill>
      <patternFill patternType="solid">
        <fgColor theme="0" tint="-0.249977111117893"/>
        <bgColor rgb="FF000000"/>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rgb="FF000000"/>
      </patternFill>
    </fill>
    <fill>
      <patternFill patternType="solid">
        <fgColor theme="4" tint="0.79998168889431442"/>
        <bgColor rgb="FF000000"/>
      </patternFill>
    </fill>
    <fill>
      <patternFill patternType="solid">
        <fgColor theme="4" tint="0.79998168889431442"/>
        <bgColor indexed="64"/>
      </patternFill>
    </fill>
    <fill>
      <patternFill patternType="solid">
        <fgColor rgb="FF99CCFF"/>
        <bgColor indexed="64"/>
      </patternFill>
    </fill>
    <fill>
      <patternFill patternType="solid">
        <fgColor rgb="FFC0C0C0"/>
        <bgColor indexed="64"/>
      </patternFill>
    </fill>
    <fill>
      <patternFill patternType="solid">
        <fgColor rgb="FFC4E59F"/>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4" tint="0.39997558519241921"/>
        <bgColor indexed="64"/>
      </patternFill>
    </fill>
  </fills>
  <borders count="81">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s>
  <cellStyleXfs count="34">
    <xf numFmtId="0" fontId="0" fillId="0" borderId="0"/>
    <xf numFmtId="0" fontId="13" fillId="0" borderId="0"/>
    <xf numFmtId="0" fontId="10" fillId="0" borderId="0"/>
    <xf numFmtId="0" fontId="4" fillId="0" borderId="0"/>
    <xf numFmtId="0" fontId="14" fillId="0" borderId="0"/>
    <xf numFmtId="0" fontId="7" fillId="0" borderId="0"/>
    <xf numFmtId="43" fontId="14" fillId="0" borderId="0" applyFont="0" applyFill="0" applyBorder="0" applyAlignment="0" applyProtection="0"/>
    <xf numFmtId="0" fontId="7" fillId="0" borderId="0"/>
    <xf numFmtId="9" fontId="15" fillId="0" borderId="0" applyFont="0" applyFill="0" applyBorder="0" applyAlignment="0" applyProtection="0"/>
    <xf numFmtId="0" fontId="15" fillId="0" borderId="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86" fillId="0" borderId="0" applyFont="0" applyFill="0" applyBorder="0" applyAlignment="0" applyProtection="0"/>
  </cellStyleXfs>
  <cellXfs count="4595">
    <xf numFmtId="0" fontId="0" fillId="0" borderId="0" xfId="0"/>
    <xf numFmtId="0" fontId="9" fillId="0" borderId="49" xfId="0" applyFont="1" applyBorder="1" applyAlignment="1">
      <alignment horizontal="center" vertical="top" wrapText="1"/>
    </xf>
    <xf numFmtId="0" fontId="9" fillId="0" borderId="24" xfId="0" applyFont="1" applyBorder="1" applyAlignment="1">
      <alignment vertical="top" wrapText="1"/>
    </xf>
    <xf numFmtId="0" fontId="9" fillId="0" borderId="18" xfId="0" applyFont="1" applyBorder="1" applyAlignment="1">
      <alignment horizontal="center" vertical="top" wrapText="1"/>
    </xf>
    <xf numFmtId="0" fontId="8" fillId="0" borderId="47" xfId="0" applyFont="1" applyBorder="1" applyAlignment="1">
      <alignment vertical="top" wrapText="1"/>
    </xf>
    <xf numFmtId="0" fontId="9" fillId="0" borderId="42" xfId="0" applyFont="1" applyBorder="1" applyAlignment="1">
      <alignment horizontal="center" vertical="top" wrapText="1"/>
    </xf>
    <xf numFmtId="0" fontId="8" fillId="0" borderId="45" xfId="0" applyFont="1" applyBorder="1" applyAlignment="1">
      <alignment vertical="top" wrapText="1"/>
    </xf>
    <xf numFmtId="0" fontId="9" fillId="0" borderId="50" xfId="0" applyFont="1" applyBorder="1" applyAlignment="1">
      <alignment horizontal="center" vertical="top" wrapText="1"/>
    </xf>
    <xf numFmtId="0" fontId="8" fillId="0" borderId="75" xfId="0" applyFont="1" applyBorder="1" applyAlignment="1">
      <alignment vertical="top" wrapText="1"/>
    </xf>
    <xf numFmtId="0" fontId="7" fillId="0" borderId="0" xfId="0" applyFont="1" applyAlignment="1">
      <alignment horizontal="center" vertical="top"/>
    </xf>
    <xf numFmtId="49" fontId="5" fillId="6" borderId="3" xfId="0" applyNumberFormat="1" applyFont="1" applyFill="1" applyBorder="1" applyAlignment="1">
      <alignment horizontal="center" vertical="top"/>
    </xf>
    <xf numFmtId="0" fontId="24" fillId="0" borderId="0" xfId="0" applyFont="1" applyFill="1" applyBorder="1" applyAlignment="1">
      <alignment vertical="top"/>
    </xf>
    <xf numFmtId="164" fontId="6" fillId="4" borderId="5" xfId="0" applyNumberFormat="1" applyFont="1" applyFill="1" applyBorder="1" applyAlignment="1">
      <alignment horizontal="center" vertical="top"/>
    </xf>
    <xf numFmtId="0" fontId="6" fillId="0" borderId="47" xfId="0" applyFont="1" applyFill="1" applyBorder="1" applyAlignment="1">
      <alignment horizontal="center" vertical="top"/>
    </xf>
    <xf numFmtId="164" fontId="5" fillId="5" borderId="63" xfId="0" applyNumberFormat="1" applyFont="1" applyFill="1" applyBorder="1" applyAlignment="1">
      <alignment horizontal="center" vertical="top"/>
    </xf>
    <xf numFmtId="164" fontId="6" fillId="0" borderId="6" xfId="0" applyNumberFormat="1" applyFont="1" applyFill="1" applyBorder="1" applyAlignment="1">
      <alignment horizontal="center" vertical="top"/>
    </xf>
    <xf numFmtId="164" fontId="6" fillId="4" borderId="0" xfId="0" applyNumberFormat="1" applyFont="1" applyFill="1" applyBorder="1" applyAlignment="1">
      <alignment horizontal="center" vertical="top"/>
    </xf>
    <xf numFmtId="164" fontId="5" fillId="5" borderId="30" xfId="0" applyNumberFormat="1" applyFont="1" applyFill="1" applyBorder="1" applyAlignment="1">
      <alignment horizontal="center" vertical="top"/>
    </xf>
    <xf numFmtId="0" fontId="9" fillId="0" borderId="0" xfId="0" applyNumberFormat="1" applyFont="1" applyFill="1" applyBorder="1" applyAlignment="1">
      <alignment vertical="top"/>
    </xf>
    <xf numFmtId="0" fontId="9" fillId="0" borderId="0" xfId="0" applyFont="1" applyFill="1" applyBorder="1" applyAlignment="1">
      <alignment vertical="top"/>
    </xf>
    <xf numFmtId="0" fontId="9" fillId="0" borderId="0" xfId="0" applyFont="1" applyFill="1" applyBorder="1" applyAlignment="1">
      <alignment horizontal="center" vertical="top"/>
    </xf>
    <xf numFmtId="0" fontId="7" fillId="0" borderId="0" xfId="0" applyFont="1" applyFill="1" applyBorder="1" applyAlignment="1">
      <alignment horizontal="center" vertical="top"/>
    </xf>
    <xf numFmtId="0" fontId="2" fillId="0" borderId="1" xfId="0" applyFont="1" applyFill="1" applyBorder="1" applyAlignment="1">
      <alignment horizontal="center" vertical="center" textRotation="90"/>
    </xf>
    <xf numFmtId="0" fontId="2" fillId="0" borderId="2" xfId="0" applyFont="1" applyFill="1" applyBorder="1" applyAlignment="1">
      <alignment horizontal="center" vertical="center" textRotation="90"/>
    </xf>
    <xf numFmtId="49" fontId="5" fillId="8" borderId="4" xfId="0" applyNumberFormat="1" applyFont="1" applyFill="1" applyBorder="1" applyAlignment="1">
      <alignment horizontal="center" vertical="top"/>
    </xf>
    <xf numFmtId="0" fontId="4" fillId="0" borderId="5" xfId="0" applyFont="1" applyFill="1" applyBorder="1" applyAlignment="1">
      <alignment horizontal="left" vertical="top"/>
    </xf>
    <xf numFmtId="0" fontId="6" fillId="0" borderId="66" xfId="0" applyNumberFormat="1" applyFont="1" applyFill="1" applyBorder="1" applyAlignment="1">
      <alignment horizontal="center" vertical="top"/>
    </xf>
    <xf numFmtId="0" fontId="2" fillId="0" borderId="35" xfId="0" applyFont="1" applyFill="1" applyBorder="1" applyAlignment="1">
      <alignment vertical="top"/>
    </xf>
    <xf numFmtId="0" fontId="6" fillId="0" borderId="27" xfId="0" applyNumberFormat="1" applyFont="1" applyFill="1" applyBorder="1" applyAlignment="1">
      <alignment horizontal="center" vertical="top"/>
    </xf>
    <xf numFmtId="0" fontId="6" fillId="0" borderId="51" xfId="0" applyFont="1" applyFill="1" applyBorder="1" applyAlignment="1">
      <alignment horizontal="center" vertical="top"/>
    </xf>
    <xf numFmtId="0" fontId="10" fillId="0" borderId="51" xfId="0" applyFont="1" applyFill="1" applyBorder="1" applyAlignment="1">
      <alignment horizontal="left" vertical="top"/>
    </xf>
    <xf numFmtId="0" fontId="6" fillId="0" borderId="59" xfId="0" applyNumberFormat="1" applyFont="1" applyFill="1" applyBorder="1" applyAlignment="1">
      <alignment horizontal="center" vertical="top"/>
    </xf>
    <xf numFmtId="0" fontId="2" fillId="0" borderId="7" xfId="0" applyFont="1" applyFill="1" applyBorder="1" applyAlignment="1">
      <alignment vertical="top"/>
    </xf>
    <xf numFmtId="0" fontId="6" fillId="0" borderId="20" xfId="0" applyNumberFormat="1" applyFont="1" applyFill="1" applyBorder="1" applyAlignment="1">
      <alignment horizontal="center" vertical="top"/>
    </xf>
    <xf numFmtId="9" fontId="6" fillId="0" borderId="59" xfId="0" applyNumberFormat="1" applyFont="1" applyFill="1" applyBorder="1" applyAlignment="1">
      <alignment horizontal="center" vertical="top"/>
    </xf>
    <xf numFmtId="9" fontId="6" fillId="0" borderId="20" xfId="0" applyNumberFormat="1" applyFont="1" applyFill="1" applyBorder="1" applyAlignment="1">
      <alignment horizontal="center" vertical="top"/>
    </xf>
    <xf numFmtId="0" fontId="18" fillId="9" borderId="48" xfId="0" applyFont="1" applyFill="1" applyBorder="1" applyAlignment="1">
      <alignment horizontal="center" vertical="top"/>
    </xf>
    <xf numFmtId="0" fontId="10" fillId="0" borderId="44" xfId="0" applyFont="1" applyFill="1" applyBorder="1" applyAlignment="1">
      <alignment horizontal="left" vertical="top"/>
    </xf>
    <xf numFmtId="9" fontId="6" fillId="0" borderId="44" xfId="0" applyNumberFormat="1" applyFont="1" applyFill="1" applyBorder="1" applyAlignment="1">
      <alignment horizontal="center" vertical="top"/>
    </xf>
    <xf numFmtId="0" fontId="2" fillId="0" borderId="40" xfId="0" applyFont="1" applyFill="1" applyBorder="1" applyAlignment="1">
      <alignment vertical="top"/>
    </xf>
    <xf numFmtId="9" fontId="6" fillId="0" borderId="31" xfId="0" applyNumberFormat="1" applyFont="1" applyFill="1" applyBorder="1" applyAlignment="1">
      <alignment horizontal="center" vertical="top"/>
    </xf>
    <xf numFmtId="0" fontId="2" fillId="0" borderId="0" xfId="0" applyFont="1" applyFill="1" applyBorder="1" applyAlignment="1">
      <alignment horizontal="left" vertical="top"/>
    </xf>
    <xf numFmtId="0" fontId="4" fillId="0" borderId="52" xfId="0" applyFont="1" applyFill="1" applyBorder="1" applyAlignment="1">
      <alignment horizontal="left" vertical="top"/>
    </xf>
    <xf numFmtId="0" fontId="10" fillId="0" borderId="54" xfId="0" applyFont="1" applyFill="1" applyBorder="1" applyAlignment="1">
      <alignment horizontal="left" vertical="top"/>
    </xf>
    <xf numFmtId="0" fontId="6" fillId="0" borderId="44" xfId="0" applyNumberFormat="1" applyFont="1" applyFill="1" applyBorder="1" applyAlignment="1">
      <alignment horizontal="center" vertical="top"/>
    </xf>
    <xf numFmtId="0" fontId="6" fillId="0" borderId="31" xfId="0" applyNumberFormat="1" applyFont="1" applyFill="1" applyBorder="1" applyAlignment="1">
      <alignment horizontal="center" vertical="top"/>
    </xf>
    <xf numFmtId="0" fontId="6" fillId="0" borderId="35" xfId="0" applyFont="1" applyFill="1" applyBorder="1" applyAlignment="1">
      <alignment horizontal="center" vertical="top" wrapText="1"/>
    </xf>
    <xf numFmtId="0" fontId="6" fillId="0" borderId="59" xfId="0" applyFont="1" applyFill="1" applyBorder="1" applyAlignment="1">
      <alignment horizontal="center" vertical="top" wrapText="1"/>
    </xf>
    <xf numFmtId="0" fontId="6" fillId="0" borderId="7" xfId="0" applyFont="1" applyFill="1" applyBorder="1" applyAlignment="1">
      <alignment horizontal="center" vertical="top" wrapText="1"/>
    </xf>
    <xf numFmtId="0" fontId="25" fillId="0" borderId="42" xfId="0" applyFont="1" applyFill="1" applyBorder="1" applyAlignment="1">
      <alignment horizontal="left" vertical="center" wrapText="1"/>
    </xf>
    <xf numFmtId="0" fontId="6" fillId="0" borderId="44" xfId="0" applyFont="1" applyFill="1" applyBorder="1" applyAlignment="1">
      <alignment horizontal="center" vertical="top" wrapText="1"/>
    </xf>
    <xf numFmtId="0" fontId="6" fillId="0" borderId="40" xfId="0" applyFont="1" applyFill="1" applyBorder="1" applyAlignment="1">
      <alignment horizontal="center" vertical="top" wrapText="1"/>
    </xf>
    <xf numFmtId="0" fontId="6" fillId="0" borderId="34" xfId="0" applyNumberFormat="1" applyFont="1" applyFill="1" applyBorder="1" applyAlignment="1">
      <alignment horizontal="center" vertical="top"/>
    </xf>
    <xf numFmtId="0" fontId="6" fillId="0" borderId="26" xfId="0" applyNumberFormat="1" applyFont="1" applyFill="1" applyBorder="1" applyAlignment="1">
      <alignment horizontal="center" vertical="top"/>
    </xf>
    <xf numFmtId="0" fontId="6" fillId="0" borderId="75" xfId="0" applyNumberFormat="1" applyFont="1" applyFill="1" applyBorder="1" applyAlignment="1">
      <alignment horizontal="center" vertical="top"/>
    </xf>
    <xf numFmtId="0" fontId="4" fillId="0" borderId="51" xfId="0" applyFont="1" applyFill="1" applyBorder="1" applyAlignment="1">
      <alignment horizontal="left" vertical="top"/>
    </xf>
    <xf numFmtId="0" fontId="6" fillId="0" borderId="6" xfId="0" applyNumberFormat="1" applyFont="1" applyFill="1" applyBorder="1" applyAlignment="1">
      <alignment horizontal="center" vertical="top"/>
    </xf>
    <xf numFmtId="0" fontId="6" fillId="0" borderId="19" xfId="0" applyNumberFormat="1" applyFont="1" applyFill="1" applyBorder="1" applyAlignment="1">
      <alignment horizontal="center" vertical="top"/>
    </xf>
    <xf numFmtId="0" fontId="6" fillId="0" borderId="47" xfId="0" applyNumberFormat="1" applyFont="1" applyFill="1" applyBorder="1" applyAlignment="1">
      <alignment horizontal="center" vertical="top"/>
    </xf>
    <xf numFmtId="0" fontId="4" fillId="0" borderId="42" xfId="0" applyFont="1" applyFill="1" applyBorder="1" applyAlignment="1">
      <alignment vertical="top" wrapText="1"/>
    </xf>
    <xf numFmtId="9" fontId="6" fillId="0" borderId="39" xfId="0" applyNumberFormat="1" applyFont="1" applyFill="1" applyBorder="1" applyAlignment="1">
      <alignment horizontal="center" vertical="top"/>
    </xf>
    <xf numFmtId="9" fontId="6" fillId="0" borderId="30" xfId="0" applyNumberFormat="1" applyFont="1" applyFill="1" applyBorder="1" applyAlignment="1">
      <alignment horizontal="center" vertical="top"/>
    </xf>
    <xf numFmtId="9" fontId="6" fillId="0" borderId="45" xfId="0" applyNumberFormat="1" applyFont="1" applyFill="1" applyBorder="1" applyAlignment="1">
      <alignment horizontal="center" vertical="top"/>
    </xf>
    <xf numFmtId="0" fontId="4" fillId="0" borderId="6" xfId="0" applyNumberFormat="1" applyFont="1" applyFill="1" applyBorder="1" applyAlignment="1">
      <alignment horizontal="center" vertical="top"/>
    </xf>
    <xf numFmtId="0" fontId="4" fillId="0" borderId="19" xfId="0" applyNumberFormat="1" applyFont="1" applyFill="1" applyBorder="1" applyAlignment="1">
      <alignment horizontal="center" vertical="top"/>
    </xf>
    <xf numFmtId="0" fontId="4" fillId="0" borderId="47" xfId="0" applyNumberFormat="1" applyFont="1" applyFill="1" applyBorder="1" applyAlignment="1">
      <alignment horizontal="center" vertical="top"/>
    </xf>
    <xf numFmtId="0" fontId="4" fillId="0" borderId="0" xfId="0" applyFont="1" applyFill="1" applyBorder="1" applyAlignment="1">
      <alignment vertical="top"/>
    </xf>
    <xf numFmtId="0" fontId="10" fillId="0" borderId="42" xfId="0" applyFont="1" applyFill="1" applyBorder="1" applyAlignment="1">
      <alignment horizontal="left" vertical="top" wrapText="1"/>
    </xf>
    <xf numFmtId="9" fontId="6" fillId="0" borderId="6" xfId="0" applyNumberFormat="1" applyFont="1" applyFill="1" applyBorder="1" applyAlignment="1">
      <alignment horizontal="center" vertical="top"/>
    </xf>
    <xf numFmtId="9" fontId="6" fillId="0" borderId="19" xfId="0" applyNumberFormat="1" applyFont="1" applyFill="1" applyBorder="1" applyAlignment="1">
      <alignment horizontal="center" vertical="top"/>
    </xf>
    <xf numFmtId="0" fontId="4" fillId="0" borderId="54" xfId="0" applyFont="1" applyFill="1" applyBorder="1" applyAlignment="1">
      <alignment horizontal="left" vertical="top"/>
    </xf>
    <xf numFmtId="0" fontId="4" fillId="0" borderId="43" xfId="0" applyFont="1" applyFill="1" applyBorder="1" applyAlignment="1">
      <alignment horizontal="left" vertical="top"/>
    </xf>
    <xf numFmtId="49" fontId="5" fillId="8" borderId="22" xfId="0" applyNumberFormat="1" applyFont="1" applyFill="1" applyBorder="1" applyAlignment="1">
      <alignment horizontal="center" vertical="top"/>
    </xf>
    <xf numFmtId="0" fontId="6" fillId="8" borderId="23" xfId="0" applyFont="1" applyFill="1" applyBorder="1" applyAlignment="1">
      <alignment vertical="top" wrapText="1"/>
    </xf>
    <xf numFmtId="0" fontId="2" fillId="8" borderId="43" xfId="0" applyFont="1" applyFill="1" applyBorder="1" applyAlignment="1">
      <alignment horizontal="center" vertical="top" wrapText="1"/>
    </xf>
    <xf numFmtId="0" fontId="2" fillId="8" borderId="45" xfId="0" applyFont="1" applyFill="1" applyBorder="1" applyAlignment="1">
      <alignment horizontal="center" vertical="top" wrapText="1"/>
    </xf>
    <xf numFmtId="0" fontId="4" fillId="0" borderId="68" xfId="0" applyFont="1" applyFill="1" applyBorder="1" applyAlignment="1">
      <alignment horizontal="left" vertical="top"/>
    </xf>
    <xf numFmtId="0" fontId="6" fillId="0" borderId="35" xfId="0" applyNumberFormat="1" applyFont="1" applyFill="1" applyBorder="1" applyAlignment="1">
      <alignment horizontal="center" vertical="top"/>
    </xf>
    <xf numFmtId="0" fontId="6" fillId="0" borderId="7" xfId="0" applyNumberFormat="1" applyFont="1" applyFill="1" applyBorder="1" applyAlignment="1">
      <alignment horizontal="center" vertical="top"/>
    </xf>
    <xf numFmtId="9" fontId="6" fillId="0" borderId="7" xfId="0" applyNumberFormat="1" applyFont="1" applyFill="1" applyBorder="1" applyAlignment="1">
      <alignment horizontal="center" vertical="top"/>
    </xf>
    <xf numFmtId="9" fontId="6" fillId="0" borderId="40" xfId="0" applyNumberFormat="1" applyFont="1" applyFill="1" applyBorder="1" applyAlignment="1">
      <alignment horizontal="center" vertical="top"/>
    </xf>
    <xf numFmtId="0" fontId="4" fillId="0" borderId="66" xfId="0" applyFont="1" applyFill="1" applyBorder="1" applyAlignment="1">
      <alignment horizontal="left" vertical="top"/>
    </xf>
    <xf numFmtId="0" fontId="7" fillId="0" borderId="59" xfId="0" applyFont="1" applyFill="1" applyBorder="1" applyAlignment="1">
      <alignment horizontal="left" vertical="top"/>
    </xf>
    <xf numFmtId="0" fontId="2" fillId="7" borderId="23" xfId="0" applyFont="1" applyFill="1" applyBorder="1" applyAlignment="1">
      <alignment vertical="top"/>
    </xf>
    <xf numFmtId="0" fontId="2" fillId="7" borderId="24" xfId="0" applyFont="1" applyFill="1" applyBorder="1" applyAlignment="1">
      <alignment vertical="top"/>
    </xf>
    <xf numFmtId="49" fontId="5" fillId="8" borderId="26" xfId="0" applyNumberFormat="1" applyFont="1" applyFill="1" applyBorder="1" applyAlignment="1">
      <alignment horizontal="center" vertical="top"/>
    </xf>
    <xf numFmtId="9" fontId="6" fillId="0" borderId="15" xfId="0" applyNumberFormat="1" applyFont="1" applyFill="1" applyBorder="1" applyAlignment="1">
      <alignment horizontal="center" vertical="top"/>
    </xf>
    <xf numFmtId="9" fontId="6" fillId="0" borderId="14" xfId="0" applyNumberFormat="1" applyFont="1" applyFill="1" applyBorder="1" applyAlignment="1">
      <alignment horizontal="center" vertical="top"/>
    </xf>
    <xf numFmtId="9" fontId="6" fillId="0" borderId="16" xfId="0" applyNumberFormat="1" applyFont="1" applyFill="1" applyBorder="1" applyAlignment="1">
      <alignment horizontal="center" vertical="top"/>
    </xf>
    <xf numFmtId="9" fontId="6" fillId="0" borderId="71" xfId="0" applyNumberFormat="1" applyFont="1" applyFill="1" applyBorder="1" applyAlignment="1">
      <alignment horizontal="center" vertical="top"/>
    </xf>
    <xf numFmtId="9" fontId="6" fillId="0" borderId="36" xfId="0" applyNumberFormat="1" applyFont="1" applyFill="1" applyBorder="1" applyAlignment="1">
      <alignment horizontal="center" vertical="top"/>
    </xf>
    <xf numFmtId="9" fontId="6" fillId="0" borderId="74" xfId="0" applyNumberFormat="1" applyFont="1" applyFill="1" applyBorder="1" applyAlignment="1">
      <alignment horizontal="center" vertical="top"/>
    </xf>
    <xf numFmtId="0" fontId="6" fillId="10" borderId="51" xfId="0" applyFont="1" applyFill="1" applyBorder="1" applyAlignment="1">
      <alignment horizontal="center" vertical="top"/>
    </xf>
    <xf numFmtId="9" fontId="6" fillId="0" borderId="61" xfId="0" applyNumberFormat="1" applyFont="1" applyFill="1" applyBorder="1" applyAlignment="1">
      <alignment horizontal="center" vertical="top"/>
    </xf>
    <xf numFmtId="9" fontId="6" fillId="0" borderId="57" xfId="0" applyNumberFormat="1" applyFont="1" applyFill="1" applyBorder="1" applyAlignment="1">
      <alignment horizontal="center" vertical="top"/>
    </xf>
    <xf numFmtId="9" fontId="6" fillId="0" borderId="56" xfId="0" applyNumberFormat="1" applyFont="1" applyFill="1" applyBorder="1" applyAlignment="1">
      <alignment horizontal="center" vertical="top"/>
    </xf>
    <xf numFmtId="49" fontId="5" fillId="8" borderId="30" xfId="0" applyNumberFormat="1" applyFont="1" applyFill="1" applyBorder="1" applyAlignment="1">
      <alignment horizontal="center" vertical="top"/>
    </xf>
    <xf numFmtId="49" fontId="5" fillId="8" borderId="35" xfId="0" applyNumberFormat="1" applyFont="1" applyFill="1" applyBorder="1" applyAlignment="1">
      <alignment horizontal="center" vertical="top"/>
    </xf>
    <xf numFmtId="0" fontId="4" fillId="0" borderId="5" xfId="0" applyFont="1" applyFill="1" applyBorder="1" applyAlignment="1">
      <alignment horizontal="left" vertical="top" wrapText="1"/>
    </xf>
    <xf numFmtId="9" fontId="6" fillId="0" borderId="46" xfId="0" applyNumberFormat="1" applyFont="1" applyFill="1" applyBorder="1" applyAlignment="1">
      <alignment horizontal="center" vertical="top"/>
    </xf>
    <xf numFmtId="0" fontId="4" fillId="0" borderId="55" xfId="0" applyFont="1" applyFill="1" applyBorder="1" applyAlignment="1">
      <alignment horizontal="left" vertical="top" wrapText="1"/>
    </xf>
    <xf numFmtId="9" fontId="6" fillId="0" borderId="64" xfId="0" applyNumberFormat="1" applyFont="1" applyFill="1" applyBorder="1" applyAlignment="1">
      <alignment horizontal="center" vertical="top"/>
    </xf>
    <xf numFmtId="0" fontId="4" fillId="0" borderId="51" xfId="0" applyFont="1" applyFill="1" applyBorder="1" applyAlignment="1">
      <alignment horizontal="left" vertical="top" wrapText="1"/>
    </xf>
    <xf numFmtId="9" fontId="6" fillId="0" borderId="69" xfId="0" applyNumberFormat="1" applyFont="1" applyFill="1" applyBorder="1" applyAlignment="1">
      <alignment horizontal="center" vertical="top"/>
    </xf>
    <xf numFmtId="49" fontId="5" fillId="8" borderId="40" xfId="0" applyNumberFormat="1" applyFont="1" applyFill="1" applyBorder="1" applyAlignment="1">
      <alignment horizontal="center" vertical="top"/>
    </xf>
    <xf numFmtId="0" fontId="2" fillId="8" borderId="23" xfId="0" applyFont="1" applyFill="1" applyBorder="1" applyAlignment="1">
      <alignment horizontal="center" vertical="top" wrapText="1"/>
    </xf>
    <xf numFmtId="0" fontId="2" fillId="8" borderId="24" xfId="0" applyFont="1" applyFill="1" applyBorder="1" applyAlignment="1">
      <alignment horizontal="center" vertical="top" wrapText="1"/>
    </xf>
    <xf numFmtId="0" fontId="2" fillId="0" borderId="54" xfId="0" applyFont="1" applyFill="1" applyBorder="1" applyAlignment="1">
      <alignment vertical="top"/>
    </xf>
    <xf numFmtId="0" fontId="2" fillId="0" borderId="6" xfId="0" applyFont="1" applyFill="1" applyBorder="1" applyAlignment="1">
      <alignment vertical="top"/>
    </xf>
    <xf numFmtId="0" fontId="2" fillId="0" borderId="67" xfId="0" applyFont="1" applyFill="1" applyBorder="1" applyAlignment="1">
      <alignment vertical="top"/>
    </xf>
    <xf numFmtId="0" fontId="19" fillId="0" borderId="0" xfId="0" applyFont="1" applyFill="1" applyBorder="1" applyAlignment="1">
      <alignment vertical="top"/>
    </xf>
    <xf numFmtId="0" fontId="4" fillId="0" borderId="28" xfId="0" applyFont="1" applyFill="1" applyBorder="1" applyAlignment="1">
      <alignment horizontal="left" vertical="top"/>
    </xf>
    <xf numFmtId="0" fontId="4" fillId="0" borderId="41" xfId="0" applyFont="1" applyFill="1" applyBorder="1" applyAlignment="1">
      <alignment horizontal="left" vertical="top"/>
    </xf>
    <xf numFmtId="0" fontId="4" fillId="0" borderId="65" xfId="0" applyFont="1" applyFill="1" applyBorder="1" applyAlignment="1">
      <alignment horizontal="left" vertical="top"/>
    </xf>
    <xf numFmtId="0" fontId="2" fillId="8" borderId="24" xfId="0" applyFont="1" applyFill="1" applyBorder="1" applyAlignment="1">
      <alignment vertical="top"/>
    </xf>
    <xf numFmtId="0" fontId="6" fillId="0" borderId="0" xfId="0" applyFont="1" applyFill="1" applyBorder="1" applyAlignment="1">
      <alignment vertical="top"/>
    </xf>
    <xf numFmtId="0" fontId="15" fillId="0" borderId="0" xfId="0" applyFont="1"/>
    <xf numFmtId="0" fontId="6" fillId="4" borderId="15" xfId="5" applyFont="1" applyFill="1" applyBorder="1" applyAlignment="1">
      <alignment vertical="top" wrapText="1"/>
    </xf>
    <xf numFmtId="164" fontId="6" fillId="0" borderId="36" xfId="0" applyNumberFormat="1" applyFont="1" applyBorder="1" applyAlignment="1">
      <alignment horizontal="center" vertical="top"/>
    </xf>
    <xf numFmtId="164" fontId="6" fillId="0" borderId="5" xfId="0" applyNumberFormat="1" applyFont="1" applyBorder="1" applyAlignment="1">
      <alignment horizontal="center" vertical="top"/>
    </xf>
    <xf numFmtId="0" fontId="6" fillId="0" borderId="47" xfId="0" applyFont="1" applyBorder="1" applyAlignment="1">
      <alignment horizontal="center" vertical="top"/>
    </xf>
    <xf numFmtId="0" fontId="4" fillId="0" borderId="0" xfId="0" applyFont="1" applyAlignment="1">
      <alignment horizontal="center" vertical="top"/>
    </xf>
    <xf numFmtId="0" fontId="4" fillId="0" borderId="53" xfId="0" applyFont="1" applyFill="1" applyBorder="1" applyAlignment="1">
      <alignment horizontal="left" vertical="top"/>
    </xf>
    <xf numFmtId="0" fontId="0" fillId="0" borderId="0" xfId="0"/>
    <xf numFmtId="0" fontId="2" fillId="0" borderId="0" xfId="0" applyFont="1" applyAlignment="1">
      <alignment vertical="top"/>
    </xf>
    <xf numFmtId="49" fontId="4" fillId="0" borderId="0" xfId="0" applyNumberFormat="1" applyFont="1" applyFill="1" applyBorder="1" applyAlignment="1">
      <alignment vertical="top"/>
    </xf>
    <xf numFmtId="49" fontId="4" fillId="0" borderId="0" xfId="0" applyNumberFormat="1" applyFont="1" applyFill="1" applyBorder="1" applyAlignment="1">
      <alignment horizontal="right" vertical="top"/>
    </xf>
    <xf numFmtId="0" fontId="2" fillId="0" borderId="0" xfId="0" applyFont="1" applyFill="1" applyBorder="1" applyAlignment="1">
      <alignment vertical="top"/>
    </xf>
    <xf numFmtId="0" fontId="4" fillId="0" borderId="0" xfId="0" applyFont="1" applyFill="1" applyBorder="1" applyAlignment="1">
      <alignment horizontal="center" vertical="top"/>
    </xf>
    <xf numFmtId="0" fontId="2" fillId="0" borderId="0" xfId="0" applyFont="1" applyAlignment="1">
      <alignment horizontal="center" vertical="top"/>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49" fontId="5" fillId="2" borderId="3" xfId="0" applyNumberFormat="1" applyFont="1" applyFill="1" applyBorder="1" applyAlignment="1">
      <alignment horizontal="center" vertical="top" wrapText="1"/>
    </xf>
    <xf numFmtId="49" fontId="5" fillId="2" borderId="3" xfId="0" applyNumberFormat="1" applyFont="1" applyFill="1" applyBorder="1" applyAlignment="1">
      <alignment horizontal="center" vertical="top"/>
    </xf>
    <xf numFmtId="49" fontId="5" fillId="3" borderId="4" xfId="0" applyNumberFormat="1" applyFont="1" applyFill="1" applyBorder="1" applyAlignment="1">
      <alignment horizontal="center" vertical="top"/>
    </xf>
    <xf numFmtId="0" fontId="6" fillId="0" borderId="5" xfId="0" applyFont="1" applyBorder="1" applyAlignment="1">
      <alignment horizontal="center" vertical="top"/>
    </xf>
    <xf numFmtId="0" fontId="18" fillId="5" borderId="12" xfId="0" applyFont="1" applyFill="1" applyBorder="1" applyAlignment="1">
      <alignment horizontal="center" vertical="top"/>
    </xf>
    <xf numFmtId="164" fontId="6" fillId="0" borderId="14" xfId="0" applyNumberFormat="1" applyFont="1" applyBorder="1" applyAlignment="1">
      <alignment horizontal="center" vertical="center"/>
    </xf>
    <xf numFmtId="49" fontId="5" fillId="3" borderId="22" xfId="0" applyNumberFormat="1" applyFont="1" applyFill="1" applyBorder="1" applyAlignment="1">
      <alignment horizontal="center" vertical="top"/>
    </xf>
    <xf numFmtId="0" fontId="2" fillId="3" borderId="23" xfId="0" applyFont="1" applyFill="1" applyBorder="1" applyAlignment="1">
      <alignment horizontal="center" vertical="top" wrapText="1"/>
    </xf>
    <xf numFmtId="49" fontId="5" fillId="2" borderId="32" xfId="0" applyNumberFormat="1" applyFont="1" applyFill="1" applyBorder="1" applyAlignment="1">
      <alignment horizontal="center" vertical="top"/>
    </xf>
    <xf numFmtId="164" fontId="5" fillId="3" borderId="3" xfId="0" applyNumberFormat="1" applyFont="1" applyFill="1" applyBorder="1" applyAlignment="1">
      <alignment horizontal="center" vertical="top"/>
    </xf>
    <xf numFmtId="164" fontId="5" fillId="5" borderId="13" xfId="0" applyNumberFormat="1" applyFont="1" applyFill="1" applyBorder="1" applyAlignment="1">
      <alignment horizontal="center" vertical="center"/>
    </xf>
    <xf numFmtId="0" fontId="6" fillId="4" borderId="0" xfId="0" applyFont="1" applyFill="1" applyAlignment="1">
      <alignment vertical="top"/>
    </xf>
    <xf numFmtId="0" fontId="2" fillId="0" borderId="0" xfId="0" applyFont="1" applyBorder="1" applyAlignment="1">
      <alignment vertical="top"/>
    </xf>
    <xf numFmtId="164" fontId="6" fillId="0" borderId="15" xfId="0" applyNumberFormat="1" applyFont="1" applyFill="1" applyBorder="1" applyAlignment="1">
      <alignment horizontal="center" vertical="center"/>
    </xf>
    <xf numFmtId="164" fontId="6" fillId="0" borderId="14" xfId="0" applyNumberFormat="1" applyFont="1" applyFill="1" applyBorder="1" applyAlignment="1">
      <alignment horizontal="center" vertical="center"/>
    </xf>
    <xf numFmtId="164" fontId="6" fillId="0" borderId="16" xfId="0" applyNumberFormat="1" applyFont="1" applyFill="1" applyBorder="1" applyAlignment="1">
      <alignment horizontal="center" vertical="center"/>
    </xf>
    <xf numFmtId="0" fontId="6" fillId="0" borderId="5" xfId="0" applyFont="1" applyFill="1" applyBorder="1" applyAlignment="1">
      <alignment horizontal="center" vertical="top" wrapText="1"/>
    </xf>
    <xf numFmtId="0" fontId="6" fillId="0" borderId="46" xfId="0" applyFont="1" applyFill="1" applyBorder="1" applyAlignment="1">
      <alignment horizontal="center" vertical="top"/>
    </xf>
    <xf numFmtId="164" fontId="6" fillId="0" borderId="14" xfId="0" applyNumberFormat="1" applyFont="1" applyFill="1" applyBorder="1" applyAlignment="1">
      <alignment horizontal="center" vertical="top"/>
    </xf>
    <xf numFmtId="164" fontId="6" fillId="0" borderId="5" xfId="0" applyNumberFormat="1" applyFont="1" applyFill="1" applyBorder="1" applyAlignment="1">
      <alignment horizontal="center" vertical="top"/>
    </xf>
    <xf numFmtId="0" fontId="18" fillId="5" borderId="48" xfId="0" applyFont="1" applyFill="1" applyBorder="1" applyAlignment="1">
      <alignment horizontal="center" vertical="top"/>
    </xf>
    <xf numFmtId="164" fontId="5" fillId="5" borderId="1" xfId="0" applyNumberFormat="1" applyFont="1" applyFill="1" applyBorder="1" applyAlignment="1">
      <alignment horizontal="center" vertical="top"/>
    </xf>
    <xf numFmtId="164" fontId="6" fillId="0" borderId="15" xfId="0" applyNumberFormat="1" applyFont="1" applyFill="1" applyBorder="1" applyAlignment="1">
      <alignment horizontal="center" vertical="top"/>
    </xf>
    <xf numFmtId="164" fontId="6" fillId="0" borderId="16" xfId="0" applyNumberFormat="1" applyFont="1" applyFill="1" applyBorder="1" applyAlignment="1">
      <alignment horizontal="center" vertical="top"/>
    </xf>
    <xf numFmtId="164" fontId="6" fillId="4" borderId="17" xfId="0" applyNumberFormat="1" applyFont="1" applyFill="1" applyBorder="1" applyAlignment="1">
      <alignment horizontal="center" vertical="top"/>
    </xf>
    <xf numFmtId="164" fontId="5" fillId="5" borderId="13" xfId="0" applyNumberFormat="1" applyFont="1" applyFill="1" applyBorder="1" applyAlignment="1">
      <alignment horizontal="center" vertical="top"/>
    </xf>
    <xf numFmtId="164" fontId="5" fillId="5" borderId="29" xfId="0" applyNumberFormat="1" applyFont="1" applyFill="1" applyBorder="1" applyAlignment="1">
      <alignment horizontal="center" vertical="top"/>
    </xf>
    <xf numFmtId="164" fontId="5" fillId="5" borderId="2" xfId="0" applyNumberFormat="1" applyFont="1" applyFill="1" applyBorder="1" applyAlignment="1">
      <alignment horizontal="center" vertical="top"/>
    </xf>
    <xf numFmtId="164" fontId="6" fillId="0" borderId="76" xfId="0" applyNumberFormat="1" applyFont="1" applyFill="1" applyBorder="1" applyAlignment="1">
      <alignment horizontal="center" vertical="top"/>
    </xf>
    <xf numFmtId="0" fontId="19" fillId="0" borderId="0" xfId="0" applyFont="1" applyAlignment="1">
      <alignment vertical="top"/>
    </xf>
    <xf numFmtId="0" fontId="7" fillId="0" borderId="0" xfId="0" applyFont="1" applyBorder="1" applyAlignment="1">
      <alignment horizontal="right" vertical="top" wrapText="1"/>
    </xf>
    <xf numFmtId="0" fontId="29" fillId="0" borderId="0" xfId="0" applyFont="1" applyAlignment="1">
      <alignment horizontal="center"/>
    </xf>
    <xf numFmtId="0" fontId="7" fillId="0" borderId="0" xfId="0" applyFont="1" applyAlignment="1">
      <alignment vertical="top"/>
    </xf>
    <xf numFmtId="164" fontId="6" fillId="0" borderId="15" xfId="0" applyNumberFormat="1" applyFont="1" applyBorder="1" applyAlignment="1">
      <alignment horizontal="center" vertical="center"/>
    </xf>
    <xf numFmtId="164" fontId="6" fillId="0" borderId="16" xfId="0" applyNumberFormat="1" applyFont="1" applyBorder="1" applyAlignment="1">
      <alignment horizontal="center" vertical="center"/>
    </xf>
    <xf numFmtId="0" fontId="2" fillId="0" borderId="0" xfId="0" applyFont="1" applyBorder="1" applyAlignment="1">
      <alignment horizontal="left" vertical="top"/>
    </xf>
    <xf numFmtId="0" fontId="6" fillId="0" borderId="0" xfId="0" applyFont="1" applyFill="1" applyAlignment="1">
      <alignment vertical="top"/>
    </xf>
    <xf numFmtId="0" fontId="5" fillId="0" borderId="0" xfId="0" applyFont="1" applyBorder="1" applyAlignment="1">
      <alignment horizontal="right" vertical="top" wrapText="1"/>
    </xf>
    <xf numFmtId="0" fontId="8" fillId="0" borderId="0" xfId="0" applyFont="1" applyAlignment="1">
      <alignment horizontal="left" vertical="top" wrapText="1"/>
    </xf>
    <xf numFmtId="164" fontId="6" fillId="0" borderId="17"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xf>
    <xf numFmtId="164" fontId="5" fillId="5" borderId="21" xfId="0" applyNumberFormat="1" applyFont="1" applyFill="1" applyBorder="1" applyAlignment="1">
      <alignment horizontal="center" vertical="top"/>
    </xf>
    <xf numFmtId="164" fontId="5" fillId="5" borderId="12" xfId="0" applyNumberFormat="1" applyFont="1" applyFill="1" applyBorder="1" applyAlignment="1">
      <alignment horizontal="center" vertical="top"/>
    </xf>
    <xf numFmtId="164" fontId="6" fillId="4" borderId="17" xfId="0" applyNumberFormat="1" applyFont="1" applyFill="1" applyBorder="1" applyAlignment="1">
      <alignment horizontal="center" vertical="center" wrapText="1"/>
    </xf>
    <xf numFmtId="164" fontId="6" fillId="4" borderId="5" xfId="0" applyNumberFormat="1" applyFont="1" applyFill="1" applyBorder="1" applyAlignment="1">
      <alignment horizontal="center" vertical="center" wrapText="1"/>
    </xf>
    <xf numFmtId="164" fontId="6" fillId="0" borderId="17" xfId="0" applyNumberFormat="1" applyFont="1" applyFill="1" applyBorder="1" applyAlignment="1">
      <alignment horizontal="center" vertical="top"/>
    </xf>
    <xf numFmtId="164" fontId="6" fillId="0" borderId="0" xfId="0" applyNumberFormat="1" applyFont="1" applyFill="1" applyBorder="1" applyAlignment="1">
      <alignment horizontal="center" vertical="top"/>
    </xf>
    <xf numFmtId="164" fontId="6" fillId="0" borderId="62" xfId="0" applyNumberFormat="1" applyFont="1" applyFill="1" applyBorder="1" applyAlignment="1">
      <alignment horizontal="center" vertical="top"/>
    </xf>
    <xf numFmtId="0" fontId="4" fillId="0" borderId="0" xfId="0" applyFont="1" applyFill="1" applyBorder="1" applyAlignment="1">
      <alignment horizontal="left" vertical="top"/>
    </xf>
    <xf numFmtId="49" fontId="2" fillId="0" borderId="0" xfId="0" applyNumberFormat="1" applyFont="1" applyFill="1" applyBorder="1" applyAlignment="1">
      <alignment horizontal="center" vertical="top" wrapText="1"/>
    </xf>
    <xf numFmtId="0" fontId="15" fillId="0" borderId="44" xfId="0" applyFont="1" applyBorder="1"/>
    <xf numFmtId="164" fontId="5" fillId="3" borderId="39" xfId="0" applyNumberFormat="1" applyFont="1" applyFill="1" applyBorder="1" applyAlignment="1">
      <alignment horizontal="center" vertical="center"/>
    </xf>
    <xf numFmtId="164" fontId="5" fillId="2" borderId="49" xfId="0" applyNumberFormat="1" applyFont="1" applyFill="1" applyBorder="1" applyAlignment="1">
      <alignment horizontal="center" vertical="top"/>
    </xf>
    <xf numFmtId="164" fontId="6" fillId="0" borderId="28" xfId="0" applyNumberFormat="1" applyFont="1" applyFill="1" applyBorder="1" applyAlignment="1">
      <alignment horizontal="center" vertical="top"/>
    </xf>
    <xf numFmtId="49" fontId="5" fillId="14" borderId="3" xfId="0" applyNumberFormat="1" applyFont="1" applyFill="1" applyBorder="1" applyAlignment="1">
      <alignment horizontal="center" vertical="top"/>
    </xf>
    <xf numFmtId="49" fontId="5" fillId="3" borderId="66" xfId="0" applyNumberFormat="1" applyFont="1" applyFill="1" applyBorder="1" applyAlignment="1">
      <alignment horizontal="center" vertical="top"/>
    </xf>
    <xf numFmtId="49" fontId="5" fillId="3" borderId="59" xfId="0" applyNumberFormat="1" applyFont="1" applyFill="1" applyBorder="1" applyAlignment="1">
      <alignment horizontal="center" vertical="top"/>
    </xf>
    <xf numFmtId="49" fontId="5" fillId="3" borderId="44" xfId="0" applyNumberFormat="1" applyFont="1" applyFill="1" applyBorder="1" applyAlignment="1">
      <alignment horizontal="center" vertical="top"/>
    </xf>
    <xf numFmtId="164" fontId="5" fillId="14" borderId="49" xfId="0" applyNumberFormat="1" applyFont="1" applyFill="1" applyBorder="1" applyAlignment="1">
      <alignment horizontal="center" vertical="top"/>
    </xf>
    <xf numFmtId="164" fontId="6" fillId="0" borderId="25" xfId="0" applyNumberFormat="1" applyFont="1" applyBorder="1" applyAlignment="1">
      <alignment horizontal="center" vertical="top"/>
    </xf>
    <xf numFmtId="0" fontId="5" fillId="0" borderId="46" xfId="0" applyFont="1" applyFill="1" applyBorder="1" applyAlignment="1">
      <alignment horizontal="center" vertical="top"/>
    </xf>
    <xf numFmtId="0" fontId="5" fillId="0" borderId="51" xfId="0" applyFont="1" applyFill="1" applyBorder="1" applyAlignment="1">
      <alignment horizontal="center" vertical="top"/>
    </xf>
    <xf numFmtId="0" fontId="6" fillId="0" borderId="47" xfId="5" applyFont="1" applyFill="1" applyBorder="1" applyAlignment="1">
      <alignment horizontal="left" vertical="top" wrapText="1"/>
    </xf>
    <xf numFmtId="164" fontId="6" fillId="0" borderId="76" xfId="0" applyNumberFormat="1" applyFont="1" applyBorder="1" applyAlignment="1">
      <alignment horizontal="center" vertical="top"/>
    </xf>
    <xf numFmtId="164" fontId="6" fillId="0" borderId="14" xfId="0" applyNumberFormat="1" applyFont="1" applyBorder="1" applyAlignment="1">
      <alignment horizontal="center" vertical="top"/>
    </xf>
    <xf numFmtId="2" fontId="5" fillId="9" borderId="13" xfId="0" applyNumberFormat="1" applyFont="1" applyFill="1" applyBorder="1" applyAlignment="1">
      <alignment horizontal="center" vertical="top"/>
    </xf>
    <xf numFmtId="2" fontId="5" fillId="9" borderId="1" xfId="0" applyNumberFormat="1" applyFont="1" applyFill="1" applyBorder="1" applyAlignment="1">
      <alignment horizontal="center" vertical="top"/>
    </xf>
    <xf numFmtId="2" fontId="5" fillId="9" borderId="29" xfId="0" applyNumberFormat="1" applyFont="1" applyFill="1" applyBorder="1" applyAlignment="1">
      <alignment horizontal="center" vertical="top"/>
    </xf>
    <xf numFmtId="2" fontId="5" fillId="9" borderId="2" xfId="0" applyNumberFormat="1" applyFont="1" applyFill="1" applyBorder="1" applyAlignment="1">
      <alignment horizontal="center" vertical="top"/>
    </xf>
    <xf numFmtId="2" fontId="5" fillId="9" borderId="21" xfId="0" applyNumberFormat="1" applyFont="1" applyFill="1" applyBorder="1" applyAlignment="1">
      <alignment horizontal="center" vertical="top"/>
    </xf>
    <xf numFmtId="2" fontId="5" fillId="9" borderId="12" xfId="0" applyNumberFormat="1" applyFont="1" applyFill="1" applyBorder="1" applyAlignment="1">
      <alignment horizontal="center" vertical="top"/>
    </xf>
    <xf numFmtId="2" fontId="6" fillId="0" borderId="61" xfId="0" applyNumberFormat="1" applyFont="1" applyFill="1" applyBorder="1" applyAlignment="1">
      <alignment horizontal="center" vertical="top"/>
    </xf>
    <xf numFmtId="2" fontId="6" fillId="0" borderId="57" xfId="0" applyNumberFormat="1" applyFont="1" applyFill="1" applyBorder="1" applyAlignment="1">
      <alignment horizontal="center" vertical="top"/>
    </xf>
    <xf numFmtId="2" fontId="6" fillId="0" borderId="78" xfId="0" applyNumberFormat="1" applyFont="1" applyFill="1" applyBorder="1" applyAlignment="1">
      <alignment horizontal="center" vertical="top"/>
    </xf>
    <xf numFmtId="2" fontId="6" fillId="0" borderId="56" xfId="0" applyNumberFormat="1" applyFont="1" applyFill="1" applyBorder="1" applyAlignment="1">
      <alignment horizontal="center" vertical="top"/>
    </xf>
    <xf numFmtId="2" fontId="6" fillId="0" borderId="51" xfId="0" applyNumberFormat="1" applyFont="1" applyFill="1" applyBorder="1" applyAlignment="1">
      <alignment horizontal="center" vertical="top"/>
    </xf>
    <xf numFmtId="2" fontId="6" fillId="0" borderId="14" xfId="0" applyNumberFormat="1" applyFont="1" applyFill="1" applyBorder="1" applyAlignment="1">
      <alignment horizontal="center" vertical="top"/>
    </xf>
    <xf numFmtId="2" fontId="6" fillId="0" borderId="76" xfId="0" applyNumberFormat="1" applyFont="1" applyFill="1" applyBorder="1" applyAlignment="1">
      <alignment horizontal="center" vertical="top"/>
    </xf>
    <xf numFmtId="2" fontId="6" fillId="0" borderId="16" xfId="0" applyNumberFormat="1" applyFont="1" applyFill="1" applyBorder="1" applyAlignment="1">
      <alignment horizontal="center" vertical="top"/>
    </xf>
    <xf numFmtId="2" fontId="6" fillId="10" borderId="17" xfId="0" applyNumberFormat="1" applyFont="1" applyFill="1" applyBorder="1" applyAlignment="1">
      <alignment horizontal="center" vertical="top"/>
    </xf>
    <xf numFmtId="2" fontId="6" fillId="0" borderId="5" xfId="0" applyNumberFormat="1" applyFont="1" applyFill="1" applyBorder="1" applyAlignment="1">
      <alignment horizontal="center" vertical="top"/>
    </xf>
    <xf numFmtId="2" fontId="6" fillId="10" borderId="62" xfId="0" applyNumberFormat="1" applyFont="1" applyFill="1" applyBorder="1" applyAlignment="1">
      <alignment horizontal="center" vertical="top"/>
    </xf>
    <xf numFmtId="2" fontId="6" fillId="0" borderId="15" xfId="0" applyNumberFormat="1" applyFont="1" applyFill="1" applyBorder="1" applyAlignment="1">
      <alignment horizontal="center" vertical="top"/>
    </xf>
    <xf numFmtId="2" fontId="5" fillId="0" borderId="76" xfId="0" applyNumberFormat="1" applyFont="1" applyFill="1" applyBorder="1" applyAlignment="1">
      <alignment horizontal="center" vertical="top"/>
    </xf>
    <xf numFmtId="2" fontId="5" fillId="0" borderId="78" xfId="0" applyNumberFormat="1" applyFont="1" applyFill="1" applyBorder="1" applyAlignment="1">
      <alignment horizontal="center" vertical="top"/>
    </xf>
    <xf numFmtId="2" fontId="5" fillId="0" borderId="57" xfId="0" applyNumberFormat="1" applyFont="1" applyFill="1" applyBorder="1" applyAlignment="1">
      <alignment horizontal="center" vertical="top"/>
    </xf>
    <xf numFmtId="2" fontId="5" fillId="0" borderId="56" xfId="0" applyNumberFormat="1" applyFont="1" applyFill="1" applyBorder="1" applyAlignment="1">
      <alignment horizontal="center" vertical="top"/>
    </xf>
    <xf numFmtId="2" fontId="6" fillId="0" borderId="6" xfId="0" applyNumberFormat="1" applyFont="1" applyFill="1" applyBorder="1" applyAlignment="1">
      <alignment horizontal="center" vertical="top"/>
    </xf>
    <xf numFmtId="2" fontId="5" fillId="0" borderId="19" xfId="0" applyNumberFormat="1" applyFont="1" applyFill="1" applyBorder="1" applyAlignment="1">
      <alignment horizontal="center" vertical="top"/>
    </xf>
    <xf numFmtId="2" fontId="5" fillId="0" borderId="28" xfId="0" applyNumberFormat="1" applyFont="1" applyFill="1" applyBorder="1" applyAlignment="1">
      <alignment horizontal="center" vertical="top"/>
    </xf>
    <xf numFmtId="2" fontId="5" fillId="0" borderId="20" xfId="0" applyNumberFormat="1" applyFont="1" applyFill="1" applyBorder="1" applyAlignment="1">
      <alignment horizontal="center" vertical="top"/>
    </xf>
    <xf numFmtId="2" fontId="6" fillId="10" borderId="0" xfId="0" applyNumberFormat="1" applyFont="1" applyFill="1" applyBorder="1" applyAlignment="1">
      <alignment horizontal="center" vertical="top"/>
    </xf>
    <xf numFmtId="2" fontId="6" fillId="0" borderId="18" xfId="0" applyNumberFormat="1" applyFont="1" applyFill="1" applyBorder="1" applyAlignment="1">
      <alignment horizontal="center" vertical="top"/>
    </xf>
    <xf numFmtId="2" fontId="6" fillId="0" borderId="71" xfId="0" applyNumberFormat="1" applyFont="1" applyFill="1" applyBorder="1" applyAlignment="1">
      <alignment horizontal="center" vertical="top"/>
    </xf>
    <xf numFmtId="2" fontId="6" fillId="10" borderId="58" xfId="0" applyNumberFormat="1" applyFont="1" applyFill="1" applyBorder="1" applyAlignment="1">
      <alignment horizontal="center" vertical="top"/>
    </xf>
    <xf numFmtId="2" fontId="5" fillId="8" borderId="3" xfId="0" applyNumberFormat="1" applyFont="1" applyFill="1" applyBorder="1" applyAlignment="1">
      <alignment horizontal="center" vertical="center"/>
    </xf>
    <xf numFmtId="2" fontId="6" fillId="0" borderId="52" xfId="0" applyNumberFormat="1" applyFont="1" applyFill="1" applyBorder="1" applyAlignment="1">
      <alignment horizontal="center" vertical="top"/>
    </xf>
    <xf numFmtId="2" fontId="6" fillId="0" borderId="54" xfId="0" applyNumberFormat="1" applyFont="1" applyFill="1" applyBorder="1" applyAlignment="1">
      <alignment horizontal="center" vertical="top"/>
    </xf>
    <xf numFmtId="2" fontId="6" fillId="0" borderId="59" xfId="0" applyNumberFormat="1" applyFont="1" applyFill="1" applyBorder="1" applyAlignment="1">
      <alignment horizontal="center" vertical="top"/>
    </xf>
    <xf numFmtId="2" fontId="5" fillId="9" borderId="32" xfId="0" applyNumberFormat="1" applyFont="1" applyFill="1" applyBorder="1" applyAlignment="1">
      <alignment horizontal="center" vertical="top"/>
    </xf>
    <xf numFmtId="0" fontId="4" fillId="0" borderId="44" xfId="0" applyFont="1" applyFill="1" applyBorder="1" applyAlignment="1">
      <alignment horizontal="left" vertical="top"/>
    </xf>
    <xf numFmtId="0" fontId="4" fillId="0" borderId="44" xfId="0" applyFont="1" applyFill="1" applyBorder="1" applyAlignment="1">
      <alignment horizontal="left" vertical="center"/>
    </xf>
    <xf numFmtId="2" fontId="5" fillId="9" borderId="53" xfId="0" applyNumberFormat="1" applyFont="1" applyFill="1" applyBorder="1" applyAlignment="1">
      <alignment horizontal="center" vertical="top"/>
    </xf>
    <xf numFmtId="2" fontId="23" fillId="0" borderId="57" xfId="0" applyNumberFormat="1" applyFont="1" applyFill="1" applyBorder="1" applyAlignment="1">
      <alignment horizontal="center" vertical="top"/>
    </xf>
    <xf numFmtId="0" fontId="23" fillId="0" borderId="66" xfId="0" applyFont="1" applyFill="1" applyBorder="1" applyAlignment="1">
      <alignment horizontal="left" vertical="top"/>
    </xf>
    <xf numFmtId="0" fontId="10" fillId="0" borderId="59" xfId="0" applyFont="1" applyFill="1" applyBorder="1" applyAlignment="1">
      <alignment horizontal="left" vertical="top"/>
    </xf>
    <xf numFmtId="2" fontId="6" fillId="0" borderId="19" xfId="0" applyNumberFormat="1" applyFont="1" applyFill="1" applyBorder="1" applyAlignment="1">
      <alignment horizontal="center" vertical="top"/>
    </xf>
    <xf numFmtId="2" fontId="6" fillId="0" borderId="20" xfId="0" applyNumberFormat="1" applyFont="1" applyFill="1" applyBorder="1" applyAlignment="1">
      <alignment horizontal="center" vertical="top"/>
    </xf>
    <xf numFmtId="2" fontId="6" fillId="0" borderId="28" xfId="0" applyNumberFormat="1" applyFont="1" applyFill="1" applyBorder="1" applyAlignment="1">
      <alignment horizontal="center" vertical="top"/>
    </xf>
    <xf numFmtId="2" fontId="5" fillId="7" borderId="3" xfId="0" applyNumberFormat="1" applyFont="1" applyFill="1" applyBorder="1" applyAlignment="1">
      <alignment horizontal="center" vertical="top"/>
    </xf>
    <xf numFmtId="2" fontId="6" fillId="10" borderId="15" xfId="0" applyNumberFormat="1" applyFont="1" applyFill="1" applyBorder="1" applyAlignment="1">
      <alignment horizontal="center" vertical="top"/>
    </xf>
    <xf numFmtId="2" fontId="5" fillId="10" borderId="76" xfId="0" applyNumberFormat="1" applyFont="1" applyFill="1" applyBorder="1" applyAlignment="1">
      <alignment horizontal="center" vertical="top"/>
    </xf>
    <xf numFmtId="2" fontId="6" fillId="10" borderId="71" xfId="0" applyNumberFormat="1" applyFont="1" applyFill="1" applyBorder="1" applyAlignment="1">
      <alignment horizontal="center" vertical="top"/>
    </xf>
    <xf numFmtId="2" fontId="6" fillId="10" borderId="61" xfId="0" applyNumberFormat="1" applyFont="1" applyFill="1" applyBorder="1" applyAlignment="1">
      <alignment horizontal="center" vertical="top"/>
    </xf>
    <xf numFmtId="2" fontId="5" fillId="10" borderId="78" xfId="0" applyNumberFormat="1" applyFont="1" applyFill="1" applyBorder="1" applyAlignment="1">
      <alignment horizontal="center" vertical="top"/>
    </xf>
    <xf numFmtId="2" fontId="5" fillId="9" borderId="39" xfId="0" applyNumberFormat="1" applyFont="1" applyFill="1" applyBorder="1" applyAlignment="1">
      <alignment horizontal="center" vertical="top"/>
    </xf>
    <xf numFmtId="2" fontId="5" fillId="10" borderId="61" xfId="0" applyNumberFormat="1" applyFont="1" applyFill="1" applyBorder="1" applyAlignment="1">
      <alignment horizontal="center" vertical="top"/>
    </xf>
    <xf numFmtId="2" fontId="5" fillId="8" borderId="3" xfId="0" applyNumberFormat="1" applyFont="1" applyFill="1" applyBorder="1" applyAlignment="1">
      <alignment horizontal="center" vertical="top"/>
    </xf>
    <xf numFmtId="2" fontId="6" fillId="11" borderId="54" xfId="0" applyNumberFormat="1" applyFont="1" applyFill="1" applyBorder="1" applyAlignment="1">
      <alignment horizontal="center" vertical="top"/>
    </xf>
    <xf numFmtId="0" fontId="4" fillId="0" borderId="42" xfId="0" applyFont="1" applyFill="1" applyBorder="1" applyAlignment="1">
      <alignment horizontal="left" vertical="top" wrapText="1"/>
    </xf>
    <xf numFmtId="0" fontId="6" fillId="0" borderId="51" xfId="0" applyFont="1" applyBorder="1" applyAlignment="1">
      <alignment horizontal="center" vertical="top"/>
    </xf>
    <xf numFmtId="0" fontId="4" fillId="0" borderId="43" xfId="0" applyFont="1" applyFill="1" applyBorder="1" applyAlignment="1">
      <alignment horizontal="left" vertical="top" wrapText="1"/>
    </xf>
    <xf numFmtId="0" fontId="6" fillId="0" borderId="57" xfId="0" applyFont="1" applyBorder="1" applyAlignment="1">
      <alignment horizontal="center" vertical="top"/>
    </xf>
    <xf numFmtId="0" fontId="18" fillId="5" borderId="8" xfId="0" applyFont="1" applyFill="1" applyBorder="1" applyAlignment="1">
      <alignment horizontal="center" vertical="top"/>
    </xf>
    <xf numFmtId="164" fontId="5" fillId="6" borderId="49" xfId="0" applyNumberFormat="1" applyFont="1" applyFill="1" applyBorder="1" applyAlignment="1">
      <alignment horizontal="center" vertical="top"/>
    </xf>
    <xf numFmtId="164" fontId="6" fillId="0" borderId="3" xfId="0" applyNumberFormat="1" applyFont="1" applyFill="1" applyBorder="1" applyAlignment="1">
      <alignment horizontal="center" vertical="center"/>
    </xf>
    <xf numFmtId="164" fontId="6" fillId="0" borderId="4" xfId="0" applyNumberFormat="1" applyFont="1" applyFill="1" applyBorder="1" applyAlignment="1">
      <alignment horizontal="center" vertical="center"/>
    </xf>
    <xf numFmtId="164" fontId="6" fillId="0" borderId="60" xfId="0" applyNumberFormat="1" applyFont="1" applyFill="1" applyBorder="1" applyAlignment="1">
      <alignment horizontal="center" vertical="center"/>
    </xf>
    <xf numFmtId="164" fontId="6" fillId="0" borderId="23" xfId="0" applyNumberFormat="1" applyFont="1" applyFill="1" applyBorder="1" applyAlignment="1">
      <alignment horizontal="center" vertical="center" wrapText="1"/>
    </xf>
    <xf numFmtId="164" fontId="6" fillId="0" borderId="49" xfId="0" applyNumberFormat="1" applyFont="1" applyFill="1" applyBorder="1" applyAlignment="1">
      <alignment horizontal="center" vertical="center"/>
    </xf>
    <xf numFmtId="164" fontId="5" fillId="5" borderId="6" xfId="0" applyNumberFormat="1" applyFont="1" applyFill="1" applyBorder="1" applyAlignment="1">
      <alignment horizontal="center" vertical="center"/>
    </xf>
    <xf numFmtId="164" fontId="6" fillId="0" borderId="4" xfId="0" applyNumberFormat="1" applyFont="1" applyBorder="1" applyAlignment="1">
      <alignment horizontal="center"/>
    </xf>
    <xf numFmtId="164" fontId="6" fillId="0" borderId="60" xfId="0" applyNumberFormat="1" applyFont="1" applyBorder="1" applyAlignment="1">
      <alignment horizontal="center"/>
    </xf>
    <xf numFmtId="164" fontId="5" fillId="5" borderId="28" xfId="0" applyNumberFormat="1" applyFont="1" applyFill="1" applyBorder="1" applyAlignment="1">
      <alignment horizontal="center" vertical="center"/>
    </xf>
    <xf numFmtId="164" fontId="5" fillId="5" borderId="0" xfId="0" applyNumberFormat="1" applyFont="1" applyFill="1" applyBorder="1" applyAlignment="1">
      <alignment horizontal="center" vertical="center"/>
    </xf>
    <xf numFmtId="164" fontId="5" fillId="5" borderId="19" xfId="0" applyNumberFormat="1" applyFont="1" applyFill="1" applyBorder="1" applyAlignment="1">
      <alignment horizontal="center" vertical="center"/>
    </xf>
    <xf numFmtId="0" fontId="6" fillId="0" borderId="49" xfId="0" applyFont="1" applyFill="1" applyBorder="1" applyAlignment="1">
      <alignment horizontal="center" vertical="top" wrapText="1"/>
    </xf>
    <xf numFmtId="2" fontId="2" fillId="0" borderId="0" xfId="0" applyNumberFormat="1" applyFont="1" applyFill="1" applyBorder="1" applyAlignment="1">
      <alignment vertical="top"/>
    </xf>
    <xf numFmtId="2" fontId="6" fillId="11" borderId="59" xfId="0" applyNumberFormat="1" applyFont="1" applyFill="1" applyBorder="1" applyAlignment="1">
      <alignment horizontal="center" vertical="top"/>
    </xf>
    <xf numFmtId="164" fontId="27" fillId="0" borderId="0" xfId="0" applyNumberFormat="1" applyFont="1" applyFill="1" applyBorder="1" applyAlignment="1">
      <alignment vertical="top"/>
    </xf>
    <xf numFmtId="0" fontId="27" fillId="0" borderId="0" xfId="0" applyFont="1" applyFill="1" applyBorder="1" applyAlignment="1">
      <alignment vertical="top"/>
    </xf>
    <xf numFmtId="0" fontId="6" fillId="0" borderId="62" xfId="0" applyNumberFormat="1" applyFont="1" applyFill="1" applyBorder="1" applyAlignment="1">
      <alignment horizontal="center" vertical="top"/>
    </xf>
    <xf numFmtId="0" fontId="6" fillId="0" borderId="3" xfId="0" applyFont="1" applyBorder="1" applyAlignment="1">
      <alignment horizontal="center"/>
    </xf>
    <xf numFmtId="0" fontId="18" fillId="5" borderId="18" xfId="0" applyFont="1" applyFill="1" applyBorder="1" applyAlignment="1">
      <alignment horizontal="center" vertical="top"/>
    </xf>
    <xf numFmtId="0" fontId="6" fillId="11" borderId="49" xfId="0" applyFont="1" applyFill="1" applyBorder="1" applyAlignment="1">
      <alignment horizontal="left" vertical="top" wrapText="1"/>
    </xf>
    <xf numFmtId="0" fontId="24" fillId="0" borderId="0" xfId="0" applyFont="1" applyFill="1" applyBorder="1" applyAlignment="1">
      <alignment horizontal="left" vertical="top"/>
    </xf>
    <xf numFmtId="0" fontId="9" fillId="0" borderId="0" xfId="0" applyFont="1" applyAlignment="1">
      <alignment vertical="top"/>
    </xf>
    <xf numFmtId="0" fontId="9" fillId="0" borderId="0" xfId="0" applyFont="1" applyAlignment="1">
      <alignment horizontal="center" vertical="top"/>
    </xf>
    <xf numFmtId="9" fontId="28" fillId="0" borderId="45" xfId="0" applyNumberFormat="1" applyFont="1" applyBorder="1" applyAlignment="1">
      <alignment horizontal="center" vertical="top"/>
    </xf>
    <xf numFmtId="164" fontId="6" fillId="0" borderId="17" xfId="0" applyNumberFormat="1" applyFont="1" applyBorder="1" applyAlignment="1">
      <alignment horizontal="center" vertical="top"/>
    </xf>
    <xf numFmtId="49" fontId="4" fillId="0" borderId="0" xfId="0" applyNumberFormat="1" applyFont="1" applyAlignment="1">
      <alignment vertical="top"/>
    </xf>
    <xf numFmtId="0" fontId="6" fillId="0" borderId="43" xfId="0" applyFont="1" applyFill="1" applyBorder="1" applyAlignment="1">
      <alignment horizontal="left" vertical="top" wrapText="1"/>
    </xf>
    <xf numFmtId="49" fontId="5" fillId="8" borderId="7"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0" fontId="4" fillId="0" borderId="52" xfId="0" applyFont="1" applyFill="1" applyBorder="1" applyAlignment="1">
      <alignment horizontal="left" vertical="top" wrapText="1"/>
    </xf>
    <xf numFmtId="0" fontId="23" fillId="0" borderId="44" xfId="0" applyFont="1" applyFill="1" applyBorder="1" applyAlignment="1">
      <alignment horizontal="left" vertical="top"/>
    </xf>
    <xf numFmtId="0" fontId="10" fillId="0" borderId="43" xfId="0" applyFont="1" applyFill="1" applyBorder="1" applyAlignment="1">
      <alignment horizontal="left" vertical="top"/>
    </xf>
    <xf numFmtId="0" fontId="4" fillId="0" borderId="51" xfId="0" applyFont="1" applyBorder="1"/>
    <xf numFmtId="49" fontId="2" fillId="0" borderId="67" xfId="0" applyNumberFormat="1" applyFont="1" applyFill="1" applyBorder="1" applyAlignment="1">
      <alignment horizontal="center" vertical="top"/>
    </xf>
    <xf numFmtId="0" fontId="2" fillId="10" borderId="5" xfId="0" applyFont="1" applyFill="1" applyBorder="1" applyAlignment="1">
      <alignment horizontal="center" vertical="top"/>
    </xf>
    <xf numFmtId="2" fontId="6" fillId="10" borderId="76" xfId="0" applyNumberFormat="1" applyFont="1" applyFill="1" applyBorder="1" applyAlignment="1">
      <alignment horizontal="center" vertical="top"/>
    </xf>
    <xf numFmtId="49" fontId="2" fillId="0" borderId="0" xfId="0" applyNumberFormat="1" applyFont="1" applyFill="1" applyBorder="1" applyAlignment="1">
      <alignment horizontal="center" vertical="top"/>
    </xf>
    <xf numFmtId="0" fontId="2" fillId="10" borderId="55" xfId="0" applyFont="1" applyFill="1" applyBorder="1" applyAlignment="1">
      <alignment horizontal="center" vertical="top"/>
    </xf>
    <xf numFmtId="2" fontId="6" fillId="10" borderId="37" xfId="0" applyNumberFormat="1" applyFont="1" applyFill="1" applyBorder="1" applyAlignment="1">
      <alignment horizontal="center" vertical="top"/>
    </xf>
    <xf numFmtId="2" fontId="6" fillId="10" borderId="78" xfId="0" applyNumberFormat="1" applyFont="1" applyFill="1" applyBorder="1" applyAlignment="1">
      <alignment horizontal="center" vertical="top"/>
    </xf>
    <xf numFmtId="49" fontId="2" fillId="0" borderId="43" xfId="0" applyNumberFormat="1" applyFont="1" applyFill="1" applyBorder="1" applyAlignment="1">
      <alignment horizontal="center" vertical="top"/>
    </xf>
    <xf numFmtId="0" fontId="2" fillId="9" borderId="42" xfId="0" applyFont="1" applyFill="1" applyBorder="1" applyAlignment="1">
      <alignment horizontal="center" vertical="top"/>
    </xf>
    <xf numFmtId="0" fontId="6" fillId="0" borderId="14" xfId="0" applyNumberFormat="1" applyFont="1" applyFill="1" applyBorder="1" applyAlignment="1">
      <alignment horizontal="center" vertical="top"/>
    </xf>
    <xf numFmtId="49" fontId="2" fillId="10" borderId="18" xfId="0" applyNumberFormat="1" applyFont="1" applyFill="1" applyBorder="1" applyAlignment="1">
      <alignment horizontal="center" vertical="top"/>
    </xf>
    <xf numFmtId="0" fontId="23" fillId="10" borderId="5" xfId="0" applyFont="1" applyFill="1" applyBorder="1" applyAlignment="1">
      <alignment horizontal="center" vertical="top"/>
    </xf>
    <xf numFmtId="2" fontId="5" fillId="10" borderId="15" xfId="0" applyNumberFormat="1" applyFont="1" applyFill="1" applyBorder="1" applyAlignment="1">
      <alignment horizontal="center" vertical="top"/>
    </xf>
    <xf numFmtId="2" fontId="5" fillId="10" borderId="14" xfId="0" applyNumberFormat="1" applyFont="1" applyFill="1" applyBorder="1" applyAlignment="1">
      <alignment horizontal="center" vertical="top"/>
    </xf>
    <xf numFmtId="2" fontId="5" fillId="10" borderId="16" xfId="0" applyNumberFormat="1" applyFont="1" applyFill="1" applyBorder="1" applyAlignment="1">
      <alignment horizontal="center" vertical="top"/>
    </xf>
    <xf numFmtId="9" fontId="6" fillId="0" borderId="34" xfId="0" applyNumberFormat="1" applyFont="1" applyFill="1" applyBorder="1" applyAlignment="1">
      <alignment horizontal="center" vertical="top"/>
    </xf>
    <xf numFmtId="9" fontId="6" fillId="0" borderId="26" xfId="0" applyNumberFormat="1" applyFont="1" applyFill="1" applyBorder="1" applyAlignment="1">
      <alignment horizontal="center" vertical="top"/>
    </xf>
    <xf numFmtId="9" fontId="6" fillId="0" borderId="27" xfId="0" applyNumberFormat="1" applyFont="1" applyFill="1" applyBorder="1" applyAlignment="1">
      <alignment horizontal="center" vertical="top"/>
    </xf>
    <xf numFmtId="0" fontId="15" fillId="0" borderId="51" xfId="0" applyFont="1" applyFill="1" applyBorder="1" applyAlignment="1">
      <alignment horizontal="center" vertical="top"/>
    </xf>
    <xf numFmtId="2" fontId="5" fillId="10" borderId="57" xfId="0" applyNumberFormat="1" applyFont="1" applyFill="1" applyBorder="1" applyAlignment="1">
      <alignment horizontal="center" vertical="top"/>
    </xf>
    <xf numFmtId="2" fontId="5" fillId="10" borderId="56" xfId="0" applyNumberFormat="1" applyFont="1" applyFill="1" applyBorder="1" applyAlignment="1">
      <alignment horizontal="center" vertical="top"/>
    </xf>
    <xf numFmtId="0" fontId="4" fillId="0" borderId="62" xfId="0" applyFont="1" applyFill="1" applyBorder="1" applyAlignment="1">
      <alignment horizontal="left" vertical="top"/>
    </xf>
    <xf numFmtId="0" fontId="34" fillId="0" borderId="0" xfId="0" applyFont="1" applyFill="1" applyBorder="1" applyAlignment="1">
      <alignment vertical="top"/>
    </xf>
    <xf numFmtId="49" fontId="31" fillId="0" borderId="0" xfId="0" applyNumberFormat="1" applyFont="1" applyFill="1" applyBorder="1" applyAlignment="1">
      <alignment horizontal="right" vertical="top"/>
    </xf>
    <xf numFmtId="0" fontId="18" fillId="0" borderId="0" xfId="0" applyFont="1" applyFill="1" applyBorder="1" applyAlignment="1">
      <alignment vertical="top"/>
    </xf>
    <xf numFmtId="2" fontId="18" fillId="0" borderId="0" xfId="0" applyNumberFormat="1" applyFont="1" applyFill="1" applyBorder="1" applyAlignment="1">
      <alignment vertical="top"/>
    </xf>
    <xf numFmtId="2" fontId="27" fillId="0" borderId="0" xfId="0" applyNumberFormat="1" applyFont="1" applyFill="1" applyBorder="1" applyAlignment="1">
      <alignment vertical="top"/>
    </xf>
    <xf numFmtId="164" fontId="6" fillId="0" borderId="37" xfId="0" applyNumberFormat="1" applyFont="1" applyBorder="1" applyAlignment="1">
      <alignment horizontal="center" vertical="top"/>
    </xf>
    <xf numFmtId="0" fontId="10" fillId="0" borderId="52" xfId="0" applyFont="1" applyFill="1" applyBorder="1" applyAlignment="1">
      <alignment horizontal="left" vertical="top"/>
    </xf>
    <xf numFmtId="0" fontId="4" fillId="0" borderId="59" xfId="0" applyFont="1" applyFill="1" applyBorder="1" applyAlignment="1">
      <alignment horizontal="left" vertical="top"/>
    </xf>
    <xf numFmtId="49" fontId="5" fillId="2" borderId="49" xfId="0" applyNumberFormat="1" applyFont="1" applyFill="1" applyBorder="1" applyAlignment="1">
      <alignment horizontal="center" vertical="top"/>
    </xf>
    <xf numFmtId="49" fontId="5" fillId="3" borderId="43" xfId="0" applyNumberFormat="1" applyFont="1" applyFill="1" applyBorder="1" applyAlignment="1">
      <alignment horizontal="center" vertical="top"/>
    </xf>
    <xf numFmtId="49" fontId="6" fillId="0" borderId="36" xfId="0" applyNumberFormat="1" applyFont="1" applyBorder="1" applyAlignment="1">
      <alignment horizontal="center" vertical="top"/>
    </xf>
    <xf numFmtId="164" fontId="6" fillId="0" borderId="65" xfId="0" applyNumberFormat="1" applyFont="1" applyFill="1" applyBorder="1" applyAlignment="1">
      <alignment horizontal="center" vertical="top"/>
    </xf>
    <xf numFmtId="0" fontId="24" fillId="0" borderId="0" xfId="0" applyFont="1" applyAlignment="1">
      <alignment vertical="top"/>
    </xf>
    <xf numFmtId="0" fontId="28" fillId="0" borderId="47" xfId="0" applyFont="1" applyBorder="1" applyAlignment="1">
      <alignment horizontal="center" vertical="top"/>
    </xf>
    <xf numFmtId="0" fontId="28" fillId="3" borderId="32" xfId="0" applyFont="1" applyFill="1" applyBorder="1" applyAlignment="1">
      <alignment vertical="top" wrapText="1"/>
    </xf>
    <xf numFmtId="0" fontId="24" fillId="3" borderId="23" xfId="0" applyFont="1" applyFill="1" applyBorder="1" applyAlignment="1">
      <alignment horizontal="center" vertical="top" wrapText="1"/>
    </xf>
    <xf numFmtId="0" fontId="24" fillId="3" borderId="24" xfId="0" applyFont="1" applyFill="1" applyBorder="1" applyAlignment="1">
      <alignment vertical="top"/>
    </xf>
    <xf numFmtId="49" fontId="30" fillId="0" borderId="0" xfId="0" applyNumberFormat="1" applyFont="1" applyAlignment="1">
      <alignment horizontal="right" vertical="top"/>
    </xf>
    <xf numFmtId="0" fontId="30" fillId="0" borderId="0" xfId="0" applyFont="1" applyAlignment="1">
      <alignment horizontal="center" vertical="top"/>
    </xf>
    <xf numFmtId="0" fontId="37" fillId="0" borderId="0" xfId="0" applyFont="1" applyAlignment="1">
      <alignment vertical="top"/>
    </xf>
    <xf numFmtId="0" fontId="6" fillId="0" borderId="46" xfId="0" applyFont="1" applyBorder="1" applyAlignment="1">
      <alignment horizontal="center" vertical="top"/>
    </xf>
    <xf numFmtId="164" fontId="6" fillId="0" borderId="15" xfId="0" applyNumberFormat="1" applyFont="1" applyBorder="1" applyAlignment="1">
      <alignment horizontal="center" vertical="top"/>
    </xf>
    <xf numFmtId="164" fontId="5" fillId="0" borderId="76" xfId="0" applyNumberFormat="1" applyFont="1" applyBorder="1" applyAlignment="1">
      <alignment horizontal="center" vertical="top"/>
    </xf>
    <xf numFmtId="164" fontId="6" fillId="0" borderId="16" xfId="0" applyNumberFormat="1" applyFont="1" applyBorder="1" applyAlignment="1">
      <alignment horizontal="center" vertical="top"/>
    </xf>
    <xf numFmtId="164" fontId="6" fillId="0" borderId="6" xfId="0" applyNumberFormat="1" applyFont="1" applyBorder="1" applyAlignment="1">
      <alignment horizontal="center" vertical="top"/>
    </xf>
    <xf numFmtId="164" fontId="5" fillId="0" borderId="19" xfId="0" applyNumberFormat="1" applyFont="1" applyBorder="1" applyAlignment="1">
      <alignment horizontal="center" vertical="top"/>
    </xf>
    <xf numFmtId="164" fontId="5" fillId="0" borderId="28" xfId="0" applyNumberFormat="1" applyFont="1" applyBorder="1" applyAlignment="1">
      <alignment horizontal="center" vertical="top"/>
    </xf>
    <xf numFmtId="164" fontId="5" fillId="0" borderId="20" xfId="0" applyNumberFormat="1" applyFont="1" applyBorder="1" applyAlignment="1">
      <alignment horizontal="center" vertical="top"/>
    </xf>
    <xf numFmtId="164" fontId="6" fillId="4" borderId="0" xfId="0" applyNumberFormat="1" applyFont="1" applyFill="1" applyAlignment="1">
      <alignment horizontal="center" vertical="top"/>
    </xf>
    <xf numFmtId="164" fontId="6" fillId="0" borderId="18" xfId="0" applyNumberFormat="1" applyFont="1" applyBorder="1" applyAlignment="1">
      <alignment horizontal="center" vertical="top"/>
    </xf>
    <xf numFmtId="0" fontId="6" fillId="0" borderId="64" xfId="0" applyFont="1" applyBorder="1" applyAlignment="1">
      <alignment horizontal="center" vertical="top"/>
    </xf>
    <xf numFmtId="164" fontId="6" fillId="0" borderId="71" xfId="0" applyNumberFormat="1" applyFont="1" applyBorder="1" applyAlignment="1">
      <alignment horizontal="center" vertical="top"/>
    </xf>
    <xf numFmtId="164" fontId="5" fillId="0" borderId="37" xfId="0" applyNumberFormat="1" applyFont="1" applyBorder="1" applyAlignment="1">
      <alignment horizontal="center" vertical="top"/>
    </xf>
    <xf numFmtId="164" fontId="6" fillId="0" borderId="74" xfId="0" applyNumberFormat="1" applyFont="1" applyBorder="1" applyAlignment="1">
      <alignment horizontal="center" vertical="top"/>
    </xf>
    <xf numFmtId="164" fontId="6" fillId="4" borderId="58" xfId="0" applyNumberFormat="1" applyFont="1" applyFill="1" applyBorder="1" applyAlignment="1">
      <alignment horizontal="center" vertical="top"/>
    </xf>
    <xf numFmtId="164" fontId="6" fillId="0" borderId="55" xfId="0" applyNumberFormat="1" applyFont="1" applyBorder="1" applyAlignment="1">
      <alignment horizontal="center" vertical="top"/>
    </xf>
    <xf numFmtId="164" fontId="6" fillId="0" borderId="19" xfId="0" applyNumberFormat="1" applyFont="1" applyBorder="1" applyAlignment="1">
      <alignment horizontal="center" vertical="top"/>
    </xf>
    <xf numFmtId="164" fontId="6" fillId="0" borderId="20" xfId="0" applyNumberFormat="1" applyFont="1" applyBorder="1" applyAlignment="1">
      <alignment horizontal="center" vertical="top"/>
    </xf>
    <xf numFmtId="164" fontId="6" fillId="0" borderId="61" xfId="0" applyNumberFormat="1" applyFont="1" applyBorder="1" applyAlignment="1">
      <alignment horizontal="center" vertical="top"/>
    </xf>
    <xf numFmtId="164" fontId="6" fillId="0" borderId="57" xfId="0" applyNumberFormat="1" applyFont="1" applyBorder="1" applyAlignment="1">
      <alignment horizontal="center" vertical="top"/>
    </xf>
    <xf numFmtId="164" fontId="5" fillId="0" borderId="78" xfId="0" applyNumberFormat="1" applyFont="1" applyBorder="1" applyAlignment="1">
      <alignment horizontal="center" vertical="top"/>
    </xf>
    <xf numFmtId="164" fontId="6" fillId="0" borderId="56" xfId="0" applyNumberFormat="1" applyFont="1" applyBorder="1" applyAlignment="1">
      <alignment horizontal="center" vertical="top"/>
    </xf>
    <xf numFmtId="164" fontId="6" fillId="4" borderId="62" xfId="0" applyNumberFormat="1" applyFont="1" applyFill="1" applyBorder="1" applyAlignment="1">
      <alignment horizontal="center" vertical="top"/>
    </xf>
    <xf numFmtId="164" fontId="6" fillId="0" borderId="51" xfId="0" applyNumberFormat="1" applyFont="1" applyBorder="1" applyAlignment="1">
      <alignment horizontal="center" vertical="top"/>
    </xf>
    <xf numFmtId="164" fontId="6" fillId="0" borderId="0" xfId="0" applyNumberFormat="1" applyFont="1" applyBorder="1" applyAlignment="1">
      <alignment horizontal="center" vertical="top"/>
    </xf>
    <xf numFmtId="164" fontId="6" fillId="0" borderId="62" xfId="0" applyNumberFormat="1" applyFont="1" applyBorder="1" applyAlignment="1">
      <alignment horizontal="center" vertical="top"/>
    </xf>
    <xf numFmtId="164" fontId="6" fillId="0" borderId="52" xfId="0" applyNumberFormat="1" applyFont="1" applyBorder="1" applyAlignment="1">
      <alignment horizontal="center" vertical="top"/>
    </xf>
    <xf numFmtId="164" fontId="6" fillId="0" borderId="54" xfId="0" applyNumberFormat="1" applyFont="1" applyBorder="1" applyAlignment="1">
      <alignment horizontal="center" vertical="top"/>
    </xf>
    <xf numFmtId="164" fontId="6" fillId="0" borderId="59" xfId="0" applyNumberFormat="1" applyFont="1" applyBorder="1" applyAlignment="1">
      <alignment horizontal="center" vertical="top"/>
    </xf>
    <xf numFmtId="49" fontId="4" fillId="0" borderId="0" xfId="0" applyNumberFormat="1" applyFont="1" applyAlignment="1">
      <alignment horizontal="right" vertical="top"/>
    </xf>
    <xf numFmtId="0" fontId="3" fillId="11" borderId="23" xfId="0" applyFont="1" applyFill="1" applyBorder="1" applyAlignment="1">
      <alignment horizontal="left" vertical="top"/>
    </xf>
    <xf numFmtId="0" fontId="3" fillId="11" borderId="24" xfId="0" applyFont="1" applyFill="1" applyBorder="1" applyAlignment="1">
      <alignment horizontal="left" vertical="top"/>
    </xf>
    <xf numFmtId="0" fontId="3" fillId="11" borderId="0" xfId="0" applyFont="1" applyFill="1" applyBorder="1" applyAlignment="1">
      <alignment horizontal="left" vertical="top"/>
    </xf>
    <xf numFmtId="0" fontId="3" fillId="11" borderId="67" xfId="0" applyFont="1" applyFill="1" applyBorder="1" applyAlignment="1">
      <alignment horizontal="left" vertical="top"/>
    </xf>
    <xf numFmtId="49" fontId="5" fillId="11" borderId="59" xfId="0" applyNumberFormat="1" applyFont="1" applyFill="1" applyBorder="1" applyAlignment="1">
      <alignment horizontal="center" vertical="top" wrapText="1"/>
    </xf>
    <xf numFmtId="0" fontId="3" fillId="11" borderId="32" xfId="0" applyFont="1" applyFill="1" applyBorder="1" applyAlignment="1">
      <alignment horizontal="left" vertical="top"/>
    </xf>
    <xf numFmtId="0" fontId="6" fillId="11" borderId="66" xfId="0" applyFont="1" applyFill="1" applyBorder="1" applyAlignment="1">
      <alignment horizontal="left" vertical="top" wrapText="1"/>
    </xf>
    <xf numFmtId="0" fontId="3" fillId="11" borderId="49" xfId="0" applyFont="1" applyFill="1" applyBorder="1" applyAlignment="1">
      <alignment horizontal="left" vertical="top"/>
    </xf>
    <xf numFmtId="0" fontId="28" fillId="0" borderId="18" xfId="0" applyFont="1" applyBorder="1" applyAlignment="1">
      <alignment horizontal="center" vertical="top"/>
    </xf>
    <xf numFmtId="0" fontId="28" fillId="0" borderId="33" xfId="0" applyFont="1" applyBorder="1" applyAlignment="1">
      <alignment horizontal="center" vertical="top"/>
    </xf>
    <xf numFmtId="0" fontId="28" fillId="0" borderId="49" xfId="0" applyFont="1" applyBorder="1" applyAlignment="1">
      <alignment horizontal="center" vertical="top"/>
    </xf>
    <xf numFmtId="0" fontId="28" fillId="0" borderId="24" xfId="0" applyFont="1" applyBorder="1" applyAlignment="1">
      <alignment horizontal="center" vertical="top"/>
    </xf>
    <xf numFmtId="0" fontId="15" fillId="0" borderId="49" xfId="0" applyFont="1" applyBorder="1" applyAlignment="1">
      <alignment horizontal="center" vertical="top"/>
    </xf>
    <xf numFmtId="9" fontId="28" fillId="0" borderId="42" xfId="0" applyNumberFormat="1" applyFont="1" applyBorder="1" applyAlignment="1">
      <alignment horizontal="center" vertical="top"/>
    </xf>
    <xf numFmtId="0" fontId="6" fillId="11" borderId="32" xfId="0" applyFont="1" applyFill="1" applyBorder="1" applyAlignment="1">
      <alignment horizontal="left" vertical="top" wrapText="1"/>
    </xf>
    <xf numFmtId="0" fontId="28" fillId="0" borderId="59" xfId="0" applyFont="1" applyBorder="1" applyAlignment="1">
      <alignment horizontal="left" vertical="top"/>
    </xf>
    <xf numFmtId="0" fontId="28" fillId="0" borderId="44" xfId="0" applyFont="1" applyBorder="1" applyAlignment="1">
      <alignment horizontal="left" vertical="top"/>
    </xf>
    <xf numFmtId="0" fontId="6" fillId="0" borderId="24" xfId="0" applyFont="1" applyBorder="1" applyAlignment="1">
      <alignment horizontal="center" vertical="top"/>
    </xf>
    <xf numFmtId="0" fontId="6" fillId="0" borderId="49" xfId="0" applyFont="1" applyBorder="1" applyAlignment="1">
      <alignment horizontal="center" vertical="top"/>
    </xf>
    <xf numFmtId="0" fontId="28" fillId="0" borderId="32" xfId="0" applyFont="1" applyBorder="1" applyAlignment="1">
      <alignment horizontal="left" vertical="top" wrapText="1"/>
    </xf>
    <xf numFmtId="0" fontId="6" fillId="0" borderId="49" xfId="0" applyFont="1" applyBorder="1" applyAlignment="1">
      <alignment horizontal="left" vertical="top" wrapText="1"/>
    </xf>
    <xf numFmtId="49" fontId="6" fillId="3" borderId="4" xfId="0" applyNumberFormat="1" applyFont="1" applyFill="1" applyBorder="1" applyAlignment="1">
      <alignment horizontal="center" vertical="top"/>
    </xf>
    <xf numFmtId="0" fontId="4" fillId="2" borderId="23" xfId="0" applyFont="1" applyFill="1" applyBorder="1" applyAlignment="1">
      <alignment horizontal="left" vertical="top"/>
    </xf>
    <xf numFmtId="0" fontId="6" fillId="0" borderId="59" xfId="0" applyFont="1" applyBorder="1" applyAlignment="1">
      <alignment horizontal="left" vertical="center" wrapText="1"/>
    </xf>
    <xf numFmtId="0" fontId="6" fillId="0" borderId="59" xfId="0" applyFont="1" applyBorder="1" applyAlignment="1">
      <alignment horizontal="left" vertical="top"/>
    </xf>
    <xf numFmtId="0" fontId="6" fillId="0" borderId="44" xfId="0" applyFont="1" applyBorder="1" applyAlignment="1">
      <alignment horizontal="left" vertical="top"/>
    </xf>
    <xf numFmtId="9" fontId="6" fillId="0" borderId="42" xfId="0" applyNumberFormat="1" applyFont="1" applyBorder="1" applyAlignment="1">
      <alignment horizontal="center" vertical="top"/>
    </xf>
    <xf numFmtId="9" fontId="6" fillId="0" borderId="45" xfId="0" applyNumberFormat="1" applyFont="1" applyBorder="1" applyAlignment="1">
      <alignment horizontal="center" vertical="top"/>
    </xf>
    <xf numFmtId="0" fontId="6" fillId="2" borderId="49" xfId="0" applyFont="1" applyFill="1" applyBorder="1" applyAlignment="1">
      <alignment horizontal="left" vertical="top" wrapText="1"/>
    </xf>
    <xf numFmtId="0" fontId="4" fillId="2" borderId="24" xfId="0" applyFont="1" applyFill="1" applyBorder="1" applyAlignment="1">
      <alignment horizontal="left" vertical="top"/>
    </xf>
    <xf numFmtId="164" fontId="6" fillId="0" borderId="70" xfId="0" applyNumberFormat="1" applyFont="1" applyBorder="1" applyAlignment="1">
      <alignment horizontal="center" vertical="top"/>
    </xf>
    <xf numFmtId="164" fontId="6" fillId="4" borderId="51" xfId="0" applyNumberFormat="1" applyFont="1" applyFill="1" applyBorder="1" applyAlignment="1">
      <alignment horizontal="center" vertical="top"/>
    </xf>
    <xf numFmtId="164" fontId="6" fillId="0" borderId="69" xfId="0" applyNumberFormat="1" applyFont="1" applyBorder="1" applyAlignment="1">
      <alignment horizontal="center" vertical="top"/>
    </xf>
    <xf numFmtId="0" fontId="6" fillId="0" borderId="32" xfId="0" applyFont="1" applyBorder="1" applyAlignment="1">
      <alignment horizontal="left" vertical="top"/>
    </xf>
    <xf numFmtId="0" fontId="18" fillId="5" borderId="80" xfId="0" applyFont="1" applyFill="1" applyBorder="1" applyAlignment="1">
      <alignment horizontal="center" vertical="top"/>
    </xf>
    <xf numFmtId="164" fontId="5" fillId="5" borderId="9" xfId="0" applyNumberFormat="1" applyFont="1" applyFill="1" applyBorder="1" applyAlignment="1">
      <alignment horizontal="center" vertical="top"/>
    </xf>
    <xf numFmtId="49" fontId="5" fillId="3" borderId="23" xfId="0" applyNumberFormat="1" applyFont="1" applyFill="1" applyBorder="1" applyAlignment="1">
      <alignment horizontal="center" vertical="top"/>
    </xf>
    <xf numFmtId="49" fontId="35" fillId="2" borderId="32" xfId="0" applyNumberFormat="1" applyFont="1" applyFill="1" applyBorder="1" applyAlignment="1">
      <alignment horizontal="center" vertical="top"/>
    </xf>
    <xf numFmtId="49" fontId="5" fillId="11" borderId="3" xfId="0" applyNumberFormat="1" applyFont="1" applyFill="1" applyBorder="1" applyAlignment="1">
      <alignment horizontal="center" vertical="top" wrapText="1"/>
    </xf>
    <xf numFmtId="0" fontId="6" fillId="0" borderId="49" xfId="0" applyFont="1" applyBorder="1" applyAlignment="1">
      <alignment vertical="top" wrapText="1"/>
    </xf>
    <xf numFmtId="0" fontId="33" fillId="0" borderId="49" xfId="0" applyFont="1" applyBorder="1" applyAlignment="1">
      <alignment horizontal="center" vertical="top"/>
    </xf>
    <xf numFmtId="0" fontId="33" fillId="0" borderId="24" xfId="0" applyFont="1" applyBorder="1" applyAlignment="1">
      <alignment horizontal="center" vertical="top"/>
    </xf>
    <xf numFmtId="0" fontId="33" fillId="0" borderId="0" xfId="0" applyFont="1" applyBorder="1" applyAlignment="1">
      <alignment horizontal="center" vertical="top"/>
    </xf>
    <xf numFmtId="0" fontId="33" fillId="0" borderId="18" xfId="0" applyFont="1" applyBorder="1" applyAlignment="1">
      <alignment horizontal="center" vertical="top"/>
    </xf>
    <xf numFmtId="0" fontId="33" fillId="0" borderId="42" xfId="0" applyFont="1" applyBorder="1" applyAlignment="1">
      <alignment horizontal="center" vertical="top"/>
    </xf>
    <xf numFmtId="0" fontId="33" fillId="0" borderId="43" xfId="0" applyFont="1" applyBorder="1" applyAlignment="1">
      <alignment horizontal="center" vertical="top"/>
    </xf>
    <xf numFmtId="0" fontId="33" fillId="0" borderId="44" xfId="0" applyFont="1" applyBorder="1" applyAlignment="1">
      <alignment horizontal="left" vertical="top"/>
    </xf>
    <xf numFmtId="49" fontId="30" fillId="0" borderId="0" xfId="0" applyNumberFormat="1" applyFont="1" applyAlignment="1">
      <alignment vertical="top"/>
    </xf>
    <xf numFmtId="0" fontId="28" fillId="4" borderId="0" xfId="0" applyFont="1" applyFill="1" applyAlignment="1">
      <alignment vertical="top"/>
    </xf>
    <xf numFmtId="0" fontId="6" fillId="0" borderId="49" xfId="0" applyFont="1" applyBorder="1" applyAlignment="1">
      <alignment wrapText="1"/>
    </xf>
    <xf numFmtId="0" fontId="6" fillId="0" borderId="42" xfId="0" applyFont="1" applyBorder="1" applyAlignment="1">
      <alignment horizontal="center" vertical="top"/>
    </xf>
    <xf numFmtId="0" fontId="6" fillId="0" borderId="45" xfId="0" applyFont="1" applyBorder="1" applyAlignment="1">
      <alignment horizontal="center" vertical="top"/>
    </xf>
    <xf numFmtId="0" fontId="15" fillId="0" borderId="59" xfId="0" applyFont="1" applyBorder="1" applyAlignment="1">
      <alignment horizontal="left" vertical="top"/>
    </xf>
    <xf numFmtId="0" fontId="15" fillId="0" borderId="0" xfId="0" applyFont="1" applyBorder="1" applyAlignment="1">
      <alignment horizontal="center" vertical="top"/>
    </xf>
    <xf numFmtId="0" fontId="15" fillId="0" borderId="44" xfId="0" applyFont="1" applyBorder="1" applyAlignment="1">
      <alignment horizontal="left" vertical="top"/>
    </xf>
    <xf numFmtId="0" fontId="15" fillId="0" borderId="43" xfId="0" applyFont="1" applyBorder="1" applyAlignment="1">
      <alignment horizontal="center" vertical="top"/>
    </xf>
    <xf numFmtId="164" fontId="5" fillId="6" borderId="33" xfId="0" applyNumberFormat="1" applyFont="1" applyFill="1" applyBorder="1" applyAlignment="1">
      <alignment horizontal="center" vertical="top"/>
    </xf>
    <xf numFmtId="0" fontId="6" fillId="0" borderId="32" xfId="0" applyFont="1" applyBorder="1" applyAlignment="1">
      <alignment wrapText="1"/>
    </xf>
    <xf numFmtId="0" fontId="15" fillId="0" borderId="50" xfId="0" applyFont="1" applyBorder="1" applyAlignment="1">
      <alignment horizontal="center" vertical="top"/>
    </xf>
    <xf numFmtId="0" fontId="2" fillId="0" borderId="26" xfId="0" applyFont="1" applyFill="1" applyBorder="1" applyAlignment="1">
      <alignment horizontal="center" vertical="center" textRotation="90" wrapText="1"/>
    </xf>
    <xf numFmtId="0" fontId="2" fillId="0" borderId="19" xfId="0" applyFont="1" applyFill="1" applyBorder="1" applyAlignment="1">
      <alignment horizontal="center" vertical="center" textRotation="90" wrapText="1"/>
    </xf>
    <xf numFmtId="0" fontId="2" fillId="0" borderId="30" xfId="0" applyFont="1" applyFill="1" applyBorder="1" applyAlignment="1">
      <alignment horizontal="center" vertical="center" textRotation="90" wrapText="1"/>
    </xf>
    <xf numFmtId="49" fontId="5" fillId="0" borderId="0" xfId="0" applyNumberFormat="1" applyFont="1" applyFill="1" applyBorder="1" applyAlignment="1">
      <alignment horizontal="center" vertical="top" wrapText="1"/>
    </xf>
    <xf numFmtId="0" fontId="15" fillId="0" borderId="0" xfId="0" applyFont="1" applyFill="1" applyBorder="1" applyAlignment="1">
      <alignment horizontal="center" vertical="top" wrapText="1"/>
    </xf>
    <xf numFmtId="164" fontId="6" fillId="4" borderId="52" xfId="0" applyNumberFormat="1" applyFont="1" applyFill="1" applyBorder="1" applyAlignment="1">
      <alignment horizontal="left" vertical="center" wrapText="1"/>
    </xf>
    <xf numFmtId="164" fontId="6" fillId="4" borderId="59" xfId="0" applyNumberFormat="1" applyFont="1" applyFill="1" applyBorder="1" applyAlignment="1">
      <alignment horizontal="left" vertical="center" wrapText="1"/>
    </xf>
    <xf numFmtId="49" fontId="17" fillId="0" borderId="51" xfId="0" applyNumberFormat="1" applyFont="1" applyFill="1" applyBorder="1" applyAlignment="1">
      <alignment horizontal="center" vertical="top" wrapText="1"/>
    </xf>
    <xf numFmtId="0" fontId="6" fillId="0" borderId="55" xfId="0" applyFont="1" applyFill="1" applyBorder="1" applyAlignment="1">
      <alignment horizontal="center" vertical="top" wrapText="1"/>
    </xf>
    <xf numFmtId="0" fontId="6" fillId="0" borderId="33" xfId="0" applyFont="1" applyBorder="1" applyAlignment="1">
      <alignment horizontal="center" vertical="top"/>
    </xf>
    <xf numFmtId="0" fontId="33" fillId="0" borderId="23" xfId="0" applyFont="1" applyBorder="1" applyAlignment="1">
      <alignment horizontal="center" vertical="top"/>
    </xf>
    <xf numFmtId="1" fontId="2" fillId="4" borderId="50" xfId="4" applyNumberFormat="1" applyFont="1" applyFill="1" applyBorder="1" applyAlignment="1">
      <alignment horizontal="center" vertical="top"/>
    </xf>
    <xf numFmtId="1" fontId="2" fillId="4" borderId="67" xfId="4" applyNumberFormat="1" applyFont="1" applyFill="1" applyBorder="1" applyAlignment="1">
      <alignment horizontal="center" vertical="top"/>
    </xf>
    <xf numFmtId="0" fontId="6" fillId="0" borderId="23" xfId="0" applyFont="1" applyBorder="1" applyAlignment="1">
      <alignment horizontal="center" vertical="top"/>
    </xf>
    <xf numFmtId="0" fontId="6" fillId="0" borderId="19" xfId="0" applyFont="1" applyBorder="1" applyAlignment="1">
      <alignment horizontal="center" vertical="top"/>
    </xf>
    <xf numFmtId="9" fontId="6" fillId="0" borderId="30" xfId="0" applyNumberFormat="1" applyFont="1" applyBorder="1" applyAlignment="1">
      <alignment horizontal="center" vertical="top"/>
    </xf>
    <xf numFmtId="49" fontId="5" fillId="2" borderId="34" xfId="0" applyNumberFormat="1" applyFont="1" applyFill="1" applyBorder="1" applyAlignment="1">
      <alignment horizontal="center" vertical="top" wrapText="1"/>
    </xf>
    <xf numFmtId="0" fontId="41" fillId="0" borderId="46" xfId="0" applyFont="1" applyBorder="1" applyAlignment="1">
      <alignment horizontal="center" vertical="top"/>
    </xf>
    <xf numFmtId="164" fontId="41" fillId="0" borderId="15" xfId="0" applyNumberFormat="1" applyFont="1" applyBorder="1" applyAlignment="1">
      <alignment horizontal="center" vertical="top"/>
    </xf>
    <xf numFmtId="164" fontId="41" fillId="0" borderId="14" xfId="0" applyNumberFormat="1" applyFont="1" applyBorder="1" applyAlignment="1">
      <alignment horizontal="center" vertical="top"/>
    </xf>
    <xf numFmtId="0" fontId="15" fillId="0" borderId="49" xfId="0" applyFont="1" applyBorder="1"/>
    <xf numFmtId="0" fontId="6" fillId="11" borderId="50" xfId="0" applyFont="1" applyFill="1" applyBorder="1" applyAlignment="1">
      <alignment horizontal="left" vertical="top" wrapText="1"/>
    </xf>
    <xf numFmtId="0" fontId="33" fillId="0" borderId="44" xfId="0" applyFont="1" applyBorder="1" applyAlignment="1">
      <alignment vertical="top" wrapText="1"/>
    </xf>
    <xf numFmtId="49" fontId="6" fillId="0" borderId="41" xfId="5" applyNumberFormat="1" applyFont="1" applyFill="1" applyBorder="1" applyAlignment="1">
      <alignment vertical="top" wrapText="1"/>
    </xf>
    <xf numFmtId="49" fontId="6" fillId="0" borderId="49" xfId="5" applyNumberFormat="1" applyFont="1" applyFill="1" applyBorder="1" applyAlignment="1">
      <alignment vertical="top" wrapText="1"/>
    </xf>
    <xf numFmtId="0" fontId="28" fillId="0" borderId="42" xfId="0" applyFont="1" applyBorder="1" applyAlignment="1">
      <alignment vertical="top" wrapText="1"/>
    </xf>
    <xf numFmtId="0" fontId="6" fillId="0" borderId="49" xfId="5" applyFont="1" applyFill="1" applyBorder="1" applyAlignment="1">
      <alignment horizontal="left" vertical="top" wrapText="1"/>
    </xf>
    <xf numFmtId="164" fontId="5" fillId="5" borderId="41" xfId="0" applyNumberFormat="1" applyFont="1" applyFill="1" applyBorder="1" applyAlignment="1">
      <alignment horizontal="center" vertical="top"/>
    </xf>
    <xf numFmtId="0" fontId="6" fillId="0" borderId="45" xfId="0" applyFont="1" applyBorder="1" applyAlignment="1">
      <alignment vertical="top" wrapText="1"/>
    </xf>
    <xf numFmtId="0" fontId="15" fillId="11" borderId="23" xfId="0" applyFont="1" applyFill="1" applyBorder="1" applyAlignment="1">
      <alignment horizontal="center" vertical="top" wrapText="1"/>
    </xf>
    <xf numFmtId="49" fontId="5" fillId="11" borderId="33" xfId="0" applyNumberFormat="1" applyFont="1" applyFill="1" applyBorder="1" applyAlignment="1">
      <alignment horizontal="center" vertical="top"/>
    </xf>
    <xf numFmtId="49" fontId="5" fillId="11" borderId="41" xfId="0" applyNumberFormat="1" applyFont="1" applyFill="1" applyBorder="1" applyAlignment="1">
      <alignment horizontal="center" vertical="top"/>
    </xf>
    <xf numFmtId="0" fontId="18" fillId="11" borderId="45" xfId="0" applyFont="1" applyFill="1" applyBorder="1" applyAlignment="1">
      <alignment horizontal="center" vertical="top"/>
    </xf>
    <xf numFmtId="164" fontId="5" fillId="11" borderId="41" xfId="0" applyNumberFormat="1" applyFont="1" applyFill="1" applyBorder="1" applyAlignment="1">
      <alignment horizontal="center" vertical="top"/>
    </xf>
    <xf numFmtId="164" fontId="5" fillId="11" borderId="30" xfId="0" applyNumberFormat="1" applyFont="1" applyFill="1" applyBorder="1" applyAlignment="1">
      <alignment horizontal="center" vertical="top"/>
    </xf>
    <xf numFmtId="164" fontId="5" fillId="11" borderId="40" xfId="0" applyNumberFormat="1" applyFont="1" applyFill="1" applyBorder="1" applyAlignment="1">
      <alignment horizontal="center" vertical="top"/>
    </xf>
    <xf numFmtId="164" fontId="5" fillId="11" borderId="43" xfId="0" applyNumberFormat="1" applyFont="1" applyFill="1" applyBorder="1" applyAlignment="1">
      <alignment horizontal="center" vertical="top"/>
    </xf>
    <xf numFmtId="164" fontId="5" fillId="0" borderId="70" xfId="0" applyNumberFormat="1" applyFont="1" applyBorder="1" applyAlignment="1">
      <alignment horizontal="center" vertical="top"/>
    </xf>
    <xf numFmtId="164" fontId="6" fillId="0" borderId="78" xfId="0" applyNumberFormat="1" applyFont="1" applyBorder="1" applyAlignment="1">
      <alignment horizontal="center" vertical="top"/>
    </xf>
    <xf numFmtId="164" fontId="5" fillId="0" borderId="38" xfId="0" applyNumberFormat="1" applyFont="1" applyBorder="1" applyAlignment="1">
      <alignment horizontal="center" vertical="top"/>
    </xf>
    <xf numFmtId="164" fontId="6" fillId="4" borderId="55" xfId="0" applyNumberFormat="1" applyFont="1" applyFill="1" applyBorder="1" applyAlignment="1">
      <alignment horizontal="center" vertical="top"/>
    </xf>
    <xf numFmtId="0" fontId="4" fillId="0" borderId="17" xfId="0" applyFont="1" applyFill="1" applyBorder="1" applyAlignment="1">
      <alignment horizontal="left" vertical="top" wrapText="1"/>
    </xf>
    <xf numFmtId="0" fontId="4" fillId="0" borderId="62" xfId="0" applyFont="1" applyFill="1" applyBorder="1" applyAlignment="1">
      <alignment horizontal="left" vertical="top" wrapText="1"/>
    </xf>
    <xf numFmtId="0" fontId="4" fillId="0" borderId="0" xfId="0" applyFont="1" applyFill="1" applyBorder="1" applyAlignment="1">
      <alignment horizontal="left" vertical="top" wrapText="1"/>
    </xf>
    <xf numFmtId="0" fontId="6" fillId="0" borderId="80" xfId="0" applyFont="1" applyFill="1" applyBorder="1" applyAlignment="1">
      <alignment horizontal="center" vertical="top"/>
    </xf>
    <xf numFmtId="2" fontId="6" fillId="0" borderId="79" xfId="0" applyNumberFormat="1" applyFont="1" applyFill="1" applyBorder="1" applyAlignment="1">
      <alignment horizontal="center" vertical="top"/>
    </xf>
    <xf numFmtId="2" fontId="6" fillId="0" borderId="11" xfId="0" applyNumberFormat="1" applyFont="1" applyFill="1" applyBorder="1" applyAlignment="1">
      <alignment horizontal="center" vertical="top"/>
    </xf>
    <xf numFmtId="9" fontId="6" fillId="0" borderId="47" xfId="0" applyNumberFormat="1" applyFont="1" applyFill="1" applyBorder="1" applyAlignment="1">
      <alignment horizontal="center" vertical="top"/>
    </xf>
    <xf numFmtId="0" fontId="10" fillId="0" borderId="18" xfId="0" applyFont="1" applyFill="1" applyBorder="1" applyAlignment="1">
      <alignment horizontal="left" vertical="top"/>
    </xf>
    <xf numFmtId="0" fontId="15" fillId="0" borderId="18" xfId="0" applyFont="1" applyBorder="1" applyAlignment="1">
      <alignment horizontal="left" vertical="top" wrapText="1"/>
    </xf>
    <xf numFmtId="0" fontId="4" fillId="0" borderId="18" xfId="0" applyFont="1" applyFill="1" applyBorder="1" applyAlignment="1">
      <alignment horizontal="left" vertical="top"/>
    </xf>
    <xf numFmtId="2" fontId="6" fillId="0" borderId="73" xfId="0" applyNumberFormat="1" applyFont="1" applyFill="1" applyBorder="1" applyAlignment="1">
      <alignment horizontal="center" vertical="top"/>
    </xf>
    <xf numFmtId="2" fontId="23" fillId="0" borderId="9" xfId="0" applyNumberFormat="1" applyFont="1" applyFill="1" applyBorder="1" applyAlignment="1">
      <alignment horizontal="center" vertical="top"/>
    </xf>
    <xf numFmtId="0" fontId="10" fillId="0" borderId="0" xfId="0" applyFont="1" applyFill="1" applyBorder="1" applyAlignment="1">
      <alignment horizontal="left" vertical="top"/>
    </xf>
    <xf numFmtId="0" fontId="5" fillId="0" borderId="80" xfId="0" applyFont="1" applyFill="1" applyBorder="1" applyAlignment="1">
      <alignment horizontal="center" vertical="top"/>
    </xf>
    <xf numFmtId="0" fontId="4" fillId="0" borderId="17" xfId="0" applyFont="1" applyFill="1" applyBorder="1" applyAlignment="1">
      <alignment horizontal="left" vertical="top"/>
    </xf>
    <xf numFmtId="0" fontId="5" fillId="0" borderId="55" xfId="0" applyFont="1" applyFill="1" applyBorder="1" applyAlignment="1">
      <alignment horizontal="center" vertical="top"/>
    </xf>
    <xf numFmtId="0" fontId="5" fillId="0" borderId="47" xfId="0" applyFont="1" applyFill="1" applyBorder="1" applyAlignment="1">
      <alignment horizontal="center" vertical="top"/>
    </xf>
    <xf numFmtId="9" fontId="6" fillId="0" borderId="0" xfId="0" applyNumberFormat="1" applyFont="1" applyFill="1" applyBorder="1" applyAlignment="1">
      <alignment horizontal="center" vertical="top"/>
    </xf>
    <xf numFmtId="0" fontId="4" fillId="0" borderId="18" xfId="0" applyFont="1" applyFill="1" applyBorder="1" applyAlignment="1">
      <alignment horizontal="left" vertical="top" wrapText="1"/>
    </xf>
    <xf numFmtId="0" fontId="4" fillId="0" borderId="73" xfId="0" applyFont="1" applyFill="1" applyBorder="1" applyAlignment="1">
      <alignment horizontal="left" vertical="top"/>
    </xf>
    <xf numFmtId="0" fontId="2" fillId="5" borderId="48" xfId="0" applyFont="1" applyFill="1" applyBorder="1" applyAlignment="1">
      <alignment horizontal="center" vertical="top"/>
    </xf>
    <xf numFmtId="49" fontId="5" fillId="11" borderId="26" xfId="0" applyNumberFormat="1" applyFont="1" applyFill="1" applyBorder="1" applyAlignment="1">
      <alignment horizontal="center" vertical="top" wrapText="1"/>
    </xf>
    <xf numFmtId="49" fontId="5" fillId="11" borderId="19" xfId="0" applyNumberFormat="1" applyFont="1" applyFill="1" applyBorder="1" applyAlignment="1">
      <alignment horizontal="center" vertical="top" wrapText="1"/>
    </xf>
    <xf numFmtId="0" fontId="15" fillId="11" borderId="30" xfId="0" applyFont="1" applyFill="1" applyBorder="1" applyAlignment="1">
      <alignment horizontal="center" vertical="top" wrapText="1"/>
    </xf>
    <xf numFmtId="0" fontId="2" fillId="0" borderId="1" xfId="0" applyFont="1" applyBorder="1" applyAlignment="1">
      <alignment horizontal="center" vertical="center" textRotation="90" wrapText="1"/>
    </xf>
    <xf numFmtId="0" fontId="38" fillId="0" borderId="24" xfId="0" applyFont="1" applyBorder="1" applyAlignment="1">
      <alignment vertical="top" wrapText="1"/>
    </xf>
    <xf numFmtId="0" fontId="6" fillId="0" borderId="44" xfId="0" applyFont="1" applyBorder="1" applyAlignment="1">
      <alignment horizontal="left" vertical="top" wrapText="1"/>
    </xf>
    <xf numFmtId="49" fontId="35" fillId="11" borderId="26" xfId="0" applyNumberFormat="1" applyFont="1" applyFill="1" applyBorder="1" applyAlignment="1">
      <alignment horizontal="center" vertical="top" wrapText="1"/>
    </xf>
    <xf numFmtId="49" fontId="35" fillId="11" borderId="19" xfId="0" applyNumberFormat="1" applyFont="1" applyFill="1" applyBorder="1" applyAlignment="1">
      <alignment horizontal="center" vertical="top" wrapText="1"/>
    </xf>
    <xf numFmtId="0" fontId="33" fillId="11" borderId="30" xfId="0" applyFont="1" applyFill="1" applyBorder="1" applyAlignment="1">
      <alignment horizontal="center" vertical="top" wrapText="1"/>
    </xf>
    <xf numFmtId="0" fontId="6" fillId="0" borderId="32" xfId="0" applyFont="1" applyBorder="1" applyAlignment="1">
      <alignment horizontal="left" vertical="top" wrapText="1"/>
    </xf>
    <xf numFmtId="49" fontId="5" fillId="3" borderId="23" xfId="0" applyNumberFormat="1" applyFont="1" applyFill="1" applyBorder="1" applyAlignment="1">
      <alignment horizontal="left" vertical="top"/>
    </xf>
    <xf numFmtId="0" fontId="2" fillId="0" borderId="49" xfId="0" applyFont="1" applyBorder="1" applyAlignment="1">
      <alignment horizontal="center" vertical="top"/>
    </xf>
    <xf numFmtId="0" fontId="2" fillId="0" borderId="24" xfId="0" applyFont="1" applyBorder="1" applyAlignment="1">
      <alignment horizontal="center" vertical="top"/>
    </xf>
    <xf numFmtId="0" fontId="49" fillId="0" borderId="49" xfId="0" applyFont="1" applyBorder="1" applyAlignment="1">
      <alignment horizontal="center" vertical="top"/>
    </xf>
    <xf numFmtId="0" fontId="49" fillId="0" borderId="24" xfId="0" applyFont="1" applyBorder="1" applyAlignment="1">
      <alignment horizontal="center" vertical="top"/>
    </xf>
    <xf numFmtId="1" fontId="6" fillId="0" borderId="42" xfId="4" applyNumberFormat="1" applyFont="1" applyFill="1" applyBorder="1" applyAlignment="1">
      <alignment horizontal="center" vertical="top"/>
    </xf>
    <xf numFmtId="1" fontId="6" fillId="0" borderId="43" xfId="4" applyNumberFormat="1" applyFont="1" applyFill="1" applyBorder="1" applyAlignment="1">
      <alignment horizontal="center" vertical="top"/>
    </xf>
    <xf numFmtId="0" fontId="4" fillId="0" borderId="54" xfId="0" applyFont="1" applyFill="1" applyBorder="1" applyAlignment="1">
      <alignment horizontal="left" vertical="top" wrapText="1"/>
    </xf>
    <xf numFmtId="164" fontId="6" fillId="0" borderId="38" xfId="0" applyNumberFormat="1" applyFont="1" applyBorder="1" applyAlignment="1">
      <alignment horizontal="center" vertical="top"/>
    </xf>
    <xf numFmtId="164" fontId="5" fillId="0" borderId="25" xfId="0" applyNumberFormat="1" applyFont="1" applyBorder="1" applyAlignment="1">
      <alignment horizontal="center" vertical="top"/>
    </xf>
    <xf numFmtId="0" fontId="6" fillId="0" borderId="17" xfId="0" applyFont="1" applyBorder="1" applyAlignment="1">
      <alignment horizontal="center" vertical="top"/>
    </xf>
    <xf numFmtId="0" fontId="6" fillId="0" borderId="54" xfId="0" applyFont="1" applyBorder="1" applyAlignment="1">
      <alignment horizontal="center" vertical="top"/>
    </xf>
    <xf numFmtId="164" fontId="6" fillId="0" borderId="46" xfId="0" applyNumberFormat="1" applyFont="1" applyBorder="1" applyAlignment="1">
      <alignment horizontal="center" vertical="top"/>
    </xf>
    <xf numFmtId="0" fontId="18" fillId="5" borderId="49" xfId="0" applyFont="1" applyFill="1" applyBorder="1" applyAlignment="1">
      <alignment horizontal="center" vertical="top"/>
    </xf>
    <xf numFmtId="164" fontId="5" fillId="5" borderId="4" xfId="0" applyNumberFormat="1" applyFont="1" applyFill="1" applyBorder="1" applyAlignment="1">
      <alignment horizontal="center" vertical="top"/>
    </xf>
    <xf numFmtId="164" fontId="5" fillId="5" borderId="60" xfId="0" applyNumberFormat="1" applyFont="1" applyFill="1" applyBorder="1" applyAlignment="1">
      <alignment horizontal="center" vertical="top"/>
    </xf>
    <xf numFmtId="164" fontId="5" fillId="5" borderId="26" xfId="0" applyNumberFormat="1" applyFont="1" applyFill="1" applyBorder="1" applyAlignment="1">
      <alignment horizontal="center" vertical="top"/>
    </xf>
    <xf numFmtId="164" fontId="6" fillId="0" borderId="28" xfId="0" applyNumberFormat="1" applyFont="1" applyBorder="1" applyAlignment="1">
      <alignment horizontal="center" vertical="top"/>
    </xf>
    <xf numFmtId="2" fontId="6" fillId="0" borderId="78" xfId="0" applyNumberFormat="1" applyFont="1" applyBorder="1" applyAlignment="1">
      <alignment horizontal="center" vertical="top"/>
    </xf>
    <xf numFmtId="0" fontId="15" fillId="11" borderId="30" xfId="0" applyFont="1" applyFill="1" applyBorder="1" applyAlignment="1">
      <alignment vertical="top" wrapText="1"/>
    </xf>
    <xf numFmtId="2" fontId="5" fillId="5" borderId="1" xfId="0" applyNumberFormat="1" applyFont="1" applyFill="1" applyBorder="1" applyAlignment="1">
      <alignment horizontal="center" vertical="top"/>
    </xf>
    <xf numFmtId="164" fontId="5" fillId="5" borderId="42" xfId="0" applyNumberFormat="1" applyFont="1" applyFill="1" applyBorder="1" applyAlignment="1">
      <alignment horizontal="center" vertical="top"/>
    </xf>
    <xf numFmtId="164" fontId="5" fillId="5" borderId="48" xfId="0" applyNumberFormat="1" applyFont="1" applyFill="1" applyBorder="1" applyAlignment="1">
      <alignment horizontal="center" vertical="top"/>
    </xf>
    <xf numFmtId="2" fontId="6" fillId="0" borderId="15" xfId="0" applyNumberFormat="1" applyFont="1" applyBorder="1" applyAlignment="1">
      <alignment horizontal="center" vertical="top"/>
    </xf>
    <xf numFmtId="2" fontId="6" fillId="0" borderId="14" xfId="0" applyNumberFormat="1" applyFont="1" applyBorder="1" applyAlignment="1">
      <alignment horizontal="center" vertical="top"/>
    </xf>
    <xf numFmtId="2" fontId="6" fillId="4" borderId="5" xfId="0" applyNumberFormat="1" applyFont="1" applyFill="1" applyBorder="1" applyAlignment="1">
      <alignment horizontal="center" vertical="top"/>
    </xf>
    <xf numFmtId="2" fontId="5" fillId="5" borderId="12" xfId="0" applyNumberFormat="1" applyFont="1" applyFill="1" applyBorder="1" applyAlignment="1">
      <alignment horizontal="center" vertical="top"/>
    </xf>
    <xf numFmtId="164" fontId="5" fillId="0" borderId="7" xfId="0" applyNumberFormat="1" applyFont="1" applyBorder="1" applyAlignment="1">
      <alignment horizontal="center" vertical="top"/>
    </xf>
    <xf numFmtId="164" fontId="6" fillId="4" borderId="18" xfId="0" applyNumberFormat="1" applyFont="1" applyFill="1" applyBorder="1" applyAlignment="1">
      <alignment horizontal="center" vertical="top"/>
    </xf>
    <xf numFmtId="164" fontId="6" fillId="0" borderId="47" xfId="0" applyNumberFormat="1" applyFont="1" applyBorder="1" applyAlignment="1">
      <alignment horizontal="center" vertical="top"/>
    </xf>
    <xf numFmtId="2" fontId="5" fillId="3" borderId="3" xfId="0" applyNumberFormat="1" applyFont="1" applyFill="1" applyBorder="1" applyAlignment="1">
      <alignment horizontal="center" vertical="top"/>
    </xf>
    <xf numFmtId="2" fontId="6" fillId="0" borderId="61" xfId="0" applyNumberFormat="1" applyFont="1" applyBorder="1" applyAlignment="1">
      <alignment horizontal="center" vertical="top"/>
    </xf>
    <xf numFmtId="2" fontId="6" fillId="0" borderId="57" xfId="0" applyNumberFormat="1" applyFont="1" applyBorder="1" applyAlignment="1">
      <alignment horizontal="center" vertical="top"/>
    </xf>
    <xf numFmtId="2" fontId="6" fillId="0" borderId="70" xfId="0" applyNumberFormat="1" applyFont="1" applyBorder="1" applyAlignment="1">
      <alignment horizontal="center" vertical="top"/>
    </xf>
    <xf numFmtId="2" fontId="6" fillId="0" borderId="56" xfId="0" applyNumberFormat="1" applyFont="1" applyBorder="1" applyAlignment="1">
      <alignment horizontal="center" vertical="top"/>
    </xf>
    <xf numFmtId="2" fontId="6" fillId="0" borderId="51" xfId="0" applyNumberFormat="1" applyFont="1" applyBorder="1" applyAlignment="1">
      <alignment horizontal="center" vertical="top"/>
    </xf>
    <xf numFmtId="2" fontId="6" fillId="0" borderId="36" xfId="0" applyNumberFormat="1" applyFont="1" applyBorder="1" applyAlignment="1">
      <alignment horizontal="center" vertical="top"/>
    </xf>
    <xf numFmtId="2" fontId="5" fillId="5" borderId="21" xfId="0" applyNumberFormat="1" applyFont="1" applyFill="1" applyBorder="1" applyAlignment="1">
      <alignment horizontal="center" vertical="top"/>
    </xf>
    <xf numFmtId="2" fontId="6" fillId="4" borderId="55" xfId="0" applyNumberFormat="1" applyFont="1" applyFill="1" applyBorder="1" applyAlignment="1">
      <alignment horizontal="center" vertical="top"/>
    </xf>
    <xf numFmtId="2" fontId="5" fillId="6" borderId="33" xfId="0" applyNumberFormat="1" applyFont="1" applyFill="1" applyBorder="1" applyAlignment="1">
      <alignment horizontal="center" vertical="top"/>
    </xf>
    <xf numFmtId="49" fontId="2" fillId="0" borderId="49" xfId="0" applyNumberFormat="1" applyFont="1" applyBorder="1" applyAlignment="1">
      <alignment horizontal="center" vertical="top"/>
    </xf>
    <xf numFmtId="0" fontId="23" fillId="0" borderId="32" xfId="0" applyFont="1" applyBorder="1" applyAlignment="1">
      <alignment horizontal="left" vertical="top" wrapText="1"/>
    </xf>
    <xf numFmtId="0" fontId="6" fillId="0" borderId="44" xfId="0" applyFont="1" applyBorder="1" applyAlignment="1">
      <alignment vertical="top" wrapText="1"/>
    </xf>
    <xf numFmtId="49" fontId="5" fillId="11" borderId="43" xfId="0" applyNumberFormat="1" applyFont="1" applyFill="1" applyBorder="1" applyAlignment="1">
      <alignment horizontal="center" vertical="top"/>
    </xf>
    <xf numFmtId="0" fontId="6" fillId="11" borderId="67" xfId="0" applyFont="1" applyFill="1" applyBorder="1" applyAlignment="1">
      <alignment horizontal="center" vertical="top"/>
    </xf>
    <xf numFmtId="0" fontId="6" fillId="11" borderId="50" xfId="0" applyFont="1" applyFill="1" applyBorder="1" applyAlignment="1">
      <alignment horizontal="center" vertical="top"/>
    </xf>
    <xf numFmtId="49" fontId="50" fillId="11" borderId="32" xfId="0" applyNumberFormat="1" applyFont="1" applyFill="1" applyBorder="1" applyAlignment="1">
      <alignment horizontal="center" vertical="top"/>
    </xf>
    <xf numFmtId="49" fontId="50" fillId="11" borderId="44" xfId="0" applyNumberFormat="1" applyFont="1" applyFill="1" applyBorder="1" applyAlignment="1">
      <alignment horizontal="center" vertical="top"/>
    </xf>
    <xf numFmtId="49" fontId="50" fillId="11" borderId="43" xfId="0" applyNumberFormat="1" applyFont="1" applyFill="1" applyBorder="1" applyAlignment="1">
      <alignment horizontal="center" vertical="top"/>
    </xf>
    <xf numFmtId="0" fontId="40" fillId="11" borderId="43" xfId="0" applyFont="1" applyFill="1" applyBorder="1" applyAlignment="1">
      <alignment horizontal="center" vertical="top" wrapText="1"/>
    </xf>
    <xf numFmtId="0" fontId="6" fillId="0" borderId="51" xfId="0" applyNumberFormat="1" applyFont="1" applyFill="1" applyBorder="1" applyAlignment="1">
      <alignment horizontal="center" vertical="top"/>
    </xf>
    <xf numFmtId="0" fontId="6" fillId="0" borderId="68" xfId="0" applyFont="1" applyFill="1" applyBorder="1" applyAlignment="1">
      <alignment vertical="top" wrapText="1"/>
    </xf>
    <xf numFmtId="0" fontId="6" fillId="0" borderId="52" xfId="0" applyFont="1" applyBorder="1" applyAlignment="1">
      <alignment horizontal="center" vertical="top"/>
    </xf>
    <xf numFmtId="0" fontId="6" fillId="0" borderId="42" xfId="0" applyNumberFormat="1" applyFont="1" applyFill="1" applyBorder="1" applyAlignment="1">
      <alignment horizontal="center" vertical="top"/>
    </xf>
    <xf numFmtId="0" fontId="6" fillId="0" borderId="43" xfId="0" applyNumberFormat="1" applyFont="1" applyFill="1" applyBorder="1" applyAlignment="1">
      <alignment horizontal="center" vertical="top"/>
    </xf>
    <xf numFmtId="0" fontId="3" fillId="0" borderId="0" xfId="0" applyFont="1" applyAlignment="1">
      <alignment vertical="top"/>
    </xf>
    <xf numFmtId="164" fontId="6" fillId="0" borderId="49" xfId="0" applyNumberFormat="1" applyFont="1" applyBorder="1" applyAlignment="1">
      <alignment horizontal="center" vertical="top"/>
    </xf>
    <xf numFmtId="164" fontId="6" fillId="0" borderId="24" xfId="0" applyNumberFormat="1" applyFont="1" applyBorder="1" applyAlignment="1">
      <alignment horizontal="center" vertical="top"/>
    </xf>
    <xf numFmtId="0" fontId="6" fillId="3" borderId="32" xfId="0" applyFont="1" applyFill="1" applyBorder="1" applyAlignment="1">
      <alignment vertical="top" wrapText="1"/>
    </xf>
    <xf numFmtId="0" fontId="2" fillId="3" borderId="24" xfId="0" applyFont="1" applyFill="1" applyBorder="1" applyAlignment="1">
      <alignment vertical="top"/>
    </xf>
    <xf numFmtId="0" fontId="36" fillId="2" borderId="23" xfId="0" applyFont="1" applyFill="1" applyBorder="1" applyAlignment="1">
      <alignment horizontal="left" vertical="top"/>
    </xf>
    <xf numFmtId="0" fontId="36" fillId="2" borderId="24" xfId="0" applyFont="1" applyFill="1" applyBorder="1" applyAlignment="1">
      <alignment horizontal="left" vertical="top"/>
    </xf>
    <xf numFmtId="49" fontId="2" fillId="0" borderId="43" xfId="0" applyNumberFormat="1" applyFont="1" applyBorder="1" applyAlignment="1">
      <alignment horizontal="center" vertical="top"/>
    </xf>
    <xf numFmtId="0" fontId="28" fillId="0" borderId="43" xfId="0" applyFont="1" applyBorder="1" applyAlignment="1">
      <alignment horizontal="left" vertical="top"/>
    </xf>
    <xf numFmtId="9" fontId="28" fillId="0" borderId="43" xfId="0" applyNumberFormat="1" applyFont="1" applyBorder="1" applyAlignment="1">
      <alignment horizontal="center" vertical="top"/>
    </xf>
    <xf numFmtId="164" fontId="5" fillId="5" borderId="49" xfId="0" applyNumberFormat="1" applyFont="1" applyFill="1" applyBorder="1" applyAlignment="1">
      <alignment horizontal="center" vertical="top"/>
    </xf>
    <xf numFmtId="164" fontId="51" fillId="5" borderId="1" xfId="0" applyNumberFormat="1" applyFont="1" applyFill="1" applyBorder="1" applyAlignment="1">
      <alignment horizontal="center" vertical="top"/>
    </xf>
    <xf numFmtId="0" fontId="3" fillId="0" borderId="43" xfId="0" applyFont="1" applyBorder="1" applyAlignment="1">
      <alignment horizontal="right" vertical="top" wrapText="1"/>
    </xf>
    <xf numFmtId="164" fontId="51" fillId="5" borderId="49" xfId="0" applyNumberFormat="1" applyFont="1" applyFill="1" applyBorder="1" applyAlignment="1">
      <alignment horizontal="center" vertical="top"/>
    </xf>
    <xf numFmtId="164" fontId="6" fillId="0" borderId="59" xfId="0" applyNumberFormat="1" applyFont="1" applyFill="1" applyBorder="1" applyAlignment="1">
      <alignment horizontal="left" vertical="center" wrapText="1"/>
    </xf>
    <xf numFmtId="164" fontId="6" fillId="0" borderId="64" xfId="0" applyNumberFormat="1" applyFont="1" applyBorder="1" applyAlignment="1">
      <alignment horizontal="center" vertical="top"/>
    </xf>
    <xf numFmtId="0" fontId="22" fillId="0" borderId="59" xfId="0" applyFont="1" applyBorder="1" applyAlignment="1">
      <alignment vertical="top" wrapText="1"/>
    </xf>
    <xf numFmtId="49" fontId="5" fillId="11" borderId="3" xfId="0" applyNumberFormat="1" applyFont="1" applyFill="1" applyBorder="1" applyAlignment="1">
      <alignment horizontal="center" vertical="top"/>
    </xf>
    <xf numFmtId="49" fontId="5" fillId="11" borderId="0" xfId="0" applyNumberFormat="1" applyFont="1" applyFill="1" applyBorder="1" applyAlignment="1">
      <alignment horizontal="right" vertical="top"/>
    </xf>
    <xf numFmtId="0" fontId="24" fillId="11" borderId="0" xfId="0" applyFont="1" applyFill="1" applyBorder="1" applyAlignment="1">
      <alignment horizontal="center" vertical="top"/>
    </xf>
    <xf numFmtId="0" fontId="2" fillId="0" borderId="57" xfId="0" applyFont="1" applyFill="1" applyBorder="1" applyAlignment="1">
      <alignment horizontal="center" vertical="top"/>
    </xf>
    <xf numFmtId="9" fontId="28" fillId="0" borderId="44" xfId="0" applyNumberFormat="1" applyFont="1" applyBorder="1" applyAlignment="1">
      <alignment horizontal="center" vertical="top"/>
    </xf>
    <xf numFmtId="0" fontId="6" fillId="0" borderId="18" xfId="0" applyFont="1" applyFill="1" applyBorder="1" applyAlignment="1">
      <alignment horizontal="center" vertical="top" wrapText="1"/>
    </xf>
    <xf numFmtId="164" fontId="6" fillId="4" borderId="54" xfId="0" applyNumberFormat="1" applyFont="1" applyFill="1" applyBorder="1" applyAlignment="1">
      <alignment horizontal="left" vertical="center" wrapText="1"/>
    </xf>
    <xf numFmtId="49" fontId="5" fillId="0" borderId="25" xfId="0" applyNumberFormat="1" applyFont="1" applyFill="1" applyBorder="1" applyAlignment="1">
      <alignment horizontal="center" vertical="top"/>
    </xf>
    <xf numFmtId="49" fontId="5" fillId="0" borderId="63" xfId="0" applyNumberFormat="1" applyFont="1" applyFill="1" applyBorder="1" applyAlignment="1">
      <alignment horizontal="center" vertical="top"/>
    </xf>
    <xf numFmtId="0" fontId="15" fillId="0" borderId="43" xfId="0" applyFont="1" applyFill="1" applyBorder="1" applyAlignment="1">
      <alignment horizontal="center" vertical="top" wrapText="1"/>
    </xf>
    <xf numFmtId="164" fontId="23" fillId="4" borderId="17" xfId="0" applyNumberFormat="1" applyFont="1" applyFill="1" applyBorder="1" applyAlignment="1">
      <alignment horizontal="center" vertical="top"/>
    </xf>
    <xf numFmtId="0" fontId="23" fillId="0" borderId="44" xfId="0" applyFont="1" applyBorder="1" applyAlignment="1">
      <alignment horizontal="left" vertical="top" wrapText="1"/>
    </xf>
    <xf numFmtId="0" fontId="27" fillId="5" borderId="48" xfId="0" applyFont="1" applyFill="1" applyBorder="1" applyAlignment="1">
      <alignment horizontal="center" vertical="top"/>
    </xf>
    <xf numFmtId="164" fontId="26" fillId="5" borderId="1" xfId="0" applyNumberFormat="1" applyFont="1" applyFill="1" applyBorder="1" applyAlignment="1">
      <alignment horizontal="center" vertical="top"/>
    </xf>
    <xf numFmtId="164" fontId="6" fillId="4" borderId="5" xfId="0" applyNumberFormat="1" applyFont="1" applyFill="1" applyBorder="1" applyAlignment="1">
      <alignment horizontal="left" vertical="center" wrapText="1"/>
    </xf>
    <xf numFmtId="164" fontId="6" fillId="0" borderId="51" xfId="0" applyNumberFormat="1" applyFont="1" applyFill="1" applyBorder="1" applyAlignment="1">
      <alignment horizontal="left" vertical="center" wrapText="1"/>
    </xf>
    <xf numFmtId="164" fontId="6" fillId="0" borderId="54" xfId="0" applyNumberFormat="1" applyFont="1" applyFill="1" applyBorder="1" applyAlignment="1">
      <alignment horizontal="left" vertical="center" wrapText="1"/>
    </xf>
    <xf numFmtId="2" fontId="6" fillId="11" borderId="49" xfId="0" applyNumberFormat="1" applyFont="1" applyFill="1" applyBorder="1" applyAlignment="1">
      <alignment horizontal="left" vertical="top"/>
    </xf>
    <xf numFmtId="0" fontId="38" fillId="0" borderId="75" xfId="0" applyFont="1" applyBorder="1" applyAlignment="1">
      <alignment horizontal="left" vertical="top" wrapText="1"/>
    </xf>
    <xf numFmtId="0" fontId="0" fillId="0" borderId="0" xfId="0" applyAlignment="1">
      <alignment horizontal="left"/>
    </xf>
    <xf numFmtId="49" fontId="6" fillId="4" borderId="5" xfId="0" applyNumberFormat="1" applyFont="1" applyFill="1" applyBorder="1" applyAlignment="1">
      <alignment horizontal="left" vertical="center" wrapText="1"/>
    </xf>
    <xf numFmtId="49" fontId="6" fillId="0" borderId="51" xfId="0" applyNumberFormat="1" applyFont="1" applyFill="1" applyBorder="1" applyAlignment="1">
      <alignment horizontal="left" vertical="top" wrapText="1"/>
    </xf>
    <xf numFmtId="49" fontId="6" fillId="0" borderId="8" xfId="0" applyNumberFormat="1" applyFont="1" applyFill="1" applyBorder="1" applyAlignment="1">
      <alignment horizontal="left" vertical="center"/>
    </xf>
    <xf numFmtId="49" fontId="6" fillId="0" borderId="51" xfId="0" applyNumberFormat="1" applyFont="1" applyFill="1" applyBorder="1" applyAlignment="1">
      <alignment horizontal="left" vertical="center"/>
    </xf>
    <xf numFmtId="49" fontId="28" fillId="0" borderId="18" xfId="0" applyNumberFormat="1" applyFont="1" applyFill="1" applyBorder="1" applyAlignment="1">
      <alignment horizontal="left" vertical="center"/>
    </xf>
    <xf numFmtId="49" fontId="28" fillId="0" borderId="47" xfId="0" applyNumberFormat="1" applyFont="1" applyFill="1" applyBorder="1" applyAlignment="1">
      <alignment horizontal="left" vertical="center"/>
    </xf>
    <xf numFmtId="0" fontId="5" fillId="11" borderId="49" xfId="0" applyFont="1" applyFill="1" applyBorder="1" applyAlignment="1">
      <alignment horizontal="left" vertical="top"/>
    </xf>
    <xf numFmtId="9" fontId="28" fillId="0" borderId="42" xfId="0" applyNumberFormat="1" applyFont="1" applyBorder="1" applyAlignment="1">
      <alignment horizontal="left" vertical="top"/>
    </xf>
    <xf numFmtId="9" fontId="28" fillId="0" borderId="45" xfId="0" applyNumberFormat="1" applyFont="1" applyBorder="1" applyAlignment="1">
      <alignment horizontal="left" vertical="top"/>
    </xf>
    <xf numFmtId="0" fontId="6" fillId="0" borderId="5" xfId="0" applyFont="1" applyFill="1" applyBorder="1" applyAlignment="1">
      <alignment horizontal="left" vertical="top" wrapText="1"/>
    </xf>
    <xf numFmtId="0" fontId="6" fillId="0" borderId="0" xfId="0" applyFont="1" applyBorder="1" applyAlignment="1">
      <alignment horizontal="left" vertical="top"/>
    </xf>
    <xf numFmtId="0" fontId="52" fillId="0" borderId="34" xfId="0" applyNumberFormat="1" applyFont="1" applyFill="1" applyBorder="1" applyAlignment="1">
      <alignment horizontal="center" vertical="top"/>
    </xf>
    <xf numFmtId="0" fontId="52" fillId="0" borderId="26" xfId="0" applyNumberFormat="1" applyFont="1" applyFill="1" applyBorder="1" applyAlignment="1">
      <alignment horizontal="center" vertical="top"/>
    </xf>
    <xf numFmtId="0" fontId="52" fillId="0" borderId="6" xfId="0" applyNumberFormat="1" applyFont="1" applyFill="1" applyBorder="1" applyAlignment="1">
      <alignment horizontal="center" vertical="top"/>
    </xf>
    <xf numFmtId="0" fontId="52" fillId="0" borderId="27" xfId="0" applyNumberFormat="1" applyFont="1" applyFill="1" applyBorder="1" applyAlignment="1">
      <alignment horizontal="center" vertical="top"/>
    </xf>
    <xf numFmtId="49" fontId="54" fillId="0" borderId="0" xfId="0" applyNumberFormat="1" applyFont="1" applyFill="1" applyBorder="1" applyAlignment="1">
      <alignment horizontal="right" vertical="top"/>
    </xf>
    <xf numFmtId="0" fontId="56" fillId="0" borderId="0" xfId="0" applyFont="1" applyFill="1" applyBorder="1" applyAlignment="1">
      <alignment vertical="top"/>
    </xf>
    <xf numFmtId="2" fontId="34" fillId="0" borderId="0" xfId="0" applyNumberFormat="1" applyFont="1" applyFill="1" applyBorder="1" applyAlignment="1">
      <alignment vertical="top"/>
    </xf>
    <xf numFmtId="0" fontId="30" fillId="0" borderId="0" xfId="0" applyFont="1" applyFill="1" applyBorder="1" applyAlignment="1">
      <alignment horizontal="center" vertical="top"/>
    </xf>
    <xf numFmtId="2" fontId="6" fillId="0" borderId="68" xfId="0" applyNumberFormat="1" applyFont="1" applyFill="1" applyBorder="1" applyAlignment="1">
      <alignment horizontal="center" vertical="top"/>
    </xf>
    <xf numFmtId="0" fontId="53" fillId="0" borderId="51" xfId="0" applyFont="1" applyFill="1" applyBorder="1" applyAlignment="1">
      <alignment horizontal="left" vertical="top"/>
    </xf>
    <xf numFmtId="0" fontId="6" fillId="0" borderId="42" xfId="0" applyFont="1" applyFill="1" applyBorder="1" applyAlignment="1">
      <alignment horizontal="left" vertical="top"/>
    </xf>
    <xf numFmtId="2" fontId="5" fillId="17" borderId="13" xfId="0" applyNumberFormat="1" applyFont="1" applyFill="1" applyBorder="1" applyAlignment="1">
      <alignment horizontal="center" vertical="top"/>
    </xf>
    <xf numFmtId="2" fontId="5" fillId="18" borderId="54" xfId="0" applyNumberFormat="1" applyFont="1" applyFill="1" applyBorder="1" applyAlignment="1">
      <alignment horizontal="center" vertical="top"/>
    </xf>
    <xf numFmtId="2" fontId="5" fillId="18" borderId="68" xfId="0" applyNumberFormat="1" applyFont="1" applyFill="1" applyBorder="1" applyAlignment="1">
      <alignment horizontal="center" vertical="top"/>
    </xf>
    <xf numFmtId="0" fontId="18" fillId="0" borderId="47" xfId="0" applyFont="1" applyFill="1" applyBorder="1" applyAlignment="1">
      <alignment horizontal="center" vertical="top"/>
    </xf>
    <xf numFmtId="0" fontId="6" fillId="0" borderId="43" xfId="0" applyFont="1" applyBorder="1" applyAlignment="1">
      <alignment horizontal="left" vertical="top"/>
    </xf>
    <xf numFmtId="2" fontId="32" fillId="0" borderId="0" xfId="0" applyNumberFormat="1" applyFont="1" applyFill="1" applyBorder="1" applyAlignment="1">
      <alignment vertical="top"/>
    </xf>
    <xf numFmtId="49" fontId="4" fillId="0" borderId="67" xfId="0" applyNumberFormat="1" applyFont="1" applyBorder="1" applyAlignment="1">
      <alignment vertical="top"/>
    </xf>
    <xf numFmtId="49" fontId="2" fillId="0" borderId="0" xfId="0" applyNumberFormat="1" applyFont="1" applyAlignment="1">
      <alignment vertical="top"/>
    </xf>
    <xf numFmtId="164" fontId="2" fillId="0" borderId="0" xfId="0" applyNumberFormat="1" applyFont="1" applyBorder="1" applyAlignment="1">
      <alignment horizontal="center" vertical="top"/>
    </xf>
    <xf numFmtId="49" fontId="18" fillId="0" borderId="0" xfId="0" applyNumberFormat="1" applyFont="1" applyAlignment="1">
      <alignment vertical="top"/>
    </xf>
    <xf numFmtId="164" fontId="18" fillId="0" borderId="0" xfId="0" applyNumberFormat="1" applyFont="1" applyBorder="1" applyAlignment="1">
      <alignment horizontal="center" vertical="top"/>
    </xf>
    <xf numFmtId="164" fontId="6" fillId="5" borderId="1" xfId="0" applyNumberFormat="1" applyFont="1" applyFill="1" applyBorder="1" applyAlignment="1">
      <alignment horizontal="center" vertical="top"/>
    </xf>
    <xf numFmtId="164" fontId="28" fillId="0" borderId="56" xfId="0" applyNumberFormat="1" applyFont="1" applyBorder="1" applyAlignment="1">
      <alignment horizontal="center" vertical="top"/>
    </xf>
    <xf numFmtId="49" fontId="5" fillId="2" borderId="44" xfId="0" applyNumberFormat="1" applyFont="1" applyFill="1" applyBorder="1" applyAlignment="1">
      <alignment horizontal="center" vertical="top"/>
    </xf>
    <xf numFmtId="0" fontId="18" fillId="2" borderId="23" xfId="0" applyFont="1" applyFill="1" applyBorder="1" applyAlignment="1">
      <alignment horizontal="left" vertical="top"/>
    </xf>
    <xf numFmtId="0" fontId="18" fillId="2" borderId="24" xfId="0" applyFont="1" applyFill="1" applyBorder="1" applyAlignment="1">
      <alignment horizontal="left" vertical="top"/>
    </xf>
    <xf numFmtId="0" fontId="28" fillId="11" borderId="32" xfId="0" applyFont="1" applyFill="1" applyBorder="1" applyAlignment="1">
      <alignment vertical="top" wrapText="1"/>
    </xf>
    <xf numFmtId="0" fontId="24" fillId="11" borderId="23" xfId="0" applyFont="1" applyFill="1" applyBorder="1" applyAlignment="1">
      <alignment horizontal="center" vertical="top" wrapText="1"/>
    </xf>
    <xf numFmtId="0" fontId="24" fillId="11" borderId="24" xfId="0" applyFont="1" applyFill="1" applyBorder="1" applyAlignment="1">
      <alignment vertical="top"/>
    </xf>
    <xf numFmtId="2" fontId="6" fillId="11" borderId="32" xfId="0" applyNumberFormat="1" applyFont="1" applyFill="1" applyBorder="1" applyAlignment="1">
      <alignment horizontal="center" vertical="top"/>
    </xf>
    <xf numFmtId="49" fontId="5" fillId="11" borderId="26" xfId="0" applyNumberFormat="1" applyFont="1" applyFill="1" applyBorder="1" applyAlignment="1">
      <alignment horizontal="center" vertical="top" wrapText="1"/>
    </xf>
    <xf numFmtId="0" fontId="15" fillId="11" borderId="30" xfId="0" applyFont="1" applyFill="1" applyBorder="1" applyAlignment="1">
      <alignment horizontal="center" vertical="top" wrapText="1"/>
    </xf>
    <xf numFmtId="49" fontId="35" fillId="11" borderId="26" xfId="0" applyNumberFormat="1" applyFont="1" applyFill="1" applyBorder="1" applyAlignment="1">
      <alignment horizontal="center" vertical="top" wrapText="1"/>
    </xf>
    <xf numFmtId="49" fontId="35" fillId="11" borderId="19" xfId="0" applyNumberFormat="1" applyFont="1" applyFill="1" applyBorder="1" applyAlignment="1">
      <alignment horizontal="center" vertical="top" wrapText="1"/>
    </xf>
    <xf numFmtId="0" fontId="33" fillId="11" borderId="30" xfId="0" applyFont="1" applyFill="1" applyBorder="1" applyAlignment="1">
      <alignment horizontal="center" vertical="top" wrapText="1"/>
    </xf>
    <xf numFmtId="49" fontId="5" fillId="11" borderId="23" xfId="0" applyNumberFormat="1" applyFont="1" applyFill="1" applyBorder="1" applyAlignment="1">
      <alignment horizontal="right" vertical="top"/>
    </xf>
    <xf numFmtId="0" fontId="6" fillId="0" borderId="0" xfId="0" applyFont="1" applyBorder="1" applyAlignment="1">
      <alignment horizontal="center" vertical="top"/>
    </xf>
    <xf numFmtId="0" fontId="15" fillId="0" borderId="18" xfId="0" applyFont="1" applyBorder="1" applyAlignment="1">
      <alignment horizontal="center" vertical="top"/>
    </xf>
    <xf numFmtId="0" fontId="15" fillId="0" borderId="42" xfId="0" applyFont="1" applyBorder="1" applyAlignment="1">
      <alignment horizontal="center" vertical="top"/>
    </xf>
    <xf numFmtId="0" fontId="15" fillId="0" borderId="44" xfId="0" applyFont="1" applyBorder="1" applyAlignment="1">
      <alignment horizontal="left" vertical="top" wrapText="1"/>
    </xf>
    <xf numFmtId="0" fontId="33" fillId="0" borderId="44" xfId="0" applyFont="1" applyBorder="1" applyAlignment="1">
      <alignment horizontal="left" vertical="top" wrapText="1"/>
    </xf>
    <xf numFmtId="0" fontId="15" fillId="11" borderId="19" xfId="0" applyFont="1" applyFill="1" applyBorder="1" applyAlignment="1">
      <alignment horizontal="center" vertical="top" wrapText="1"/>
    </xf>
    <xf numFmtId="49" fontId="5" fillId="11" borderId="0" xfId="0" applyNumberFormat="1" applyFont="1" applyFill="1" applyBorder="1" applyAlignment="1">
      <alignment horizontal="center" vertical="top"/>
    </xf>
    <xf numFmtId="49" fontId="5" fillId="11" borderId="23" xfId="0" applyNumberFormat="1" applyFont="1" applyFill="1" applyBorder="1" applyAlignment="1">
      <alignment horizontal="center" vertical="top"/>
    </xf>
    <xf numFmtId="0" fontId="6" fillId="0" borderId="32" xfId="0" applyFont="1" applyBorder="1" applyAlignment="1">
      <alignment horizontal="left" vertical="top" wrapText="1"/>
    </xf>
    <xf numFmtId="0" fontId="2" fillId="0" borderId="55" xfId="0" applyFont="1" applyFill="1" applyBorder="1" applyAlignment="1">
      <alignment horizontal="center" vertical="top"/>
    </xf>
    <xf numFmtId="0" fontId="2" fillId="0" borderId="58" xfId="0" applyFont="1" applyFill="1" applyBorder="1" applyAlignment="1">
      <alignment horizontal="center" vertical="top"/>
    </xf>
    <xf numFmtId="0" fontId="2" fillId="0" borderId="51" xfId="0" applyNumberFormat="1" applyFont="1" applyFill="1" applyBorder="1" applyAlignment="1">
      <alignment horizontal="center" vertical="top"/>
    </xf>
    <xf numFmtId="0" fontId="2" fillId="0" borderId="62" xfId="0" applyNumberFormat="1" applyFont="1" applyFill="1" applyBorder="1" applyAlignment="1">
      <alignment horizontal="center" vertical="top"/>
    </xf>
    <xf numFmtId="0" fontId="6" fillId="0" borderId="51" xfId="0" applyFont="1" applyBorder="1" applyAlignment="1">
      <alignment vertical="top" wrapText="1"/>
    </xf>
    <xf numFmtId="2" fontId="6" fillId="0" borderId="71" xfId="0" applyNumberFormat="1" applyFont="1" applyBorder="1" applyAlignment="1">
      <alignment horizontal="center" vertical="top"/>
    </xf>
    <xf numFmtId="164" fontId="5" fillId="5" borderId="72" xfId="0" applyNumberFormat="1" applyFont="1" applyFill="1" applyBorder="1" applyAlignment="1">
      <alignment horizontal="center" vertical="top"/>
    </xf>
    <xf numFmtId="164" fontId="5" fillId="5" borderId="8" xfId="0" applyNumberFormat="1" applyFont="1" applyFill="1" applyBorder="1" applyAlignment="1">
      <alignment horizontal="center" vertical="top"/>
    </xf>
    <xf numFmtId="49" fontId="4" fillId="0" borderId="0" xfId="0" applyNumberFormat="1" applyFont="1" applyBorder="1" applyAlignment="1">
      <alignment vertical="top"/>
    </xf>
    <xf numFmtId="0" fontId="6" fillId="0" borderId="32" xfId="0" applyFont="1" applyBorder="1" applyAlignment="1">
      <alignment horizontal="center" vertical="top"/>
    </xf>
    <xf numFmtId="0" fontId="57" fillId="11" borderId="23" xfId="0" applyFont="1" applyFill="1" applyBorder="1" applyAlignment="1">
      <alignment horizontal="center" vertical="top" wrapText="1"/>
    </xf>
    <xf numFmtId="0" fontId="57" fillId="11" borderId="24" xfId="0" applyFont="1" applyFill="1" applyBorder="1" applyAlignment="1">
      <alignment vertical="top"/>
    </xf>
    <xf numFmtId="0" fontId="6" fillId="11" borderId="32" xfId="0" applyFont="1" applyFill="1" applyBorder="1" applyAlignment="1">
      <alignment vertical="top" wrapText="1"/>
    </xf>
    <xf numFmtId="49" fontId="5" fillId="11" borderId="19" xfId="0" applyNumberFormat="1" applyFont="1" applyFill="1" applyBorder="1" applyAlignment="1">
      <alignment horizontal="center" vertical="top" wrapText="1"/>
    </xf>
    <xf numFmtId="0" fontId="6" fillId="0" borderId="42" xfId="0" applyFont="1" applyBorder="1" applyAlignment="1">
      <alignment horizontal="center" vertical="top"/>
    </xf>
    <xf numFmtId="0" fontId="6" fillId="0" borderId="58" xfId="0" applyFont="1" applyBorder="1" applyAlignment="1">
      <alignment horizontal="center" vertical="top"/>
    </xf>
    <xf numFmtId="0" fontId="6" fillId="0" borderId="44" xfId="0" applyFont="1" applyBorder="1" applyAlignment="1">
      <alignment horizontal="left" vertical="top" wrapText="1"/>
    </xf>
    <xf numFmtId="0" fontId="15" fillId="11" borderId="23" xfId="0" applyFont="1" applyFill="1" applyBorder="1" applyAlignment="1">
      <alignment vertical="top" wrapText="1"/>
    </xf>
    <xf numFmtId="2" fontId="5" fillId="6" borderId="49" xfId="0" applyNumberFormat="1" applyFont="1" applyFill="1" applyBorder="1" applyAlignment="1">
      <alignment horizontal="center" vertical="top"/>
    </xf>
    <xf numFmtId="2" fontId="5" fillId="11" borderId="49" xfId="0" applyNumberFormat="1" applyFont="1" applyFill="1" applyBorder="1" applyAlignment="1">
      <alignment horizontal="center" vertical="top"/>
    </xf>
    <xf numFmtId="49" fontId="5" fillId="11" borderId="22" xfId="0" applyNumberFormat="1" applyFont="1" applyFill="1" applyBorder="1" applyAlignment="1">
      <alignment vertical="top" wrapText="1"/>
    </xf>
    <xf numFmtId="0" fontId="6" fillId="11" borderId="22" xfId="0" applyFont="1" applyFill="1" applyBorder="1" applyAlignment="1">
      <alignment vertical="top" wrapText="1"/>
    </xf>
    <xf numFmtId="0" fontId="6" fillId="11" borderId="49" xfId="0" applyFont="1" applyFill="1" applyBorder="1" applyAlignment="1">
      <alignment horizontal="center" vertical="top" wrapText="1"/>
    </xf>
    <xf numFmtId="0" fontId="6" fillId="11" borderId="23" xfId="0" applyFont="1" applyFill="1" applyBorder="1" applyAlignment="1">
      <alignment horizontal="center" vertical="top" wrapText="1"/>
    </xf>
    <xf numFmtId="0" fontId="18" fillId="5" borderId="21" xfId="0" applyFont="1" applyFill="1" applyBorder="1" applyAlignment="1">
      <alignment horizontal="center" vertical="top"/>
    </xf>
    <xf numFmtId="2" fontId="6" fillId="0" borderId="55" xfId="0" applyNumberFormat="1" applyFont="1" applyBorder="1" applyAlignment="1">
      <alignment horizontal="center" vertical="top"/>
    </xf>
    <xf numFmtId="164" fontId="6" fillId="0" borderId="12" xfId="0" applyNumberFormat="1" applyFont="1" applyBorder="1" applyAlignment="1">
      <alignment horizontal="center" vertical="top"/>
    </xf>
    <xf numFmtId="164" fontId="6" fillId="4" borderId="49" xfId="0" applyNumberFormat="1" applyFont="1" applyFill="1" applyBorder="1" applyAlignment="1">
      <alignment horizontal="center" vertical="top"/>
    </xf>
    <xf numFmtId="2" fontId="45" fillId="5" borderId="12" xfId="0" applyNumberFormat="1" applyFont="1" applyFill="1" applyBorder="1" applyAlignment="1">
      <alignment horizontal="center" vertical="top"/>
    </xf>
    <xf numFmtId="2" fontId="6" fillId="20" borderId="17" xfId="0" applyNumberFormat="1" applyFont="1" applyFill="1" applyBorder="1" applyAlignment="1">
      <alignment horizontal="center" vertical="top"/>
    </xf>
    <xf numFmtId="2" fontId="6" fillId="11" borderId="5" xfId="0" applyNumberFormat="1" applyFont="1" applyFill="1" applyBorder="1" applyAlignment="1">
      <alignment horizontal="center" vertical="top"/>
    </xf>
    <xf numFmtId="2" fontId="6" fillId="20" borderId="62" xfId="0" applyNumberFormat="1" applyFont="1" applyFill="1" applyBorder="1" applyAlignment="1">
      <alignment horizontal="center" vertical="top"/>
    </xf>
    <xf numFmtId="2" fontId="6" fillId="11" borderId="51" xfId="0" applyNumberFormat="1" applyFont="1" applyFill="1" applyBorder="1" applyAlignment="1">
      <alignment horizontal="center" vertical="top"/>
    </xf>
    <xf numFmtId="2" fontId="6" fillId="20" borderId="0" xfId="0" applyNumberFormat="1" applyFont="1" applyFill="1" applyBorder="1" applyAlignment="1">
      <alignment horizontal="center" vertical="top"/>
    </xf>
    <xf numFmtId="2" fontId="6" fillId="11" borderId="18" xfId="0" applyNumberFormat="1" applyFont="1" applyFill="1" applyBorder="1" applyAlignment="1">
      <alignment horizontal="center" vertical="top"/>
    </xf>
    <xf numFmtId="2" fontId="6" fillId="20" borderId="54" xfId="0" applyNumberFormat="1" applyFont="1" applyFill="1" applyBorder="1" applyAlignment="1">
      <alignment horizontal="center" vertical="top"/>
    </xf>
    <xf numFmtId="0" fontId="37" fillId="0" borderId="0" xfId="0" applyFont="1" applyFill="1" applyBorder="1" applyAlignment="1">
      <alignment vertical="top"/>
    </xf>
    <xf numFmtId="2" fontId="6" fillId="20" borderId="77" xfId="0" applyNumberFormat="1" applyFont="1" applyFill="1" applyBorder="1" applyAlignment="1">
      <alignment horizontal="center" vertical="top"/>
    </xf>
    <xf numFmtId="2" fontId="6" fillId="11" borderId="8" xfId="0" applyNumberFormat="1" applyFont="1" applyFill="1" applyBorder="1" applyAlignment="1">
      <alignment horizontal="center" vertical="top"/>
    </xf>
    <xf numFmtId="0" fontId="64" fillId="0" borderId="0" xfId="0" applyFont="1" applyFill="1" applyBorder="1" applyAlignment="1">
      <alignment vertical="top"/>
    </xf>
    <xf numFmtId="0" fontId="65" fillId="0" borderId="0" xfId="0" applyFont="1" applyFill="1" applyBorder="1" applyAlignment="1">
      <alignment vertical="top"/>
    </xf>
    <xf numFmtId="2" fontId="6" fillId="20" borderId="5" xfId="0" applyNumberFormat="1" applyFont="1" applyFill="1" applyBorder="1" applyAlignment="1">
      <alignment horizontal="center" vertical="top"/>
    </xf>
    <xf numFmtId="2" fontId="6" fillId="20" borderId="52" xfId="0" applyNumberFormat="1" applyFont="1" applyFill="1" applyBorder="1" applyAlignment="1">
      <alignment horizontal="center" vertical="top"/>
    </xf>
    <xf numFmtId="2" fontId="6" fillId="20" borderId="55" xfId="0" applyNumberFormat="1" applyFont="1" applyFill="1" applyBorder="1" applyAlignment="1">
      <alignment horizontal="center" vertical="top"/>
    </xf>
    <xf numFmtId="2" fontId="6" fillId="20" borderId="68" xfId="0" applyNumberFormat="1" applyFont="1" applyFill="1" applyBorder="1" applyAlignment="1">
      <alignment horizontal="center" vertical="top"/>
    </xf>
    <xf numFmtId="2" fontId="6" fillId="20" borderId="51" xfId="0" applyNumberFormat="1" applyFont="1" applyFill="1" applyBorder="1" applyAlignment="1">
      <alignment horizontal="center" vertical="top"/>
    </xf>
    <xf numFmtId="2" fontId="5" fillId="17" borderId="39" xfId="0" applyNumberFormat="1" applyFont="1" applyFill="1" applyBorder="1" applyAlignment="1">
      <alignment horizontal="center" vertical="top"/>
    </xf>
    <xf numFmtId="2" fontId="5" fillId="17" borderId="12" xfId="0" applyNumberFormat="1" applyFont="1" applyFill="1" applyBorder="1" applyAlignment="1">
      <alignment horizontal="center" vertical="top"/>
    </xf>
    <xf numFmtId="2" fontId="6" fillId="21" borderId="17" xfId="0" applyNumberFormat="1" applyFont="1" applyFill="1" applyBorder="1" applyAlignment="1">
      <alignment horizontal="center" vertical="top"/>
    </xf>
    <xf numFmtId="2" fontId="6" fillId="22" borderId="5" xfId="0" applyNumberFormat="1" applyFont="1" applyFill="1" applyBorder="1" applyAlignment="1">
      <alignment horizontal="center" vertical="top"/>
    </xf>
    <xf numFmtId="2" fontId="6" fillId="21" borderId="62" xfId="0" applyNumberFormat="1" applyFont="1" applyFill="1" applyBorder="1" applyAlignment="1">
      <alignment horizontal="center" vertical="top"/>
    </xf>
    <xf numFmtId="2" fontId="6" fillId="22" borderId="51" xfId="0" applyNumberFormat="1" applyFont="1" applyFill="1" applyBorder="1" applyAlignment="1">
      <alignment horizontal="center" vertical="top"/>
    </xf>
    <xf numFmtId="2" fontId="6" fillId="21" borderId="0" xfId="0" applyNumberFormat="1" applyFont="1" applyFill="1" applyBorder="1" applyAlignment="1">
      <alignment horizontal="center" vertical="top"/>
    </xf>
    <xf numFmtId="2" fontId="6" fillId="22" borderId="18" xfId="0" applyNumberFormat="1" applyFont="1" applyFill="1" applyBorder="1" applyAlignment="1">
      <alignment horizontal="center" vertical="top"/>
    </xf>
    <xf numFmtId="2" fontId="5" fillId="21" borderId="21" xfId="0" applyNumberFormat="1" applyFont="1" applyFill="1" applyBorder="1" applyAlignment="1">
      <alignment horizontal="center" vertical="top"/>
    </xf>
    <xf numFmtId="2" fontId="5" fillId="21" borderId="12" xfId="0" applyNumberFormat="1" applyFont="1" applyFill="1" applyBorder="1" applyAlignment="1">
      <alignment horizontal="center" vertical="top"/>
    </xf>
    <xf numFmtId="2" fontId="5" fillId="21" borderId="13" xfId="0" applyNumberFormat="1" applyFont="1" applyFill="1" applyBorder="1" applyAlignment="1">
      <alignment horizontal="center" vertical="top"/>
    </xf>
    <xf numFmtId="2" fontId="5" fillId="21" borderId="5" xfId="0" applyNumberFormat="1" applyFont="1" applyFill="1" applyBorder="1" applyAlignment="1">
      <alignment horizontal="center" vertical="top"/>
    </xf>
    <xf numFmtId="2" fontId="5" fillId="21" borderId="62" xfId="0" applyNumberFormat="1" applyFont="1" applyFill="1" applyBorder="1" applyAlignment="1">
      <alignment horizontal="center" vertical="top"/>
    </xf>
    <xf numFmtId="2" fontId="5" fillId="21" borderId="51" xfId="0" applyNumberFormat="1" applyFont="1" applyFill="1" applyBorder="1" applyAlignment="1">
      <alignment horizontal="center" vertical="top"/>
    </xf>
    <xf numFmtId="2" fontId="6" fillId="0" borderId="9" xfId="0" applyNumberFormat="1" applyFont="1" applyFill="1" applyBorder="1" applyAlignment="1">
      <alignment horizontal="center" vertical="top"/>
    </xf>
    <xf numFmtId="0" fontId="30" fillId="0" borderId="28" xfId="0" applyFont="1" applyFill="1" applyBorder="1" applyAlignment="1">
      <alignment horizontal="left" vertical="top"/>
    </xf>
    <xf numFmtId="164" fontId="6" fillId="11" borderId="5" xfId="0" applyNumberFormat="1" applyFont="1" applyFill="1" applyBorder="1" applyAlignment="1">
      <alignment horizontal="center" vertical="top"/>
    </xf>
    <xf numFmtId="164" fontId="6" fillId="11" borderId="51" xfId="0" applyNumberFormat="1" applyFont="1" applyFill="1" applyBorder="1" applyAlignment="1">
      <alignment horizontal="center" vertical="top"/>
    </xf>
    <xf numFmtId="164" fontId="6" fillId="11" borderId="18" xfId="0" applyNumberFormat="1" applyFont="1" applyFill="1" applyBorder="1" applyAlignment="1">
      <alignment horizontal="center" vertical="top"/>
    </xf>
    <xf numFmtId="2" fontId="66" fillId="0" borderId="0" xfId="0" applyNumberFormat="1" applyFont="1" applyFill="1" applyBorder="1" applyAlignment="1">
      <alignment vertical="top"/>
    </xf>
    <xf numFmtId="0" fontId="31" fillId="0" borderId="0" xfId="0" applyFont="1" applyFill="1" applyBorder="1" applyAlignment="1">
      <alignment horizontal="center" vertical="top"/>
    </xf>
    <xf numFmtId="2" fontId="67" fillId="0" borderId="0" xfId="0" applyNumberFormat="1" applyFont="1" applyFill="1" applyBorder="1" applyAlignment="1">
      <alignment vertical="top"/>
    </xf>
    <xf numFmtId="164" fontId="34" fillId="0" borderId="0" xfId="0" applyNumberFormat="1" applyFont="1" applyFill="1" applyBorder="1" applyAlignment="1">
      <alignment vertical="top"/>
    </xf>
    <xf numFmtId="0" fontId="67" fillId="0" borderId="0" xfId="0" applyFont="1" applyFill="1" applyBorder="1" applyAlignment="1">
      <alignment vertical="top"/>
    </xf>
    <xf numFmtId="0" fontId="68" fillId="0" borderId="0" xfId="0" applyFont="1" applyFill="1" applyBorder="1" applyAlignment="1">
      <alignment vertical="top"/>
    </xf>
    <xf numFmtId="2" fontId="24" fillId="0" borderId="0" xfId="0" applyNumberFormat="1" applyFont="1" applyFill="1" applyBorder="1" applyAlignment="1">
      <alignment vertical="top"/>
    </xf>
    <xf numFmtId="0" fontId="4" fillId="0" borderId="0" xfId="7" applyFont="1" applyAlignment="1">
      <alignment vertical="top"/>
    </xf>
    <xf numFmtId="0" fontId="2" fillId="0" borderId="0" xfId="7" applyNumberFormat="1" applyFont="1" applyAlignment="1">
      <alignment vertical="top"/>
    </xf>
    <xf numFmtId="0" fontId="2" fillId="0" borderId="0" xfId="7" applyFont="1" applyAlignment="1">
      <alignment vertical="top"/>
    </xf>
    <xf numFmtId="0" fontId="4" fillId="0" borderId="0" xfId="7" applyFont="1" applyAlignment="1">
      <alignment horizontal="center" vertical="top"/>
    </xf>
    <xf numFmtId="0" fontId="6" fillId="0" borderId="1" xfId="7" applyFont="1" applyFill="1" applyBorder="1" applyAlignment="1">
      <alignment horizontal="center" vertical="center" textRotation="90" wrapText="1"/>
    </xf>
    <xf numFmtId="0" fontId="4" fillId="0" borderId="1" xfId="7" applyFont="1" applyFill="1" applyBorder="1" applyAlignment="1">
      <alignment horizontal="center" vertical="center" textRotation="90" wrapText="1"/>
    </xf>
    <xf numFmtId="1" fontId="4" fillId="0" borderId="2" xfId="7" applyNumberFormat="1" applyFont="1" applyFill="1" applyBorder="1" applyAlignment="1">
      <alignment horizontal="center" vertical="center" textRotation="90" wrapText="1"/>
    </xf>
    <xf numFmtId="49" fontId="3" fillId="7" borderId="3" xfId="7" applyNumberFormat="1" applyFont="1" applyFill="1" applyBorder="1" applyAlignment="1">
      <alignment horizontal="center" vertical="top" wrapText="1"/>
    </xf>
    <xf numFmtId="0" fontId="3" fillId="0" borderId="22" xfId="7" applyFont="1" applyFill="1" applyBorder="1" applyAlignment="1">
      <alignment horizontal="left" vertical="top"/>
    </xf>
    <xf numFmtId="0" fontId="3" fillId="0" borderId="23" xfId="7" applyFont="1" applyFill="1" applyBorder="1" applyAlignment="1">
      <alignment horizontal="left" vertical="top"/>
    </xf>
    <xf numFmtId="49" fontId="3" fillId="7" borderId="3" xfId="7" applyNumberFormat="1" applyFont="1" applyFill="1" applyBorder="1" applyAlignment="1">
      <alignment horizontal="center" vertical="top"/>
    </xf>
    <xf numFmtId="49" fontId="3" fillId="8" borderId="4" xfId="7" applyNumberFormat="1" applyFont="1" applyFill="1" applyBorder="1" applyAlignment="1">
      <alignment horizontal="center" vertical="top"/>
    </xf>
    <xf numFmtId="0" fontId="3" fillId="0" borderId="35" xfId="7" applyFont="1" applyFill="1" applyBorder="1" applyAlignment="1">
      <alignment horizontal="left" vertical="top" wrapText="1"/>
    </xf>
    <xf numFmtId="0" fontId="3" fillId="0" borderId="67" xfId="7" applyFont="1" applyFill="1" applyBorder="1" applyAlignment="1">
      <alignment horizontal="left" vertical="top" wrapText="1"/>
    </xf>
    <xf numFmtId="0" fontId="4" fillId="0" borderId="30" xfId="7" applyFont="1" applyFill="1" applyBorder="1" applyAlignment="1">
      <alignment horizontal="center" vertical="top" wrapText="1"/>
    </xf>
    <xf numFmtId="1" fontId="4" fillId="0" borderId="31" xfId="7" applyNumberFormat="1" applyFont="1" applyFill="1" applyBorder="1" applyAlignment="1">
      <alignment horizontal="center" vertical="top" wrapText="1"/>
    </xf>
    <xf numFmtId="49" fontId="3" fillId="8" borderId="35" xfId="7" applyNumberFormat="1" applyFont="1" applyFill="1" applyBorder="1" applyAlignment="1">
      <alignment horizontal="center" vertical="top"/>
    </xf>
    <xf numFmtId="0" fontId="4" fillId="0" borderId="18" xfId="7" applyFont="1" applyFill="1" applyBorder="1" applyAlignment="1">
      <alignment horizontal="center" vertical="center" wrapText="1"/>
    </xf>
    <xf numFmtId="164" fontId="4" fillId="0" borderId="0" xfId="7" applyNumberFormat="1" applyFont="1" applyFill="1" applyBorder="1" applyAlignment="1">
      <alignment horizontal="right" vertical="center"/>
    </xf>
    <xf numFmtId="164" fontId="4" fillId="0" borderId="7" xfId="7" applyNumberFormat="1" applyFont="1" applyFill="1" applyBorder="1" applyAlignment="1">
      <alignment horizontal="right" vertical="center"/>
    </xf>
    <xf numFmtId="164" fontId="4" fillId="0" borderId="18" xfId="7" applyNumberFormat="1" applyFont="1" applyFill="1" applyBorder="1" applyAlignment="1">
      <alignment horizontal="right" vertical="center" wrapText="1"/>
    </xf>
    <xf numFmtId="164" fontId="4" fillId="0" borderId="47" xfId="7" applyNumberFormat="1" applyFont="1" applyFill="1" applyBorder="1" applyAlignment="1">
      <alignment horizontal="right" vertical="center"/>
    </xf>
    <xf numFmtId="49" fontId="3" fillId="8" borderId="7" xfId="7" applyNumberFormat="1" applyFont="1" applyFill="1" applyBorder="1" applyAlignment="1">
      <alignment horizontal="center" vertical="top"/>
    </xf>
    <xf numFmtId="0" fontId="4" fillId="0" borderId="78" xfId="7" applyFont="1" applyFill="1" applyBorder="1" applyAlignment="1">
      <alignment vertical="center" wrapText="1"/>
    </xf>
    <xf numFmtId="1" fontId="4" fillId="0" borderId="11" xfId="7" applyNumberFormat="1" applyFont="1" applyFill="1" applyBorder="1" applyAlignment="1">
      <alignment horizontal="center" vertical="center" wrapText="1"/>
    </xf>
    <xf numFmtId="0" fontId="4" fillId="0" borderId="42" xfId="7" applyFont="1" applyFill="1" applyBorder="1" applyAlignment="1">
      <alignment horizontal="center" vertical="center" wrapText="1"/>
    </xf>
    <xf numFmtId="164" fontId="4" fillId="0" borderId="42" xfId="7" applyNumberFormat="1" applyFont="1" applyFill="1" applyBorder="1" applyAlignment="1">
      <alignment horizontal="right" vertical="center" wrapText="1"/>
    </xf>
    <xf numFmtId="49" fontId="3" fillId="7" borderId="39" xfId="7" applyNumberFormat="1" applyFont="1" applyFill="1" applyBorder="1" applyAlignment="1">
      <alignment vertical="top"/>
    </xf>
    <xf numFmtId="49" fontId="3" fillId="8" borderId="40" xfId="7" applyNumberFormat="1" applyFont="1" applyFill="1" applyBorder="1" applyAlignment="1">
      <alignment vertical="top"/>
    </xf>
    <xf numFmtId="49" fontId="3" fillId="0" borderId="40" xfId="7" applyNumberFormat="1" applyFont="1" applyFill="1" applyBorder="1" applyAlignment="1">
      <alignment vertical="top"/>
    </xf>
    <xf numFmtId="0" fontId="3" fillId="9" borderId="32" xfId="7" applyFont="1" applyFill="1" applyBorder="1" applyAlignment="1">
      <alignment horizontal="center" vertical="center"/>
    </xf>
    <xf numFmtId="164" fontId="3" fillId="9" borderId="33" xfId="7" applyNumberFormat="1" applyFont="1" applyFill="1" applyBorder="1" applyAlignment="1">
      <alignment horizontal="right" vertical="center"/>
    </xf>
    <xf numFmtId="164" fontId="3" fillId="9" borderId="22" xfId="7" applyNumberFormat="1" applyFont="1" applyFill="1" applyBorder="1" applyAlignment="1">
      <alignment horizontal="right" vertical="center"/>
    </xf>
    <xf numFmtId="164" fontId="3" fillId="9" borderId="49" xfId="7" applyNumberFormat="1" applyFont="1" applyFill="1" applyBorder="1" applyAlignment="1">
      <alignment horizontal="right" vertical="center"/>
    </xf>
    <xf numFmtId="164" fontId="3" fillId="9" borderId="24" xfId="7" applyNumberFormat="1" applyFont="1" applyFill="1" applyBorder="1" applyAlignment="1">
      <alignment horizontal="right" vertical="center"/>
    </xf>
    <xf numFmtId="0" fontId="4" fillId="0" borderId="1" xfId="7" applyFont="1" applyFill="1" applyBorder="1" applyAlignment="1">
      <alignment vertical="top" wrapText="1"/>
    </xf>
    <xf numFmtId="1" fontId="4" fillId="0" borderId="2" xfId="7" applyNumberFormat="1" applyFont="1" applyFill="1" applyBorder="1" applyAlignment="1">
      <alignment vertical="top" wrapText="1"/>
    </xf>
    <xf numFmtId="49" fontId="3" fillId="7" borderId="49" xfId="7" applyNumberFormat="1" applyFont="1" applyFill="1" applyBorder="1" applyAlignment="1">
      <alignment horizontal="center" vertical="top"/>
    </xf>
    <xf numFmtId="49" fontId="3" fillId="8" borderId="49" xfId="7" applyNumberFormat="1" applyFont="1" applyFill="1" applyBorder="1" applyAlignment="1">
      <alignment horizontal="center" vertical="top"/>
    </xf>
    <xf numFmtId="49" fontId="3" fillId="8" borderId="23" xfId="7" applyNumberFormat="1" applyFont="1" applyFill="1" applyBorder="1" applyAlignment="1">
      <alignment horizontal="center" vertical="top"/>
    </xf>
    <xf numFmtId="164" fontId="3" fillId="8" borderId="30" xfId="7" applyNumberFormat="1" applyFont="1" applyFill="1" applyBorder="1" applyAlignment="1">
      <alignment horizontal="right" vertical="center"/>
    </xf>
    <xf numFmtId="164" fontId="3" fillId="8" borderId="31" xfId="7" applyNumberFormat="1" applyFont="1" applyFill="1" applyBorder="1" applyAlignment="1">
      <alignment horizontal="right" vertical="center"/>
    </xf>
    <xf numFmtId="0" fontId="4" fillId="8" borderId="43" xfId="7" applyFont="1" applyFill="1" applyBorder="1" applyAlignment="1">
      <alignment vertical="top" wrapText="1"/>
    </xf>
    <xf numFmtId="0" fontId="4" fillId="8" borderId="43" xfId="7" applyFont="1" applyFill="1" applyBorder="1" applyAlignment="1">
      <alignment horizontal="center" vertical="top" wrapText="1"/>
    </xf>
    <xf numFmtId="1" fontId="4" fillId="8" borderId="45" xfId="7" applyNumberFormat="1" applyFont="1" applyFill="1" applyBorder="1" applyAlignment="1">
      <alignment horizontal="center" vertical="top" wrapText="1"/>
    </xf>
    <xf numFmtId="49" fontId="3" fillId="7" borderId="32" xfId="7" applyNumberFormat="1" applyFont="1" applyFill="1" applyBorder="1" applyAlignment="1">
      <alignment horizontal="center" vertical="top"/>
    </xf>
    <xf numFmtId="49" fontId="3" fillId="8" borderId="66" xfId="7" applyNumberFormat="1" applyFont="1" applyFill="1" applyBorder="1" applyAlignment="1">
      <alignment horizontal="center" vertical="top"/>
    </xf>
    <xf numFmtId="49" fontId="3" fillId="20" borderId="66" xfId="7" applyNumberFormat="1" applyFont="1" applyFill="1" applyBorder="1" applyAlignment="1">
      <alignment horizontal="center" vertical="top"/>
    </xf>
    <xf numFmtId="49" fontId="3" fillId="20" borderId="67" xfId="7" applyNumberFormat="1" applyFont="1" applyFill="1" applyBorder="1" applyAlignment="1">
      <alignment horizontal="center" vertical="top"/>
    </xf>
    <xf numFmtId="49" fontId="3" fillId="20" borderId="67" xfId="7" applyNumberFormat="1" applyFont="1" applyFill="1" applyBorder="1" applyAlignment="1">
      <alignment horizontal="left" vertical="top"/>
    </xf>
    <xf numFmtId="49" fontId="3" fillId="20" borderId="75" xfId="7" applyNumberFormat="1" applyFont="1" applyFill="1" applyBorder="1" applyAlignment="1">
      <alignment horizontal="left" vertical="top"/>
    </xf>
    <xf numFmtId="49" fontId="3" fillId="20" borderId="44" xfId="7" applyNumberFormat="1" applyFont="1" applyFill="1" applyBorder="1" applyAlignment="1">
      <alignment horizontal="center" vertical="top"/>
    </xf>
    <xf numFmtId="49" fontId="3" fillId="20" borderId="43" xfId="7" applyNumberFormat="1" applyFont="1" applyFill="1" applyBorder="1" applyAlignment="1">
      <alignment horizontal="center" vertical="top"/>
    </xf>
    <xf numFmtId="49" fontId="3" fillId="20" borderId="43" xfId="7" applyNumberFormat="1" applyFont="1" applyFill="1" applyBorder="1" applyAlignment="1">
      <alignment horizontal="left" vertical="top"/>
    </xf>
    <xf numFmtId="49" fontId="3" fillId="20" borderId="45" xfId="7" applyNumberFormat="1" applyFont="1" applyFill="1" applyBorder="1" applyAlignment="1">
      <alignment horizontal="left" vertical="top"/>
    </xf>
    <xf numFmtId="0" fontId="3" fillId="9" borderId="32" xfId="7" applyFont="1" applyFill="1" applyBorder="1" applyAlignment="1">
      <alignment horizontal="center" vertical="top"/>
    </xf>
    <xf numFmtId="164" fontId="3" fillId="9" borderId="3" xfId="7" applyNumberFormat="1" applyFont="1" applyFill="1" applyBorder="1" applyAlignment="1">
      <alignment horizontal="center" vertical="top"/>
    </xf>
    <xf numFmtId="164" fontId="4" fillId="0" borderId="71" xfId="7" applyNumberFormat="1" applyFont="1" applyFill="1" applyBorder="1" applyAlignment="1">
      <alignment horizontal="center" vertical="center"/>
    </xf>
    <xf numFmtId="164" fontId="4" fillId="0" borderId="57" xfId="7" applyNumberFormat="1" applyFont="1" applyFill="1" applyBorder="1" applyAlignment="1">
      <alignment horizontal="center" vertical="center"/>
    </xf>
    <xf numFmtId="164" fontId="3" fillId="0" borderId="57" xfId="7" applyNumberFormat="1" applyFont="1" applyFill="1" applyBorder="1" applyAlignment="1">
      <alignment horizontal="center" vertical="center"/>
    </xf>
    <xf numFmtId="164" fontId="4" fillId="0" borderId="70" xfId="7" applyNumberFormat="1" applyFont="1" applyFill="1" applyBorder="1" applyAlignment="1">
      <alignment horizontal="center" vertical="center"/>
    </xf>
    <xf numFmtId="164" fontId="4" fillId="0" borderId="54" xfId="7" applyNumberFormat="1" applyFont="1" applyFill="1" applyBorder="1" applyAlignment="1">
      <alignment vertical="top"/>
    </xf>
    <xf numFmtId="0" fontId="4" fillId="0" borderId="49" xfId="7" applyFont="1" applyFill="1" applyBorder="1" applyAlignment="1">
      <alignment horizontal="center" vertical="top"/>
    </xf>
    <xf numFmtId="164" fontId="4" fillId="0" borderId="78" xfId="7" applyNumberFormat="1" applyFont="1" applyFill="1" applyBorder="1" applyAlignment="1">
      <alignment horizontal="center" vertical="center"/>
    </xf>
    <xf numFmtId="164" fontId="4" fillId="0" borderId="54" xfId="7" applyNumberFormat="1" applyFont="1" applyFill="1" applyBorder="1" applyAlignment="1">
      <alignment horizontal="center" vertical="center"/>
    </xf>
    <xf numFmtId="164" fontId="4" fillId="0" borderId="51" xfId="7" applyNumberFormat="1" applyFont="1" applyFill="1" applyBorder="1" applyAlignment="1">
      <alignment horizontal="center" vertical="center"/>
    </xf>
    <xf numFmtId="164" fontId="4" fillId="0" borderId="78" xfId="7" applyNumberFormat="1" applyFont="1" applyFill="1" applyBorder="1" applyAlignment="1">
      <alignment vertical="top"/>
    </xf>
    <xf numFmtId="164" fontId="4" fillId="0" borderId="57" xfId="7" applyNumberFormat="1" applyFont="1" applyFill="1" applyBorder="1" applyAlignment="1">
      <alignment vertical="top"/>
    </xf>
    <xf numFmtId="164" fontId="3" fillId="0" borderId="57" xfId="7" applyNumberFormat="1" applyFont="1" applyFill="1" applyBorder="1" applyAlignment="1">
      <alignment vertical="top"/>
    </xf>
    <xf numFmtId="164" fontId="4" fillId="0" borderId="70" xfId="7" applyNumberFormat="1" applyFont="1" applyFill="1" applyBorder="1" applyAlignment="1">
      <alignment vertical="top"/>
    </xf>
    <xf numFmtId="164" fontId="4" fillId="0" borderId="51" xfId="7" applyNumberFormat="1" applyFont="1" applyFill="1" applyBorder="1" applyAlignment="1">
      <alignment vertical="top"/>
    </xf>
    <xf numFmtId="0" fontId="4" fillId="0" borderId="18" xfId="7" applyFont="1" applyFill="1" applyBorder="1" applyAlignment="1">
      <alignment vertical="top"/>
    </xf>
    <xf numFmtId="1" fontId="4" fillId="0" borderId="20" xfId="7" applyNumberFormat="1" applyFont="1" applyFill="1" applyBorder="1" applyAlignment="1">
      <alignment horizontal="center" vertical="center" wrapText="1"/>
    </xf>
    <xf numFmtId="0" fontId="4" fillId="0" borderId="51" xfId="7" applyFont="1" applyFill="1" applyBorder="1" applyAlignment="1">
      <alignment vertical="top" wrapText="1"/>
    </xf>
    <xf numFmtId="1" fontId="4" fillId="0" borderId="56" xfId="7" applyNumberFormat="1" applyFont="1" applyFill="1" applyBorder="1" applyAlignment="1">
      <alignment horizontal="center" vertical="center" wrapText="1"/>
    </xf>
    <xf numFmtId="0" fontId="4" fillId="0" borderId="42" xfId="7" applyFont="1" applyFill="1" applyBorder="1" applyAlignment="1">
      <alignment vertical="top"/>
    </xf>
    <xf numFmtId="164" fontId="4" fillId="0" borderId="79" xfId="7" applyNumberFormat="1" applyFont="1" applyFill="1" applyBorder="1" applyAlignment="1">
      <alignment vertical="top"/>
    </xf>
    <xf numFmtId="164" fontId="4" fillId="0" borderId="9" xfId="7" applyNumberFormat="1" applyFont="1" applyFill="1" applyBorder="1" applyAlignment="1">
      <alignment vertical="top"/>
    </xf>
    <xf numFmtId="164" fontId="3" fillId="0" borderId="9" xfId="7" applyNumberFormat="1" applyFont="1" applyFill="1" applyBorder="1" applyAlignment="1">
      <alignment vertical="top"/>
    </xf>
    <xf numFmtId="164" fontId="4" fillId="0" borderId="72" xfId="7" applyNumberFormat="1" applyFont="1" applyFill="1" applyBorder="1" applyAlignment="1">
      <alignment vertical="top"/>
    </xf>
    <xf numFmtId="164" fontId="4" fillId="0" borderId="53" xfId="7" applyNumberFormat="1" applyFont="1" applyFill="1" applyBorder="1" applyAlignment="1">
      <alignment vertical="top"/>
    </xf>
    <xf numFmtId="164" fontId="4" fillId="0" borderId="12" xfId="7" applyNumberFormat="1" applyFont="1" applyFill="1" applyBorder="1" applyAlignment="1">
      <alignment vertical="top"/>
    </xf>
    <xf numFmtId="0" fontId="3" fillId="9" borderId="49" xfId="7" applyFont="1" applyFill="1" applyBorder="1" applyAlignment="1">
      <alignment horizontal="center" vertical="center"/>
    </xf>
    <xf numFmtId="164" fontId="3" fillId="9" borderId="32" xfId="7" applyNumberFormat="1" applyFont="1" applyFill="1" applyBorder="1" applyAlignment="1">
      <alignment horizontal="center" vertical="center"/>
    </xf>
    <xf numFmtId="164" fontId="3" fillId="9" borderId="49" xfId="7" applyNumberFormat="1" applyFont="1" applyFill="1" applyBorder="1" applyAlignment="1">
      <alignment horizontal="center" vertical="center"/>
    </xf>
    <xf numFmtId="164" fontId="5" fillId="9" borderId="24" xfId="7" applyNumberFormat="1" applyFont="1" applyFill="1" applyBorder="1" applyAlignment="1">
      <alignment horizontal="center" vertical="center"/>
    </xf>
    <xf numFmtId="164" fontId="3" fillId="9" borderId="41" xfId="7" applyNumberFormat="1" applyFont="1" applyFill="1" applyBorder="1" applyAlignment="1">
      <alignment horizontal="right" vertical="center"/>
    </xf>
    <xf numFmtId="164" fontId="3" fillId="9" borderId="43" xfId="7" applyNumberFormat="1" applyFont="1" applyFill="1" applyBorder="1" applyAlignment="1">
      <alignment horizontal="right" vertical="center"/>
    </xf>
    <xf numFmtId="0" fontId="4" fillId="10" borderId="39" xfId="7" applyFont="1" applyFill="1" applyBorder="1" applyAlignment="1">
      <alignment horizontal="center" vertical="top" wrapText="1"/>
    </xf>
    <xf numFmtId="49" fontId="5" fillId="23" borderId="50" xfId="7" applyNumberFormat="1" applyFont="1" applyFill="1" applyBorder="1" applyAlignment="1">
      <alignment horizontal="left" vertical="top"/>
    </xf>
    <xf numFmtId="49" fontId="5" fillId="11" borderId="65" xfId="7" applyNumberFormat="1" applyFont="1" applyFill="1" applyBorder="1" applyAlignment="1">
      <alignment horizontal="center" vertical="top" wrapText="1"/>
    </xf>
    <xf numFmtId="49" fontId="5" fillId="11" borderId="26" xfId="7" applyNumberFormat="1" applyFont="1" applyFill="1" applyBorder="1" applyAlignment="1">
      <alignment horizontal="center" vertical="top" wrapText="1"/>
    </xf>
    <xf numFmtId="0" fontId="6" fillId="0" borderId="5" xfId="7" applyFont="1" applyBorder="1" applyAlignment="1">
      <alignment horizontal="center" vertical="top"/>
    </xf>
    <xf numFmtId="164" fontId="6" fillId="0" borderId="15" xfId="7" applyNumberFormat="1" applyFont="1" applyBorder="1" applyAlignment="1">
      <alignment horizontal="center" vertical="top"/>
    </xf>
    <xf numFmtId="164" fontId="6" fillId="0" borderId="14" xfId="7" applyNumberFormat="1" applyFont="1" applyBorder="1" applyAlignment="1">
      <alignment horizontal="center" vertical="top"/>
    </xf>
    <xf numFmtId="164" fontId="5" fillId="0" borderId="76" xfId="7" applyNumberFormat="1" applyFont="1" applyBorder="1" applyAlignment="1">
      <alignment horizontal="center" vertical="top"/>
    </xf>
    <xf numFmtId="164" fontId="6" fillId="0" borderId="16" xfId="7" applyNumberFormat="1" applyFont="1" applyBorder="1" applyAlignment="1">
      <alignment horizontal="center" vertical="top"/>
    </xf>
    <xf numFmtId="164" fontId="6" fillId="4" borderId="17" xfId="7" applyNumberFormat="1" applyFont="1" applyFill="1" applyBorder="1" applyAlignment="1">
      <alignment horizontal="center" vertical="top"/>
    </xf>
    <xf numFmtId="164" fontId="6" fillId="0" borderId="5" xfId="7" applyNumberFormat="1" applyFont="1" applyBorder="1" applyAlignment="1">
      <alignment horizontal="center" vertical="top"/>
    </xf>
    <xf numFmtId="49" fontId="5" fillId="2" borderId="59" xfId="7" applyNumberFormat="1" applyFont="1" applyFill="1" applyBorder="1" applyAlignment="1">
      <alignment vertical="top"/>
    </xf>
    <xf numFmtId="49" fontId="5" fillId="11" borderId="28" xfId="7" applyNumberFormat="1" applyFont="1" applyFill="1" applyBorder="1" applyAlignment="1">
      <alignment horizontal="center" vertical="top" wrapText="1"/>
    </xf>
    <xf numFmtId="49" fontId="5" fillId="11" borderId="19" xfId="7" applyNumberFormat="1" applyFont="1" applyFill="1" applyBorder="1" applyAlignment="1">
      <alignment horizontal="center" vertical="top" wrapText="1"/>
    </xf>
    <xf numFmtId="0" fontId="6" fillId="0" borderId="51" xfId="7" applyFont="1" applyBorder="1" applyAlignment="1">
      <alignment horizontal="center" vertical="top"/>
    </xf>
    <xf numFmtId="164" fontId="6" fillId="0" borderId="61" xfId="7" applyNumberFormat="1" applyFont="1" applyBorder="1" applyAlignment="1">
      <alignment horizontal="center" vertical="top"/>
    </xf>
    <xf numFmtId="164" fontId="6" fillId="0" borderId="57" xfId="7" applyNumberFormat="1" applyFont="1" applyBorder="1" applyAlignment="1">
      <alignment horizontal="center" vertical="top"/>
    </xf>
    <xf numFmtId="164" fontId="5" fillId="0" borderId="78" xfId="7" applyNumberFormat="1" applyFont="1" applyBorder="1" applyAlignment="1">
      <alignment horizontal="center" vertical="top"/>
    </xf>
    <xf numFmtId="164" fontId="6" fillId="0" borderId="56" xfId="7" applyNumberFormat="1" applyFont="1" applyBorder="1" applyAlignment="1">
      <alignment horizontal="center" vertical="top"/>
    </xf>
    <xf numFmtId="164" fontId="6" fillId="4" borderId="62" xfId="7" applyNumberFormat="1" applyFont="1" applyFill="1" applyBorder="1" applyAlignment="1">
      <alignment horizontal="center" vertical="top"/>
    </xf>
    <xf numFmtId="164" fontId="6" fillId="0" borderId="51" xfId="7" applyNumberFormat="1" applyFont="1" applyBorder="1" applyAlignment="1">
      <alignment horizontal="center" vertical="top"/>
    </xf>
    <xf numFmtId="0" fontId="6" fillId="0" borderId="18" xfId="7" applyFont="1" applyBorder="1" applyAlignment="1">
      <alignment horizontal="center" vertical="top"/>
    </xf>
    <xf numFmtId="164" fontId="6" fillId="0" borderId="6" xfId="7" applyNumberFormat="1" applyFont="1" applyBorder="1" applyAlignment="1">
      <alignment horizontal="center" vertical="top"/>
    </xf>
    <xf numFmtId="164" fontId="5" fillId="0" borderId="19" xfId="7" applyNumberFormat="1" applyFont="1" applyBorder="1" applyAlignment="1">
      <alignment horizontal="center" vertical="top"/>
    </xf>
    <xf numFmtId="164" fontId="5" fillId="0" borderId="28" xfId="7" applyNumberFormat="1" applyFont="1" applyBorder="1" applyAlignment="1">
      <alignment horizontal="center" vertical="top"/>
    </xf>
    <xf numFmtId="164" fontId="6" fillId="4" borderId="0" xfId="7" applyNumberFormat="1" applyFont="1" applyFill="1" applyAlignment="1">
      <alignment horizontal="center" vertical="top"/>
    </xf>
    <xf numFmtId="164" fontId="6" fillId="0" borderId="18" xfId="7" applyNumberFormat="1" applyFont="1" applyBorder="1" applyAlignment="1">
      <alignment horizontal="center" vertical="top"/>
    </xf>
    <xf numFmtId="0" fontId="18" fillId="24" borderId="49" xfId="7" applyFont="1" applyFill="1" applyBorder="1" applyAlignment="1">
      <alignment horizontal="center" vertical="top"/>
    </xf>
    <xf numFmtId="164" fontId="5" fillId="5" borderId="26" xfId="7" applyNumberFormat="1" applyFont="1" applyFill="1" applyBorder="1" applyAlignment="1">
      <alignment horizontal="center" vertical="top"/>
    </xf>
    <xf numFmtId="49" fontId="17" fillId="0" borderId="0" xfId="7" applyNumberFormat="1" applyFont="1" applyBorder="1" applyAlignment="1">
      <alignment horizontal="center" vertical="top"/>
    </xf>
    <xf numFmtId="164" fontId="5" fillId="0" borderId="76" xfId="7" applyNumberFormat="1" applyFont="1" applyFill="1" applyBorder="1" applyAlignment="1">
      <alignment horizontal="center" vertical="top"/>
    </xf>
    <xf numFmtId="164" fontId="5" fillId="0" borderId="14" xfId="7" applyNumberFormat="1" applyFont="1" applyFill="1" applyBorder="1" applyAlignment="1">
      <alignment horizontal="center" vertical="top"/>
    </xf>
    <xf numFmtId="164" fontId="5" fillId="0" borderId="16" xfId="7" applyNumberFormat="1" applyFont="1" applyFill="1" applyBorder="1" applyAlignment="1">
      <alignment horizontal="center" vertical="top"/>
    </xf>
    <xf numFmtId="164" fontId="5" fillId="0" borderId="79" xfId="7" applyNumberFormat="1" applyFont="1" applyFill="1" applyBorder="1" applyAlignment="1">
      <alignment horizontal="center" vertical="top"/>
    </xf>
    <xf numFmtId="164" fontId="5" fillId="0" borderId="9" xfId="7" applyNumberFormat="1" applyFont="1" applyFill="1" applyBorder="1" applyAlignment="1">
      <alignment horizontal="center" vertical="top"/>
    </xf>
    <xf numFmtId="164" fontId="5" fillId="0" borderId="11" xfId="7" applyNumberFormat="1" applyFont="1" applyFill="1" applyBorder="1" applyAlignment="1">
      <alignment horizontal="center" vertical="top"/>
    </xf>
    <xf numFmtId="49" fontId="17" fillId="0" borderId="67" xfId="7" applyNumberFormat="1" applyFont="1" applyBorder="1" applyAlignment="1">
      <alignment horizontal="center" vertical="top"/>
    </xf>
    <xf numFmtId="49" fontId="5" fillId="2" borderId="66" xfId="7" applyNumberFormat="1" applyFont="1" applyFill="1" applyBorder="1" applyAlignment="1">
      <alignment horizontal="center" vertical="top"/>
    </xf>
    <xf numFmtId="49" fontId="5" fillId="2" borderId="44" xfId="7" applyNumberFormat="1" applyFont="1" applyFill="1" applyBorder="1" applyAlignment="1">
      <alignment horizontal="center" vertical="top"/>
    </xf>
    <xf numFmtId="49" fontId="17" fillId="0" borderId="43" xfId="7" applyNumberFormat="1" applyFont="1" applyBorder="1" applyAlignment="1">
      <alignment horizontal="center" vertical="top"/>
    </xf>
    <xf numFmtId="164" fontId="5" fillId="0" borderId="29" xfId="7" applyNumberFormat="1" applyFont="1" applyFill="1" applyBorder="1" applyAlignment="1">
      <alignment horizontal="center" vertical="top"/>
    </xf>
    <xf numFmtId="164" fontId="5" fillId="0" borderId="1" xfId="7" applyNumberFormat="1" applyFont="1" applyFill="1" applyBorder="1" applyAlignment="1">
      <alignment horizontal="center" vertical="top"/>
    </xf>
    <xf numFmtId="164" fontId="5" fillId="0" borderId="2" xfId="7" applyNumberFormat="1" applyFont="1" applyFill="1" applyBorder="1" applyAlignment="1">
      <alignment horizontal="center" vertical="top"/>
    </xf>
    <xf numFmtId="49" fontId="5" fillId="2" borderId="59" xfId="7" applyNumberFormat="1" applyFont="1" applyFill="1" applyBorder="1" applyAlignment="1">
      <alignment horizontal="center" vertical="top"/>
    </xf>
    <xf numFmtId="164" fontId="5" fillId="0" borderId="37" xfId="7" applyNumberFormat="1" applyFont="1" applyFill="1" applyBorder="1" applyAlignment="1">
      <alignment horizontal="center" vertical="top"/>
    </xf>
    <xf numFmtId="164" fontId="5" fillId="0" borderId="36" xfId="7" applyNumberFormat="1" applyFont="1" applyFill="1" applyBorder="1" applyAlignment="1">
      <alignment horizontal="center" vertical="top"/>
    </xf>
    <xf numFmtId="164" fontId="5" fillId="0" borderId="74" xfId="7" applyNumberFormat="1" applyFont="1" applyFill="1" applyBorder="1" applyAlignment="1">
      <alignment horizontal="center" vertical="top"/>
    </xf>
    <xf numFmtId="49" fontId="5" fillId="0" borderId="41" xfId="7" applyNumberFormat="1" applyFont="1" applyFill="1" applyBorder="1" applyAlignment="1">
      <alignment horizontal="center" vertical="top" wrapText="1"/>
    </xf>
    <xf numFmtId="49" fontId="5" fillId="11" borderId="41" xfId="7" applyNumberFormat="1" applyFont="1" applyFill="1" applyBorder="1" applyAlignment="1">
      <alignment horizontal="center" vertical="top" wrapText="1"/>
    </xf>
    <xf numFmtId="1" fontId="4" fillId="0" borderId="60" xfId="7" applyNumberFormat="1" applyFont="1" applyFill="1" applyBorder="1" applyAlignment="1">
      <alignment horizontal="center" vertical="center" wrapText="1"/>
    </xf>
    <xf numFmtId="49" fontId="5" fillId="15" borderId="49" xfId="7" applyNumberFormat="1" applyFont="1" applyFill="1" applyBorder="1" applyAlignment="1">
      <alignment horizontal="center" vertical="top"/>
    </xf>
    <xf numFmtId="49" fontId="5" fillId="11" borderId="42" xfId="7" applyNumberFormat="1" applyFont="1" applyFill="1" applyBorder="1" applyAlignment="1">
      <alignment vertical="top" wrapText="1"/>
    </xf>
    <xf numFmtId="49" fontId="5" fillId="0" borderId="49" xfId="7" applyNumberFormat="1" applyFont="1" applyFill="1" applyBorder="1" applyAlignment="1">
      <alignment vertical="top" wrapText="1"/>
    </xf>
    <xf numFmtId="49" fontId="35" fillId="0" borderId="43" xfId="7" applyNumberFormat="1" applyFont="1" applyBorder="1" applyAlignment="1">
      <alignment horizontal="center" vertical="top"/>
    </xf>
    <xf numFmtId="164" fontId="5" fillId="0" borderId="41" xfId="7" applyNumberFormat="1" applyFont="1" applyFill="1" applyBorder="1" applyAlignment="1">
      <alignment horizontal="center" vertical="top"/>
    </xf>
    <xf numFmtId="164" fontId="5" fillId="0" borderId="30" xfId="7" applyNumberFormat="1" applyFont="1" applyFill="1" applyBorder="1" applyAlignment="1">
      <alignment horizontal="center" vertical="top"/>
    </xf>
    <xf numFmtId="164" fontId="5" fillId="0" borderId="31" xfId="7" applyNumberFormat="1" applyFont="1" applyFill="1" applyBorder="1" applyAlignment="1">
      <alignment horizontal="center" vertical="top"/>
    </xf>
    <xf numFmtId="9" fontId="28" fillId="0" borderId="23" xfId="7" applyNumberFormat="1" applyFont="1" applyBorder="1" applyAlignment="1">
      <alignment horizontal="center" vertical="top"/>
    </xf>
    <xf numFmtId="9" fontId="28" fillId="0" borderId="24" xfId="7" applyNumberFormat="1" applyFont="1" applyBorder="1" applyAlignment="1">
      <alignment horizontal="center" vertical="top"/>
    </xf>
    <xf numFmtId="49" fontId="5" fillId="2" borderId="32" xfId="7" applyNumberFormat="1" applyFont="1" applyFill="1" applyBorder="1" applyAlignment="1">
      <alignment horizontal="center" vertical="top"/>
    </xf>
    <xf numFmtId="164" fontId="5" fillId="24" borderId="33" xfId="7" applyNumberFormat="1" applyFont="1" applyFill="1" applyBorder="1" applyAlignment="1">
      <alignment horizontal="center" vertical="top"/>
    </xf>
    <xf numFmtId="0" fontId="28" fillId="0" borderId="23" xfId="7" applyFont="1" applyFill="1" applyBorder="1" applyAlignment="1">
      <alignment horizontal="left" vertical="top"/>
    </xf>
    <xf numFmtId="49" fontId="3" fillId="8" borderId="32" xfId="7" applyNumberFormat="1" applyFont="1" applyFill="1" applyBorder="1" applyAlignment="1">
      <alignment horizontal="center" vertical="top"/>
    </xf>
    <xf numFmtId="164" fontId="3" fillId="8" borderId="3" xfId="7" applyNumberFormat="1" applyFont="1" applyFill="1" applyBorder="1" applyAlignment="1">
      <alignment horizontal="center" vertical="center"/>
    </xf>
    <xf numFmtId="0" fontId="4" fillId="8" borderId="23" xfId="7" applyFont="1" applyFill="1" applyBorder="1" applyAlignment="1">
      <alignment vertical="top" wrapText="1"/>
    </xf>
    <xf numFmtId="0" fontId="4" fillId="8" borderId="23" xfId="7" applyFont="1" applyFill="1" applyBorder="1" applyAlignment="1">
      <alignment horizontal="center" vertical="top" wrapText="1"/>
    </xf>
    <xf numFmtId="1" fontId="4" fillId="8" borderId="24" xfId="7" applyNumberFormat="1" applyFont="1" applyFill="1" applyBorder="1" applyAlignment="1">
      <alignment horizontal="center" vertical="top" wrapText="1"/>
    </xf>
    <xf numFmtId="49" fontId="3" fillId="2" borderId="66" xfId="7" applyNumberFormat="1" applyFont="1" applyFill="1" applyBorder="1" applyAlignment="1">
      <alignment horizontal="center" vertical="top"/>
    </xf>
    <xf numFmtId="49" fontId="3" fillId="3" borderId="50" xfId="7" applyNumberFormat="1" applyFont="1" applyFill="1" applyBorder="1" applyAlignment="1">
      <alignment horizontal="center" vertical="top"/>
    </xf>
    <xf numFmtId="49" fontId="3" fillId="3" borderId="66" xfId="7" applyNumberFormat="1" applyFont="1" applyFill="1" applyBorder="1" applyAlignment="1">
      <alignment horizontal="left" vertical="center"/>
    </xf>
    <xf numFmtId="49" fontId="3" fillId="3" borderId="67" xfId="7" applyNumberFormat="1" applyFont="1" applyFill="1" applyBorder="1" applyAlignment="1">
      <alignment horizontal="left" vertical="center"/>
    </xf>
    <xf numFmtId="49" fontId="3" fillId="3" borderId="67" xfId="7" applyNumberFormat="1" applyFont="1" applyFill="1" applyBorder="1" applyAlignment="1">
      <alignment vertical="top"/>
    </xf>
    <xf numFmtId="49" fontId="3" fillId="3" borderId="75" xfId="7" applyNumberFormat="1" applyFont="1" applyFill="1" applyBorder="1" applyAlignment="1">
      <alignment vertical="top"/>
    </xf>
    <xf numFmtId="49" fontId="3" fillId="0" borderId="66" xfId="7" applyNumberFormat="1" applyFont="1" applyFill="1" applyBorder="1" applyAlignment="1">
      <alignment horizontal="left" vertical="center"/>
    </xf>
    <xf numFmtId="49" fontId="3" fillId="0" borderId="67" xfId="7" applyNumberFormat="1" applyFont="1" applyFill="1" applyBorder="1" applyAlignment="1">
      <alignment horizontal="left" vertical="center"/>
    </xf>
    <xf numFmtId="164" fontId="3" fillId="0" borderId="26" xfId="7" applyNumberFormat="1" applyFont="1" applyFill="1" applyBorder="1" applyAlignment="1">
      <alignment horizontal="center" vertical="center"/>
    </xf>
    <xf numFmtId="0" fontId="4" fillId="0" borderId="33" xfId="7" applyFont="1" applyFill="1" applyBorder="1" applyAlignment="1">
      <alignment vertical="center" wrapText="1"/>
    </xf>
    <xf numFmtId="0" fontId="4" fillId="0" borderId="22" xfId="7" applyNumberFormat="1" applyFont="1" applyFill="1" applyBorder="1" applyAlignment="1">
      <alignment vertical="center" wrapText="1"/>
    </xf>
    <xf numFmtId="1" fontId="4" fillId="0" borderId="49" xfId="7" applyNumberFormat="1" applyFont="1" applyBorder="1" applyAlignment="1">
      <alignment vertical="top" wrapText="1"/>
    </xf>
    <xf numFmtId="0" fontId="4" fillId="0" borderId="41" xfId="7" applyNumberFormat="1" applyFont="1" applyFill="1" applyBorder="1" applyAlignment="1">
      <alignment horizontal="center" vertical="center" wrapText="1"/>
    </xf>
    <xf numFmtId="0" fontId="4" fillId="0" borderId="23" xfId="7" applyFont="1" applyFill="1" applyBorder="1" applyAlignment="1">
      <alignment vertical="center" wrapText="1"/>
    </xf>
    <xf numFmtId="0" fontId="4" fillId="0" borderId="24" xfId="7" applyFont="1" applyFill="1" applyBorder="1" applyAlignment="1">
      <alignment vertical="center" wrapText="1"/>
    </xf>
    <xf numFmtId="49" fontId="3" fillId="0" borderId="67" xfId="7" applyNumberFormat="1" applyFont="1" applyFill="1" applyBorder="1" applyAlignment="1">
      <alignment horizontal="center" vertical="top"/>
    </xf>
    <xf numFmtId="164" fontId="4" fillId="0" borderId="19" xfId="7" applyNumberFormat="1" applyFont="1" applyFill="1" applyBorder="1" applyAlignment="1">
      <alignment horizontal="center" vertical="top"/>
    </xf>
    <xf numFmtId="164" fontId="3" fillId="0" borderId="19" xfId="7" applyNumberFormat="1" applyFont="1" applyFill="1" applyBorder="1" applyAlignment="1">
      <alignment horizontal="center" vertical="top" wrapText="1"/>
    </xf>
    <xf numFmtId="164" fontId="4" fillId="0" borderId="20" xfId="7" applyNumberFormat="1" applyFont="1" applyFill="1" applyBorder="1" applyAlignment="1">
      <alignment horizontal="center" vertical="top"/>
    </xf>
    <xf numFmtId="164" fontId="4" fillId="10" borderId="18" xfId="7" applyNumberFormat="1" applyFont="1" applyFill="1" applyBorder="1" applyAlignment="1">
      <alignment vertical="top"/>
    </xf>
    <xf numFmtId="164" fontId="4" fillId="0" borderId="50" xfId="7" applyNumberFormat="1" applyFont="1" applyFill="1" applyBorder="1" applyAlignment="1">
      <alignment vertical="top"/>
    </xf>
    <xf numFmtId="49" fontId="3" fillId="0" borderId="18" xfId="7" applyNumberFormat="1" applyFont="1" applyFill="1" applyBorder="1" applyAlignment="1">
      <alignment horizontal="center" vertical="top"/>
    </xf>
    <xf numFmtId="49" fontId="3" fillId="0" borderId="0" xfId="7" applyNumberFormat="1" applyFont="1" applyFill="1" applyBorder="1" applyAlignment="1">
      <alignment horizontal="center" vertical="top"/>
    </xf>
    <xf numFmtId="164" fontId="4" fillId="0" borderId="18" xfId="7" applyNumberFormat="1" applyFont="1" applyFill="1" applyBorder="1" applyAlignment="1">
      <alignment vertical="top"/>
    </xf>
    <xf numFmtId="164" fontId="4" fillId="0" borderId="6" xfId="7" applyNumberFormat="1" applyFont="1" applyFill="1" applyBorder="1" applyAlignment="1">
      <alignment vertical="top"/>
    </xf>
    <xf numFmtId="49" fontId="4" fillId="0" borderId="57" xfId="7" applyNumberFormat="1" applyFont="1" applyFill="1" applyBorder="1" applyAlignment="1">
      <alignment horizontal="center" vertical="center" wrapText="1"/>
    </xf>
    <xf numFmtId="164" fontId="4" fillId="0" borderId="28" xfId="7" applyNumberFormat="1" applyFont="1" applyFill="1" applyBorder="1" applyAlignment="1">
      <alignment vertical="top"/>
    </xf>
    <xf numFmtId="164" fontId="4" fillId="0" borderId="7" xfId="7" applyNumberFormat="1" applyFont="1" applyFill="1" applyBorder="1" applyAlignment="1">
      <alignment horizontal="center" vertical="top"/>
    </xf>
    <xf numFmtId="0" fontId="30" fillId="0" borderId="51" xfId="7" applyFont="1" applyFill="1" applyBorder="1" applyAlignment="1">
      <alignment vertical="top" wrapText="1"/>
    </xf>
    <xf numFmtId="0" fontId="4" fillId="0" borderId="8" xfId="7" applyFont="1" applyFill="1" applyBorder="1" applyAlignment="1">
      <alignment vertical="top" wrapText="1"/>
    </xf>
    <xf numFmtId="164" fontId="4" fillId="0" borderId="42" xfId="7" applyNumberFormat="1" applyFont="1" applyFill="1" applyBorder="1" applyAlignment="1">
      <alignment vertical="top"/>
    </xf>
    <xf numFmtId="49" fontId="3" fillId="0" borderId="43" xfId="7" applyNumberFormat="1" applyFont="1" applyFill="1" applyBorder="1" applyAlignment="1">
      <alignment horizontal="center" vertical="top"/>
    </xf>
    <xf numFmtId="0" fontId="4" fillId="0" borderId="12" xfId="7" applyFont="1" applyFill="1" applyBorder="1" applyAlignment="1">
      <alignment vertical="top" wrapText="1"/>
    </xf>
    <xf numFmtId="0" fontId="3" fillId="9" borderId="49" xfId="7" applyFont="1" applyFill="1" applyBorder="1" applyAlignment="1">
      <alignment horizontal="center" vertical="top"/>
    </xf>
    <xf numFmtId="164" fontId="3" fillId="9" borderId="33" xfId="7" applyNumberFormat="1" applyFont="1" applyFill="1" applyBorder="1" applyAlignment="1">
      <alignment horizontal="center" vertical="top"/>
    </xf>
    <xf numFmtId="0" fontId="4" fillId="0" borderId="39" xfId="7" applyFont="1" applyFill="1" applyBorder="1" applyAlignment="1">
      <alignment vertical="top" wrapText="1"/>
    </xf>
    <xf numFmtId="9" fontId="4" fillId="0" borderId="30" xfId="7" applyNumberFormat="1" applyFont="1" applyFill="1" applyBorder="1" applyAlignment="1">
      <alignment horizontal="center" vertical="top" wrapText="1"/>
    </xf>
    <xf numFmtId="9" fontId="4" fillId="0" borderId="40" xfId="7" applyNumberFormat="1" applyFont="1" applyFill="1" applyBorder="1" applyAlignment="1">
      <alignment horizontal="center" vertical="top" wrapText="1"/>
    </xf>
    <xf numFmtId="1" fontId="4" fillId="0" borderId="42" xfId="7" applyNumberFormat="1" applyFont="1" applyFill="1" applyBorder="1" applyAlignment="1">
      <alignment horizontal="center" vertical="top" wrapText="1"/>
    </xf>
    <xf numFmtId="0" fontId="4" fillId="0" borderId="75" xfId="7" applyFont="1" applyFill="1" applyBorder="1" applyAlignment="1">
      <alignment horizontal="center" vertical="top"/>
    </xf>
    <xf numFmtId="164" fontId="4" fillId="0" borderId="18" xfId="7" applyNumberFormat="1" applyFont="1" applyFill="1" applyBorder="1" applyAlignment="1">
      <alignment horizontal="center" vertical="top"/>
    </xf>
    <xf numFmtId="164" fontId="4" fillId="0" borderId="59" xfId="7" applyNumberFormat="1" applyFont="1" applyFill="1" applyBorder="1" applyAlignment="1">
      <alignment horizontal="center" vertical="top"/>
    </xf>
    <xf numFmtId="49" fontId="3" fillId="8" borderId="22" xfId="7" applyNumberFormat="1" applyFont="1" applyFill="1" applyBorder="1" applyAlignment="1">
      <alignment horizontal="center" vertical="top"/>
    </xf>
    <xf numFmtId="164" fontId="3" fillId="8" borderId="3" xfId="7" applyNumberFormat="1" applyFont="1" applyFill="1" applyBorder="1" applyAlignment="1">
      <alignment horizontal="center" vertical="top"/>
    </xf>
    <xf numFmtId="164" fontId="3" fillId="8" borderId="33" xfId="7" applyNumberFormat="1" applyFont="1" applyFill="1" applyBorder="1" applyAlignment="1">
      <alignment horizontal="center" vertical="top"/>
    </xf>
    <xf numFmtId="0" fontId="4" fillId="0" borderId="49" xfId="7" applyFont="1" applyBorder="1" applyAlignment="1">
      <alignment vertical="top" wrapText="1"/>
    </xf>
    <xf numFmtId="49" fontId="3" fillId="0" borderId="65" xfId="7" applyNumberFormat="1" applyFont="1" applyFill="1" applyBorder="1" applyAlignment="1">
      <alignment horizontal="center" vertical="top"/>
    </xf>
    <xf numFmtId="0" fontId="4" fillId="0" borderId="5" xfId="7" applyFont="1" applyFill="1" applyBorder="1" applyAlignment="1">
      <alignment horizontal="center" vertical="top"/>
    </xf>
    <xf numFmtId="164" fontId="4" fillId="0" borderId="32" xfId="7" applyNumberFormat="1" applyFont="1" applyFill="1" applyBorder="1" applyAlignment="1">
      <alignment horizontal="center" vertical="top"/>
    </xf>
    <xf numFmtId="164" fontId="3" fillId="0" borderId="4" xfId="7" applyNumberFormat="1" applyFont="1" applyFill="1" applyBorder="1" applyAlignment="1">
      <alignment horizontal="center" vertical="top"/>
    </xf>
    <xf numFmtId="164" fontId="4" fillId="0" borderId="22" xfId="7" applyNumberFormat="1" applyFont="1" applyFill="1" applyBorder="1" applyAlignment="1">
      <alignment horizontal="center" vertical="top"/>
    </xf>
    <xf numFmtId="164" fontId="4" fillId="0" borderId="49" xfId="7" applyNumberFormat="1" applyFont="1" applyFill="1" applyBorder="1" applyAlignment="1">
      <alignment horizontal="center" vertical="top"/>
    </xf>
    <xf numFmtId="164" fontId="3" fillId="9" borderId="4" xfId="7" applyNumberFormat="1" applyFont="1" applyFill="1" applyBorder="1" applyAlignment="1">
      <alignment horizontal="center" vertical="top"/>
    </xf>
    <xf numFmtId="164" fontId="3" fillId="9" borderId="22" xfId="7" applyNumberFormat="1" applyFont="1" applyFill="1" applyBorder="1" applyAlignment="1">
      <alignment horizontal="center" vertical="top"/>
    </xf>
    <xf numFmtId="164" fontId="3" fillId="9" borderId="49" xfId="7" applyNumberFormat="1" applyFont="1" applyFill="1" applyBorder="1" applyAlignment="1">
      <alignment horizontal="center" vertical="top"/>
    </xf>
    <xf numFmtId="0" fontId="4" fillId="0" borderId="46" xfId="7" applyFont="1" applyFill="1" applyBorder="1" applyAlignment="1">
      <alignment horizontal="center" vertical="top"/>
    </xf>
    <xf numFmtId="164" fontId="4" fillId="0" borderId="52" xfId="7" applyNumberFormat="1" applyFont="1" applyFill="1" applyBorder="1" applyAlignment="1">
      <alignment horizontal="center" vertical="top"/>
    </xf>
    <xf numFmtId="164" fontId="4" fillId="0" borderId="17" xfId="7" applyNumberFormat="1" applyFont="1" applyFill="1" applyBorder="1" applyAlignment="1">
      <alignment horizontal="center" vertical="top"/>
    </xf>
    <xf numFmtId="164" fontId="4" fillId="0" borderId="25" xfId="7" applyNumberFormat="1" applyFont="1" applyFill="1" applyBorder="1" applyAlignment="1">
      <alignment horizontal="center" vertical="top"/>
    </xf>
    <xf numFmtId="164" fontId="4" fillId="0" borderId="5" xfId="7" applyNumberFormat="1" applyFont="1" applyFill="1" applyBorder="1" applyAlignment="1">
      <alignment horizontal="center" vertical="top"/>
    </xf>
    <xf numFmtId="0" fontId="4" fillId="0" borderId="76" xfId="7" applyFont="1" applyFill="1" applyBorder="1" applyAlignment="1">
      <alignment vertical="top" wrapText="1"/>
    </xf>
    <xf numFmtId="0" fontId="4" fillId="0" borderId="14" xfId="7" applyNumberFormat="1" applyFont="1" applyFill="1" applyBorder="1" applyAlignment="1">
      <alignment horizontal="center" vertical="top" wrapText="1"/>
    </xf>
    <xf numFmtId="0" fontId="4" fillId="0" borderId="47" xfId="7" applyFont="1" applyFill="1" applyBorder="1" applyAlignment="1">
      <alignment horizontal="center" vertical="top"/>
    </xf>
    <xf numFmtId="164" fontId="4" fillId="0" borderId="0" xfId="7" applyNumberFormat="1" applyFont="1" applyFill="1" applyBorder="1" applyAlignment="1">
      <alignment horizontal="center" vertical="top"/>
    </xf>
    <xf numFmtId="0" fontId="4" fillId="0" borderId="78" xfId="7" applyFont="1" applyFill="1" applyBorder="1" applyAlignment="1">
      <alignment vertical="top" wrapText="1"/>
    </xf>
    <xf numFmtId="0" fontId="4" fillId="9" borderId="48" xfId="7" applyFont="1" applyFill="1" applyBorder="1" applyAlignment="1">
      <alignment horizontal="center" vertical="top"/>
    </xf>
    <xf numFmtId="164" fontId="4" fillId="9" borderId="63" xfId="7" applyNumberFormat="1" applyFont="1" applyFill="1" applyBorder="1" applyAlignment="1">
      <alignment horizontal="center" vertical="top"/>
    </xf>
    <xf numFmtId="164" fontId="4" fillId="9" borderId="12" xfId="7" applyNumberFormat="1" applyFont="1" applyFill="1" applyBorder="1" applyAlignment="1">
      <alignment horizontal="center" vertical="top"/>
    </xf>
    <xf numFmtId="0" fontId="4" fillId="0" borderId="29" xfId="7" applyFont="1" applyFill="1" applyBorder="1" applyAlignment="1">
      <alignment vertical="center" wrapText="1"/>
    </xf>
    <xf numFmtId="0" fontId="4" fillId="0" borderId="46" xfId="7" applyFont="1" applyFill="1" applyBorder="1" applyAlignment="1">
      <alignment horizontal="center" vertical="center"/>
    </xf>
    <xf numFmtId="164" fontId="4" fillId="0" borderId="52" xfId="7" applyNumberFormat="1" applyFont="1" applyFill="1" applyBorder="1" applyAlignment="1">
      <alignment horizontal="center" vertical="center"/>
    </xf>
    <xf numFmtId="164" fontId="3" fillId="0" borderId="17" xfId="7" applyNumberFormat="1" applyFont="1" applyFill="1" applyBorder="1" applyAlignment="1">
      <alignment horizontal="center" vertical="center"/>
    </xf>
    <xf numFmtId="164" fontId="4" fillId="0" borderId="25" xfId="7" applyNumberFormat="1" applyFont="1" applyFill="1" applyBorder="1" applyAlignment="1">
      <alignment horizontal="center" vertical="center"/>
    </xf>
    <xf numFmtId="164" fontId="4" fillId="0" borderId="5" xfId="7" applyNumberFormat="1" applyFont="1" applyFill="1" applyBorder="1" applyAlignment="1">
      <alignment horizontal="center" vertical="center"/>
    </xf>
    <xf numFmtId="0" fontId="3" fillId="9" borderId="48" xfId="7" applyFont="1" applyFill="1" applyBorder="1" applyAlignment="1">
      <alignment horizontal="center" vertical="top"/>
    </xf>
    <xf numFmtId="164" fontId="3" fillId="9" borderId="63" xfId="7" applyNumberFormat="1" applyFont="1" applyFill="1" applyBorder="1" applyAlignment="1">
      <alignment horizontal="center" vertical="top"/>
    </xf>
    <xf numFmtId="164" fontId="3" fillId="9" borderId="12" xfId="7" applyNumberFormat="1" applyFont="1" applyFill="1" applyBorder="1" applyAlignment="1">
      <alignment horizontal="center" vertical="top"/>
    </xf>
    <xf numFmtId="0" fontId="4" fillId="0" borderId="27" xfId="7" applyFont="1" applyFill="1" applyBorder="1" applyAlignment="1">
      <alignment vertical="top" wrapText="1"/>
    </xf>
    <xf numFmtId="0" fontId="4" fillId="10" borderId="50" xfId="7" applyFont="1" applyFill="1" applyBorder="1" applyAlignment="1">
      <alignment horizontal="center" vertical="top"/>
    </xf>
    <xf numFmtId="164" fontId="4" fillId="0" borderId="67" xfId="7" applyNumberFormat="1" applyFont="1" applyFill="1" applyBorder="1" applyAlignment="1">
      <alignment horizontal="center" vertical="top"/>
    </xf>
    <xf numFmtId="164" fontId="4" fillId="0" borderId="35" xfId="7" applyNumberFormat="1" applyFont="1" applyFill="1" applyBorder="1" applyAlignment="1">
      <alignment horizontal="center" vertical="top"/>
    </xf>
    <xf numFmtId="164" fontId="4" fillId="0" borderId="26" xfId="7" applyNumberFormat="1" applyFont="1" applyFill="1" applyBorder="1" applyAlignment="1">
      <alignment horizontal="center" vertical="top"/>
    </xf>
    <xf numFmtId="164" fontId="3" fillId="0" borderId="35" xfId="7" applyNumberFormat="1" applyFont="1" applyFill="1" applyBorder="1" applyAlignment="1">
      <alignment horizontal="center" vertical="top"/>
    </xf>
    <xf numFmtId="164" fontId="3" fillId="0" borderId="50" xfId="7" applyNumberFormat="1" applyFont="1" applyFill="1" applyBorder="1" applyAlignment="1">
      <alignment horizontal="center" vertical="top"/>
    </xf>
    <xf numFmtId="164" fontId="3" fillId="0" borderId="66" xfId="7" applyNumberFormat="1" applyFont="1" applyFill="1" applyBorder="1" applyAlignment="1">
      <alignment horizontal="center" vertical="top"/>
    </xf>
    <xf numFmtId="0" fontId="4" fillId="0" borderId="31" xfId="7" applyFont="1" applyFill="1" applyBorder="1" applyAlignment="1">
      <alignment vertical="top" wrapText="1"/>
    </xf>
    <xf numFmtId="164" fontId="3" fillId="9" borderId="60" xfId="7" applyNumberFormat="1" applyFont="1" applyFill="1" applyBorder="1" applyAlignment="1">
      <alignment horizontal="center" vertical="top"/>
    </xf>
    <xf numFmtId="164" fontId="3" fillId="9" borderId="24" xfId="7" applyNumberFormat="1" applyFont="1" applyFill="1" applyBorder="1" applyAlignment="1">
      <alignment horizontal="center" vertical="top"/>
    </xf>
    <xf numFmtId="164" fontId="3" fillId="9" borderId="32" xfId="7" applyNumberFormat="1" applyFont="1" applyFill="1" applyBorder="1" applyAlignment="1">
      <alignment horizontal="center" vertical="top"/>
    </xf>
    <xf numFmtId="0" fontId="3" fillId="10" borderId="50" xfId="7" applyFont="1" applyFill="1" applyBorder="1" applyAlignment="1">
      <alignment vertical="center" wrapText="1"/>
    </xf>
    <xf numFmtId="164" fontId="4" fillId="0" borderId="50" xfId="7" applyNumberFormat="1" applyFont="1" applyFill="1" applyBorder="1" applyAlignment="1">
      <alignment horizontal="center" vertical="top"/>
    </xf>
    <xf numFmtId="164" fontId="4" fillId="0" borderId="65" xfId="7" applyNumberFormat="1" applyFont="1" applyFill="1" applyBorder="1" applyAlignment="1">
      <alignment vertical="top"/>
    </xf>
    <xf numFmtId="164" fontId="4" fillId="0" borderId="27" xfId="7" applyNumberFormat="1" applyFont="1" applyFill="1" applyBorder="1" applyAlignment="1">
      <alignment vertical="top"/>
    </xf>
    <xf numFmtId="164" fontId="4" fillId="0" borderId="66" xfId="7" applyNumberFormat="1" applyFont="1" applyFill="1" applyBorder="1" applyAlignment="1">
      <alignment horizontal="center" vertical="top"/>
    </xf>
    <xf numFmtId="1" fontId="4" fillId="0" borderId="16" xfId="7" applyNumberFormat="1" applyFont="1" applyFill="1" applyBorder="1" applyAlignment="1">
      <alignment horizontal="center" vertical="center" wrapText="1"/>
    </xf>
    <xf numFmtId="0" fontId="4" fillId="0" borderId="51" xfId="7" applyFont="1" applyBorder="1" applyAlignment="1">
      <alignment wrapText="1"/>
    </xf>
    <xf numFmtId="164" fontId="4" fillId="0" borderId="20" xfId="7" applyNumberFormat="1" applyFont="1" applyFill="1" applyBorder="1" applyAlignment="1">
      <alignment vertical="top"/>
    </xf>
    <xf numFmtId="164" fontId="4" fillId="0" borderId="59" xfId="7" applyNumberFormat="1" applyFont="1" applyFill="1" applyBorder="1" applyAlignment="1">
      <alignment vertical="top"/>
    </xf>
    <xf numFmtId="0" fontId="4" fillId="0" borderId="49" xfId="7" applyFont="1" applyBorder="1" applyAlignment="1">
      <alignment horizontal="left" vertical="top" wrapText="1"/>
    </xf>
    <xf numFmtId="0" fontId="4" fillId="10" borderId="51" xfId="7" applyFont="1" applyFill="1" applyBorder="1" applyAlignment="1">
      <alignment horizontal="left" vertical="center" wrapText="1"/>
    </xf>
    <xf numFmtId="0" fontId="4" fillId="0" borderId="51" xfId="7" applyFont="1" applyFill="1" applyBorder="1" applyAlignment="1">
      <alignment horizontal="left" vertical="center" wrapText="1"/>
    </xf>
    <xf numFmtId="0" fontId="4" fillId="0" borderId="51" xfId="7" applyFont="1" applyBorder="1" applyAlignment="1">
      <alignment vertical="center" wrapText="1"/>
    </xf>
    <xf numFmtId="49" fontId="4" fillId="0" borderId="19" xfId="7" applyNumberFormat="1" applyFont="1" applyFill="1" applyBorder="1" applyAlignment="1">
      <alignment horizontal="center" vertical="center" wrapText="1"/>
    </xf>
    <xf numFmtId="164" fontId="4" fillId="0" borderId="28" xfId="7" applyNumberFormat="1" applyFont="1" applyFill="1" applyBorder="1" applyAlignment="1">
      <alignment horizontal="center" vertical="top"/>
    </xf>
    <xf numFmtId="0" fontId="4" fillId="10" borderId="12" xfId="7" applyFont="1" applyFill="1" applyBorder="1" applyAlignment="1">
      <alignment horizontal="left" vertical="center" wrapText="1"/>
    </xf>
    <xf numFmtId="164" fontId="4" fillId="0" borderId="42" xfId="7" applyNumberFormat="1" applyFont="1" applyFill="1" applyBorder="1" applyAlignment="1">
      <alignment horizontal="center" vertical="top"/>
    </xf>
    <xf numFmtId="0" fontId="4" fillId="0" borderId="12" xfId="7" applyFont="1" applyBorder="1" applyAlignment="1">
      <alignment vertical="center" wrapText="1"/>
    </xf>
    <xf numFmtId="49" fontId="4" fillId="0" borderId="6" xfId="7" applyNumberFormat="1" applyFont="1" applyFill="1" applyBorder="1" applyAlignment="1">
      <alignment horizontal="left" vertical="center" wrapText="1"/>
    </xf>
    <xf numFmtId="49" fontId="3" fillId="8" borderId="43" xfId="7" applyNumberFormat="1" applyFont="1" applyFill="1" applyBorder="1" applyAlignment="1">
      <alignment horizontal="center" vertical="top"/>
    </xf>
    <xf numFmtId="49" fontId="3" fillId="8" borderId="40" xfId="7" applyNumberFormat="1" applyFont="1" applyFill="1" applyBorder="1" applyAlignment="1">
      <alignment horizontal="center" vertical="top"/>
    </xf>
    <xf numFmtId="164" fontId="3" fillId="8" borderId="42" xfId="7" applyNumberFormat="1" applyFont="1" applyFill="1" applyBorder="1" applyAlignment="1">
      <alignment horizontal="center" vertical="top"/>
    </xf>
    <xf numFmtId="49" fontId="3" fillId="7" borderId="43" xfId="7" applyNumberFormat="1" applyFont="1" applyFill="1" applyBorder="1" applyAlignment="1">
      <alignment horizontal="center" vertical="top"/>
    </xf>
    <xf numFmtId="49" fontId="3" fillId="7" borderId="40" xfId="7" applyNumberFormat="1" applyFont="1" applyFill="1" applyBorder="1" applyAlignment="1">
      <alignment horizontal="center" vertical="top"/>
    </xf>
    <xf numFmtId="164" fontId="3" fillId="7" borderId="42" xfId="7" applyNumberFormat="1" applyFont="1" applyFill="1" applyBorder="1" applyAlignment="1">
      <alignment horizontal="center" vertical="top"/>
    </xf>
    <xf numFmtId="0" fontId="4" fillId="7" borderId="43" xfId="7" applyFont="1" applyFill="1" applyBorder="1" applyAlignment="1">
      <alignment horizontal="center" vertical="top" wrapText="1"/>
    </xf>
    <xf numFmtId="1" fontId="4" fillId="7" borderId="45" xfId="7" applyNumberFormat="1" applyFont="1" applyFill="1" applyBorder="1" applyAlignment="1">
      <alignment horizontal="center" vertical="top" wrapText="1"/>
    </xf>
    <xf numFmtId="1" fontId="4" fillId="0" borderId="49" xfId="7" applyNumberFormat="1" applyFont="1" applyFill="1" applyBorder="1" applyAlignment="1">
      <alignment horizontal="center" vertical="center" wrapText="1"/>
    </xf>
    <xf numFmtId="164" fontId="5" fillId="23" borderId="49" xfId="7" applyNumberFormat="1" applyFont="1" applyFill="1" applyBorder="1" applyAlignment="1">
      <alignment horizontal="center" vertical="top"/>
    </xf>
    <xf numFmtId="49" fontId="5" fillId="23" borderId="43" xfId="7" applyNumberFormat="1" applyFont="1" applyFill="1" applyBorder="1" applyAlignment="1">
      <alignment vertical="top"/>
    </xf>
    <xf numFmtId="49" fontId="5" fillId="23" borderId="45" xfId="7" applyNumberFormat="1" applyFont="1" applyFill="1" applyBorder="1" applyAlignment="1">
      <alignment vertical="top"/>
    </xf>
    <xf numFmtId="0" fontId="10" fillId="0" borderId="0" xfId="7" applyFont="1" applyAlignment="1">
      <alignment vertical="top" wrapText="1"/>
    </xf>
    <xf numFmtId="0" fontId="4" fillId="0" borderId="0" xfId="7" applyFont="1" applyAlignment="1">
      <alignment vertical="top" wrapText="1"/>
    </xf>
    <xf numFmtId="1" fontId="4" fillId="0" borderId="0" xfId="7" applyNumberFormat="1" applyFont="1" applyAlignment="1">
      <alignment vertical="top" wrapText="1"/>
    </xf>
    <xf numFmtId="0" fontId="4" fillId="14" borderId="32" xfId="7" applyFont="1" applyFill="1" applyBorder="1" applyAlignment="1">
      <alignment vertical="top"/>
    </xf>
    <xf numFmtId="0" fontId="4" fillId="14" borderId="23" xfId="7" applyFont="1" applyFill="1" applyBorder="1" applyAlignment="1">
      <alignment vertical="top"/>
    </xf>
    <xf numFmtId="0" fontId="4" fillId="14" borderId="23" xfId="7" applyFont="1" applyFill="1" applyBorder="1" applyAlignment="1">
      <alignment vertical="top" wrapText="1"/>
    </xf>
    <xf numFmtId="1" fontId="4" fillId="14" borderId="24" xfId="7" applyNumberFormat="1" applyFont="1" applyFill="1" applyBorder="1" applyAlignment="1">
      <alignment vertical="top" wrapText="1"/>
    </xf>
    <xf numFmtId="0" fontId="4" fillId="10" borderId="0" xfId="7" applyFont="1" applyFill="1" applyBorder="1" applyAlignment="1">
      <alignment horizontal="left" vertical="center" wrapText="1"/>
    </xf>
    <xf numFmtId="164" fontId="4" fillId="0" borderId="0" xfId="0" applyNumberFormat="1" applyFont="1" applyAlignment="1">
      <alignment vertical="top"/>
    </xf>
    <xf numFmtId="0" fontId="4" fillId="0" borderId="0" xfId="0" applyFont="1" applyAlignment="1">
      <alignment vertical="top"/>
    </xf>
    <xf numFmtId="0" fontId="2" fillId="20" borderId="43" xfId="0" applyFont="1" applyFill="1" applyBorder="1" applyAlignment="1">
      <alignment vertical="top"/>
    </xf>
    <xf numFmtId="0" fontId="2" fillId="20" borderId="45" xfId="0" applyFont="1" applyFill="1" applyBorder="1" applyAlignment="1">
      <alignment vertical="top"/>
    </xf>
    <xf numFmtId="2" fontId="5" fillId="20" borderId="49" xfId="0" applyNumberFormat="1" applyFont="1" applyFill="1" applyBorder="1" applyAlignment="1">
      <alignment horizontal="center" vertical="top"/>
    </xf>
    <xf numFmtId="2" fontId="6" fillId="20" borderId="49" xfId="0" applyNumberFormat="1" applyFont="1" applyFill="1" applyBorder="1" applyAlignment="1">
      <alignment horizontal="center" vertical="top"/>
    </xf>
    <xf numFmtId="0" fontId="6" fillId="0" borderId="1" xfId="0" applyFont="1" applyBorder="1" applyAlignment="1">
      <alignment horizontal="center" vertical="center" textRotation="90"/>
    </xf>
    <xf numFmtId="0" fontId="6" fillId="0" borderId="2" xfId="0" applyFont="1" applyBorder="1" applyAlignment="1">
      <alignment horizontal="center" vertical="center" textRotation="90"/>
    </xf>
    <xf numFmtId="0" fontId="6" fillId="4" borderId="26" xfId="0" applyFont="1" applyFill="1" applyBorder="1" applyAlignment="1">
      <alignment horizontal="center" vertical="top"/>
    </xf>
    <xf numFmtId="0" fontId="6" fillId="4" borderId="27" xfId="0" applyFont="1" applyFill="1" applyBorder="1" applyAlignment="1">
      <alignment horizontal="center" vertical="top"/>
    </xf>
    <xf numFmtId="164" fontId="5" fillId="5" borderId="10" xfId="0" applyNumberFormat="1" applyFont="1" applyFill="1" applyBorder="1" applyAlignment="1">
      <alignment horizontal="center" vertical="center"/>
    </xf>
    <xf numFmtId="164" fontId="5" fillId="5" borderId="8" xfId="0" applyNumberFormat="1" applyFont="1" applyFill="1" applyBorder="1" applyAlignment="1">
      <alignment horizontal="center" vertical="center"/>
    </xf>
    <xf numFmtId="0" fontId="18" fillId="5" borderId="13" xfId="0" applyFont="1" applyFill="1" applyBorder="1" applyAlignment="1">
      <alignment horizontal="center" vertical="top"/>
    </xf>
    <xf numFmtId="164" fontId="5" fillId="5" borderId="1" xfId="0" applyNumberFormat="1" applyFont="1" applyFill="1" applyBorder="1" applyAlignment="1">
      <alignment horizontal="center" vertical="center"/>
    </xf>
    <xf numFmtId="164" fontId="6" fillId="0" borderId="39" xfId="0" applyNumberFormat="1" applyFont="1" applyFill="1" applyBorder="1" applyAlignment="1">
      <alignment horizontal="center" vertical="center"/>
    </xf>
    <xf numFmtId="164" fontId="6" fillId="0" borderId="30" xfId="0" applyNumberFormat="1" applyFont="1" applyFill="1" applyBorder="1" applyAlignment="1">
      <alignment horizontal="center" vertical="center"/>
    </xf>
    <xf numFmtId="164" fontId="6" fillId="0" borderId="31" xfId="0" applyNumberFormat="1" applyFont="1" applyFill="1" applyBorder="1" applyAlignment="1">
      <alignment horizontal="center" vertical="center"/>
    </xf>
    <xf numFmtId="164" fontId="6" fillId="0" borderId="43" xfId="0" applyNumberFormat="1" applyFont="1" applyFill="1" applyBorder="1" applyAlignment="1">
      <alignment horizontal="center" vertical="center" wrapText="1"/>
    </xf>
    <xf numFmtId="164" fontId="6" fillId="0" borderId="42" xfId="0" applyNumberFormat="1" applyFont="1" applyFill="1" applyBorder="1" applyAlignment="1">
      <alignment horizontal="center" vertical="center"/>
    </xf>
    <xf numFmtId="0" fontId="6" fillId="0" borderId="15" xfId="0" applyFont="1" applyBorder="1" applyAlignment="1">
      <alignment horizontal="center" vertical="top"/>
    </xf>
    <xf numFmtId="164" fontId="6" fillId="4" borderId="14" xfId="0" applyNumberFormat="1" applyFont="1" applyFill="1" applyBorder="1" applyAlignment="1">
      <alignment horizontal="center" vertical="center" wrapText="1"/>
    </xf>
    <xf numFmtId="164" fontId="6" fillId="4" borderId="16" xfId="0" applyNumberFormat="1" applyFont="1" applyFill="1" applyBorder="1" applyAlignment="1">
      <alignment horizontal="center" vertical="center" wrapText="1"/>
    </xf>
    <xf numFmtId="164" fontId="6" fillId="0" borderId="39" xfId="0" applyNumberFormat="1" applyFont="1" applyBorder="1" applyAlignment="1">
      <alignment horizontal="center" vertical="center"/>
    </xf>
    <xf numFmtId="164" fontId="6" fillId="0" borderId="41" xfId="0" applyNumberFormat="1" applyFont="1" applyBorder="1" applyAlignment="1">
      <alignment horizontal="center" vertical="center"/>
    </xf>
    <xf numFmtId="164" fontId="6" fillId="0" borderId="1" xfId="0" applyNumberFormat="1" applyFont="1" applyBorder="1" applyAlignment="1">
      <alignment horizontal="center" vertical="center"/>
    </xf>
    <xf numFmtId="164" fontId="6" fillId="4" borderId="43" xfId="0" applyNumberFormat="1" applyFont="1" applyFill="1" applyBorder="1" applyAlignment="1">
      <alignment horizontal="center" vertical="center" wrapText="1"/>
    </xf>
    <xf numFmtId="164" fontId="6" fillId="4" borderId="42" xfId="0" applyNumberFormat="1" applyFont="1" applyFill="1" applyBorder="1" applyAlignment="1">
      <alignment horizontal="center" vertical="center" wrapText="1"/>
    </xf>
    <xf numFmtId="0" fontId="18" fillId="5" borderId="74" xfId="0" applyFont="1" applyFill="1" applyBorder="1" applyAlignment="1">
      <alignment horizontal="center" vertical="top"/>
    </xf>
    <xf numFmtId="164" fontId="5" fillId="5" borderId="71" xfId="0" applyNumberFormat="1" applyFont="1" applyFill="1" applyBorder="1" applyAlignment="1">
      <alignment horizontal="center" vertical="center"/>
    </xf>
    <xf numFmtId="0" fontId="28" fillId="3" borderId="43" xfId="0" applyFont="1" applyFill="1" applyBorder="1" applyAlignment="1">
      <alignment vertical="top" wrapText="1"/>
    </xf>
    <xf numFmtId="0" fontId="24" fillId="3" borderId="43" xfId="0" applyFont="1" applyFill="1" applyBorder="1" applyAlignment="1">
      <alignment horizontal="center" vertical="top" wrapText="1"/>
    </xf>
    <xf numFmtId="0" fontId="24" fillId="3" borderId="45" xfId="0" applyFont="1" applyFill="1" applyBorder="1" applyAlignment="1">
      <alignment horizontal="center" vertical="top" wrapText="1"/>
    </xf>
    <xf numFmtId="164" fontId="6" fillId="0" borderId="52" xfId="0" applyNumberFormat="1" applyFont="1" applyFill="1" applyBorder="1" applyAlignment="1">
      <alignment horizontal="center" vertical="top"/>
    </xf>
    <xf numFmtId="164" fontId="6" fillId="4" borderId="70" xfId="0" applyNumberFormat="1" applyFont="1" applyFill="1" applyBorder="1" applyAlignment="1">
      <alignment horizontal="center" vertical="top"/>
    </xf>
    <xf numFmtId="164" fontId="6" fillId="0" borderId="61" xfId="0" applyNumberFormat="1" applyFont="1" applyFill="1" applyBorder="1" applyAlignment="1">
      <alignment horizontal="center" vertical="top"/>
    </xf>
    <xf numFmtId="164" fontId="5" fillId="5" borderId="53" xfId="0" applyNumberFormat="1" applyFont="1" applyFill="1" applyBorder="1" applyAlignment="1">
      <alignment horizontal="center" vertical="top"/>
    </xf>
    <xf numFmtId="0" fontId="28" fillId="3" borderId="23" xfId="0" applyFont="1" applyFill="1" applyBorder="1" applyAlignment="1">
      <alignment vertical="top" wrapText="1"/>
    </xf>
    <xf numFmtId="0" fontId="24" fillId="3" borderId="24" xfId="0" applyFont="1" applyFill="1" applyBorder="1" applyAlignment="1">
      <alignment horizontal="center" vertical="top" wrapText="1"/>
    </xf>
    <xf numFmtId="0" fontId="6" fillId="0" borderId="75" xfId="0" applyFont="1" applyFill="1" applyBorder="1" applyAlignment="1">
      <alignment horizontal="center" vertical="top"/>
    </xf>
    <xf numFmtId="164" fontId="6" fillId="0" borderId="34" xfId="0" applyNumberFormat="1" applyFont="1" applyFill="1" applyBorder="1" applyAlignment="1">
      <alignment horizontal="center" vertical="top"/>
    </xf>
    <xf numFmtId="164" fontId="6" fillId="0" borderId="27" xfId="0" applyNumberFormat="1" applyFont="1" applyFill="1" applyBorder="1" applyAlignment="1">
      <alignment horizontal="center" vertical="top"/>
    </xf>
    <xf numFmtId="0" fontId="6" fillId="0" borderId="49" xfId="0" applyFont="1" applyFill="1" applyBorder="1" applyAlignment="1">
      <alignment horizontal="center" vertical="top"/>
    </xf>
    <xf numFmtId="164" fontId="6" fillId="0" borderId="3" xfId="0" applyNumberFormat="1" applyFont="1" applyFill="1" applyBorder="1" applyAlignment="1">
      <alignment horizontal="center" vertical="top"/>
    </xf>
    <xf numFmtId="164" fontId="6" fillId="0" borderId="33" xfId="0" applyNumberFormat="1" applyFont="1" applyFill="1" applyBorder="1" applyAlignment="1">
      <alignment horizontal="center" vertical="top"/>
    </xf>
    <xf numFmtId="164" fontId="6" fillId="0" borderId="60" xfId="0" applyNumberFormat="1" applyFont="1" applyFill="1" applyBorder="1" applyAlignment="1">
      <alignment horizontal="center" vertical="top"/>
    </xf>
    <xf numFmtId="164" fontId="6" fillId="0" borderId="23" xfId="0" applyNumberFormat="1" applyFont="1" applyFill="1" applyBorder="1" applyAlignment="1">
      <alignment horizontal="center" vertical="top"/>
    </xf>
    <xf numFmtId="164" fontId="6" fillId="0" borderId="49" xfId="0" applyNumberFormat="1" applyFont="1" applyFill="1" applyBorder="1" applyAlignment="1">
      <alignment horizontal="center" vertical="top"/>
    </xf>
    <xf numFmtId="0" fontId="18" fillId="5" borderId="45" xfId="0" applyFont="1" applyFill="1" applyBorder="1" applyAlignment="1">
      <alignment horizontal="center" vertical="top"/>
    </xf>
    <xf numFmtId="164" fontId="5" fillId="5" borderId="39" xfId="0" applyNumberFormat="1" applyFont="1" applyFill="1" applyBorder="1" applyAlignment="1">
      <alignment horizontal="center" vertical="top"/>
    </xf>
    <xf numFmtId="164" fontId="5" fillId="5" borderId="31" xfId="0" applyNumberFormat="1" applyFont="1" applyFill="1" applyBorder="1" applyAlignment="1">
      <alignment horizontal="center" vertical="top"/>
    </xf>
    <xf numFmtId="164" fontId="5" fillId="5" borderId="43" xfId="0" applyNumberFormat="1" applyFont="1" applyFill="1" applyBorder="1" applyAlignment="1">
      <alignment horizontal="center" vertical="top"/>
    </xf>
    <xf numFmtId="49" fontId="26" fillId="2" borderId="32" xfId="0" applyNumberFormat="1" applyFont="1" applyFill="1" applyBorder="1" applyAlignment="1">
      <alignment horizontal="center" vertical="top"/>
    </xf>
    <xf numFmtId="49" fontId="26" fillId="3" borderId="22" xfId="0" applyNumberFormat="1" applyFont="1" applyFill="1" applyBorder="1" applyAlignment="1">
      <alignment horizontal="center" vertical="top"/>
    </xf>
    <xf numFmtId="164" fontId="5" fillId="25" borderId="13" xfId="0" applyNumberFormat="1" applyFont="1" applyFill="1" applyBorder="1" applyAlignment="1">
      <alignment horizontal="center" vertical="top"/>
    </xf>
    <xf numFmtId="164" fontId="5" fillId="25" borderId="1" xfId="0" applyNumberFormat="1" applyFont="1" applyFill="1" applyBorder="1" applyAlignment="1">
      <alignment horizontal="center" vertical="top"/>
    </xf>
    <xf numFmtId="164" fontId="5" fillId="25" borderId="29" xfId="0" applyNumberFormat="1" applyFont="1" applyFill="1" applyBorder="1" applyAlignment="1">
      <alignment horizontal="center" vertical="top"/>
    </xf>
    <xf numFmtId="164" fontId="5" fillId="25" borderId="2" xfId="0" applyNumberFormat="1" applyFont="1" applyFill="1" applyBorder="1" applyAlignment="1">
      <alignment horizontal="center" vertical="top"/>
    </xf>
    <xf numFmtId="164" fontId="5" fillId="25" borderId="21" xfId="0" applyNumberFormat="1" applyFont="1" applyFill="1" applyBorder="1" applyAlignment="1">
      <alignment horizontal="center" vertical="top"/>
    </xf>
    <xf numFmtId="164" fontId="5" fillId="25" borderId="12" xfId="0" applyNumberFormat="1" applyFont="1" applyFill="1" applyBorder="1" applyAlignment="1">
      <alignment horizontal="center" vertical="top"/>
    </xf>
    <xf numFmtId="0" fontId="63" fillId="25" borderId="23" xfId="0" applyFont="1" applyFill="1" applyBorder="1" applyAlignment="1">
      <alignment vertical="top" wrapText="1"/>
    </xf>
    <xf numFmtId="0" fontId="37" fillId="3" borderId="23" xfId="0" applyFont="1" applyFill="1" applyBorder="1" applyAlignment="1">
      <alignment horizontal="center" vertical="top" wrapText="1"/>
    </xf>
    <xf numFmtId="0" fontId="37" fillId="3" borderId="24" xfId="0" applyFont="1" applyFill="1" applyBorder="1" applyAlignment="1">
      <alignment horizontal="center" vertical="top" wrapText="1"/>
    </xf>
    <xf numFmtId="49" fontId="26" fillId="2" borderId="3" xfId="0" applyNumberFormat="1" applyFont="1" applyFill="1" applyBorder="1" applyAlignment="1">
      <alignment horizontal="center" vertical="top"/>
    </xf>
    <xf numFmtId="49" fontId="26" fillId="3" borderId="4" xfId="0" applyNumberFormat="1" applyFont="1" applyFill="1" applyBorder="1" applyAlignment="1">
      <alignment horizontal="center" vertical="top"/>
    </xf>
    <xf numFmtId="0" fontId="23" fillId="0" borderId="5" xfId="0" applyFont="1" applyBorder="1" applyAlignment="1">
      <alignment horizontal="center" vertical="top"/>
    </xf>
    <xf numFmtId="164" fontId="23" fillId="0" borderId="15" xfId="0" applyNumberFormat="1" applyFont="1" applyFill="1" applyBorder="1" applyAlignment="1">
      <alignment horizontal="center" vertical="top"/>
    </xf>
    <xf numFmtId="164" fontId="23" fillId="0" borderId="14" xfId="0" applyNumberFormat="1" applyFont="1" applyFill="1" applyBorder="1" applyAlignment="1">
      <alignment horizontal="center" vertical="top"/>
    </xf>
    <xf numFmtId="164" fontId="23" fillId="0" borderId="76" xfId="0" applyNumberFormat="1" applyFont="1" applyFill="1" applyBorder="1" applyAlignment="1">
      <alignment horizontal="center" vertical="top"/>
    </xf>
    <xf numFmtId="164" fontId="23" fillId="0" borderId="16" xfId="0" applyNumberFormat="1" applyFont="1" applyFill="1" applyBorder="1" applyAlignment="1">
      <alignment horizontal="center" vertical="top"/>
    </xf>
    <xf numFmtId="164" fontId="23" fillId="0" borderId="5" xfId="0" applyNumberFormat="1" applyFont="1" applyFill="1" applyBorder="1" applyAlignment="1">
      <alignment horizontal="center" vertical="top"/>
    </xf>
    <xf numFmtId="164" fontId="26" fillId="5" borderId="13" xfId="0" applyNumberFormat="1" applyFont="1" applyFill="1" applyBorder="1" applyAlignment="1">
      <alignment horizontal="center" vertical="top"/>
    </xf>
    <xf numFmtId="164" fontId="26" fillId="3" borderId="3" xfId="0" applyNumberFormat="1" applyFont="1" applyFill="1" applyBorder="1" applyAlignment="1">
      <alignment horizontal="center" vertical="top"/>
    </xf>
    <xf numFmtId="0" fontId="63" fillId="3" borderId="23" xfId="0" applyFont="1" applyFill="1" applyBorder="1" applyAlignment="1">
      <alignment vertical="top" wrapText="1"/>
    </xf>
    <xf numFmtId="164" fontId="26" fillId="2" borderId="49" xfId="0" applyNumberFormat="1" applyFont="1" applyFill="1" applyBorder="1" applyAlignment="1">
      <alignment horizontal="center" vertical="top"/>
    </xf>
    <xf numFmtId="0" fontId="37" fillId="2" borderId="32" xfId="0" applyFont="1" applyFill="1" applyBorder="1" applyAlignment="1">
      <alignment vertical="top"/>
    </xf>
    <xf numFmtId="0" fontId="37" fillId="2" borderId="23" xfId="0" applyFont="1" applyFill="1" applyBorder="1" applyAlignment="1">
      <alignment vertical="top"/>
    </xf>
    <xf numFmtId="0" fontId="37" fillId="2" borderId="24" xfId="0" applyFont="1" applyFill="1" applyBorder="1" applyAlignment="1">
      <alignment vertical="top"/>
    </xf>
    <xf numFmtId="49" fontId="26" fillId="2" borderId="3" xfId="0" applyNumberFormat="1" applyFont="1" applyFill="1" applyBorder="1" applyAlignment="1">
      <alignment horizontal="center" vertical="top" wrapText="1"/>
    </xf>
    <xf numFmtId="49" fontId="26" fillId="3" borderId="35" xfId="0" applyNumberFormat="1" applyFont="1" applyFill="1" applyBorder="1" applyAlignment="1">
      <alignment horizontal="center" vertical="top"/>
    </xf>
    <xf numFmtId="0" fontId="23" fillId="0" borderId="14" xfId="0" applyFont="1" applyBorder="1" applyAlignment="1">
      <alignment horizontal="center" vertical="top"/>
    </xf>
    <xf numFmtId="164" fontId="23" fillId="0" borderId="57" xfId="0" applyNumberFormat="1" applyFont="1" applyFill="1" applyBorder="1" applyAlignment="1">
      <alignment horizontal="center" vertical="top"/>
    </xf>
    <xf numFmtId="164" fontId="23" fillId="0" borderId="17" xfId="0" applyNumberFormat="1" applyFont="1" applyFill="1" applyBorder="1" applyAlignment="1">
      <alignment horizontal="center" vertical="top"/>
    </xf>
    <xf numFmtId="49" fontId="26" fillId="3" borderId="7" xfId="0" applyNumberFormat="1" applyFont="1" applyFill="1" applyBorder="1" applyAlignment="1">
      <alignment horizontal="center" vertical="top"/>
    </xf>
    <xf numFmtId="0" fontId="23" fillId="0" borderId="7" xfId="0" applyFont="1" applyFill="1" applyBorder="1" applyAlignment="1">
      <alignment horizontal="center" vertical="top"/>
    </xf>
    <xf numFmtId="164" fontId="23" fillId="0" borderId="9" xfId="0" applyNumberFormat="1" applyFont="1" applyFill="1" applyBorder="1" applyAlignment="1">
      <alignment horizontal="center" vertical="top"/>
    </xf>
    <xf numFmtId="164" fontId="23" fillId="0" borderId="19" xfId="0" applyNumberFormat="1" applyFont="1" applyFill="1" applyBorder="1" applyAlignment="1">
      <alignment horizontal="center" vertical="top"/>
    </xf>
    <xf numFmtId="164" fontId="23" fillId="0" borderId="28" xfId="0" applyNumberFormat="1" applyFont="1" applyFill="1" applyBorder="1" applyAlignment="1">
      <alignment horizontal="center" vertical="top"/>
    </xf>
    <xf numFmtId="164" fontId="23" fillId="0" borderId="0" xfId="0" applyNumberFormat="1" applyFont="1" applyFill="1" applyBorder="1" applyAlignment="1">
      <alignment horizontal="center" vertical="top"/>
    </xf>
    <xf numFmtId="0" fontId="23" fillId="0" borderId="70" xfId="0" applyFont="1" applyFill="1" applyBorder="1" applyAlignment="1">
      <alignment horizontal="center" vertical="top"/>
    </xf>
    <xf numFmtId="164" fontId="23" fillId="0" borderId="78" xfId="0" applyNumberFormat="1" applyFont="1" applyFill="1" applyBorder="1" applyAlignment="1">
      <alignment horizontal="center" vertical="top"/>
    </xf>
    <xf numFmtId="164" fontId="23" fillId="0" borderId="70" xfId="0" applyNumberFormat="1" applyFont="1" applyFill="1" applyBorder="1" applyAlignment="1">
      <alignment horizontal="center" vertical="top"/>
    </xf>
    <xf numFmtId="0" fontId="23" fillId="0" borderId="58" xfId="0" applyFont="1" applyFill="1" applyBorder="1" applyAlignment="1">
      <alignment horizontal="center" vertical="top"/>
    </xf>
    <xf numFmtId="0" fontId="23" fillId="0" borderId="72" xfId="0" applyFont="1" applyFill="1" applyBorder="1" applyAlignment="1">
      <alignment horizontal="center" vertical="top"/>
    </xf>
    <xf numFmtId="164" fontId="23" fillId="0" borderId="79" xfId="0" applyNumberFormat="1" applyFont="1" applyFill="1" applyBorder="1" applyAlignment="1">
      <alignment horizontal="center" vertical="top"/>
    </xf>
    <xf numFmtId="49" fontId="23" fillId="2" borderId="39" xfId="0" applyNumberFormat="1" applyFont="1" applyFill="1" applyBorder="1" applyAlignment="1">
      <alignment horizontal="center" vertical="top"/>
    </xf>
    <xf numFmtId="49" fontId="26" fillId="3" borderId="40" xfId="0" applyNumberFormat="1" applyFont="1" applyFill="1" applyBorder="1" applyAlignment="1">
      <alignment horizontal="center" vertical="top"/>
    </xf>
    <xf numFmtId="0" fontId="27" fillId="5" borderId="63" xfId="0" applyFont="1" applyFill="1" applyBorder="1" applyAlignment="1">
      <alignment horizontal="center" vertical="top"/>
    </xf>
    <xf numFmtId="164" fontId="23" fillId="0" borderId="26" xfId="0" applyNumberFormat="1" applyFont="1" applyFill="1" applyBorder="1" applyAlignment="1">
      <alignment horizontal="center" vertical="top"/>
    </xf>
    <xf numFmtId="164" fontId="23" fillId="0" borderId="65" xfId="0" applyNumberFormat="1" applyFont="1" applyFill="1" applyBorder="1" applyAlignment="1">
      <alignment horizontal="center" vertical="top"/>
    </xf>
    <xf numFmtId="164" fontId="23" fillId="0" borderId="35" xfId="0" applyNumberFormat="1" applyFont="1" applyFill="1" applyBorder="1" applyAlignment="1">
      <alignment horizontal="center" vertical="top"/>
    </xf>
    <xf numFmtId="164" fontId="23" fillId="0" borderId="67" xfId="0" applyNumberFormat="1" applyFont="1" applyFill="1" applyBorder="1" applyAlignment="1">
      <alignment horizontal="center" vertical="top"/>
    </xf>
    <xf numFmtId="0" fontId="23" fillId="0" borderId="70" xfId="0" applyFont="1" applyBorder="1" applyAlignment="1">
      <alignment horizontal="center" vertical="top"/>
    </xf>
    <xf numFmtId="164" fontId="23" fillId="0" borderId="62" xfId="0" applyNumberFormat="1" applyFont="1" applyFill="1" applyBorder="1" applyAlignment="1">
      <alignment horizontal="center" vertical="top"/>
    </xf>
    <xf numFmtId="164" fontId="23" fillId="0" borderId="72" xfId="0" applyNumberFormat="1" applyFont="1" applyFill="1" applyBorder="1" applyAlignment="1">
      <alignment horizontal="center" vertical="top"/>
    </xf>
    <xf numFmtId="164" fontId="71" fillId="3" borderId="3" xfId="0" applyNumberFormat="1" applyFont="1" applyFill="1" applyBorder="1" applyAlignment="1">
      <alignment horizontal="center" vertical="top"/>
    </xf>
    <xf numFmtId="0" fontId="23" fillId="0" borderId="35" xfId="0" applyFont="1" applyBorder="1" applyAlignment="1">
      <alignment horizontal="center" vertical="top"/>
    </xf>
    <xf numFmtId="0" fontId="23" fillId="0" borderId="57" xfId="0" applyFont="1" applyFill="1" applyBorder="1" applyAlignment="1">
      <alignment horizontal="center" vertical="top"/>
    </xf>
    <xf numFmtId="164" fontId="23" fillId="0" borderId="7" xfId="0" applyNumberFormat="1" applyFont="1" applyFill="1" applyBorder="1" applyAlignment="1">
      <alignment horizontal="center" vertical="top"/>
    </xf>
    <xf numFmtId="0" fontId="23" fillId="0" borderId="25" xfId="0" applyFont="1" applyBorder="1" applyAlignment="1">
      <alignment horizontal="center" vertical="top"/>
    </xf>
    <xf numFmtId="164" fontId="23" fillId="0" borderId="25" xfId="0" applyNumberFormat="1" applyFont="1" applyFill="1" applyBorder="1" applyAlignment="1">
      <alignment horizontal="center" vertical="top"/>
    </xf>
    <xf numFmtId="164" fontId="23" fillId="4" borderId="25" xfId="0" applyNumberFormat="1" applyFont="1" applyFill="1" applyBorder="1" applyAlignment="1">
      <alignment horizontal="center" vertical="top"/>
    </xf>
    <xf numFmtId="0" fontId="23" fillId="0" borderId="35" xfId="0" applyFont="1" applyFill="1" applyBorder="1" applyAlignment="1">
      <alignment horizontal="left" vertical="top" wrapText="1"/>
    </xf>
    <xf numFmtId="164" fontId="23" fillId="0" borderId="38" xfId="0" applyNumberFormat="1" applyFont="1" applyFill="1" applyBorder="1" applyAlignment="1">
      <alignment horizontal="center" vertical="top"/>
    </xf>
    <xf numFmtId="0" fontId="27" fillId="5" borderId="1" xfId="0" applyFont="1" applyFill="1" applyBorder="1" applyAlignment="1">
      <alignment horizontal="center" vertical="top"/>
    </xf>
    <xf numFmtId="164" fontId="26" fillId="5" borderId="29" xfId="0" applyNumberFormat="1" applyFont="1" applyFill="1" applyBorder="1" applyAlignment="1">
      <alignment horizontal="center" vertical="top"/>
    </xf>
    <xf numFmtId="164" fontId="26" fillId="5" borderId="21" xfId="0" applyNumberFormat="1" applyFont="1" applyFill="1" applyBorder="1" applyAlignment="1">
      <alignment horizontal="center" vertical="top"/>
    </xf>
    <xf numFmtId="164" fontId="26" fillId="3" borderId="39" xfId="0" applyNumberFormat="1" applyFont="1" applyFill="1" applyBorder="1" applyAlignment="1">
      <alignment horizontal="center" vertical="top"/>
    </xf>
    <xf numFmtId="49" fontId="26" fillId="2" borderId="44" xfId="0" applyNumberFormat="1" applyFont="1" applyFill="1" applyBorder="1" applyAlignment="1">
      <alignment horizontal="center" vertical="top"/>
    </xf>
    <xf numFmtId="164" fontId="26" fillId="26" borderId="44" xfId="0" applyNumberFormat="1" applyFont="1" applyFill="1" applyBorder="1" applyAlignment="1">
      <alignment horizontal="center" vertical="top"/>
    </xf>
    <xf numFmtId="164" fontId="26" fillId="26" borderId="49" xfId="0" applyNumberFormat="1" applyFont="1" applyFill="1" applyBorder="1" applyAlignment="1">
      <alignment horizontal="center" vertical="top"/>
    </xf>
    <xf numFmtId="0" fontId="63" fillId="26" borderId="43" xfId="0" applyFont="1" applyFill="1" applyBorder="1" applyAlignment="1">
      <alignment horizontal="left" vertical="top" wrapText="1"/>
    </xf>
    <xf numFmtId="9" fontId="37" fillId="26" borderId="43" xfId="0" applyNumberFormat="1" applyFont="1" applyFill="1" applyBorder="1" applyAlignment="1">
      <alignment horizontal="center" vertical="top"/>
    </xf>
    <xf numFmtId="9" fontId="37" fillId="26" borderId="45" xfId="0" applyNumberFormat="1" applyFont="1" applyFill="1" applyBorder="1" applyAlignment="1">
      <alignment horizontal="center" vertical="top"/>
    </xf>
    <xf numFmtId="164" fontId="26" fillId="2" borderId="42" xfId="0" applyNumberFormat="1" applyFont="1" applyFill="1" applyBorder="1" applyAlignment="1">
      <alignment horizontal="center" vertical="top"/>
    </xf>
    <xf numFmtId="0" fontId="23" fillId="0" borderId="36" xfId="0" applyFont="1" applyFill="1" applyBorder="1" applyAlignment="1">
      <alignment horizontal="center" vertical="top"/>
    </xf>
    <xf numFmtId="0" fontId="23" fillId="0" borderId="17" xfId="0" applyFont="1" applyFill="1" applyBorder="1" applyAlignment="1">
      <alignment horizontal="center" vertical="top"/>
    </xf>
    <xf numFmtId="164" fontId="26" fillId="26" borderId="32" xfId="0" applyNumberFormat="1" applyFont="1" applyFill="1" applyBorder="1" applyAlignment="1">
      <alignment horizontal="center" vertical="top"/>
    </xf>
    <xf numFmtId="164" fontId="5" fillId="26" borderId="32" xfId="0" applyNumberFormat="1" applyFont="1" applyFill="1" applyBorder="1" applyAlignment="1">
      <alignment horizontal="center" vertical="top"/>
    </xf>
    <xf numFmtId="164" fontId="5" fillId="26" borderId="49" xfId="0" applyNumberFormat="1" applyFont="1" applyFill="1" applyBorder="1" applyAlignment="1">
      <alignment horizontal="center" vertical="top"/>
    </xf>
    <xf numFmtId="0" fontId="24" fillId="2" borderId="32" xfId="0" applyFont="1" applyFill="1" applyBorder="1" applyAlignment="1">
      <alignment vertical="top"/>
    </xf>
    <xf numFmtId="0" fontId="24" fillId="2" borderId="23" xfId="0" applyFont="1" applyFill="1" applyBorder="1" applyAlignment="1">
      <alignment vertical="top"/>
    </xf>
    <xf numFmtId="0" fontId="24" fillId="2" borderId="24" xfId="0" applyFont="1" applyFill="1" applyBorder="1" applyAlignment="1">
      <alignment vertical="top"/>
    </xf>
    <xf numFmtId="164" fontId="6" fillId="0" borderId="18" xfId="0" applyNumberFormat="1" applyFont="1" applyFill="1" applyBorder="1" applyAlignment="1">
      <alignment horizontal="center" vertical="top"/>
    </xf>
    <xf numFmtId="164" fontId="6" fillId="0" borderId="8" xfId="0" applyNumberFormat="1" applyFont="1" applyFill="1" applyBorder="1" applyAlignment="1">
      <alignment horizontal="center" vertical="top"/>
    </xf>
    <xf numFmtId="164" fontId="6" fillId="0" borderId="51" xfId="0" applyNumberFormat="1" applyFont="1" applyFill="1" applyBorder="1" applyAlignment="1">
      <alignment horizontal="center" vertical="top"/>
    </xf>
    <xf numFmtId="164" fontId="5" fillId="2" borderId="32" xfId="0" applyNumberFormat="1" applyFont="1" applyFill="1" applyBorder="1" applyAlignment="1">
      <alignment horizontal="center" vertical="top"/>
    </xf>
    <xf numFmtId="164" fontId="5" fillId="2" borderId="23" xfId="0" applyNumberFormat="1" applyFont="1" applyFill="1" applyBorder="1" applyAlignment="1">
      <alignment horizontal="center" vertical="top"/>
    </xf>
    <xf numFmtId="0" fontId="24" fillId="14" borderId="32" xfId="0" applyFont="1" applyFill="1" applyBorder="1" applyAlignment="1">
      <alignment vertical="top"/>
    </xf>
    <xf numFmtId="0" fontId="24" fillId="14" borderId="23" xfId="0" applyFont="1" applyFill="1" applyBorder="1" applyAlignment="1">
      <alignment vertical="top"/>
    </xf>
    <xf numFmtId="0" fontId="24" fillId="14" borderId="24" xfId="0" applyFont="1" applyFill="1" applyBorder="1" applyAlignment="1">
      <alignment vertical="top"/>
    </xf>
    <xf numFmtId="164" fontId="6" fillId="0" borderId="0" xfId="0" applyNumberFormat="1" applyFont="1" applyFill="1" applyBorder="1" applyAlignment="1">
      <alignment horizontal="right" vertical="top"/>
    </xf>
    <xf numFmtId="165" fontId="66" fillId="0" borderId="0" xfId="0" applyNumberFormat="1" applyFont="1" applyFill="1" applyBorder="1" applyAlignment="1">
      <alignment vertical="top"/>
    </xf>
    <xf numFmtId="0" fontId="6" fillId="0" borderId="46" xfId="0" applyFont="1" applyBorder="1" applyAlignment="1">
      <alignment horizontal="center" vertical="top" wrapText="1"/>
    </xf>
    <xf numFmtId="164" fontId="6" fillId="0" borderId="15" xfId="0" applyNumberFormat="1" applyFont="1" applyBorder="1" applyAlignment="1">
      <alignment horizontal="center" vertical="top" wrapText="1"/>
    </xf>
    <xf numFmtId="164" fontId="6" fillId="0" borderId="14" xfId="0" applyNumberFormat="1" applyFont="1" applyBorder="1" applyAlignment="1">
      <alignment horizontal="center" vertical="top" wrapText="1"/>
    </xf>
    <xf numFmtId="164" fontId="5" fillId="0" borderId="76" xfId="0" applyNumberFormat="1" applyFont="1" applyBorder="1" applyAlignment="1">
      <alignment horizontal="center" vertical="top" wrapText="1"/>
    </xf>
    <xf numFmtId="164" fontId="6" fillId="0" borderId="16" xfId="0" applyNumberFormat="1" applyFont="1" applyBorder="1" applyAlignment="1">
      <alignment horizontal="center" vertical="top" wrapText="1"/>
    </xf>
    <xf numFmtId="164" fontId="6" fillId="4" borderId="17" xfId="0" applyNumberFormat="1" applyFont="1" applyFill="1" applyBorder="1" applyAlignment="1">
      <alignment horizontal="center" vertical="top" wrapText="1"/>
    </xf>
    <xf numFmtId="164" fontId="6" fillId="0" borderId="5" xfId="0" applyNumberFormat="1" applyFont="1" applyBorder="1" applyAlignment="1">
      <alignment horizontal="center" vertical="top" wrapText="1"/>
    </xf>
    <xf numFmtId="0" fontId="6" fillId="0" borderId="51" xfId="0" applyFont="1" applyBorder="1" applyAlignment="1">
      <alignment horizontal="center" vertical="top" wrapText="1"/>
    </xf>
    <xf numFmtId="164" fontId="6" fillId="0" borderId="61" xfId="0" applyNumberFormat="1" applyFont="1" applyBorder="1" applyAlignment="1">
      <alignment horizontal="center" vertical="top" wrapText="1"/>
    </xf>
    <xf numFmtId="164" fontId="6" fillId="0" borderId="57" xfId="0" applyNumberFormat="1" applyFont="1" applyBorder="1" applyAlignment="1">
      <alignment horizontal="center" vertical="top" wrapText="1"/>
    </xf>
    <xf numFmtId="164" fontId="5" fillId="0" borderId="78" xfId="0" applyNumberFormat="1" applyFont="1" applyBorder="1" applyAlignment="1">
      <alignment horizontal="center" vertical="top" wrapText="1"/>
    </xf>
    <xf numFmtId="164" fontId="6" fillId="0" borderId="56" xfId="0" applyNumberFormat="1" applyFont="1" applyBorder="1" applyAlignment="1">
      <alignment horizontal="center" vertical="top" wrapText="1"/>
    </xf>
    <xf numFmtId="164" fontId="6" fillId="4" borderId="62" xfId="0" applyNumberFormat="1" applyFont="1" applyFill="1" applyBorder="1" applyAlignment="1">
      <alignment horizontal="center" vertical="top" wrapText="1"/>
    </xf>
    <xf numFmtId="164" fontId="6" fillId="0" borderId="51" xfId="0" applyNumberFormat="1" applyFont="1" applyBorder="1" applyAlignment="1">
      <alignment horizontal="center" vertical="top" wrapText="1"/>
    </xf>
    <xf numFmtId="0" fontId="18" fillId="5" borderId="48" xfId="0" applyFont="1" applyFill="1" applyBorder="1" applyAlignment="1">
      <alignment horizontal="center" vertical="top" wrapText="1"/>
    </xf>
    <xf numFmtId="164" fontId="5" fillId="5" borderId="1" xfId="0" applyNumberFormat="1" applyFont="1" applyFill="1" applyBorder="1" applyAlignment="1">
      <alignment horizontal="center" vertical="top" wrapText="1"/>
    </xf>
    <xf numFmtId="0" fontId="2" fillId="0" borderId="1" xfId="0" applyFont="1" applyBorder="1" applyAlignment="1">
      <alignment horizontal="center" vertical="center" textRotation="90" wrapText="1"/>
    </xf>
    <xf numFmtId="49" fontId="5" fillId="11" borderId="23" xfId="0" applyNumberFormat="1" applyFont="1" applyFill="1" applyBorder="1" applyAlignment="1">
      <alignment horizontal="right" vertical="top"/>
    </xf>
    <xf numFmtId="0" fontId="6" fillId="0" borderId="17" xfId="0" applyFont="1" applyFill="1" applyBorder="1" applyAlignment="1">
      <alignment horizontal="left" vertical="top" wrapText="1"/>
    </xf>
    <xf numFmtId="0" fontId="15" fillId="11" borderId="40" xfId="0" applyFont="1" applyFill="1" applyBorder="1" applyAlignment="1">
      <alignment horizontal="center" vertical="top" wrapText="1"/>
    </xf>
    <xf numFmtId="49" fontId="5" fillId="3" borderId="30" xfId="0" applyNumberFormat="1" applyFont="1" applyFill="1" applyBorder="1" applyAlignment="1">
      <alignment horizontal="center" vertical="top"/>
    </xf>
    <xf numFmtId="49" fontId="5" fillId="11" borderId="32" xfId="0" applyNumberFormat="1" applyFont="1" applyFill="1" applyBorder="1" applyAlignment="1">
      <alignment horizontal="center" vertical="top" wrapText="1"/>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6" fillId="0" borderId="18" xfId="0" applyFont="1" applyBorder="1" applyAlignment="1">
      <alignment horizontal="center" vertical="top"/>
    </xf>
    <xf numFmtId="0" fontId="6" fillId="0" borderId="0" xfId="0" applyFont="1" applyBorder="1" applyAlignment="1">
      <alignment horizontal="center" vertical="top"/>
    </xf>
    <xf numFmtId="0" fontId="3" fillId="2" borderId="43" xfId="0" applyFont="1" applyFill="1" applyBorder="1" applyAlignment="1">
      <alignment horizontal="left" vertical="top"/>
    </xf>
    <xf numFmtId="0" fontId="6" fillId="0" borderId="75" xfId="0" applyFont="1" applyBorder="1" applyAlignment="1">
      <alignment horizontal="center" vertical="top" wrapText="1"/>
    </xf>
    <xf numFmtId="0" fontId="38" fillId="0" borderId="75" xfId="0" applyFont="1" applyBorder="1" applyAlignment="1">
      <alignment vertical="top" wrapText="1"/>
    </xf>
    <xf numFmtId="0" fontId="6" fillId="0" borderId="32" xfId="0" applyFont="1" applyBorder="1" applyAlignment="1">
      <alignment horizontal="left" vertical="top" wrapText="1"/>
    </xf>
    <xf numFmtId="0" fontId="2" fillId="11" borderId="49" xfId="0" applyFont="1" applyFill="1" applyBorder="1" applyAlignment="1">
      <alignment horizontal="left" vertical="top"/>
    </xf>
    <xf numFmtId="0" fontId="2" fillId="11" borderId="24" xfId="0" applyFont="1" applyFill="1" applyBorder="1" applyAlignment="1">
      <alignment horizontal="left" vertical="top"/>
    </xf>
    <xf numFmtId="0" fontId="6" fillId="0" borderId="32" xfId="0" applyFont="1" applyBorder="1" applyAlignment="1">
      <alignment vertical="top" wrapText="1"/>
    </xf>
    <xf numFmtId="0" fontId="6" fillId="0" borderId="49" xfId="0" applyNumberFormat="1" applyFont="1" applyFill="1" applyBorder="1" applyAlignment="1">
      <alignment horizontal="center" vertical="top"/>
    </xf>
    <xf numFmtId="0" fontId="6" fillId="0" borderId="23" xfId="0" applyNumberFormat="1" applyFont="1" applyFill="1" applyBorder="1" applyAlignment="1">
      <alignment horizontal="center" vertical="top"/>
    </xf>
    <xf numFmtId="164" fontId="2" fillId="0" borderId="0" xfId="0" applyNumberFormat="1" applyFont="1" applyAlignment="1">
      <alignment vertical="top"/>
    </xf>
    <xf numFmtId="2" fontId="5" fillId="16" borderId="49" xfId="0" applyNumberFormat="1" applyFont="1" applyFill="1" applyBorder="1" applyAlignment="1">
      <alignment horizontal="center" vertical="top"/>
    </xf>
    <xf numFmtId="2" fontId="5" fillId="14" borderId="49" xfId="0" applyNumberFormat="1" applyFont="1" applyFill="1" applyBorder="1" applyAlignment="1">
      <alignment horizontal="center" vertical="top"/>
    </xf>
    <xf numFmtId="2" fontId="5" fillId="11" borderId="32" xfId="0" applyNumberFormat="1" applyFont="1" applyFill="1" applyBorder="1" applyAlignment="1">
      <alignment horizontal="center" vertical="top"/>
    </xf>
    <xf numFmtId="0" fontId="18" fillId="5" borderId="47" xfId="0" applyFont="1" applyFill="1" applyBorder="1" applyAlignment="1">
      <alignment horizontal="center" vertical="top"/>
    </xf>
    <xf numFmtId="164" fontId="5" fillId="5" borderId="28" xfId="0" applyNumberFormat="1" applyFont="1" applyFill="1" applyBorder="1" applyAlignment="1">
      <alignment horizontal="center" vertical="top"/>
    </xf>
    <xf numFmtId="164" fontId="6" fillId="0" borderId="7" xfId="0" applyNumberFormat="1" applyFont="1" applyBorder="1" applyAlignment="1">
      <alignment horizontal="center" vertical="top"/>
    </xf>
    <xf numFmtId="0" fontId="6" fillId="11" borderId="42" xfId="0" applyFont="1" applyFill="1" applyBorder="1" applyAlignment="1">
      <alignment horizontal="center" vertical="top"/>
    </xf>
    <xf numFmtId="164" fontId="6" fillId="11" borderId="40" xfId="0" applyNumberFormat="1" applyFont="1" applyFill="1" applyBorder="1" applyAlignment="1">
      <alignment horizontal="center" vertical="top"/>
    </xf>
    <xf numFmtId="165" fontId="5" fillId="11" borderId="0" xfId="0" applyNumberFormat="1" applyFont="1" applyFill="1" applyBorder="1" applyAlignment="1">
      <alignment horizontal="center" vertical="top"/>
    </xf>
    <xf numFmtId="0" fontId="6" fillId="0" borderId="66" xfId="0" applyFont="1" applyFill="1" applyBorder="1" applyAlignment="1">
      <alignment horizontal="center" vertical="top" wrapText="1"/>
    </xf>
    <xf numFmtId="2" fontId="6" fillId="11" borderId="61" xfId="0" applyNumberFormat="1" applyFont="1" applyFill="1" applyBorder="1" applyAlignment="1">
      <alignment horizontal="center" vertical="top"/>
    </xf>
    <xf numFmtId="0" fontId="31" fillId="0" borderId="0" xfId="0" applyFont="1" applyFill="1" applyBorder="1" applyAlignment="1">
      <alignment horizontal="center" vertical="top" wrapText="1"/>
    </xf>
    <xf numFmtId="0" fontId="32" fillId="0" borderId="0" xfId="0" applyFont="1" applyFill="1" applyBorder="1" applyAlignment="1">
      <alignment vertical="top"/>
    </xf>
    <xf numFmtId="0" fontId="67" fillId="0" borderId="0" xfId="0" applyFont="1" applyFill="1" applyBorder="1" applyAlignment="1">
      <alignment vertical="top" wrapText="1"/>
    </xf>
    <xf numFmtId="0" fontId="37" fillId="0" borderId="0" xfId="0" applyFont="1" applyFill="1" applyBorder="1" applyAlignment="1">
      <alignment vertical="top" wrapText="1"/>
    </xf>
    <xf numFmtId="2" fontId="5" fillId="13" borderId="49" xfId="0" applyNumberFormat="1" applyFont="1" applyFill="1" applyBorder="1" applyAlignment="1">
      <alignment horizontal="center" vertical="top"/>
    </xf>
    <xf numFmtId="164" fontId="6" fillId="20" borderId="42" xfId="0" applyNumberFormat="1" applyFont="1" applyFill="1" applyBorder="1" applyAlignment="1">
      <alignment horizontal="center" vertical="top"/>
    </xf>
    <xf numFmtId="0" fontId="27" fillId="12" borderId="8" xfId="0" applyFont="1" applyFill="1" applyBorder="1" applyAlignment="1">
      <alignment horizontal="center" vertical="top"/>
    </xf>
    <xf numFmtId="2" fontId="5" fillId="12" borderId="10" xfId="0" applyNumberFormat="1" applyFont="1" applyFill="1" applyBorder="1" applyAlignment="1">
      <alignment horizontal="center" vertical="top"/>
    </xf>
    <xf numFmtId="2" fontId="5" fillId="21" borderId="10" xfId="0" applyNumberFormat="1" applyFont="1" applyFill="1" applyBorder="1" applyAlignment="1">
      <alignment horizontal="center" vertical="top"/>
    </xf>
    <xf numFmtId="0" fontId="4" fillId="0" borderId="77" xfId="0" applyFont="1" applyFill="1" applyBorder="1" applyAlignment="1">
      <alignment horizontal="left" vertical="top"/>
    </xf>
    <xf numFmtId="0" fontId="6" fillId="0" borderId="64" xfId="0" applyFont="1" applyFill="1" applyBorder="1" applyAlignment="1">
      <alignment horizontal="center" vertical="top"/>
    </xf>
    <xf numFmtId="2" fontId="6" fillId="0" borderId="36" xfId="0" applyNumberFormat="1" applyFont="1" applyFill="1" applyBorder="1" applyAlignment="1">
      <alignment horizontal="center" vertical="top"/>
    </xf>
    <xf numFmtId="2" fontId="6" fillId="0" borderId="37" xfId="0" applyNumberFormat="1" applyFont="1" applyFill="1" applyBorder="1" applyAlignment="1">
      <alignment horizontal="center" vertical="top"/>
    </xf>
    <xf numFmtId="2" fontId="6" fillId="0" borderId="74" xfId="0" applyNumberFormat="1" applyFont="1" applyFill="1" applyBorder="1" applyAlignment="1">
      <alignment horizontal="center" vertical="top"/>
    </xf>
    <xf numFmtId="2" fontId="6" fillId="20" borderId="58" xfId="0" applyNumberFormat="1" applyFont="1" applyFill="1" applyBorder="1" applyAlignment="1">
      <alignment horizontal="center" vertical="top"/>
    </xf>
    <xf numFmtId="2" fontId="6" fillId="11" borderId="55" xfId="0" applyNumberFormat="1" applyFont="1" applyFill="1" applyBorder="1" applyAlignment="1">
      <alignment horizontal="center" vertical="top"/>
    </xf>
    <xf numFmtId="49" fontId="2" fillId="0" borderId="49" xfId="0" applyNumberFormat="1" applyFont="1" applyFill="1" applyBorder="1" applyAlignment="1">
      <alignment horizontal="center" vertical="top"/>
    </xf>
    <xf numFmtId="49" fontId="3" fillId="0" borderId="0" xfId="0" applyNumberFormat="1" applyFont="1" applyFill="1" applyBorder="1" applyAlignment="1">
      <alignment horizontal="right" vertical="top"/>
    </xf>
    <xf numFmtId="164" fontId="4" fillId="0" borderId="18" xfId="7" applyNumberFormat="1" applyFont="1" applyFill="1" applyBorder="1" applyAlignment="1">
      <alignment horizontal="right" vertical="center"/>
    </xf>
    <xf numFmtId="164" fontId="3" fillId="8" borderId="44" xfId="7" applyNumberFormat="1" applyFont="1" applyFill="1" applyBorder="1" applyAlignment="1">
      <alignment horizontal="right" vertical="center"/>
    </xf>
    <xf numFmtId="164" fontId="3" fillId="8" borderId="42" xfId="7" applyNumberFormat="1" applyFont="1" applyFill="1" applyBorder="1" applyAlignment="1">
      <alignment horizontal="right" vertical="center"/>
    </xf>
    <xf numFmtId="164" fontId="3" fillId="8" borderId="41" xfId="7" applyNumberFormat="1" applyFont="1" applyFill="1" applyBorder="1" applyAlignment="1">
      <alignment horizontal="right" vertical="center"/>
    </xf>
    <xf numFmtId="0" fontId="4" fillId="0" borderId="49" xfId="7" applyFont="1" applyFill="1" applyBorder="1" applyAlignment="1">
      <alignment horizontal="center" vertical="center"/>
    </xf>
    <xf numFmtId="164" fontId="4" fillId="0" borderId="65" xfId="7" applyNumberFormat="1" applyFont="1" applyFill="1" applyBorder="1" applyAlignment="1">
      <alignment horizontal="center" vertical="center"/>
    </xf>
    <xf numFmtId="164" fontId="4" fillId="0" borderId="35" xfId="7" applyNumberFormat="1" applyFont="1" applyFill="1" applyBorder="1" applyAlignment="1">
      <alignment horizontal="center" vertical="center"/>
    </xf>
    <xf numFmtId="164" fontId="4" fillId="10" borderId="50" xfId="7" applyNumberFormat="1" applyFont="1" applyFill="1" applyBorder="1" applyAlignment="1">
      <alignment horizontal="center" vertical="center"/>
    </xf>
    <xf numFmtId="164" fontId="4" fillId="0" borderId="66" xfId="7" applyNumberFormat="1" applyFont="1" applyFill="1" applyBorder="1" applyAlignment="1">
      <alignment horizontal="center" vertical="center"/>
    </xf>
    <xf numFmtId="0" fontId="4" fillId="0" borderId="59" xfId="7" applyFont="1" applyFill="1" applyBorder="1" applyAlignment="1">
      <alignment horizontal="center" vertical="top"/>
    </xf>
    <xf numFmtId="164" fontId="4" fillId="0" borderId="36" xfId="7" applyNumberFormat="1" applyFont="1" applyFill="1" applyBorder="1" applyAlignment="1">
      <alignment horizontal="center" vertical="center"/>
    </xf>
    <xf numFmtId="164" fontId="3" fillId="0" borderId="36" xfId="7" applyNumberFormat="1" applyFont="1" applyFill="1" applyBorder="1" applyAlignment="1">
      <alignment horizontal="center" vertical="center"/>
    </xf>
    <xf numFmtId="164" fontId="4" fillId="0" borderId="38" xfId="7" applyNumberFormat="1" applyFont="1" applyFill="1" applyBorder="1" applyAlignment="1">
      <alignment horizontal="center" vertical="center"/>
    </xf>
    <xf numFmtId="164" fontId="4" fillId="0" borderId="68" xfId="7" applyNumberFormat="1" applyFont="1" applyFill="1" applyBorder="1" applyAlignment="1">
      <alignment vertical="top"/>
    </xf>
    <xf numFmtId="164" fontId="4" fillId="0" borderId="55" xfId="7" applyNumberFormat="1" applyFont="1" applyFill="1" applyBorder="1" applyAlignment="1">
      <alignment vertical="top"/>
    </xf>
    <xf numFmtId="0" fontId="4" fillId="0" borderId="71" xfId="7" applyFont="1" applyFill="1" applyBorder="1" applyAlignment="1">
      <alignment horizontal="left" vertical="center" wrapText="1"/>
    </xf>
    <xf numFmtId="0" fontId="4" fillId="0" borderId="61" xfId="7" applyFont="1" applyFill="1" applyBorder="1" applyAlignment="1">
      <alignment horizontal="left" vertical="top" wrapText="1"/>
    </xf>
    <xf numFmtId="0" fontId="4" fillId="0" borderId="13" xfId="7" applyFont="1" applyFill="1" applyBorder="1" applyAlignment="1">
      <alignment horizontal="left" vertical="top" wrapText="1"/>
    </xf>
    <xf numFmtId="1" fontId="4" fillId="0" borderId="32" xfId="7" applyNumberFormat="1" applyFont="1" applyFill="1" applyBorder="1" applyAlignment="1">
      <alignment horizontal="center" vertical="center" wrapText="1"/>
    </xf>
    <xf numFmtId="0" fontId="4" fillId="0" borderId="49" xfId="7" applyNumberFormat="1" applyFont="1" applyFill="1" applyBorder="1" applyAlignment="1">
      <alignment horizontal="center" vertical="center" wrapText="1"/>
    </xf>
    <xf numFmtId="1" fontId="4" fillId="0" borderId="24" xfId="7" applyNumberFormat="1" applyFont="1" applyFill="1" applyBorder="1" applyAlignment="1">
      <alignment horizontal="center" vertical="center" wrapText="1"/>
    </xf>
    <xf numFmtId="1" fontId="4" fillId="0" borderId="64" xfId="7" applyNumberFormat="1" applyFont="1" applyFill="1" applyBorder="1" applyAlignment="1">
      <alignment horizontal="center" vertical="center" wrapText="1"/>
    </xf>
    <xf numFmtId="164" fontId="4" fillId="0" borderId="62" xfId="7" applyNumberFormat="1" applyFont="1" applyFill="1" applyBorder="1" applyAlignment="1">
      <alignment horizontal="center" vertical="center" wrapText="1"/>
    </xf>
    <xf numFmtId="0" fontId="4" fillId="0" borderId="12" xfId="7" applyNumberFormat="1" applyFont="1" applyFill="1" applyBorder="1" applyAlignment="1">
      <alignment horizontal="center" vertical="center" wrapText="1"/>
    </xf>
    <xf numFmtId="164" fontId="4" fillId="0" borderId="69" xfId="7" applyNumberFormat="1" applyFont="1" applyFill="1" applyBorder="1" applyAlignment="1">
      <alignment horizontal="center" vertical="center" wrapText="1"/>
    </xf>
    <xf numFmtId="0" fontId="4" fillId="0" borderId="59" xfId="7" applyFont="1" applyFill="1" applyBorder="1" applyAlignment="1">
      <alignment horizontal="left" vertical="center" wrapText="1"/>
    </xf>
    <xf numFmtId="0" fontId="4" fillId="0" borderId="49" xfId="7" applyFont="1" applyFill="1" applyBorder="1" applyAlignment="1">
      <alignment horizontal="left" vertical="center" wrapText="1"/>
    </xf>
    <xf numFmtId="0" fontId="4" fillId="0" borderId="59" xfId="7" applyFont="1" applyFill="1" applyBorder="1" applyAlignment="1">
      <alignment horizontal="left" vertical="center"/>
    </xf>
    <xf numFmtId="0" fontId="4" fillId="0" borderId="54" xfId="7" applyFont="1" applyFill="1" applyBorder="1" applyAlignment="1">
      <alignment horizontal="left" vertical="center" wrapText="1"/>
    </xf>
    <xf numFmtId="0" fontId="4" fillId="0" borderId="71" xfId="7" applyFont="1" applyFill="1" applyBorder="1" applyAlignment="1">
      <alignment vertical="top" wrapText="1"/>
    </xf>
    <xf numFmtId="0" fontId="4" fillId="0" borderId="61" xfId="7" applyFont="1" applyFill="1" applyBorder="1" applyAlignment="1">
      <alignment horizontal="left" vertical="center" wrapText="1"/>
    </xf>
    <xf numFmtId="0" fontId="4" fillId="10" borderId="61" xfId="7" applyFont="1" applyFill="1" applyBorder="1" applyAlignment="1">
      <alignment horizontal="left" vertical="center" wrapText="1"/>
    </xf>
    <xf numFmtId="0" fontId="4" fillId="0" borderId="59" xfId="7" applyFont="1" applyFill="1" applyBorder="1" applyAlignment="1">
      <alignment vertical="top"/>
    </xf>
    <xf numFmtId="49" fontId="4" fillId="0" borderId="29" xfId="7" applyNumberFormat="1" applyFont="1" applyFill="1" applyBorder="1" applyAlignment="1">
      <alignment horizontal="center" vertical="center" wrapText="1"/>
    </xf>
    <xf numFmtId="49" fontId="4" fillId="0" borderId="1" xfId="7" applyNumberFormat="1" applyFont="1" applyFill="1" applyBorder="1" applyAlignment="1">
      <alignment horizontal="center" vertical="center" wrapText="1"/>
    </xf>
    <xf numFmtId="1" fontId="4" fillId="0" borderId="2" xfId="7" applyNumberFormat="1" applyFont="1" applyFill="1" applyBorder="1" applyAlignment="1">
      <alignment horizontal="center" vertical="center" wrapText="1"/>
    </xf>
    <xf numFmtId="49" fontId="4" fillId="0" borderId="61" xfId="7" applyNumberFormat="1" applyFont="1" applyFill="1" applyBorder="1" applyAlignment="1">
      <alignment horizontal="center" vertical="center" wrapText="1"/>
    </xf>
    <xf numFmtId="49" fontId="4" fillId="0" borderId="71" xfId="7" applyNumberFormat="1" applyFont="1" applyFill="1" applyBorder="1" applyAlignment="1">
      <alignment horizontal="center" vertical="center" wrapText="1"/>
    </xf>
    <xf numFmtId="49" fontId="4" fillId="0" borderId="39" xfId="7" applyNumberFormat="1" applyFont="1" applyFill="1" applyBorder="1" applyAlignment="1">
      <alignment horizontal="center" vertical="center" wrapText="1"/>
    </xf>
    <xf numFmtId="0" fontId="2" fillId="0" borderId="1" xfId="0" applyFont="1" applyBorder="1" applyAlignment="1">
      <alignment horizontal="center" vertical="center" textRotation="90" wrapText="1"/>
    </xf>
    <xf numFmtId="49" fontId="5" fillId="3" borderId="26" xfId="0" applyNumberFormat="1" applyFont="1" applyFill="1" applyBorder="1" applyAlignment="1">
      <alignment horizontal="center" vertical="top"/>
    </xf>
    <xf numFmtId="49" fontId="5" fillId="2" borderId="66" xfId="0" applyNumberFormat="1" applyFont="1" applyFill="1" applyBorder="1" applyAlignment="1">
      <alignment horizontal="center" vertical="top"/>
    </xf>
    <xf numFmtId="49" fontId="5" fillId="0" borderId="0" xfId="0" applyNumberFormat="1" applyFont="1" applyFill="1" applyBorder="1" applyAlignment="1">
      <alignment horizontal="center" vertical="top"/>
    </xf>
    <xf numFmtId="0" fontId="2" fillId="0" borderId="1" xfId="0" applyFont="1" applyFill="1" applyBorder="1" applyAlignment="1">
      <alignment horizontal="center" vertical="center" textRotation="90" wrapText="1"/>
    </xf>
    <xf numFmtId="0" fontId="6" fillId="0" borderId="30" xfId="0" applyFont="1" applyFill="1" applyBorder="1" applyAlignment="1">
      <alignment horizontal="center" vertical="top" wrapText="1"/>
    </xf>
    <xf numFmtId="0" fontId="6" fillId="0" borderId="20" xfId="0" applyFont="1" applyFill="1" applyBorder="1" applyAlignment="1">
      <alignment horizontal="center" vertical="top" wrapText="1"/>
    </xf>
    <xf numFmtId="0" fontId="6" fillId="0" borderId="31" xfId="0" applyFont="1" applyFill="1" applyBorder="1" applyAlignment="1">
      <alignment horizontal="center" vertical="top" wrapText="1"/>
    </xf>
    <xf numFmtId="0" fontId="6" fillId="11" borderId="4" xfId="0" applyFont="1" applyFill="1" applyBorder="1" applyAlignment="1">
      <alignment horizontal="left" vertical="top" wrapText="1"/>
    </xf>
    <xf numFmtId="164" fontId="6" fillId="11" borderId="22" xfId="0" applyNumberFormat="1" applyFont="1" applyFill="1" applyBorder="1" applyAlignment="1">
      <alignment horizontal="center" vertical="top"/>
    </xf>
    <xf numFmtId="164" fontId="6" fillId="11" borderId="60" xfId="0" applyNumberFormat="1" applyFont="1" applyFill="1" applyBorder="1" applyAlignment="1">
      <alignment horizontal="center" vertical="top"/>
    </xf>
    <xf numFmtId="0" fontId="6" fillId="0" borderId="26" xfId="0" applyFont="1" applyBorder="1" applyAlignment="1">
      <alignment horizontal="center" vertical="top"/>
    </xf>
    <xf numFmtId="0" fontId="6" fillId="0" borderId="27" xfId="0" applyFont="1" applyBorder="1" applyAlignment="1">
      <alignment horizontal="center" vertical="top"/>
    </xf>
    <xf numFmtId="9" fontId="6" fillId="0" borderId="19" xfId="0" applyNumberFormat="1" applyFont="1" applyBorder="1" applyAlignment="1">
      <alignment horizontal="center" vertical="top"/>
    </xf>
    <xf numFmtId="9" fontId="6" fillId="0" borderId="20" xfId="0" applyNumberFormat="1" applyFont="1" applyBorder="1" applyAlignment="1">
      <alignment horizontal="center" vertical="top"/>
    </xf>
    <xf numFmtId="9" fontId="6" fillId="0" borderId="31" xfId="0" applyNumberFormat="1" applyFont="1" applyBorder="1" applyAlignment="1">
      <alignment horizontal="center" vertical="top"/>
    </xf>
    <xf numFmtId="164" fontId="6" fillId="0" borderId="52" xfId="0" applyNumberFormat="1" applyFont="1" applyBorder="1" applyAlignment="1">
      <alignment horizontal="left" vertical="center" wrapText="1"/>
    </xf>
    <xf numFmtId="0" fontId="6" fillId="0" borderId="14" xfId="0" applyFont="1" applyBorder="1" applyAlignment="1">
      <alignment horizontal="center" vertical="top"/>
    </xf>
    <xf numFmtId="0" fontId="6" fillId="0" borderId="16" xfId="0" applyFont="1" applyBorder="1" applyAlignment="1">
      <alignment horizontal="center" vertical="top"/>
    </xf>
    <xf numFmtId="0" fontId="6" fillId="0" borderId="20" xfId="0" applyFont="1" applyBorder="1" applyAlignment="1">
      <alignment horizontal="center" vertical="top"/>
    </xf>
    <xf numFmtId="0" fontId="6" fillId="0" borderId="30" xfId="0" applyFont="1" applyBorder="1" applyAlignment="1">
      <alignment horizontal="center" vertical="top"/>
    </xf>
    <xf numFmtId="0" fontId="6" fillId="0" borderId="31" xfId="0" applyFont="1" applyBorder="1" applyAlignment="1">
      <alignment horizontal="center" vertical="top"/>
    </xf>
    <xf numFmtId="0" fontId="6" fillId="0" borderId="14" xfId="0" applyFont="1" applyBorder="1" applyAlignment="1">
      <alignment horizontal="center" vertical="top" wrapText="1"/>
    </xf>
    <xf numFmtId="0" fontId="44" fillId="0" borderId="44" xfId="0" applyFont="1" applyBorder="1" applyAlignment="1">
      <alignment horizontal="left" vertical="center" wrapText="1"/>
    </xf>
    <xf numFmtId="0" fontId="6" fillId="0" borderId="30" xfId="0" applyFont="1" applyBorder="1" applyAlignment="1">
      <alignment horizontal="center" vertical="top" wrapText="1"/>
    </xf>
    <xf numFmtId="0" fontId="6" fillId="0" borderId="45" xfId="0" applyFont="1" applyBorder="1" applyAlignment="1">
      <alignment horizontal="center" vertical="top" wrapText="1"/>
    </xf>
    <xf numFmtId="0" fontId="6" fillId="0" borderId="75" xfId="0" applyFont="1" applyBorder="1" applyAlignment="1">
      <alignment horizontal="center" vertical="top"/>
    </xf>
    <xf numFmtId="9" fontId="6" fillId="0" borderId="47" xfId="0" applyNumberFormat="1" applyFont="1" applyBorder="1" applyAlignment="1">
      <alignment horizontal="center" vertical="top"/>
    </xf>
    <xf numFmtId="49" fontId="5" fillId="11" borderId="35" xfId="0" applyNumberFormat="1" applyFont="1" applyFill="1" applyBorder="1" applyAlignment="1">
      <alignment horizontal="center" vertical="top"/>
    </xf>
    <xf numFmtId="49" fontId="5" fillId="11" borderId="40" xfId="0" applyNumberFormat="1" applyFont="1" applyFill="1" applyBorder="1" applyAlignment="1">
      <alignment horizontal="center" vertical="top"/>
    </xf>
    <xf numFmtId="1" fontId="6" fillId="0" borderId="26" xfId="0" applyNumberFormat="1" applyFont="1" applyBorder="1" applyAlignment="1">
      <alignment horizontal="center" vertical="top"/>
    </xf>
    <xf numFmtId="49" fontId="6" fillId="0" borderId="26" xfId="0" applyNumberFormat="1" applyFont="1" applyBorder="1" applyAlignment="1">
      <alignment horizontal="center" vertical="top"/>
    </xf>
    <xf numFmtId="9" fontId="28" fillId="0" borderId="30" xfId="0" applyNumberFormat="1" applyFont="1" applyBorder="1" applyAlignment="1">
      <alignment horizontal="center" vertical="top"/>
    </xf>
    <xf numFmtId="0" fontId="6" fillId="11" borderId="46" xfId="0" applyFont="1" applyFill="1" applyBorder="1" applyAlignment="1">
      <alignment horizontal="center" vertical="top"/>
    </xf>
    <xf numFmtId="164" fontId="6" fillId="11" borderId="14" xfId="0" applyNumberFormat="1" applyFont="1" applyFill="1" applyBorder="1" applyAlignment="1">
      <alignment horizontal="center" vertical="top"/>
    </xf>
    <xf numFmtId="164" fontId="5" fillId="11" borderId="76" xfId="0" applyNumberFormat="1" applyFont="1" applyFill="1" applyBorder="1" applyAlignment="1">
      <alignment horizontal="center" vertical="top"/>
    </xf>
    <xf numFmtId="164" fontId="6" fillId="11" borderId="16" xfId="0" applyNumberFormat="1" applyFont="1" applyFill="1" applyBorder="1" applyAlignment="1">
      <alignment horizontal="center" vertical="top"/>
    </xf>
    <xf numFmtId="164" fontId="6" fillId="11" borderId="17" xfId="0" applyNumberFormat="1" applyFont="1" applyFill="1" applyBorder="1" applyAlignment="1">
      <alignment horizontal="center" vertical="top"/>
    </xf>
    <xf numFmtId="0" fontId="6" fillId="11" borderId="26" xfId="0" applyFont="1" applyFill="1" applyBorder="1" applyAlignment="1">
      <alignment horizontal="center" vertical="top"/>
    </xf>
    <xf numFmtId="0" fontId="6" fillId="11" borderId="75" xfId="0" applyFont="1" applyFill="1" applyBorder="1" applyAlignment="1">
      <alignment horizontal="center" vertical="top"/>
    </xf>
    <xf numFmtId="0" fontId="18" fillId="11" borderId="48" xfId="0" applyFont="1" applyFill="1" applyBorder="1" applyAlignment="1">
      <alignment horizontal="center" vertical="top"/>
    </xf>
    <xf numFmtId="164" fontId="5" fillId="11" borderId="1" xfId="0" applyNumberFormat="1" applyFont="1" applyFill="1" applyBorder="1" applyAlignment="1">
      <alignment horizontal="center" vertical="top"/>
    </xf>
    <xf numFmtId="9" fontId="28" fillId="11" borderId="30" xfId="0" applyNumberFormat="1" applyFont="1" applyFill="1" applyBorder="1" applyAlignment="1">
      <alignment horizontal="center" vertical="top"/>
    </xf>
    <xf numFmtId="9" fontId="28" fillId="11" borderId="45" xfId="0" applyNumberFormat="1" applyFont="1" applyFill="1" applyBorder="1" applyAlignment="1">
      <alignment horizontal="center" vertical="top"/>
    </xf>
    <xf numFmtId="164" fontId="5" fillId="3" borderId="3" xfId="0" applyNumberFormat="1" applyFont="1" applyFill="1" applyBorder="1" applyAlignment="1">
      <alignment horizontal="center" vertical="center"/>
    </xf>
    <xf numFmtId="0" fontId="6" fillId="3" borderId="43" xfId="0" applyFont="1" applyFill="1" applyBorder="1" applyAlignment="1">
      <alignment vertical="top" wrapText="1"/>
    </xf>
    <xf numFmtId="0" fontId="2" fillId="3" borderId="43" xfId="0" applyFont="1" applyFill="1" applyBorder="1" applyAlignment="1">
      <alignment horizontal="center" vertical="top" wrapText="1"/>
    </xf>
    <xf numFmtId="0" fontId="2" fillId="3" borderId="45" xfId="0" applyFont="1" applyFill="1" applyBorder="1" applyAlignment="1">
      <alignment horizontal="center" vertical="top" wrapText="1"/>
    </xf>
    <xf numFmtId="49" fontId="5" fillId="3" borderId="35" xfId="0" applyNumberFormat="1" applyFont="1" applyFill="1" applyBorder="1" applyAlignment="1">
      <alignment horizontal="left" vertical="top"/>
    </xf>
    <xf numFmtId="49" fontId="5" fillId="11" borderId="67" xfId="0" applyNumberFormat="1" applyFont="1" applyFill="1" applyBorder="1" applyAlignment="1">
      <alignment horizontal="left" vertical="top"/>
    </xf>
    <xf numFmtId="49" fontId="6" fillId="11" borderId="4" xfId="0" applyNumberFormat="1" applyFont="1" applyFill="1" applyBorder="1" applyAlignment="1">
      <alignment horizontal="left" vertical="top"/>
    </xf>
    <xf numFmtId="49" fontId="2" fillId="11" borderId="22" xfId="0" applyNumberFormat="1" applyFont="1" applyFill="1" applyBorder="1" applyAlignment="1">
      <alignment horizontal="left" vertical="top"/>
    </xf>
    <xf numFmtId="49" fontId="2" fillId="11" borderId="60" xfId="0" applyNumberFormat="1" applyFont="1" applyFill="1" applyBorder="1" applyAlignment="1">
      <alignment horizontal="left" vertical="top"/>
    </xf>
    <xf numFmtId="9" fontId="6" fillId="0" borderId="27" xfId="0" applyNumberFormat="1" applyFont="1" applyBorder="1" applyAlignment="1">
      <alignment horizontal="center" vertical="top"/>
    </xf>
    <xf numFmtId="164" fontId="6" fillId="0" borderId="0" xfId="0" applyNumberFormat="1" applyFont="1" applyAlignment="1">
      <alignment horizontal="center" vertical="top"/>
    </xf>
    <xf numFmtId="1" fontId="6" fillId="0" borderId="19" xfId="0" applyNumberFormat="1" applyFont="1" applyBorder="1" applyAlignment="1">
      <alignment horizontal="center" vertical="top"/>
    </xf>
    <xf numFmtId="49" fontId="6" fillId="0" borderId="19" xfId="0" applyNumberFormat="1" applyFont="1" applyBorder="1" applyAlignment="1">
      <alignment horizontal="center" vertical="top"/>
    </xf>
    <xf numFmtId="0" fontId="42" fillId="0" borderId="46" xfId="0" applyFont="1" applyBorder="1" applyAlignment="1">
      <alignment horizontal="center" vertical="top"/>
    </xf>
    <xf numFmtId="164" fontId="6" fillId="0" borderId="15" xfId="0" applyNumberFormat="1" applyFont="1" applyBorder="1" applyAlignment="1">
      <alignment horizontal="left" vertical="center" wrapText="1"/>
    </xf>
    <xf numFmtId="0" fontId="4" fillId="0" borderId="14" xfId="0" applyFont="1" applyBorder="1" applyAlignment="1">
      <alignment horizontal="center" vertical="top"/>
    </xf>
    <xf numFmtId="0" fontId="4" fillId="0" borderId="16" xfId="0" applyFont="1" applyBorder="1" applyAlignment="1">
      <alignment horizontal="center" vertical="top"/>
    </xf>
    <xf numFmtId="0" fontId="3" fillId="5" borderId="48" xfId="0" applyFont="1" applyFill="1" applyBorder="1" applyAlignment="1">
      <alignment horizontal="center" vertical="top"/>
    </xf>
    <xf numFmtId="0" fontId="6" fillId="0" borderId="6" xfId="0" applyFont="1" applyBorder="1" applyAlignment="1">
      <alignment horizontal="left" vertical="center" wrapText="1"/>
    </xf>
    <xf numFmtId="0" fontId="4" fillId="0" borderId="19" xfId="0" applyFont="1" applyBorder="1" applyAlignment="1">
      <alignment horizontal="center" vertical="top"/>
    </xf>
    <xf numFmtId="0" fontId="4" fillId="0" borderId="20" xfId="0" applyFont="1" applyBorder="1" applyAlignment="1">
      <alignment horizontal="center" vertical="top"/>
    </xf>
    <xf numFmtId="0" fontId="6" fillId="11" borderId="5" xfId="0" applyFont="1" applyFill="1" applyBorder="1" applyAlignment="1">
      <alignment horizontal="center" vertical="top"/>
    </xf>
    <xf numFmtId="164" fontId="6" fillId="11" borderId="15" xfId="0" applyNumberFormat="1" applyFont="1" applyFill="1" applyBorder="1" applyAlignment="1">
      <alignment horizontal="center" vertical="center"/>
    </xf>
    <xf numFmtId="164" fontId="6" fillId="11" borderId="14" xfId="0" applyNumberFormat="1" applyFont="1" applyFill="1" applyBorder="1" applyAlignment="1">
      <alignment horizontal="center" vertical="center"/>
    </xf>
    <xf numFmtId="164" fontId="6" fillId="11" borderId="16" xfId="0" applyNumberFormat="1" applyFont="1" applyFill="1" applyBorder="1" applyAlignment="1">
      <alignment horizontal="center" vertical="center"/>
    </xf>
    <xf numFmtId="164" fontId="6" fillId="20" borderId="17" xfId="0" applyNumberFormat="1" applyFont="1" applyFill="1" applyBorder="1" applyAlignment="1">
      <alignment horizontal="center" vertical="center" wrapText="1"/>
    </xf>
    <xf numFmtId="164" fontId="6" fillId="20" borderId="52" xfId="0" applyNumberFormat="1" applyFont="1" applyFill="1" applyBorder="1" applyAlignment="1">
      <alignment horizontal="center" vertical="center" wrapText="1"/>
    </xf>
    <xf numFmtId="0" fontId="6" fillId="20" borderId="15" xfId="0" applyFont="1" applyFill="1" applyBorder="1" applyAlignment="1">
      <alignment horizontal="left" vertical="top" wrapText="1"/>
    </xf>
    <xf numFmtId="0" fontId="6" fillId="11" borderId="8" xfId="0" applyFont="1" applyFill="1" applyBorder="1" applyAlignment="1">
      <alignment horizontal="center" vertical="top" wrapText="1"/>
    </xf>
    <xf numFmtId="164" fontId="6" fillId="11" borderId="10" xfId="0" applyNumberFormat="1" applyFont="1" applyFill="1" applyBorder="1" applyAlignment="1">
      <alignment horizontal="center" vertical="center"/>
    </xf>
    <xf numFmtId="164" fontId="6" fillId="11" borderId="9" xfId="0" applyNumberFormat="1" applyFont="1" applyFill="1" applyBorder="1" applyAlignment="1">
      <alignment horizontal="center" vertical="center"/>
    </xf>
    <xf numFmtId="164" fontId="6" fillId="11" borderId="11" xfId="0" applyNumberFormat="1" applyFont="1" applyFill="1" applyBorder="1" applyAlignment="1">
      <alignment horizontal="center" vertical="center"/>
    </xf>
    <xf numFmtId="164" fontId="6" fillId="11" borderId="73" xfId="0" applyNumberFormat="1" applyFont="1" applyFill="1" applyBorder="1" applyAlignment="1">
      <alignment horizontal="center" vertical="center"/>
    </xf>
    <xf numFmtId="164" fontId="6" fillId="11" borderId="57" xfId="0" applyNumberFormat="1" applyFont="1" applyFill="1" applyBorder="1" applyAlignment="1">
      <alignment horizontal="center" vertical="center"/>
    </xf>
    <xf numFmtId="164" fontId="6" fillId="11" borderId="72" xfId="0" applyNumberFormat="1" applyFont="1" applyFill="1" applyBorder="1" applyAlignment="1">
      <alignment horizontal="center" vertical="center"/>
    </xf>
    <xf numFmtId="164" fontId="6" fillId="11" borderId="77" xfId="0" applyNumberFormat="1" applyFont="1" applyFill="1" applyBorder="1" applyAlignment="1">
      <alignment horizontal="center" vertical="center"/>
    </xf>
    <xf numFmtId="0" fontId="6" fillId="11" borderId="61" xfId="0" applyFont="1" applyFill="1" applyBorder="1" applyAlignment="1">
      <alignment vertical="top" wrapText="1"/>
    </xf>
    <xf numFmtId="0" fontId="6" fillId="11" borderId="57" xfId="0" applyFont="1" applyFill="1" applyBorder="1" applyAlignment="1">
      <alignment horizontal="center" vertical="top" wrapText="1"/>
    </xf>
    <xf numFmtId="0" fontId="6" fillId="11" borderId="56" xfId="0" applyFont="1" applyFill="1" applyBorder="1" applyAlignment="1">
      <alignment horizontal="center" vertical="top" wrapText="1"/>
    </xf>
    <xf numFmtId="0" fontId="18" fillId="20" borderId="12" xfId="0" applyFont="1" applyFill="1" applyBorder="1" applyAlignment="1">
      <alignment horizontal="center" vertical="top"/>
    </xf>
    <xf numFmtId="164" fontId="5" fillId="20" borderId="53" xfId="0" applyNumberFormat="1" applyFont="1" applyFill="1" applyBorder="1" applyAlignment="1">
      <alignment horizontal="center" vertical="center"/>
    </xf>
    <xf numFmtId="164" fontId="5" fillId="20" borderId="1" xfId="0" applyNumberFormat="1" applyFont="1" applyFill="1" applyBorder="1" applyAlignment="1">
      <alignment horizontal="center" vertical="center"/>
    </xf>
    <xf numFmtId="164" fontId="5" fillId="20" borderId="63" xfId="0" applyNumberFormat="1" applyFont="1" applyFill="1" applyBorder="1" applyAlignment="1">
      <alignment horizontal="center" vertical="center"/>
    </xf>
    <xf numFmtId="164" fontId="5" fillId="20" borderId="2" xfId="0" applyNumberFormat="1" applyFont="1" applyFill="1" applyBorder="1" applyAlignment="1">
      <alignment horizontal="center" vertical="center"/>
    </xf>
    <xf numFmtId="164" fontId="5" fillId="20" borderId="13" xfId="0" applyNumberFormat="1" applyFont="1" applyFill="1" applyBorder="1" applyAlignment="1">
      <alignment horizontal="center" vertical="center"/>
    </xf>
    <xf numFmtId="0" fontId="6" fillId="11" borderId="39" xfId="0" applyFont="1" applyFill="1" applyBorder="1" applyAlignment="1">
      <alignment vertical="top" wrapText="1"/>
    </xf>
    <xf numFmtId="0" fontId="6" fillId="11" borderId="30" xfId="0" applyFont="1" applyFill="1" applyBorder="1" applyAlignment="1">
      <alignment horizontal="center" vertical="top" wrapText="1"/>
    </xf>
    <xf numFmtId="0" fontId="6" fillId="11" borderId="31" xfId="0" applyFont="1" applyFill="1" applyBorder="1" applyAlignment="1">
      <alignment horizontal="center" vertical="top" wrapText="1"/>
    </xf>
    <xf numFmtId="0" fontId="6" fillId="0" borderId="15" xfId="0" applyFont="1" applyBorder="1" applyAlignment="1">
      <alignment horizontal="justify" vertical="top"/>
    </xf>
    <xf numFmtId="0" fontId="2" fillId="0" borderId="14" xfId="0" applyFont="1" applyBorder="1" applyAlignment="1">
      <alignment horizontal="center" vertical="top" wrapText="1"/>
    </xf>
    <xf numFmtId="0" fontId="2" fillId="0" borderId="16" xfId="0" applyFont="1" applyBorder="1" applyAlignment="1">
      <alignment horizontal="center" vertical="top" wrapText="1"/>
    </xf>
    <xf numFmtId="0" fontId="6" fillId="0" borderId="61" xfId="0" applyFont="1" applyBorder="1" applyAlignment="1">
      <alignment wrapText="1"/>
    </xf>
    <xf numFmtId="0" fontId="2" fillId="0" borderId="57" xfId="0" applyFont="1" applyBorder="1" applyAlignment="1">
      <alignment horizontal="center" vertical="top" wrapText="1"/>
    </xf>
    <xf numFmtId="0" fontId="2" fillId="0" borderId="56" xfId="0" applyFont="1" applyBorder="1" applyAlignment="1">
      <alignment horizontal="center" vertical="top" wrapText="1"/>
    </xf>
    <xf numFmtId="164" fontId="5" fillId="0" borderId="0" xfId="0" applyNumberFormat="1" applyFont="1" applyBorder="1" applyAlignment="1">
      <alignment horizontal="center" vertical="top"/>
    </xf>
    <xf numFmtId="0" fontId="6" fillId="0" borderId="61" xfId="0" applyFont="1" applyBorder="1" applyAlignment="1">
      <alignment vertical="center" wrapText="1"/>
    </xf>
    <xf numFmtId="0" fontId="2" fillId="0" borderId="57" xfId="0" applyFont="1" applyBorder="1" applyAlignment="1">
      <alignment horizontal="center" vertical="center" wrapText="1"/>
    </xf>
    <xf numFmtId="0" fontId="2" fillId="0" borderId="56" xfId="0" applyFont="1" applyBorder="1" applyAlignment="1">
      <alignment horizontal="center" vertical="center" wrapText="1"/>
    </xf>
    <xf numFmtId="0" fontId="6" fillId="0" borderId="39" xfId="0" applyFont="1" applyBorder="1" applyAlignment="1">
      <alignment horizontal="justify" vertical="center"/>
    </xf>
    <xf numFmtId="0" fontId="2" fillId="0" borderId="30" xfId="0" applyFont="1" applyBorder="1" applyAlignment="1">
      <alignment horizontal="center" vertical="top" wrapText="1"/>
    </xf>
    <xf numFmtId="0" fontId="2" fillId="0" borderId="31" xfId="0" applyFont="1" applyBorder="1" applyAlignment="1">
      <alignment horizontal="center" vertical="top" wrapText="1"/>
    </xf>
    <xf numFmtId="0" fontId="2" fillId="0" borderId="76" xfId="0" applyFont="1" applyBorder="1" applyAlignment="1">
      <alignment horizontal="center" vertical="top" wrapText="1"/>
    </xf>
    <xf numFmtId="164" fontId="5" fillId="5" borderId="10" xfId="0" applyNumberFormat="1" applyFont="1" applyFill="1" applyBorder="1" applyAlignment="1">
      <alignment horizontal="center" vertical="top"/>
    </xf>
    <xf numFmtId="164" fontId="5" fillId="5" borderId="73" xfId="0" applyNumberFormat="1" applyFont="1" applyFill="1" applyBorder="1" applyAlignment="1">
      <alignment horizontal="center" vertical="top"/>
    </xf>
    <xf numFmtId="164" fontId="5" fillId="5" borderId="77" xfId="0" applyNumberFormat="1" applyFont="1" applyFill="1" applyBorder="1" applyAlignment="1">
      <alignment horizontal="center" vertical="top"/>
    </xf>
    <xf numFmtId="0" fontId="2" fillId="0" borderId="1" xfId="0" applyFont="1" applyBorder="1" applyAlignment="1">
      <alignment horizontal="center" vertical="top" wrapText="1"/>
    </xf>
    <xf numFmtId="0" fontId="23" fillId="0" borderId="39" xfId="0" applyFont="1" applyFill="1" applyBorder="1" applyAlignment="1">
      <alignment horizontal="left" vertical="top" wrapText="1"/>
    </xf>
    <xf numFmtId="2" fontId="6" fillId="0" borderId="19" xfId="0" applyNumberFormat="1" applyFont="1" applyBorder="1" applyAlignment="1">
      <alignment horizontal="center" vertical="top"/>
    </xf>
    <xf numFmtId="49" fontId="5" fillId="11" borderId="23" xfId="0" applyNumberFormat="1" applyFont="1" applyFill="1" applyBorder="1" applyAlignment="1">
      <alignment horizontal="right" vertical="top"/>
    </xf>
    <xf numFmtId="0" fontId="6" fillId="0" borderId="0" xfId="0" applyFont="1" applyBorder="1" applyAlignment="1">
      <alignment horizontal="left" vertical="top" wrapText="1"/>
    </xf>
    <xf numFmtId="49" fontId="2" fillId="0" borderId="52" xfId="0" applyNumberFormat="1" applyFont="1" applyBorder="1" applyAlignment="1">
      <alignment horizontal="center" vertical="top"/>
    </xf>
    <xf numFmtId="0" fontId="10" fillId="0" borderId="0" xfId="0" applyFont="1" applyFill="1" applyBorder="1" applyAlignment="1">
      <alignment vertical="top"/>
    </xf>
    <xf numFmtId="0" fontId="69" fillId="0" borderId="0" xfId="0" applyFont="1" applyFill="1" applyBorder="1" applyAlignment="1">
      <alignment vertical="top"/>
    </xf>
    <xf numFmtId="0" fontId="29" fillId="0" borderId="0" xfId="0" applyNumberFormat="1" applyFont="1" applyFill="1" applyBorder="1" applyAlignment="1">
      <alignment vertical="top"/>
    </xf>
    <xf numFmtId="0" fontId="29" fillId="0" borderId="0" xfId="0" applyFont="1" applyFill="1" applyBorder="1" applyAlignment="1">
      <alignment vertical="top"/>
    </xf>
    <xf numFmtId="0" fontId="29" fillId="0" borderId="0" xfId="0" applyFont="1" applyFill="1" applyBorder="1" applyAlignment="1">
      <alignment horizontal="center" vertical="top"/>
    </xf>
    <xf numFmtId="0" fontId="69" fillId="0" borderId="0" xfId="0" applyFont="1" applyFill="1" applyBorder="1" applyAlignment="1">
      <alignment horizontal="left" vertical="top" wrapText="1"/>
    </xf>
    <xf numFmtId="0" fontId="10" fillId="0" borderId="0" xfId="0" applyFont="1" applyFill="1" applyBorder="1" applyAlignment="1">
      <alignment horizontal="center" vertical="top"/>
    </xf>
    <xf numFmtId="49" fontId="5" fillId="7" borderId="3" xfId="0" applyNumberFormat="1" applyFont="1" applyFill="1" applyBorder="1" applyAlignment="1">
      <alignment horizontal="center" vertical="top" wrapText="1"/>
    </xf>
    <xf numFmtId="0" fontId="72" fillId="0" borderId="0" xfId="0" applyFont="1" applyFill="1" applyBorder="1" applyAlignment="1">
      <alignment vertical="top"/>
    </xf>
    <xf numFmtId="49" fontId="5" fillId="7" borderId="34" xfId="0" applyNumberFormat="1" applyFont="1" applyFill="1" applyBorder="1" applyAlignment="1">
      <alignment horizontal="center" vertical="top"/>
    </xf>
    <xf numFmtId="49" fontId="73" fillId="20" borderId="35" xfId="0" applyNumberFormat="1" applyFont="1" applyFill="1" applyBorder="1" applyAlignment="1">
      <alignment horizontal="center" vertical="top"/>
    </xf>
    <xf numFmtId="0" fontId="73" fillId="20" borderId="26" xfId="0" applyFont="1" applyFill="1" applyBorder="1" applyAlignment="1">
      <alignment horizontal="left" vertical="top" wrapText="1"/>
    </xf>
    <xf numFmtId="0" fontId="73" fillId="20" borderId="35" xfId="0" applyFont="1" applyFill="1" applyBorder="1" applyAlignment="1">
      <alignment horizontal="left" vertical="top" wrapText="1"/>
    </xf>
    <xf numFmtId="0" fontId="73" fillId="20" borderId="67" xfId="0" applyFont="1" applyFill="1" applyBorder="1" applyAlignment="1">
      <alignment horizontal="left" vertical="top" wrapText="1"/>
    </xf>
    <xf numFmtId="0" fontId="73" fillId="20" borderId="65" xfId="0" applyFont="1" applyFill="1" applyBorder="1" applyAlignment="1">
      <alignment horizontal="left" vertical="top" wrapText="1"/>
    </xf>
    <xf numFmtId="164" fontId="6" fillId="20" borderId="14" xfId="0" applyNumberFormat="1" applyFont="1" applyFill="1" applyBorder="1" applyAlignment="1">
      <alignment horizontal="left" vertical="top" wrapText="1"/>
    </xf>
    <xf numFmtId="164" fontId="6" fillId="20" borderId="16" xfId="0" applyNumberFormat="1" applyFont="1" applyFill="1" applyBorder="1" applyAlignment="1">
      <alignment horizontal="left" vertical="top" wrapText="1"/>
    </xf>
    <xf numFmtId="0" fontId="6" fillId="20" borderId="1" xfId="0" applyFont="1" applyFill="1" applyBorder="1" applyAlignment="1">
      <alignment horizontal="left" vertical="top" wrapText="1"/>
    </xf>
    <xf numFmtId="164" fontId="6" fillId="20" borderId="1" xfId="0" applyNumberFormat="1" applyFont="1" applyFill="1" applyBorder="1" applyAlignment="1">
      <alignment horizontal="left" vertical="top" wrapText="1"/>
    </xf>
    <xf numFmtId="164" fontId="6" fillId="20" borderId="2" xfId="0" applyNumberFormat="1" applyFont="1" applyFill="1" applyBorder="1" applyAlignment="1">
      <alignment horizontal="left" vertical="top" wrapText="1"/>
    </xf>
    <xf numFmtId="0" fontId="6" fillId="0" borderId="50" xfId="0" applyFont="1" applyFill="1" applyBorder="1" applyAlignment="1">
      <alignment horizontal="center" vertical="top"/>
    </xf>
    <xf numFmtId="164" fontId="6" fillId="0" borderId="35" xfId="0" applyNumberFormat="1" applyFont="1" applyFill="1" applyBorder="1" applyAlignment="1">
      <alignment horizontal="center" vertical="center"/>
    </xf>
    <xf numFmtId="164" fontId="6" fillId="0" borderId="27" xfId="0" applyNumberFormat="1" applyFont="1" applyFill="1" applyBorder="1" applyAlignment="1">
      <alignment horizontal="center" vertical="center"/>
    </xf>
    <xf numFmtId="164" fontId="6" fillId="10" borderId="50" xfId="0" applyNumberFormat="1" applyFont="1" applyFill="1" applyBorder="1" applyAlignment="1">
      <alignment horizontal="center" vertical="center" wrapText="1"/>
    </xf>
    <xf numFmtId="0" fontId="6" fillId="10" borderId="76" xfId="0" applyFont="1" applyFill="1" applyBorder="1" applyAlignment="1">
      <alignment horizontal="left" vertical="top"/>
    </xf>
    <xf numFmtId="0" fontId="2" fillId="10" borderId="14" xfId="0" applyFont="1" applyFill="1" applyBorder="1" applyAlignment="1">
      <alignment horizontal="center" vertical="top"/>
    </xf>
    <xf numFmtId="0" fontId="2" fillId="10" borderId="16" xfId="0" applyFont="1" applyFill="1" applyBorder="1" applyAlignment="1">
      <alignment horizontal="center" vertical="top"/>
    </xf>
    <xf numFmtId="164" fontId="6" fillId="0" borderId="0" xfId="0" applyNumberFormat="1" applyFont="1" applyFill="1" applyBorder="1" applyAlignment="1">
      <alignment horizontal="center" vertical="center"/>
    </xf>
    <xf numFmtId="164" fontId="6" fillId="0" borderId="38" xfId="0" applyNumberFormat="1" applyFont="1" applyFill="1" applyBorder="1" applyAlignment="1">
      <alignment horizontal="center" vertical="center"/>
    </xf>
    <xf numFmtId="164" fontId="6" fillId="0" borderId="74" xfId="0" applyNumberFormat="1" applyFont="1" applyFill="1" applyBorder="1" applyAlignment="1">
      <alignment horizontal="center" vertical="center"/>
    </xf>
    <xf numFmtId="164" fontId="6" fillId="0" borderId="18" xfId="0" applyNumberFormat="1" applyFont="1" applyFill="1" applyBorder="1" applyAlignment="1">
      <alignment horizontal="center" vertical="center"/>
    </xf>
    <xf numFmtId="0" fontId="6" fillId="0" borderId="41" xfId="0" applyFont="1" applyFill="1" applyBorder="1" applyAlignment="1">
      <alignment horizontal="left" vertical="top" wrapText="1"/>
    </xf>
    <xf numFmtId="0" fontId="72" fillId="0" borderId="0" xfId="0" applyFont="1" applyFill="1" applyBorder="1" applyAlignment="1">
      <alignment horizontal="left" vertical="top"/>
    </xf>
    <xf numFmtId="0" fontId="18" fillId="9" borderId="12" xfId="0" applyFont="1" applyFill="1" applyBorder="1" applyAlignment="1">
      <alignment horizontal="center" vertical="top"/>
    </xf>
    <xf numFmtId="164" fontId="5" fillId="9" borderId="29" xfId="0" applyNumberFormat="1" applyFont="1" applyFill="1" applyBorder="1" applyAlignment="1">
      <alignment horizontal="center" vertical="center"/>
    </xf>
    <xf numFmtId="164" fontId="5" fillId="9" borderId="13" xfId="0" applyNumberFormat="1" applyFont="1" applyFill="1" applyBorder="1" applyAlignment="1">
      <alignment horizontal="center" vertical="center"/>
    </xf>
    <xf numFmtId="164" fontId="5" fillId="9" borderId="53" xfId="0" applyNumberFormat="1" applyFont="1" applyFill="1" applyBorder="1" applyAlignment="1">
      <alignment horizontal="center" vertical="center"/>
    </xf>
    <xf numFmtId="164" fontId="5" fillId="9" borderId="12" xfId="0" applyNumberFormat="1" applyFont="1" applyFill="1" applyBorder="1" applyAlignment="1">
      <alignment horizontal="center" vertical="center"/>
    </xf>
    <xf numFmtId="0" fontId="4" fillId="0" borderId="30" xfId="0" applyFont="1" applyFill="1" applyBorder="1" applyAlignment="1">
      <alignment horizontal="center" vertical="top" wrapText="1"/>
    </xf>
    <xf numFmtId="0" fontId="4" fillId="0" borderId="31" xfId="0" applyFont="1" applyFill="1" applyBorder="1" applyAlignment="1">
      <alignment horizontal="center" vertical="top" wrapText="1"/>
    </xf>
    <xf numFmtId="0" fontId="6" fillId="0" borderId="5" xfId="0" applyFont="1" applyFill="1" applyBorder="1" applyAlignment="1">
      <alignment horizontal="center" vertical="top"/>
    </xf>
    <xf numFmtId="164" fontId="6" fillId="0" borderId="67" xfId="0" applyNumberFormat="1" applyFont="1" applyFill="1" applyBorder="1" applyAlignment="1">
      <alignment horizontal="center" vertical="center"/>
    </xf>
    <xf numFmtId="164" fontId="6" fillId="10" borderId="14" xfId="0" applyNumberFormat="1" applyFont="1" applyFill="1" applyBorder="1" applyAlignment="1">
      <alignment horizontal="center" vertical="center"/>
    </xf>
    <xf numFmtId="164" fontId="23" fillId="10" borderId="25" xfId="0" applyNumberFormat="1" applyFont="1" applyFill="1" applyBorder="1" applyAlignment="1">
      <alignment horizontal="center" vertical="center"/>
    </xf>
    <xf numFmtId="164" fontId="6" fillId="10" borderId="5" xfId="0" applyNumberFormat="1" applyFont="1" applyFill="1" applyBorder="1" applyAlignment="1">
      <alignment horizontal="center" vertical="center"/>
    </xf>
    <xf numFmtId="0" fontId="4" fillId="0" borderId="26" xfId="0" applyFont="1" applyFill="1" applyBorder="1" applyAlignment="1">
      <alignment horizontal="center" vertical="top"/>
    </xf>
    <xf numFmtId="0" fontId="4" fillId="0" borderId="27" xfId="0" applyFont="1" applyFill="1" applyBorder="1" applyAlignment="1">
      <alignment horizontal="center" vertical="top"/>
    </xf>
    <xf numFmtId="164" fontId="5" fillId="9" borderId="6" xfId="0" applyNumberFormat="1" applyFont="1" applyFill="1" applyBorder="1" applyAlignment="1">
      <alignment horizontal="center" vertical="center"/>
    </xf>
    <xf numFmtId="164" fontId="5" fillId="9" borderId="59" xfId="0" applyNumberFormat="1" applyFont="1" applyFill="1" applyBorder="1" applyAlignment="1">
      <alignment horizontal="center" vertical="center"/>
    </xf>
    <xf numFmtId="164" fontId="5" fillId="9" borderId="18" xfId="0" applyNumberFormat="1" applyFont="1" applyFill="1" applyBorder="1" applyAlignment="1">
      <alignment horizontal="center" vertical="center"/>
    </xf>
    <xf numFmtId="0" fontId="4" fillId="0" borderId="30" xfId="0" applyFont="1" applyFill="1" applyBorder="1" applyAlignment="1">
      <alignment horizontal="center" vertical="top"/>
    </xf>
    <xf numFmtId="0" fontId="4" fillId="0" borderId="31" xfId="0" applyFont="1" applyFill="1" applyBorder="1" applyAlignment="1">
      <alignment horizontal="center" vertical="top"/>
    </xf>
    <xf numFmtId="164" fontId="6" fillId="0" borderId="25" xfId="0" applyNumberFormat="1" applyFont="1" applyFill="1" applyBorder="1" applyAlignment="1">
      <alignment horizontal="center" vertical="center"/>
    </xf>
    <xf numFmtId="164" fontId="6" fillId="0" borderId="5" xfId="0" applyNumberFormat="1" applyFont="1" applyFill="1" applyBorder="1" applyAlignment="1">
      <alignment horizontal="center" vertical="center" wrapText="1"/>
    </xf>
    <xf numFmtId="49" fontId="5" fillId="7" borderId="6" xfId="0" applyNumberFormat="1" applyFont="1" applyFill="1" applyBorder="1" applyAlignment="1">
      <alignment horizontal="center" vertical="top"/>
    </xf>
    <xf numFmtId="164" fontId="6" fillId="0" borderId="6" xfId="0" applyNumberFormat="1" applyFont="1" applyFill="1" applyBorder="1" applyAlignment="1">
      <alignment horizontal="center" vertical="center"/>
    </xf>
    <xf numFmtId="164" fontId="6" fillId="0" borderId="19" xfId="0" applyNumberFormat="1" applyFont="1" applyFill="1" applyBorder="1" applyAlignment="1">
      <alignment horizontal="center" vertical="center"/>
    </xf>
    <xf numFmtId="164" fontId="6" fillId="0" borderId="7" xfId="0" applyNumberFormat="1" applyFont="1" applyFill="1" applyBorder="1" applyAlignment="1">
      <alignment horizontal="center" vertical="center"/>
    </xf>
    <xf numFmtId="164" fontId="5" fillId="0" borderId="18" xfId="0" applyNumberFormat="1" applyFont="1" applyFill="1" applyBorder="1" applyAlignment="1">
      <alignment horizontal="center" vertical="center" wrapText="1"/>
    </xf>
    <xf numFmtId="164" fontId="5" fillId="0" borderId="18" xfId="0" applyNumberFormat="1" applyFont="1" applyFill="1" applyBorder="1" applyAlignment="1">
      <alignment horizontal="center" vertical="center"/>
    </xf>
    <xf numFmtId="0" fontId="4" fillId="0" borderId="36" xfId="0" applyFont="1" applyFill="1" applyBorder="1" applyAlignment="1">
      <alignment horizontal="center" vertical="top" wrapText="1"/>
    </xf>
    <xf numFmtId="0" fontId="4" fillId="0" borderId="74" xfId="0" applyFont="1" applyFill="1" applyBorder="1" applyAlignment="1">
      <alignment horizontal="center" vertical="top" wrapText="1"/>
    </xf>
    <xf numFmtId="49" fontId="5" fillId="7" borderId="39" xfId="0" applyNumberFormat="1" applyFont="1" applyFill="1" applyBorder="1" applyAlignment="1">
      <alignment horizontal="center" vertical="top"/>
    </xf>
    <xf numFmtId="164" fontId="5" fillId="9" borderId="1" xfId="0" applyNumberFormat="1" applyFont="1" applyFill="1" applyBorder="1" applyAlignment="1">
      <alignment horizontal="center" vertical="center"/>
    </xf>
    <xf numFmtId="164" fontId="5" fillId="9" borderId="63" xfId="0" applyNumberFormat="1" applyFont="1" applyFill="1" applyBorder="1" applyAlignment="1">
      <alignment horizontal="center" vertical="center"/>
    </xf>
    <xf numFmtId="49" fontId="26" fillId="7" borderId="3" xfId="0" applyNumberFormat="1" applyFont="1" applyFill="1" applyBorder="1" applyAlignment="1">
      <alignment horizontal="center" vertical="top"/>
    </xf>
    <xf numFmtId="49" fontId="26" fillId="8" borderId="22" xfId="0" applyNumberFormat="1" applyFont="1" applyFill="1" applyBorder="1" applyAlignment="1">
      <alignment horizontal="center" vertical="top"/>
    </xf>
    <xf numFmtId="164" fontId="26" fillId="8" borderId="3" xfId="0" applyNumberFormat="1" applyFont="1" applyFill="1" applyBorder="1" applyAlignment="1">
      <alignment horizontal="center" vertical="center"/>
    </xf>
    <xf numFmtId="164" fontId="26" fillId="8" borderId="32" xfId="0" applyNumberFormat="1" applyFont="1" applyFill="1" applyBorder="1" applyAlignment="1">
      <alignment horizontal="center" vertical="center"/>
    </xf>
    <xf numFmtId="164" fontId="26" fillId="8" borderId="49" xfId="0" applyNumberFormat="1" applyFont="1" applyFill="1" applyBorder="1" applyAlignment="1">
      <alignment horizontal="center" vertical="center"/>
    </xf>
    <xf numFmtId="0" fontId="26" fillId="8" borderId="23" xfId="0" applyFont="1" applyFill="1" applyBorder="1" applyAlignment="1">
      <alignment vertical="top" wrapText="1"/>
    </xf>
    <xf numFmtId="0" fontId="27" fillId="8" borderId="23" xfId="0" applyFont="1" applyFill="1" applyBorder="1" applyAlignment="1">
      <alignment horizontal="center" vertical="top" wrapText="1"/>
    </xf>
    <xf numFmtId="0" fontId="27" fillId="8" borderId="24" xfId="0" applyFont="1" applyFill="1" applyBorder="1" applyAlignment="1">
      <alignment horizontal="center" vertical="top" wrapText="1"/>
    </xf>
    <xf numFmtId="49" fontId="5" fillId="7" borderId="3" xfId="0" applyNumberFormat="1" applyFont="1" applyFill="1" applyBorder="1" applyAlignment="1">
      <alignment horizontal="center" vertical="top"/>
    </xf>
    <xf numFmtId="164" fontId="6" fillId="0" borderId="67" xfId="0" applyNumberFormat="1" applyFont="1" applyFill="1" applyBorder="1" applyAlignment="1">
      <alignment horizontal="center" vertical="top"/>
    </xf>
    <xf numFmtId="164" fontId="6" fillId="0" borderId="35" xfId="0" applyNumberFormat="1" applyFont="1" applyFill="1" applyBorder="1" applyAlignment="1">
      <alignment horizontal="center" vertical="top"/>
    </xf>
    <xf numFmtId="164" fontId="6" fillId="10" borderId="67" xfId="0" applyNumberFormat="1" applyFont="1" applyFill="1" applyBorder="1" applyAlignment="1">
      <alignment horizontal="center" vertical="top"/>
    </xf>
    <xf numFmtId="164" fontId="6" fillId="0" borderId="50" xfId="0" applyNumberFormat="1" applyFont="1" applyFill="1" applyBorder="1" applyAlignment="1">
      <alignment horizontal="center" vertical="top"/>
    </xf>
    <xf numFmtId="0" fontId="4" fillId="0" borderId="76" xfId="0" applyFont="1" applyFill="1" applyBorder="1" applyAlignment="1">
      <alignment wrapText="1"/>
    </xf>
    <xf numFmtId="0" fontId="2" fillId="0" borderId="14" xfId="0" applyFont="1" applyFill="1" applyBorder="1" applyAlignment="1">
      <alignment horizontal="center" vertical="top"/>
    </xf>
    <xf numFmtId="0" fontId="2" fillId="0" borderId="16" xfId="0" applyFont="1" applyFill="1" applyBorder="1" applyAlignment="1">
      <alignment horizontal="center" vertical="top"/>
    </xf>
    <xf numFmtId="0" fontId="6" fillId="0" borderId="18" xfId="0" applyFont="1" applyFill="1" applyBorder="1" applyAlignment="1">
      <alignment horizontal="center" vertical="top"/>
    </xf>
    <xf numFmtId="164" fontId="6" fillId="0" borderId="7" xfId="0" applyNumberFormat="1" applyFont="1" applyFill="1" applyBorder="1" applyAlignment="1">
      <alignment horizontal="center" vertical="top"/>
    </xf>
    <xf numFmtId="164" fontId="5" fillId="0" borderId="7" xfId="0" applyNumberFormat="1" applyFont="1" applyFill="1" applyBorder="1" applyAlignment="1">
      <alignment horizontal="center" vertical="top"/>
    </xf>
    <xf numFmtId="164" fontId="6" fillId="0" borderId="20" xfId="0" applyNumberFormat="1" applyFont="1" applyFill="1" applyBorder="1" applyAlignment="1">
      <alignment horizontal="center" vertical="top"/>
    </xf>
    <xf numFmtId="164" fontId="6" fillId="10" borderId="0" xfId="0" applyNumberFormat="1" applyFont="1" applyFill="1" applyBorder="1" applyAlignment="1">
      <alignment horizontal="center" vertical="top"/>
    </xf>
    <xf numFmtId="0" fontId="6" fillId="0" borderId="78" xfId="0" applyFont="1" applyFill="1" applyBorder="1" applyAlignment="1">
      <alignment wrapText="1"/>
    </xf>
    <xf numFmtId="0" fontId="2" fillId="0" borderId="36" xfId="0" applyFont="1" applyFill="1" applyBorder="1" applyAlignment="1">
      <alignment horizontal="center" vertical="top"/>
    </xf>
    <xf numFmtId="0" fontId="2" fillId="0" borderId="74" xfId="0" applyFont="1" applyFill="1" applyBorder="1" applyAlignment="1">
      <alignment horizontal="center" vertical="top"/>
    </xf>
    <xf numFmtId="0" fontId="6" fillId="0" borderId="37" xfId="0" applyFont="1" applyFill="1" applyBorder="1" applyAlignment="1">
      <alignment wrapText="1"/>
    </xf>
    <xf numFmtId="0" fontId="2" fillId="0" borderId="56" xfId="0" applyFont="1" applyFill="1" applyBorder="1" applyAlignment="1">
      <alignment horizontal="center" vertical="top"/>
    </xf>
    <xf numFmtId="0" fontId="6" fillId="0" borderId="58" xfId="0" applyFont="1" applyFill="1" applyBorder="1" applyAlignment="1">
      <alignment wrapText="1"/>
    </xf>
    <xf numFmtId="0" fontId="6" fillId="0" borderId="42" xfId="0" applyFont="1" applyFill="1" applyBorder="1" applyAlignment="1">
      <alignment horizontal="center" vertical="top"/>
    </xf>
    <xf numFmtId="164" fontId="6" fillId="0" borderId="43" xfId="0" applyNumberFormat="1" applyFont="1" applyFill="1" applyBorder="1" applyAlignment="1">
      <alignment horizontal="center" vertical="top"/>
    </xf>
    <xf numFmtId="164" fontId="6" fillId="0" borderId="40" xfId="0" applyNumberFormat="1" applyFont="1" applyFill="1" applyBorder="1" applyAlignment="1">
      <alignment horizontal="center" vertical="top"/>
    </xf>
    <xf numFmtId="164" fontId="5" fillId="0" borderId="40" xfId="0" applyNumberFormat="1" applyFont="1" applyFill="1" applyBorder="1" applyAlignment="1">
      <alignment horizontal="center" vertical="top"/>
    </xf>
    <xf numFmtId="164" fontId="6" fillId="0" borderId="31" xfId="0" applyNumberFormat="1" applyFont="1" applyFill="1" applyBorder="1" applyAlignment="1">
      <alignment horizontal="center" vertical="top"/>
    </xf>
    <xf numFmtId="164" fontId="6" fillId="10" borderId="43" xfId="0" applyNumberFormat="1" applyFont="1" applyFill="1" applyBorder="1" applyAlignment="1">
      <alignment horizontal="center" vertical="top"/>
    </xf>
    <xf numFmtId="164" fontId="6" fillId="0" borderId="42" xfId="0" applyNumberFormat="1" applyFont="1" applyFill="1" applyBorder="1" applyAlignment="1">
      <alignment horizontal="center" vertical="top"/>
    </xf>
    <xf numFmtId="0" fontId="6" fillId="0" borderId="62" xfId="0" applyFont="1" applyFill="1" applyBorder="1" applyAlignment="1">
      <alignment vertical="top" wrapText="1"/>
    </xf>
    <xf numFmtId="0" fontId="18" fillId="9" borderId="42" xfId="0" applyFont="1" applyFill="1" applyBorder="1" applyAlignment="1">
      <alignment horizontal="center" vertical="top"/>
    </xf>
    <xf numFmtId="164" fontId="5" fillId="9" borderId="41" xfId="0" applyNumberFormat="1" applyFont="1" applyFill="1" applyBorder="1" applyAlignment="1">
      <alignment horizontal="center" vertical="top"/>
    </xf>
    <xf numFmtId="164" fontId="5" fillId="9" borderId="39" xfId="0" applyNumberFormat="1" applyFont="1" applyFill="1" applyBorder="1" applyAlignment="1">
      <alignment horizontal="center" vertical="top"/>
    </xf>
    <xf numFmtId="0" fontId="4" fillId="0" borderId="30" xfId="0" applyNumberFormat="1" applyFont="1" applyFill="1" applyBorder="1" applyAlignment="1">
      <alignment horizontal="left" vertical="top" wrapText="1"/>
    </xf>
    <xf numFmtId="0" fontId="2" fillId="0" borderId="30" xfId="0" applyNumberFormat="1" applyFont="1" applyFill="1" applyBorder="1" applyAlignment="1">
      <alignment horizontal="center" vertical="top"/>
    </xf>
    <xf numFmtId="0" fontId="2" fillId="0" borderId="43" xfId="0" applyNumberFormat="1" applyFont="1" applyFill="1" applyBorder="1" applyAlignment="1">
      <alignment horizontal="center" vertical="top"/>
    </xf>
    <xf numFmtId="0" fontId="2" fillId="0" borderId="31" xfId="0" applyNumberFormat="1" applyFont="1" applyFill="1" applyBorder="1" applyAlignment="1">
      <alignment horizontal="center" vertical="top"/>
    </xf>
    <xf numFmtId="164" fontId="5" fillId="0" borderId="76" xfId="0" applyNumberFormat="1" applyFont="1" applyFill="1" applyBorder="1" applyAlignment="1">
      <alignment horizontal="center" vertical="top"/>
    </xf>
    <xf numFmtId="0" fontId="4" fillId="0" borderId="15" xfId="0" applyFont="1" applyFill="1" applyBorder="1" applyAlignment="1">
      <alignment wrapText="1"/>
    </xf>
    <xf numFmtId="164" fontId="5" fillId="9" borderId="1" xfId="0" applyNumberFormat="1" applyFont="1" applyFill="1" applyBorder="1" applyAlignment="1">
      <alignment horizontal="center" vertical="top"/>
    </xf>
    <xf numFmtId="164" fontId="5" fillId="9" borderId="29" xfId="0" applyNumberFormat="1" applyFont="1" applyFill="1" applyBorder="1" applyAlignment="1">
      <alignment horizontal="center" vertical="top"/>
    </xf>
    <xf numFmtId="164" fontId="5" fillId="9" borderId="2" xfId="0" applyNumberFormat="1" applyFont="1" applyFill="1" applyBorder="1" applyAlignment="1">
      <alignment horizontal="center" vertical="top"/>
    </xf>
    <xf numFmtId="49" fontId="5" fillId="7" borderId="32" xfId="0" applyNumberFormat="1" applyFont="1" applyFill="1" applyBorder="1" applyAlignment="1">
      <alignment horizontal="center" vertical="top"/>
    </xf>
    <xf numFmtId="164" fontId="5" fillId="8" borderId="3" xfId="0" applyNumberFormat="1" applyFont="1" applyFill="1" applyBorder="1" applyAlignment="1">
      <alignment horizontal="center" vertical="top"/>
    </xf>
    <xf numFmtId="164" fontId="6" fillId="0" borderId="25" xfId="0" applyNumberFormat="1" applyFont="1" applyFill="1" applyBorder="1" applyAlignment="1">
      <alignment horizontal="center" vertical="top"/>
    </xf>
    <xf numFmtId="0" fontId="23" fillId="0" borderId="66" xfId="0" applyFont="1" applyFill="1" applyBorder="1"/>
    <xf numFmtId="0" fontId="23" fillId="0" borderId="26" xfId="0" applyFont="1" applyFill="1" applyBorder="1" applyAlignment="1">
      <alignment horizontal="center" vertical="top" wrapText="1"/>
    </xf>
    <xf numFmtId="0" fontId="23" fillId="0" borderId="27" xfId="0" applyFont="1" applyFill="1" applyBorder="1" applyAlignment="1">
      <alignment horizontal="center" vertical="top" wrapText="1"/>
    </xf>
    <xf numFmtId="0" fontId="7" fillId="0" borderId="37" xfId="0" applyFont="1" applyFill="1" applyBorder="1" applyAlignment="1"/>
    <xf numFmtId="0" fontId="7" fillId="0" borderId="36" xfId="0" applyFont="1" applyFill="1" applyBorder="1" applyAlignment="1"/>
    <xf numFmtId="0" fontId="7" fillId="0" borderId="38" xfId="0" applyFont="1" applyFill="1" applyBorder="1" applyAlignment="1"/>
    <xf numFmtId="0" fontId="7" fillId="0" borderId="68" xfId="0" applyFont="1" applyFill="1" applyBorder="1" applyAlignment="1"/>
    <xf numFmtId="0" fontId="23" fillId="0" borderId="71" xfId="0" applyFont="1" applyFill="1" applyBorder="1" applyAlignment="1">
      <alignment horizontal="center" vertical="top"/>
    </xf>
    <xf numFmtId="0" fontId="23" fillId="0" borderId="19" xfId="0" applyFont="1" applyFill="1" applyBorder="1" applyAlignment="1">
      <alignment horizontal="center" vertical="top" wrapText="1"/>
    </xf>
    <xf numFmtId="0" fontId="23" fillId="0" borderId="20" xfId="0" applyFont="1" applyFill="1" applyBorder="1" applyAlignment="1">
      <alignment horizontal="center" vertical="top" wrapText="1"/>
    </xf>
    <xf numFmtId="49" fontId="6" fillId="7" borderId="39" xfId="0" applyNumberFormat="1" applyFont="1" applyFill="1" applyBorder="1" applyAlignment="1">
      <alignment horizontal="center" vertical="top"/>
    </xf>
    <xf numFmtId="164" fontId="5" fillId="9" borderId="30" xfId="0" applyNumberFormat="1" applyFont="1" applyFill="1" applyBorder="1" applyAlignment="1">
      <alignment horizontal="center" vertical="top"/>
    </xf>
    <xf numFmtId="164" fontId="5" fillId="9" borderId="40" xfId="0" applyNumberFormat="1" applyFont="1" applyFill="1" applyBorder="1" applyAlignment="1">
      <alignment horizontal="center" vertical="top"/>
    </xf>
    <xf numFmtId="164" fontId="5" fillId="9" borderId="44" xfId="0" applyNumberFormat="1" applyFont="1" applyFill="1" applyBorder="1" applyAlignment="1">
      <alignment horizontal="center" vertical="top"/>
    </xf>
    <xf numFmtId="0" fontId="23" fillId="0" borderId="30" xfId="0" applyFont="1" applyFill="1" applyBorder="1" applyAlignment="1">
      <alignment horizontal="center" vertical="top" wrapText="1"/>
    </xf>
    <xf numFmtId="0" fontId="23" fillId="0" borderId="31" xfId="0" applyFont="1" applyFill="1" applyBorder="1" applyAlignment="1">
      <alignment horizontal="center" vertical="top" wrapText="1"/>
    </xf>
    <xf numFmtId="164" fontId="6" fillId="20" borderId="14" xfId="0" applyNumberFormat="1" applyFont="1" applyFill="1" applyBorder="1" applyAlignment="1">
      <alignment horizontal="center" vertical="top"/>
    </xf>
    <xf numFmtId="0" fontId="7" fillId="0" borderId="55" xfId="0" applyFont="1" applyFill="1" applyBorder="1" applyAlignment="1"/>
    <xf numFmtId="164" fontId="5" fillId="9" borderId="42" xfId="0" applyNumberFormat="1" applyFont="1" applyFill="1" applyBorder="1" applyAlignment="1">
      <alignment horizontal="center" vertical="top"/>
    </xf>
    <xf numFmtId="0" fontId="23" fillId="0" borderId="15" xfId="0" applyFont="1" applyFill="1" applyBorder="1" applyAlignment="1">
      <alignment wrapText="1"/>
    </xf>
    <xf numFmtId="0" fontId="23" fillId="0" borderId="14" xfId="0" applyFont="1" applyFill="1" applyBorder="1" applyAlignment="1">
      <alignment horizontal="center" vertical="top" wrapText="1"/>
    </xf>
    <xf numFmtId="0" fontId="23" fillId="0" borderId="16" xfId="0" applyFont="1" applyFill="1" applyBorder="1" applyAlignment="1">
      <alignment horizontal="center" vertical="top" wrapText="1"/>
    </xf>
    <xf numFmtId="0" fontId="6" fillId="0" borderId="51" xfId="0" applyFont="1" applyFill="1" applyBorder="1" applyAlignment="1">
      <alignment horizontal="center" vertical="top" wrapText="1"/>
    </xf>
    <xf numFmtId="164" fontId="6" fillId="0" borderId="78" xfId="0" applyNumberFormat="1" applyFont="1" applyFill="1" applyBorder="1" applyAlignment="1">
      <alignment horizontal="center" vertical="top"/>
    </xf>
    <xf numFmtId="0" fontId="23" fillId="0" borderId="57" xfId="0" applyFont="1" applyFill="1" applyBorder="1" applyAlignment="1">
      <alignment horizontal="center" vertical="top" wrapText="1"/>
    </xf>
    <xf numFmtId="0" fontId="23" fillId="0" borderId="56" xfId="0" applyFont="1" applyFill="1" applyBorder="1" applyAlignment="1">
      <alignment horizontal="center" vertical="top" wrapText="1"/>
    </xf>
    <xf numFmtId="164" fontId="5" fillId="9" borderId="43" xfId="0" applyNumberFormat="1" applyFont="1" applyFill="1" applyBorder="1" applyAlignment="1">
      <alignment horizontal="center" vertical="top"/>
    </xf>
    <xf numFmtId="0" fontId="23" fillId="0" borderId="44" xfId="0" applyFont="1" applyFill="1" applyBorder="1" applyAlignment="1">
      <alignment vertical="top"/>
    </xf>
    <xf numFmtId="0" fontId="6" fillId="0" borderId="50" xfId="0" applyFont="1" applyFill="1" applyBorder="1" applyAlignment="1">
      <alignment horizontal="center" vertical="top" wrapText="1"/>
    </xf>
    <xf numFmtId="0" fontId="23" fillId="0" borderId="66" xfId="0" applyFont="1" applyFill="1" applyBorder="1" applyAlignment="1">
      <alignment wrapText="1"/>
    </xf>
    <xf numFmtId="164" fontId="5" fillId="8" borderId="41" xfId="0" applyNumberFormat="1" applyFont="1" applyFill="1" applyBorder="1" applyAlignment="1">
      <alignment horizontal="center" vertical="top"/>
    </xf>
    <xf numFmtId="0" fontId="2" fillId="8" borderId="44" xfId="0" applyFont="1" applyFill="1" applyBorder="1" applyAlignment="1">
      <alignment horizontal="center" vertical="top" wrapText="1"/>
    </xf>
    <xf numFmtId="164" fontId="5" fillId="7" borderId="33" xfId="0" applyNumberFormat="1" applyFont="1" applyFill="1" applyBorder="1" applyAlignment="1">
      <alignment horizontal="center" vertical="top"/>
    </xf>
    <xf numFmtId="0" fontId="2" fillId="7" borderId="32" xfId="0" applyFont="1" applyFill="1" applyBorder="1" applyAlignment="1">
      <alignment vertical="top"/>
    </xf>
    <xf numFmtId="164" fontId="6" fillId="10" borderId="16" xfId="0" applyNumberFormat="1" applyFont="1" applyFill="1" applyBorder="1" applyAlignment="1">
      <alignment horizontal="center" vertical="center" wrapText="1"/>
    </xf>
    <xf numFmtId="164" fontId="6" fillId="10" borderId="5" xfId="0" applyNumberFormat="1" applyFont="1" applyFill="1" applyBorder="1" applyAlignment="1">
      <alignment horizontal="center" vertical="center" wrapText="1"/>
    </xf>
    <xf numFmtId="0" fontId="6" fillId="10" borderId="59" xfId="0" applyFont="1" applyFill="1" applyBorder="1" applyAlignment="1">
      <alignment horizontal="center" vertical="top"/>
    </xf>
    <xf numFmtId="0" fontId="6" fillId="10" borderId="7" xfId="0" applyFont="1" applyFill="1" applyBorder="1" applyAlignment="1">
      <alignment horizontal="center" vertical="top" wrapText="1"/>
    </xf>
    <xf numFmtId="0" fontId="6" fillId="10" borderId="20" xfId="0" applyFont="1" applyFill="1" applyBorder="1" applyAlignment="1">
      <alignment horizontal="center" vertical="top"/>
    </xf>
    <xf numFmtId="0" fontId="6" fillId="0" borderId="8" xfId="0" applyFont="1" applyFill="1" applyBorder="1" applyAlignment="1">
      <alignment horizontal="center" vertical="top" wrapText="1"/>
    </xf>
    <xf numFmtId="164" fontId="6" fillId="0" borderId="10" xfId="0" applyNumberFormat="1" applyFont="1" applyFill="1" applyBorder="1" applyAlignment="1">
      <alignment horizontal="center" vertical="center"/>
    </xf>
    <xf numFmtId="164" fontId="6" fillId="0" borderId="9" xfId="0" applyNumberFormat="1" applyFont="1" applyFill="1" applyBorder="1" applyAlignment="1">
      <alignment horizontal="center" vertical="center"/>
    </xf>
    <xf numFmtId="164" fontId="6" fillId="0" borderId="72" xfId="0" applyNumberFormat="1" applyFont="1" applyFill="1" applyBorder="1" applyAlignment="1">
      <alignment horizontal="center" vertical="center"/>
    </xf>
    <xf numFmtId="164" fontId="6" fillId="0" borderId="11" xfId="0" applyNumberFormat="1" applyFont="1" applyFill="1" applyBorder="1" applyAlignment="1">
      <alignment horizontal="center" vertical="center"/>
    </xf>
    <xf numFmtId="164" fontId="6" fillId="0" borderId="8" xfId="0" applyNumberFormat="1" applyFont="1" applyFill="1" applyBorder="1" applyAlignment="1">
      <alignment horizontal="center" vertical="center"/>
    </xf>
    <xf numFmtId="164" fontId="5" fillId="9" borderId="2" xfId="0" applyNumberFormat="1" applyFont="1" applyFill="1" applyBorder="1" applyAlignment="1">
      <alignment horizontal="center" vertical="center"/>
    </xf>
    <xf numFmtId="0" fontId="6" fillId="0" borderId="44" xfId="0" applyFont="1" applyFill="1" applyBorder="1" applyAlignment="1">
      <alignment horizontal="left" vertical="top" wrapText="1"/>
    </xf>
    <xf numFmtId="0" fontId="6" fillId="0" borderId="66" xfId="0" applyFont="1" applyFill="1" applyBorder="1" applyAlignment="1">
      <alignment horizontal="center" vertical="top"/>
    </xf>
    <xf numFmtId="164" fontId="6" fillId="0" borderId="66" xfId="0" applyNumberFormat="1" applyFont="1" applyFill="1" applyBorder="1" applyAlignment="1">
      <alignment horizontal="center" vertical="center"/>
    </xf>
    <xf numFmtId="164" fontId="6" fillId="10" borderId="35" xfId="0" applyNumberFormat="1" applyFont="1" applyFill="1" applyBorder="1" applyAlignment="1">
      <alignment horizontal="center" vertical="center" wrapText="1"/>
    </xf>
    <xf numFmtId="164" fontId="6" fillId="10" borderId="27" xfId="0" applyNumberFormat="1" applyFont="1" applyFill="1" applyBorder="1" applyAlignment="1">
      <alignment horizontal="center" vertical="center" wrapText="1"/>
    </xf>
    <xf numFmtId="0" fontId="6" fillId="10" borderId="46" xfId="0" applyFont="1" applyFill="1" applyBorder="1" applyAlignment="1">
      <alignment horizontal="left" vertical="top" wrapText="1"/>
    </xf>
    <xf numFmtId="0" fontId="6" fillId="10" borderId="52" xfId="0" applyFont="1" applyFill="1" applyBorder="1" applyAlignment="1">
      <alignment horizontal="center" vertical="top"/>
    </xf>
    <xf numFmtId="0" fontId="6" fillId="10" borderId="25" xfId="0" applyFont="1" applyFill="1" applyBorder="1" applyAlignment="1">
      <alignment horizontal="center" vertical="top"/>
    </xf>
    <xf numFmtId="0" fontId="6" fillId="10" borderId="16" xfId="0" applyFont="1" applyFill="1" applyBorder="1" applyAlignment="1">
      <alignment horizontal="center" vertical="top"/>
    </xf>
    <xf numFmtId="0" fontId="6" fillId="0" borderId="59" xfId="0" applyFont="1" applyFill="1" applyBorder="1" applyAlignment="1">
      <alignment horizontal="center" vertical="top"/>
    </xf>
    <xf numFmtId="164" fontId="6" fillId="0" borderId="59" xfId="0" applyNumberFormat="1" applyFont="1" applyFill="1" applyBorder="1" applyAlignment="1">
      <alignment horizontal="center" vertical="center"/>
    </xf>
    <xf numFmtId="164" fontId="6" fillId="10" borderId="7" xfId="0" applyNumberFormat="1" applyFont="1" applyFill="1" applyBorder="1" applyAlignment="1">
      <alignment horizontal="center" vertical="center" wrapText="1"/>
    </xf>
    <xf numFmtId="164" fontId="6" fillId="10" borderId="20" xfId="0" applyNumberFormat="1" applyFont="1" applyFill="1" applyBorder="1" applyAlignment="1">
      <alignment horizontal="center" vertical="center" wrapText="1"/>
    </xf>
    <xf numFmtId="0" fontId="6" fillId="10" borderId="64" xfId="0" applyFont="1" applyFill="1" applyBorder="1" applyAlignment="1">
      <alignment horizontal="left" vertical="top" wrapText="1"/>
    </xf>
    <xf numFmtId="0" fontId="6" fillId="10" borderId="68" xfId="0" applyFont="1" applyFill="1" applyBorder="1" applyAlignment="1">
      <alignment horizontal="center" vertical="top"/>
    </xf>
    <xf numFmtId="0" fontId="6" fillId="10" borderId="38" xfId="0" applyFont="1" applyFill="1" applyBorder="1" applyAlignment="1">
      <alignment horizontal="center" vertical="top"/>
    </xf>
    <xf numFmtId="0" fontId="6" fillId="10" borderId="74" xfId="0" applyFont="1" applyFill="1" applyBorder="1" applyAlignment="1">
      <alignment horizontal="center" vertical="top"/>
    </xf>
    <xf numFmtId="164" fontId="6" fillId="0" borderId="20" xfId="0" applyNumberFormat="1" applyFont="1" applyFill="1" applyBorder="1" applyAlignment="1">
      <alignment horizontal="center" vertical="center"/>
    </xf>
    <xf numFmtId="0" fontId="6" fillId="0" borderId="64" xfId="0" applyFont="1" applyBorder="1" applyAlignment="1">
      <alignment vertical="top" wrapText="1"/>
    </xf>
    <xf numFmtId="0" fontId="6" fillId="0" borderId="68" xfId="0" applyFont="1" applyFill="1" applyBorder="1" applyAlignment="1">
      <alignment horizontal="center" vertical="top" wrapText="1"/>
    </xf>
    <xf numFmtId="0" fontId="6" fillId="0" borderId="38" xfId="0" applyFont="1" applyFill="1" applyBorder="1" applyAlignment="1">
      <alignment horizontal="center" vertical="top" wrapText="1"/>
    </xf>
    <xf numFmtId="0" fontId="6" fillId="0" borderId="74" xfId="0" applyFont="1" applyFill="1" applyBorder="1" applyAlignment="1">
      <alignment horizontal="center" vertical="top" wrapText="1"/>
    </xf>
    <xf numFmtId="164" fontId="6" fillId="0" borderId="68" xfId="0" applyNumberFormat="1" applyFont="1" applyFill="1" applyBorder="1" applyAlignment="1">
      <alignment horizontal="center" vertical="center"/>
    </xf>
    <xf numFmtId="0" fontId="23" fillId="0" borderId="78" xfId="0" applyFont="1" applyFill="1" applyBorder="1" applyAlignment="1">
      <alignment wrapText="1"/>
    </xf>
    <xf numFmtId="0" fontId="23" fillId="0" borderId="54" xfId="0" applyFont="1" applyFill="1" applyBorder="1" applyAlignment="1">
      <alignment horizontal="center" vertical="top" wrapText="1"/>
    </xf>
    <xf numFmtId="0" fontId="6" fillId="0" borderId="70" xfId="0" applyFont="1" applyFill="1" applyBorder="1" applyAlignment="1">
      <alignment horizontal="center" vertical="top" wrapText="1"/>
    </xf>
    <xf numFmtId="0" fontId="6" fillId="0" borderId="56" xfId="0" applyFont="1" applyFill="1" applyBorder="1" applyAlignment="1">
      <alignment horizontal="center" vertical="top" wrapText="1"/>
    </xf>
    <xf numFmtId="0" fontId="18" fillId="9" borderId="53" xfId="0" applyFont="1" applyFill="1" applyBorder="1" applyAlignment="1">
      <alignment horizontal="center" vertical="top"/>
    </xf>
    <xf numFmtId="164" fontId="5" fillId="9" borderId="44" xfId="0" applyNumberFormat="1" applyFont="1" applyFill="1" applyBorder="1" applyAlignment="1">
      <alignment horizontal="center" vertical="center"/>
    </xf>
    <xf numFmtId="164" fontId="5" fillId="9" borderId="43" xfId="0" applyNumberFormat="1" applyFont="1" applyFill="1" applyBorder="1" applyAlignment="1">
      <alignment horizontal="center" vertical="center"/>
    </xf>
    <xf numFmtId="164" fontId="5" fillId="9" borderId="45" xfId="0" applyNumberFormat="1" applyFont="1" applyFill="1" applyBorder="1" applyAlignment="1">
      <alignment horizontal="center" vertical="center"/>
    </xf>
    <xf numFmtId="0" fontId="10" fillId="0" borderId="43" xfId="0" applyFont="1" applyFill="1" applyBorder="1" applyAlignment="1">
      <alignment vertical="top" wrapText="1"/>
    </xf>
    <xf numFmtId="0" fontId="10" fillId="0" borderId="44" xfId="0" applyFont="1" applyFill="1" applyBorder="1" applyAlignment="1">
      <alignment horizontal="center" vertical="top" wrapText="1"/>
    </xf>
    <xf numFmtId="0" fontId="4" fillId="0" borderId="40" xfId="0" applyFont="1" applyFill="1" applyBorder="1" applyAlignment="1">
      <alignment horizontal="center" vertical="top" wrapText="1"/>
    </xf>
    <xf numFmtId="164" fontId="5" fillId="7" borderId="49" xfId="0" applyNumberFormat="1" applyFont="1" applyFill="1" applyBorder="1" applyAlignment="1">
      <alignment horizontal="center" vertical="top"/>
    </xf>
    <xf numFmtId="49" fontId="5" fillId="13" borderId="3" xfId="0" applyNumberFormat="1" applyFont="1" applyFill="1" applyBorder="1" applyAlignment="1">
      <alignment horizontal="center" vertical="top"/>
    </xf>
    <xf numFmtId="49" fontId="5" fillId="0" borderId="0" xfId="0" applyNumberFormat="1" applyFont="1" applyFill="1" applyBorder="1" applyAlignment="1">
      <alignment horizontal="right" vertical="top"/>
    </xf>
    <xf numFmtId="164" fontId="5" fillId="0" borderId="0" xfId="0" applyNumberFormat="1" applyFont="1" applyFill="1" applyBorder="1" applyAlignment="1">
      <alignment horizontal="center" vertical="top"/>
    </xf>
    <xf numFmtId="0" fontId="2" fillId="0" borderId="0" xfId="0" applyFont="1" applyFill="1" applyBorder="1" applyAlignment="1">
      <alignment horizontal="center" vertical="top"/>
    </xf>
    <xf numFmtId="0" fontId="5" fillId="0" borderId="0" xfId="0" applyFont="1" applyFill="1" applyBorder="1" applyAlignment="1">
      <alignment horizontal="right" vertical="top" wrapText="1"/>
    </xf>
    <xf numFmtId="0" fontId="15" fillId="0" borderId="0" xfId="0" applyFont="1" applyFill="1" applyBorder="1" applyAlignment="1">
      <alignment horizontal="right" vertical="top" wrapText="1"/>
    </xf>
    <xf numFmtId="49" fontId="20" fillId="0" borderId="0" xfId="0" applyNumberFormat="1" applyFont="1" applyFill="1" applyBorder="1" applyAlignment="1">
      <alignment horizontal="center" vertical="top" wrapText="1"/>
    </xf>
    <xf numFmtId="0" fontId="15" fillId="0" borderId="0" xfId="0" applyFont="1" applyFill="1" applyBorder="1" applyAlignment="1">
      <alignment vertical="top" wrapText="1"/>
    </xf>
    <xf numFmtId="49" fontId="5" fillId="20" borderId="3" xfId="0" applyNumberFormat="1" applyFont="1" applyFill="1" applyBorder="1" applyAlignment="1">
      <alignment horizontal="center" vertical="top"/>
    </xf>
    <xf numFmtId="0" fontId="2" fillId="20" borderId="23" xfId="0" applyFont="1" applyFill="1" applyBorder="1" applyAlignment="1">
      <alignment vertical="top"/>
    </xf>
    <xf numFmtId="0" fontId="2" fillId="20" borderId="24" xfId="0" applyFont="1" applyFill="1" applyBorder="1" applyAlignment="1">
      <alignment vertical="top"/>
    </xf>
    <xf numFmtId="0" fontId="3" fillId="0" borderId="0" xfId="0" applyNumberFormat="1" applyFont="1" applyAlignment="1">
      <alignment vertical="top"/>
    </xf>
    <xf numFmtId="0" fontId="3" fillId="0" borderId="0" xfId="0" applyFont="1" applyAlignment="1">
      <alignment horizontal="center" vertical="top"/>
    </xf>
    <xf numFmtId="0" fontId="11" fillId="0" borderId="0" xfId="0" applyFont="1" applyAlignment="1">
      <alignment horizontal="left" vertical="top" wrapText="1"/>
    </xf>
    <xf numFmtId="0" fontId="74" fillId="0" borderId="0" xfId="0" applyFont="1" applyAlignment="1">
      <alignment vertical="top"/>
    </xf>
    <xf numFmtId="0" fontId="3" fillId="0" borderId="0" xfId="0" applyFont="1" applyBorder="1" applyAlignment="1">
      <alignment vertical="top"/>
    </xf>
    <xf numFmtId="0" fontId="4" fillId="0" borderId="0" xfId="0" applyFont="1" applyFill="1" applyAlignment="1">
      <alignment horizontal="center" vertical="top"/>
    </xf>
    <xf numFmtId="0" fontId="4" fillId="0" borderId="0" xfId="0" applyFont="1" applyBorder="1" applyAlignment="1">
      <alignment vertical="top"/>
    </xf>
    <xf numFmtId="0" fontId="4" fillId="0" borderId="1" xfId="0" applyFont="1" applyBorder="1" applyAlignment="1">
      <alignment horizontal="center" vertical="center" textRotation="90" wrapText="1"/>
    </xf>
    <xf numFmtId="0" fontId="4" fillId="0" borderId="1" xfId="0" applyFont="1" applyFill="1" applyBorder="1" applyAlignment="1">
      <alignment horizontal="center" vertical="center" textRotation="90" wrapText="1"/>
    </xf>
    <xf numFmtId="0" fontId="4" fillId="0" borderId="1" xfId="0" applyFont="1" applyBorder="1" applyAlignment="1">
      <alignment horizontal="center" vertical="center" textRotation="90"/>
    </xf>
    <xf numFmtId="0" fontId="4" fillId="0" borderId="2" xfId="0" applyFont="1" applyBorder="1" applyAlignment="1">
      <alignment horizontal="center" vertical="center" textRotation="90"/>
    </xf>
    <xf numFmtId="49" fontId="3" fillId="2" borderId="34" xfId="0" applyNumberFormat="1" applyFont="1" applyFill="1" applyBorder="1" applyAlignment="1">
      <alignment horizontal="center" vertical="top"/>
    </xf>
    <xf numFmtId="49" fontId="3" fillId="3" borderId="26" xfId="0" applyNumberFormat="1" applyFont="1" applyFill="1" applyBorder="1" applyAlignment="1">
      <alignment horizontal="center" vertical="top"/>
    </xf>
    <xf numFmtId="49" fontId="3" fillId="11" borderId="35" xfId="0" applyNumberFormat="1" applyFont="1" applyFill="1" applyBorder="1" applyAlignment="1">
      <alignment horizontal="center" vertical="top"/>
    </xf>
    <xf numFmtId="0" fontId="3" fillId="11" borderId="35" xfId="0" applyFont="1" applyFill="1" applyBorder="1" applyAlignment="1">
      <alignment horizontal="left" vertical="top" wrapText="1"/>
    </xf>
    <xf numFmtId="0" fontId="3" fillId="11" borderId="23" xfId="0" applyFont="1" applyFill="1" applyBorder="1" applyAlignment="1">
      <alignment horizontal="left" vertical="top" wrapText="1"/>
    </xf>
    <xf numFmtId="0" fontId="3" fillId="11" borderId="67" xfId="0" applyFont="1" applyFill="1" applyBorder="1" applyAlignment="1">
      <alignment horizontal="left" vertical="top" wrapText="1"/>
    </xf>
    <xf numFmtId="0" fontId="10" fillId="0" borderId="3" xfId="9" applyFont="1" applyBorder="1" applyAlignment="1">
      <alignment wrapText="1"/>
    </xf>
    <xf numFmtId="0" fontId="6" fillId="0" borderId="4" xfId="9" applyFont="1" applyFill="1" applyBorder="1" applyAlignment="1">
      <alignment horizontal="center" vertical="top" wrapText="1"/>
    </xf>
    <xf numFmtId="0" fontId="6" fillId="0" borderId="60" xfId="9" applyFont="1" applyFill="1" applyBorder="1" applyAlignment="1">
      <alignment horizontal="center" vertical="top" wrapText="1"/>
    </xf>
    <xf numFmtId="49" fontId="3" fillId="3" borderId="35" xfId="0" applyNumberFormat="1" applyFont="1" applyFill="1" applyBorder="1" applyAlignment="1">
      <alignment horizontal="center" vertical="top"/>
    </xf>
    <xf numFmtId="0" fontId="3" fillId="0" borderId="22" xfId="0" applyFont="1" applyFill="1" applyBorder="1" applyAlignment="1">
      <alignment horizontal="left" vertical="top" wrapText="1"/>
    </xf>
    <xf numFmtId="49" fontId="6" fillId="0" borderId="16" xfId="0" applyNumberFormat="1" applyFont="1" applyBorder="1" applyAlignment="1">
      <alignment horizontal="center" vertical="top"/>
    </xf>
    <xf numFmtId="0" fontId="4" fillId="0" borderId="5" xfId="0" applyFont="1" applyFill="1" applyBorder="1" applyAlignment="1">
      <alignment vertical="top" wrapText="1"/>
    </xf>
    <xf numFmtId="2" fontId="4" fillId="0" borderId="17" xfId="3" applyNumberFormat="1" applyFont="1" applyBorder="1" applyAlignment="1">
      <alignment horizontal="center" vertical="center"/>
    </xf>
    <xf numFmtId="164" fontId="4" fillId="0" borderId="5" xfId="0" applyNumberFormat="1" applyFont="1" applyFill="1" applyBorder="1" applyAlignment="1">
      <alignment horizontal="center" vertical="center" wrapText="1"/>
    </xf>
    <xf numFmtId="164" fontId="4" fillId="0" borderId="5" xfId="0" applyNumberFormat="1" applyFont="1" applyFill="1" applyBorder="1" applyAlignment="1">
      <alignment vertical="center"/>
    </xf>
    <xf numFmtId="164" fontId="4" fillId="0" borderId="5" xfId="0" applyNumberFormat="1" applyFont="1" applyFill="1" applyBorder="1" applyAlignment="1">
      <alignment horizontal="center" vertical="center"/>
    </xf>
    <xf numFmtId="0" fontId="15" fillId="0" borderId="15" xfId="0" applyFont="1" applyBorder="1"/>
    <xf numFmtId="0" fontId="4" fillId="0" borderId="14" xfId="0" applyFont="1" applyFill="1" applyBorder="1" applyAlignment="1">
      <alignment horizontal="center" vertical="top" wrapText="1"/>
    </xf>
    <xf numFmtId="0" fontId="4" fillId="0" borderId="16" xfId="0" applyFont="1" applyFill="1" applyBorder="1" applyAlignment="1">
      <alignment horizontal="center" vertical="top" wrapText="1"/>
    </xf>
    <xf numFmtId="0" fontId="75" fillId="0" borderId="0" xfId="0" applyFont="1" applyFill="1" applyBorder="1" applyAlignment="1">
      <alignment vertical="top"/>
    </xf>
    <xf numFmtId="0" fontId="75" fillId="0" borderId="0" xfId="0" applyFont="1" applyBorder="1" applyAlignment="1">
      <alignment vertical="top"/>
    </xf>
    <xf numFmtId="0" fontId="75" fillId="0" borderId="0" xfId="0" applyFont="1" applyBorder="1" applyAlignment="1">
      <alignment horizontal="left" vertical="top"/>
    </xf>
    <xf numFmtId="49" fontId="3" fillId="2" borderId="6" xfId="0" applyNumberFormat="1" applyFont="1" applyFill="1" applyBorder="1" applyAlignment="1">
      <alignment horizontal="center" vertical="top"/>
    </xf>
    <xf numFmtId="0" fontId="4" fillId="0" borderId="55" xfId="0" applyFont="1" applyFill="1" applyBorder="1" applyAlignment="1">
      <alignment vertical="top" wrapText="1"/>
    </xf>
    <xf numFmtId="164" fontId="4" fillId="0" borderId="55" xfId="0" applyNumberFormat="1" applyFont="1" applyFill="1" applyBorder="1" applyAlignment="1">
      <alignment horizontal="center" vertical="center"/>
    </xf>
    <xf numFmtId="164" fontId="4" fillId="0" borderId="55" xfId="0" applyNumberFormat="1" applyFont="1" applyFill="1" applyBorder="1" applyAlignment="1">
      <alignment vertical="top"/>
    </xf>
    <xf numFmtId="0" fontId="10" fillId="0" borderId="78" xfId="9" applyFont="1" applyBorder="1" applyAlignment="1">
      <alignment wrapText="1"/>
    </xf>
    <xf numFmtId="0" fontId="6" fillId="0" borderId="57" xfId="9" applyFont="1" applyFill="1" applyBorder="1" applyAlignment="1">
      <alignment horizontal="center" vertical="top" wrapText="1"/>
    </xf>
    <xf numFmtId="0" fontId="6" fillId="0" borderId="56" xfId="9" applyFont="1" applyFill="1" applyBorder="1" applyAlignment="1">
      <alignment horizontal="center" vertical="top" wrapText="1"/>
    </xf>
    <xf numFmtId="164" fontId="4" fillId="0" borderId="18" xfId="0" applyNumberFormat="1" applyFont="1" applyFill="1" applyBorder="1" applyAlignment="1">
      <alignment horizontal="center" vertical="center"/>
    </xf>
    <xf numFmtId="0" fontId="15" fillId="0" borderId="18" xfId="0" applyFont="1" applyBorder="1" applyAlignment="1">
      <alignment horizontal="center" vertical="center"/>
    </xf>
    <xf numFmtId="0" fontId="10" fillId="0" borderId="0" xfId="9" applyFont="1" applyBorder="1"/>
    <xf numFmtId="0" fontId="4" fillId="0" borderId="70" xfId="0" applyFont="1" applyBorder="1" applyAlignment="1">
      <alignment vertical="top" wrapText="1"/>
    </xf>
    <xf numFmtId="0" fontId="10" fillId="0" borderId="70" xfId="0" applyFont="1" applyBorder="1" applyAlignment="1">
      <alignment vertical="top" wrapText="1"/>
    </xf>
    <xf numFmtId="0" fontId="10" fillId="0" borderId="78" xfId="9" applyFont="1" applyBorder="1" applyAlignment="1">
      <alignment horizontal="left" vertical="top" wrapText="1"/>
    </xf>
    <xf numFmtId="0" fontId="10" fillId="0" borderId="70" xfId="9" applyFont="1" applyBorder="1" applyAlignment="1">
      <alignment vertical="top" wrapText="1"/>
    </xf>
    <xf numFmtId="0" fontId="10" fillId="0" borderId="78" xfId="9" applyFont="1" applyBorder="1" applyAlignment="1">
      <alignment vertical="top" wrapText="1"/>
    </xf>
    <xf numFmtId="49" fontId="3" fillId="2" borderId="39" xfId="0" applyNumberFormat="1" applyFont="1" applyFill="1" applyBorder="1" applyAlignment="1">
      <alignment horizontal="center" vertical="top"/>
    </xf>
    <xf numFmtId="0" fontId="4" fillId="0" borderId="63" xfId="0" applyFont="1" applyFill="1" applyBorder="1" applyAlignment="1">
      <alignment horizontal="center" vertical="top" wrapText="1"/>
    </xf>
    <xf numFmtId="49" fontId="2" fillId="0" borderId="32" xfId="0" applyNumberFormat="1" applyFont="1" applyBorder="1" applyAlignment="1">
      <alignment horizontal="center" vertical="top"/>
    </xf>
    <xf numFmtId="164" fontId="3" fillId="5" borderId="49" xfId="0" applyNumberFormat="1" applyFont="1" applyFill="1" applyBorder="1" applyAlignment="1">
      <alignment horizontal="center" vertical="center"/>
    </xf>
    <xf numFmtId="164" fontId="3" fillId="5" borderId="49" xfId="0" applyNumberFormat="1" applyFont="1" applyFill="1" applyBorder="1" applyAlignment="1">
      <alignment horizontal="center" vertical="center" wrapText="1"/>
    </xf>
    <xf numFmtId="0" fontId="4" fillId="0" borderId="33" xfId="0" applyFont="1" applyBorder="1" applyAlignment="1">
      <alignment vertical="top" wrapText="1"/>
    </xf>
    <xf numFmtId="0" fontId="4" fillId="0" borderId="4" xfId="0" applyFont="1" applyBorder="1" applyAlignment="1">
      <alignment horizontal="center" vertical="top"/>
    </xf>
    <xf numFmtId="0" fontId="4" fillId="0" borderId="60" xfId="0" applyFont="1" applyFill="1" applyBorder="1" applyAlignment="1">
      <alignment horizontal="center" vertical="top" wrapText="1"/>
    </xf>
    <xf numFmtId="49" fontId="3" fillId="2" borderId="66" xfId="0" applyNumberFormat="1" applyFont="1" applyFill="1" applyBorder="1" applyAlignment="1">
      <alignment horizontal="center" vertical="top"/>
    </xf>
    <xf numFmtId="49" fontId="3" fillId="0" borderId="26" xfId="0" applyNumberFormat="1" applyFont="1" applyBorder="1" applyAlignment="1">
      <alignment vertical="top"/>
    </xf>
    <xf numFmtId="0" fontId="3" fillId="0" borderId="16" xfId="0" applyFont="1" applyFill="1" applyBorder="1" applyAlignment="1">
      <alignment horizontal="left" vertical="top" wrapText="1"/>
    </xf>
    <xf numFmtId="49" fontId="2" fillId="0" borderId="76" xfId="0" applyNumberFormat="1" applyFont="1" applyBorder="1" applyAlignment="1">
      <alignment horizontal="center" vertical="top"/>
    </xf>
    <xf numFmtId="49" fontId="6" fillId="0" borderId="25" xfId="0" applyNumberFormat="1" applyFont="1" applyBorder="1" applyAlignment="1">
      <alignment horizontal="center" vertical="top"/>
    </xf>
    <xf numFmtId="0" fontId="4" fillId="0" borderId="5" xfId="3" applyFont="1" applyBorder="1" applyAlignment="1"/>
    <xf numFmtId="2" fontId="6" fillId="0" borderId="17" xfId="3" applyNumberFormat="1" applyFont="1" applyBorder="1" applyAlignment="1">
      <alignment horizontal="center"/>
    </xf>
    <xf numFmtId="164" fontId="4" fillId="0" borderId="5" xfId="3" applyNumberFormat="1" applyFont="1" applyBorder="1" applyAlignment="1"/>
    <xf numFmtId="0" fontId="4" fillId="0" borderId="17" xfId="3" applyFont="1" applyBorder="1" applyAlignment="1"/>
    <xf numFmtId="164" fontId="4" fillId="0" borderId="17" xfId="3" applyNumberFormat="1" applyFont="1" applyBorder="1" applyAlignment="1"/>
    <xf numFmtId="49" fontId="3" fillId="2" borderId="59" xfId="0" applyNumberFormat="1" applyFont="1" applyFill="1" applyBorder="1" applyAlignment="1">
      <alignment horizontal="center" vertical="top"/>
    </xf>
    <xf numFmtId="49" fontId="3" fillId="3" borderId="19" xfId="0" applyNumberFormat="1" applyFont="1" applyFill="1" applyBorder="1" applyAlignment="1">
      <alignment horizontal="center" vertical="top"/>
    </xf>
    <xf numFmtId="0" fontId="4" fillId="0" borderId="56" xfId="0" applyFont="1" applyFill="1" applyBorder="1" applyAlignment="1">
      <alignment horizontal="left" vertical="top" wrapText="1"/>
    </xf>
    <xf numFmtId="0" fontId="4" fillId="0" borderId="18" xfId="3" applyFont="1" applyBorder="1" applyAlignment="1"/>
    <xf numFmtId="0" fontId="4" fillId="0" borderId="0" xfId="3" applyFont="1" applyBorder="1" applyAlignment="1"/>
    <xf numFmtId="0" fontId="6" fillId="0" borderId="11" xfId="0" applyFont="1" applyFill="1" applyBorder="1" applyAlignment="1">
      <alignment horizontal="center" vertical="top" wrapText="1"/>
    </xf>
    <xf numFmtId="0" fontId="23" fillId="0" borderId="57" xfId="0" applyFont="1" applyBorder="1" applyAlignment="1">
      <alignment horizontal="center" vertical="top"/>
    </xf>
    <xf numFmtId="0" fontId="6" fillId="0" borderId="70" xfId="0" applyFont="1" applyBorder="1" applyAlignment="1">
      <alignment horizontal="center" vertical="top"/>
    </xf>
    <xf numFmtId="0" fontId="2" fillId="0" borderId="56" xfId="0" applyFont="1" applyFill="1" applyBorder="1" applyAlignment="1">
      <alignment horizontal="center" vertical="top" wrapText="1"/>
    </xf>
    <xf numFmtId="0" fontId="4" fillId="0" borderId="0" xfId="0" applyFont="1" applyFill="1" applyBorder="1" applyAlignment="1">
      <alignment horizontal="center" vertical="top" wrapText="1"/>
    </xf>
    <xf numFmtId="0" fontId="6" fillId="0" borderId="9" xfId="0" applyFont="1" applyBorder="1" applyAlignment="1">
      <alignment horizontal="center" vertical="top"/>
    </xf>
    <xf numFmtId="49" fontId="4" fillId="0" borderId="79" xfId="0" applyNumberFormat="1" applyFont="1" applyBorder="1" applyAlignment="1">
      <alignment horizontal="center" vertical="top"/>
    </xf>
    <xf numFmtId="164" fontId="3" fillId="5" borderId="9" xfId="0" applyNumberFormat="1" applyFont="1" applyFill="1" applyBorder="1" applyAlignment="1">
      <alignment horizontal="center" vertical="center"/>
    </xf>
    <xf numFmtId="0" fontId="4" fillId="0" borderId="9" xfId="0" applyFont="1" applyBorder="1" applyAlignment="1">
      <alignment horizontal="center" vertical="top"/>
    </xf>
    <xf numFmtId="0" fontId="11" fillId="0" borderId="16" xfId="0" applyFont="1" applyBorder="1" applyAlignment="1">
      <alignment wrapText="1"/>
    </xf>
    <xf numFmtId="0" fontId="15" fillId="0" borderId="14" xfId="0" applyFont="1" applyBorder="1"/>
    <xf numFmtId="0" fontId="15" fillId="0" borderId="16" xfId="0" applyFont="1" applyBorder="1"/>
    <xf numFmtId="49" fontId="4" fillId="0" borderId="61" xfId="0" applyNumberFormat="1" applyFont="1" applyFill="1" applyBorder="1" applyAlignment="1">
      <alignment horizontal="left" vertical="top" wrapText="1"/>
    </xf>
    <xf numFmtId="49" fontId="6" fillId="0" borderId="57" xfId="0" applyNumberFormat="1" applyFont="1" applyFill="1" applyBorder="1" applyAlignment="1">
      <alignment horizontal="center" vertical="top"/>
    </xf>
    <xf numFmtId="49" fontId="6" fillId="0" borderId="56" xfId="0" applyNumberFormat="1" applyFont="1" applyFill="1" applyBorder="1" applyAlignment="1">
      <alignment horizontal="center" vertical="top"/>
    </xf>
    <xf numFmtId="0" fontId="10" fillId="0" borderId="61" xfId="0" applyFont="1" applyBorder="1" applyAlignment="1">
      <alignment wrapText="1"/>
    </xf>
    <xf numFmtId="0" fontId="10" fillId="0" borderId="56" xfId="0" applyFont="1" applyBorder="1" applyAlignment="1">
      <alignment wrapText="1"/>
    </xf>
    <xf numFmtId="0" fontId="10" fillId="0" borderId="61" xfId="0" applyFont="1" applyBorder="1" applyAlignment="1">
      <alignment vertical="center"/>
    </xf>
    <xf numFmtId="0" fontId="10" fillId="0" borderId="2" xfId="0" applyFont="1" applyBorder="1" applyAlignment="1">
      <alignment wrapText="1"/>
    </xf>
    <xf numFmtId="164" fontId="3" fillId="18" borderId="1" xfId="0" applyNumberFormat="1" applyFont="1" applyFill="1" applyBorder="1" applyAlignment="1">
      <alignment horizontal="center" vertical="top"/>
    </xf>
    <xf numFmtId="0" fontId="15" fillId="0" borderId="13" xfId="0" applyFont="1" applyBorder="1"/>
    <xf numFmtId="49" fontId="4" fillId="0" borderId="1" xfId="0" applyNumberFormat="1" applyFont="1" applyFill="1" applyBorder="1" applyAlignment="1">
      <alignment horizontal="center" vertical="top"/>
    </xf>
    <xf numFmtId="49" fontId="4" fillId="0" borderId="2" xfId="0" applyNumberFormat="1" applyFont="1" applyFill="1" applyBorder="1" applyAlignment="1">
      <alignment horizontal="center" vertical="top"/>
    </xf>
    <xf numFmtId="0" fontId="3" fillId="0" borderId="16" xfId="0" applyFont="1" applyFill="1" applyBorder="1" applyAlignment="1">
      <alignment vertical="top" wrapText="1"/>
    </xf>
    <xf numFmtId="49" fontId="2" fillId="0" borderId="46" xfId="0" applyNumberFormat="1" applyFont="1" applyBorder="1" applyAlignment="1">
      <alignment horizontal="center" vertical="top"/>
    </xf>
    <xf numFmtId="0" fontId="4" fillId="0" borderId="5" xfId="0" applyFont="1" applyFill="1" applyBorder="1" applyAlignment="1">
      <alignment horizontal="center" vertical="top"/>
    </xf>
    <xf numFmtId="164" fontId="4" fillId="0" borderId="52" xfId="0" applyNumberFormat="1" applyFont="1" applyFill="1" applyBorder="1" applyAlignment="1">
      <alignment horizontal="center" vertical="top"/>
    </xf>
    <xf numFmtId="164" fontId="4" fillId="0" borderId="5" xfId="0" applyNumberFormat="1" applyFont="1" applyFill="1" applyBorder="1" applyAlignment="1">
      <alignment horizontal="center" vertical="top"/>
    </xf>
    <xf numFmtId="164" fontId="4" fillId="4" borderId="5" xfId="0" applyNumberFormat="1" applyFont="1" applyFill="1" applyBorder="1" applyAlignment="1">
      <alignment horizontal="center" vertical="top"/>
    </xf>
    <xf numFmtId="0" fontId="4" fillId="0" borderId="15" xfId="0" applyFont="1" applyBorder="1" applyAlignment="1">
      <alignment vertical="top" wrapText="1"/>
    </xf>
    <xf numFmtId="1" fontId="6" fillId="0" borderId="14" xfId="0" applyNumberFormat="1" applyFont="1" applyFill="1" applyBorder="1" applyAlignment="1">
      <alignment horizontal="center" vertical="top"/>
    </xf>
    <xf numFmtId="1" fontId="6" fillId="0" borderId="16" xfId="0" applyNumberFormat="1" applyFont="1" applyFill="1" applyBorder="1" applyAlignment="1">
      <alignment horizontal="center" vertical="top"/>
    </xf>
    <xf numFmtId="0" fontId="10" fillId="0" borderId="74" xfId="0" applyFont="1" applyBorder="1" applyAlignment="1">
      <alignment wrapText="1"/>
    </xf>
    <xf numFmtId="164" fontId="3" fillId="0" borderId="18" xfId="0" applyNumberFormat="1" applyFont="1" applyFill="1" applyBorder="1" applyAlignment="1">
      <alignment horizontal="center" vertical="top"/>
    </xf>
    <xf numFmtId="164" fontId="4" fillId="4" borderId="18" xfId="0" applyNumberFormat="1" applyFont="1" applyFill="1" applyBorder="1" applyAlignment="1">
      <alignment horizontal="center" vertical="top"/>
    </xf>
    <xf numFmtId="0" fontId="10" fillId="0" borderId="59" xfId="0" applyFont="1" applyBorder="1" applyAlignment="1">
      <alignment vertical="center"/>
    </xf>
    <xf numFmtId="1" fontId="6" fillId="0" borderId="36" xfId="0" applyNumberFormat="1" applyFont="1" applyFill="1" applyBorder="1" applyAlignment="1">
      <alignment horizontal="center" vertical="center"/>
    </xf>
    <xf numFmtId="1" fontId="6" fillId="0" borderId="74" xfId="0" applyNumberFormat="1" applyFont="1" applyFill="1" applyBorder="1" applyAlignment="1">
      <alignment horizontal="center" vertical="center"/>
    </xf>
    <xf numFmtId="0" fontId="4" fillId="0" borderId="61" xfId="0" applyFont="1" applyBorder="1" applyAlignment="1">
      <alignment wrapText="1"/>
    </xf>
    <xf numFmtId="1" fontId="6" fillId="0" borderId="74" xfId="0" applyNumberFormat="1" applyFont="1" applyFill="1" applyBorder="1" applyAlignment="1">
      <alignment horizontal="center" vertical="top"/>
    </xf>
    <xf numFmtId="0" fontId="4" fillId="0" borderId="61" xfId="0" applyFont="1" applyBorder="1" applyAlignment="1">
      <alignment vertical="top" wrapText="1"/>
    </xf>
    <xf numFmtId="49" fontId="3" fillId="2" borderId="3" xfId="0" applyNumberFormat="1" applyFont="1" applyFill="1" applyBorder="1" applyAlignment="1">
      <alignment horizontal="center" vertical="top"/>
    </xf>
    <xf numFmtId="49" fontId="3" fillId="3" borderId="22" xfId="0" applyNumberFormat="1" applyFont="1" applyFill="1" applyBorder="1" applyAlignment="1">
      <alignment horizontal="center" vertical="top"/>
    </xf>
    <xf numFmtId="49" fontId="3" fillId="0" borderId="23" xfId="0" applyNumberFormat="1" applyFont="1" applyBorder="1" applyAlignment="1">
      <alignment horizontal="center" vertical="top"/>
    </xf>
    <xf numFmtId="0" fontId="4" fillId="0" borderId="60" xfId="0" applyFont="1" applyFill="1" applyBorder="1" applyAlignment="1">
      <alignment vertical="top" wrapText="1"/>
    </xf>
    <xf numFmtId="164" fontId="3" fillId="5" borderId="3" xfId="0" applyNumberFormat="1" applyFont="1" applyFill="1" applyBorder="1" applyAlignment="1">
      <alignment horizontal="center" vertical="top"/>
    </xf>
    <xf numFmtId="0" fontId="15" fillId="0" borderId="32" xfId="0" applyFont="1" applyBorder="1" applyAlignment="1">
      <alignment horizontal="left" vertical="top" wrapText="1"/>
    </xf>
    <xf numFmtId="49" fontId="4" fillId="0" borderId="23" xfId="0" applyNumberFormat="1" applyFont="1" applyFill="1" applyBorder="1" applyAlignment="1">
      <alignment horizontal="center" vertical="top"/>
    </xf>
    <xf numFmtId="49" fontId="4" fillId="0" borderId="24" xfId="0" applyNumberFormat="1" applyFont="1" applyFill="1" applyBorder="1" applyAlignment="1">
      <alignment horizontal="center" vertical="top"/>
    </xf>
    <xf numFmtId="49" fontId="3" fillId="2" borderId="32" xfId="0" applyNumberFormat="1" applyFont="1" applyFill="1" applyBorder="1" applyAlignment="1">
      <alignment horizontal="center" vertical="top"/>
    </xf>
    <xf numFmtId="164" fontId="3" fillId="3" borderId="3" xfId="0" applyNumberFormat="1" applyFont="1" applyFill="1" applyBorder="1" applyAlignment="1">
      <alignment horizontal="center" vertical="top"/>
    </xf>
    <xf numFmtId="0" fontId="2" fillId="2" borderId="32" xfId="0" applyFont="1" applyFill="1" applyBorder="1" applyAlignment="1">
      <alignment vertical="top"/>
    </xf>
    <xf numFmtId="0" fontId="2" fillId="2" borderId="23" xfId="0" applyFont="1" applyFill="1" applyBorder="1" applyAlignment="1">
      <alignment vertical="top"/>
    </xf>
    <xf numFmtId="0" fontId="2" fillId="2" borderId="24" xfId="0" applyFont="1" applyFill="1" applyBorder="1" applyAlignment="1">
      <alignment vertical="top"/>
    </xf>
    <xf numFmtId="164" fontId="3" fillId="6" borderId="12" xfId="0" applyNumberFormat="1" applyFont="1" applyFill="1" applyBorder="1" applyAlignment="1">
      <alignment horizontal="center" vertical="top"/>
    </xf>
    <xf numFmtId="0" fontId="3" fillId="0" borderId="0" xfId="0" applyFont="1" applyBorder="1" applyAlignment="1">
      <alignment horizontal="right" vertical="top" wrapText="1"/>
    </xf>
    <xf numFmtId="0" fontId="10" fillId="0" borderId="0" xfId="0" applyFont="1" applyAlignment="1">
      <alignment vertical="top"/>
    </xf>
    <xf numFmtId="2" fontId="3" fillId="5" borderId="49" xfId="0" applyNumberFormat="1" applyFont="1" applyFill="1" applyBorder="1" applyAlignment="1">
      <alignment horizontal="center" vertical="center"/>
    </xf>
    <xf numFmtId="2" fontId="5" fillId="18" borderId="73" xfId="0" applyNumberFormat="1" applyFont="1" applyFill="1" applyBorder="1" applyAlignment="1">
      <alignment horizontal="center" vertical="top"/>
    </xf>
    <xf numFmtId="164" fontId="6" fillId="0" borderId="76" xfId="0" applyNumberFormat="1" applyFont="1" applyBorder="1" applyAlignment="1">
      <alignment horizontal="center" vertical="center"/>
    </xf>
    <xf numFmtId="164" fontId="6" fillId="0" borderId="25" xfId="0" applyNumberFormat="1" applyFont="1" applyBorder="1" applyAlignment="1">
      <alignment horizontal="center" vertical="center"/>
    </xf>
    <xf numFmtId="164" fontId="6" fillId="0" borderId="79" xfId="0" applyNumberFormat="1" applyFont="1" applyFill="1" applyBorder="1" applyAlignment="1">
      <alignment horizontal="center" vertical="center"/>
    </xf>
    <xf numFmtId="164" fontId="6" fillId="0" borderId="28" xfId="0" applyNumberFormat="1" applyFont="1" applyFill="1" applyBorder="1" applyAlignment="1">
      <alignment horizontal="center" vertical="center"/>
    </xf>
    <xf numFmtId="164" fontId="5" fillId="5" borderId="29" xfId="0" applyNumberFormat="1" applyFont="1" applyFill="1" applyBorder="1" applyAlignment="1">
      <alignment horizontal="center" vertical="center"/>
    </xf>
    <xf numFmtId="164" fontId="5" fillId="5" borderId="21" xfId="0" applyNumberFormat="1" applyFont="1" applyFill="1" applyBorder="1" applyAlignment="1">
      <alignment horizontal="center" vertical="center"/>
    </xf>
    <xf numFmtId="164" fontId="5" fillId="5" borderId="12" xfId="0" applyNumberFormat="1" applyFont="1" applyFill="1" applyBorder="1" applyAlignment="1">
      <alignment horizontal="center" vertical="center"/>
    </xf>
    <xf numFmtId="164" fontId="6" fillId="11" borderId="76" xfId="0" applyNumberFormat="1" applyFont="1" applyFill="1" applyBorder="1" applyAlignment="1">
      <alignment horizontal="center" vertical="center"/>
    </xf>
    <xf numFmtId="164" fontId="6" fillId="11" borderId="25" xfId="0" applyNumberFormat="1" applyFont="1" applyFill="1" applyBorder="1" applyAlignment="1">
      <alignment horizontal="center" vertical="center"/>
    </xf>
    <xf numFmtId="164" fontId="6" fillId="11" borderId="79" xfId="0" applyNumberFormat="1" applyFont="1" applyFill="1" applyBorder="1" applyAlignment="1">
      <alignment horizontal="center" vertical="center"/>
    </xf>
    <xf numFmtId="164" fontId="6" fillId="11" borderId="8" xfId="0" applyNumberFormat="1" applyFont="1" applyFill="1" applyBorder="1" applyAlignment="1">
      <alignment horizontal="center" vertical="center"/>
    </xf>
    <xf numFmtId="164" fontId="6" fillId="0" borderId="39" xfId="0" applyNumberFormat="1" applyFont="1" applyBorder="1" applyAlignment="1">
      <alignment horizontal="center" vertical="top"/>
    </xf>
    <xf numFmtId="49" fontId="5" fillId="8" borderId="32" xfId="0" applyNumberFormat="1" applyFont="1" applyFill="1" applyBorder="1" applyAlignment="1">
      <alignment horizontal="center" vertical="top"/>
    </xf>
    <xf numFmtId="0" fontId="6" fillId="0" borderId="52" xfId="0" applyFont="1" applyFill="1" applyBorder="1" applyAlignment="1">
      <alignment horizontal="left" vertical="top"/>
    </xf>
    <xf numFmtId="0" fontId="6" fillId="0" borderId="54" xfId="0" applyFont="1" applyFill="1" applyBorder="1" applyAlignment="1">
      <alignment horizontal="left" vertical="top"/>
    </xf>
    <xf numFmtId="0" fontId="6" fillId="0" borderId="0" xfId="0" applyFont="1" applyFill="1" applyBorder="1" applyAlignment="1">
      <alignment horizontal="left" vertical="top"/>
    </xf>
    <xf numFmtId="0" fontId="6" fillId="0" borderId="43" xfId="0" applyFont="1" applyFill="1" applyBorder="1" applyAlignment="1">
      <alignment horizontal="left" vertical="top"/>
    </xf>
    <xf numFmtId="9" fontId="6" fillId="0" borderId="44" xfId="0" applyNumberFormat="1" applyFont="1" applyBorder="1" applyAlignment="1">
      <alignment horizontal="center" vertical="top"/>
    </xf>
    <xf numFmtId="0" fontId="6" fillId="0" borderId="32" xfId="0" applyFont="1" applyBorder="1" applyAlignment="1">
      <alignment horizontal="center" vertical="top" wrapText="1"/>
    </xf>
    <xf numFmtId="0" fontId="6" fillId="0" borderId="49" xfId="0" applyFont="1" applyBorder="1" applyAlignment="1">
      <alignment horizontal="center" vertical="top" wrapText="1"/>
    </xf>
    <xf numFmtId="0" fontId="6" fillId="0" borderId="24" xfId="0" applyFont="1" applyBorder="1" applyAlignment="1">
      <alignment horizontal="center" vertical="top" wrapText="1"/>
    </xf>
    <xf numFmtId="9" fontId="6" fillId="0" borderId="44" xfId="0" applyNumberFormat="1" applyFont="1" applyBorder="1" applyAlignment="1">
      <alignment horizontal="center" vertical="top" wrapText="1"/>
    </xf>
    <xf numFmtId="9" fontId="6" fillId="0" borderId="42" xfId="0" applyNumberFormat="1" applyFont="1" applyBorder="1" applyAlignment="1">
      <alignment horizontal="center" vertical="top" wrapText="1"/>
    </xf>
    <xf numFmtId="9" fontId="6" fillId="0" borderId="45" xfId="0" applyNumberFormat="1" applyFont="1" applyBorder="1" applyAlignment="1">
      <alignment horizontal="center" vertical="top" wrapText="1"/>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49" fontId="2" fillId="0" borderId="59" xfId="0" applyNumberFormat="1" applyFont="1" applyBorder="1" applyAlignment="1">
      <alignment horizontal="center" vertical="top"/>
    </xf>
    <xf numFmtId="0" fontId="6" fillId="0" borderId="18" xfId="0" applyFont="1" applyBorder="1" applyAlignment="1">
      <alignment horizontal="center" vertical="top"/>
    </xf>
    <xf numFmtId="0" fontId="6" fillId="0" borderId="55" xfId="0" applyFont="1" applyBorder="1" applyAlignment="1">
      <alignment horizontal="center" vertical="top"/>
    </xf>
    <xf numFmtId="49" fontId="2" fillId="0" borderId="57" xfId="0" applyNumberFormat="1" applyFont="1" applyFill="1" applyBorder="1" applyAlignment="1">
      <alignment horizontal="center" vertical="top"/>
    </xf>
    <xf numFmtId="49" fontId="2" fillId="0" borderId="66" xfId="0" applyNumberFormat="1" applyFont="1" applyBorder="1" applyAlignment="1">
      <alignment horizontal="center" vertical="top"/>
    </xf>
    <xf numFmtId="0" fontId="11" fillId="0" borderId="0" xfId="0" applyNumberFormat="1" applyFont="1" applyAlignment="1">
      <alignment vertical="top"/>
    </xf>
    <xf numFmtId="0" fontId="11" fillId="0" borderId="0" xfId="0" applyFont="1" applyAlignment="1">
      <alignment vertical="top"/>
    </xf>
    <xf numFmtId="0" fontId="11" fillId="0" borderId="0" xfId="0" applyFont="1" applyAlignment="1">
      <alignment horizontal="center" vertical="top"/>
    </xf>
    <xf numFmtId="49" fontId="4" fillId="4" borderId="15" xfId="0" applyNumberFormat="1" applyFont="1" applyFill="1" applyBorder="1" applyAlignment="1">
      <alignment vertical="top"/>
    </xf>
    <xf numFmtId="49" fontId="4" fillId="0" borderId="61" xfId="0" applyNumberFormat="1" applyFont="1" applyFill="1" applyBorder="1" applyAlignment="1">
      <alignment vertical="top" wrapText="1"/>
    </xf>
    <xf numFmtId="164" fontId="6" fillId="0" borderId="77" xfId="0" applyNumberFormat="1" applyFont="1" applyFill="1" applyBorder="1" applyAlignment="1">
      <alignment horizontal="center" vertical="center"/>
    </xf>
    <xf numFmtId="164" fontId="6" fillId="0" borderId="73" xfId="0" applyNumberFormat="1" applyFont="1" applyFill="1" applyBorder="1" applyAlignment="1">
      <alignment horizontal="center" vertical="center"/>
    </xf>
    <xf numFmtId="49" fontId="4" fillId="0" borderId="10" xfId="0" applyNumberFormat="1" applyFont="1" applyFill="1" applyBorder="1" applyAlignment="1">
      <alignment vertical="top" wrapText="1"/>
    </xf>
    <xf numFmtId="49" fontId="19" fillId="0" borderId="9" xfId="0" applyNumberFormat="1" applyFont="1" applyFill="1" applyBorder="1" applyAlignment="1">
      <alignment horizontal="center" vertical="top"/>
    </xf>
    <xf numFmtId="0" fontId="19" fillId="0" borderId="11" xfId="0" applyFont="1" applyFill="1" applyBorder="1" applyAlignment="1">
      <alignment horizontal="center" vertical="top"/>
    </xf>
    <xf numFmtId="164" fontId="5" fillId="5" borderId="53" xfId="0" applyNumberFormat="1" applyFont="1" applyFill="1" applyBorder="1" applyAlignment="1">
      <alignment horizontal="center" vertical="center"/>
    </xf>
    <xf numFmtId="0" fontId="2" fillId="0" borderId="13" xfId="0" applyFont="1" applyBorder="1" applyAlignment="1">
      <alignment vertical="top"/>
    </xf>
    <xf numFmtId="49" fontId="19" fillId="0" borderId="1" xfId="0" applyNumberFormat="1" applyFont="1" applyFill="1" applyBorder="1" applyAlignment="1">
      <alignment horizontal="center" vertical="top"/>
    </xf>
    <xf numFmtId="49" fontId="19" fillId="0" borderId="2" xfId="0" applyNumberFormat="1" applyFont="1" applyFill="1" applyBorder="1" applyAlignment="1">
      <alignment horizontal="center" vertical="top"/>
    </xf>
    <xf numFmtId="49" fontId="4" fillId="0" borderId="13" xfId="0" applyNumberFormat="1" applyFont="1" applyFill="1" applyBorder="1" applyAlignment="1">
      <alignment vertical="top" wrapText="1"/>
    </xf>
    <xf numFmtId="0" fontId="19" fillId="0" borderId="2" xfId="0" applyFont="1" applyFill="1" applyBorder="1" applyAlignment="1">
      <alignment horizontal="center" vertical="top"/>
    </xf>
    <xf numFmtId="49" fontId="19" fillId="0" borderId="9" xfId="0" applyNumberFormat="1" applyFont="1" applyFill="1" applyBorder="1" applyAlignment="1">
      <alignment horizontal="center" vertical="top" wrapText="1"/>
    </xf>
    <xf numFmtId="0" fontId="19" fillId="0" borderId="1" xfId="0" applyFont="1" applyFill="1" applyBorder="1" applyAlignment="1">
      <alignment vertical="top"/>
    </xf>
    <xf numFmtId="0" fontId="10" fillId="11" borderId="15" xfId="0" applyFont="1" applyFill="1" applyBorder="1" applyAlignment="1">
      <alignment wrapText="1"/>
    </xf>
    <xf numFmtId="164" fontId="6" fillId="0" borderId="37" xfId="0" applyNumberFormat="1" applyFont="1" applyBorder="1" applyAlignment="1">
      <alignment horizontal="center" vertical="center"/>
    </xf>
    <xf numFmtId="164" fontId="6" fillId="0" borderId="36" xfId="0" applyNumberFormat="1" applyFont="1" applyBorder="1" applyAlignment="1">
      <alignment horizontal="center" vertical="center"/>
    </xf>
    <xf numFmtId="164" fontId="6" fillId="0" borderId="38" xfId="0" applyNumberFormat="1" applyFont="1" applyBorder="1" applyAlignment="1">
      <alignment horizontal="center" vertical="center"/>
    </xf>
    <xf numFmtId="164" fontId="6" fillId="4" borderId="55" xfId="0" applyNumberFormat="1" applyFont="1" applyFill="1" applyBorder="1" applyAlignment="1">
      <alignment horizontal="center" vertical="center" wrapText="1"/>
    </xf>
    <xf numFmtId="164" fontId="6" fillId="4" borderId="58" xfId="0" applyNumberFormat="1" applyFont="1" applyFill="1" applyBorder="1" applyAlignment="1">
      <alignment horizontal="center" vertical="center" wrapText="1"/>
    </xf>
    <xf numFmtId="49" fontId="4" fillId="0" borderId="71" xfId="0" applyNumberFormat="1" applyFont="1" applyFill="1" applyBorder="1" applyAlignment="1">
      <alignment vertical="top" wrapText="1"/>
    </xf>
    <xf numFmtId="0" fontId="19" fillId="0" borderId="36" xfId="0" applyNumberFormat="1" applyFont="1" applyFill="1" applyBorder="1" applyAlignment="1">
      <alignment horizontal="center" vertical="top"/>
    </xf>
    <xf numFmtId="49" fontId="19" fillId="0" borderId="36" xfId="0" applyNumberFormat="1" applyFont="1" applyFill="1" applyBorder="1" applyAlignment="1">
      <alignment horizontal="center" vertical="top"/>
    </xf>
    <xf numFmtId="0" fontId="19" fillId="0" borderId="74" xfId="0" applyFont="1" applyFill="1" applyBorder="1" applyAlignment="1">
      <alignment horizontal="center" vertical="top"/>
    </xf>
    <xf numFmtId="49" fontId="19" fillId="0" borderId="57" xfId="0" applyNumberFormat="1" applyFont="1" applyFill="1" applyBorder="1" applyAlignment="1">
      <alignment horizontal="center" vertical="top"/>
    </xf>
    <xf numFmtId="49" fontId="19" fillId="0" borderId="56" xfId="0" applyNumberFormat="1" applyFont="1" applyFill="1" applyBorder="1" applyAlignment="1">
      <alignment horizontal="center" vertical="top"/>
    </xf>
    <xf numFmtId="0" fontId="7" fillId="0" borderId="61" xfId="0" applyFont="1" applyBorder="1" applyAlignment="1">
      <alignment wrapText="1"/>
    </xf>
    <xf numFmtId="164" fontId="5" fillId="24" borderId="29" xfId="0" applyNumberFormat="1" applyFont="1" applyFill="1" applyBorder="1" applyAlignment="1">
      <alignment horizontal="center" vertical="center"/>
    </xf>
    <xf numFmtId="164" fontId="6" fillId="11" borderId="25" xfId="0" applyNumberFormat="1" applyFont="1" applyFill="1" applyBorder="1" applyAlignment="1">
      <alignment horizontal="center" vertical="center" wrapText="1"/>
    </xf>
    <xf numFmtId="49" fontId="4" fillId="11" borderId="71" xfId="0" applyNumberFormat="1" applyFont="1" applyFill="1" applyBorder="1" applyAlignment="1">
      <alignment vertical="top" wrapText="1"/>
    </xf>
    <xf numFmtId="0" fontId="19" fillId="0" borderId="36" xfId="0" applyFont="1" applyFill="1" applyBorder="1"/>
    <xf numFmtId="49" fontId="19" fillId="0" borderId="74" xfId="0" applyNumberFormat="1" applyFont="1" applyFill="1" applyBorder="1" applyAlignment="1">
      <alignment horizontal="center" vertical="top"/>
    </xf>
    <xf numFmtId="0" fontId="18" fillId="11" borderId="51" xfId="0" applyFont="1" applyFill="1" applyBorder="1" applyAlignment="1">
      <alignment horizontal="center" vertical="top"/>
    </xf>
    <xf numFmtId="164" fontId="5" fillId="11" borderId="78" xfId="0" applyNumberFormat="1" applyFont="1" applyFill="1" applyBorder="1" applyAlignment="1">
      <alignment horizontal="center" vertical="center"/>
    </xf>
    <xf numFmtId="164" fontId="5" fillId="11" borderId="62" xfId="0" applyNumberFormat="1" applyFont="1" applyFill="1" applyBorder="1" applyAlignment="1">
      <alignment horizontal="center" vertical="center"/>
    </xf>
    <xf numFmtId="49" fontId="4" fillId="11" borderId="61" xfId="0" applyNumberFormat="1" applyFont="1" applyFill="1" applyBorder="1" applyAlignment="1">
      <alignment vertical="top" wrapText="1"/>
    </xf>
    <xf numFmtId="0" fontId="18" fillId="11" borderId="18" xfId="0" applyFont="1" applyFill="1" applyBorder="1" applyAlignment="1">
      <alignment horizontal="center" vertical="top"/>
    </xf>
    <xf numFmtId="164" fontId="5" fillId="11" borderId="28" xfId="0" applyNumberFormat="1" applyFont="1" applyFill="1" applyBorder="1" applyAlignment="1">
      <alignment horizontal="center" vertical="center"/>
    </xf>
    <xf numFmtId="164" fontId="5" fillId="11" borderId="1" xfId="0" applyNumberFormat="1" applyFont="1" applyFill="1" applyBorder="1" applyAlignment="1">
      <alignment horizontal="center" vertical="center"/>
    </xf>
    <xf numFmtId="164" fontId="5" fillId="11" borderId="0" xfId="0" applyNumberFormat="1" applyFont="1" applyFill="1" applyBorder="1" applyAlignment="1">
      <alignment horizontal="center" vertical="center"/>
    </xf>
    <xf numFmtId="49" fontId="4" fillId="11" borderId="10" xfId="0" applyNumberFormat="1" applyFont="1" applyFill="1" applyBorder="1" applyAlignment="1">
      <alignment vertical="top" wrapText="1"/>
    </xf>
    <xf numFmtId="49" fontId="19" fillId="0" borderId="11" xfId="0" applyNumberFormat="1" applyFont="1" applyFill="1" applyBorder="1" applyAlignment="1">
      <alignment horizontal="center" vertical="top"/>
    </xf>
    <xf numFmtId="164" fontId="6" fillId="11" borderId="38" xfId="0" applyNumberFormat="1" applyFont="1" applyFill="1" applyBorder="1" applyAlignment="1">
      <alignment horizontal="center" vertical="center"/>
    </xf>
    <xf numFmtId="164" fontId="6" fillId="11" borderId="14" xfId="0" applyNumberFormat="1" applyFont="1" applyFill="1" applyBorder="1" applyAlignment="1">
      <alignment horizontal="center" vertical="center" wrapText="1"/>
    </xf>
    <xf numFmtId="164" fontId="6" fillId="11" borderId="17" xfId="0" applyNumberFormat="1" applyFont="1" applyFill="1" applyBorder="1" applyAlignment="1">
      <alignment horizontal="center" vertical="center" wrapText="1"/>
    </xf>
    <xf numFmtId="49" fontId="4" fillId="11" borderId="15" xfId="0" applyNumberFormat="1" applyFont="1" applyFill="1" applyBorder="1" applyAlignment="1">
      <alignment vertical="top" wrapText="1"/>
    </xf>
    <xf numFmtId="0" fontId="18" fillId="24" borderId="12" xfId="0" applyFont="1" applyFill="1" applyBorder="1" applyAlignment="1">
      <alignment horizontal="center" vertical="top"/>
    </xf>
    <xf numFmtId="164" fontId="5" fillId="24" borderId="21" xfId="0" applyNumberFormat="1" applyFont="1" applyFill="1" applyBorder="1" applyAlignment="1">
      <alignment horizontal="center" vertical="center"/>
    </xf>
    <xf numFmtId="49" fontId="4" fillId="11" borderId="13" xfId="0" applyNumberFormat="1" applyFont="1" applyFill="1" applyBorder="1" applyAlignment="1">
      <alignment vertical="top" wrapText="1"/>
    </xf>
    <xf numFmtId="49" fontId="19" fillId="11" borderId="1" xfId="0" applyNumberFormat="1" applyFont="1" applyFill="1" applyBorder="1" applyAlignment="1">
      <alignment horizontal="center" vertical="top"/>
    </xf>
    <xf numFmtId="49" fontId="19" fillId="11" borderId="2" xfId="0" applyNumberFormat="1" applyFont="1" applyFill="1" applyBorder="1" applyAlignment="1">
      <alignment horizontal="center" vertical="top"/>
    </xf>
    <xf numFmtId="0" fontId="6" fillId="11" borderId="57" xfId="0" applyFont="1" applyFill="1" applyBorder="1" applyAlignment="1">
      <alignment vertical="top"/>
    </xf>
    <xf numFmtId="0" fontId="6" fillId="11" borderId="70" xfId="0" applyFont="1" applyFill="1" applyBorder="1" applyAlignment="1">
      <alignment vertical="top"/>
    </xf>
    <xf numFmtId="49" fontId="4" fillId="0" borderId="61" xfId="9" applyNumberFormat="1" applyFont="1" applyFill="1" applyBorder="1" applyAlignment="1">
      <alignment vertical="top" wrapText="1"/>
    </xf>
    <xf numFmtId="0" fontId="6" fillId="11" borderId="79" xfId="0" applyFont="1" applyFill="1" applyBorder="1" applyAlignment="1">
      <alignment vertical="top"/>
    </xf>
    <xf numFmtId="0" fontId="6" fillId="11" borderId="77" xfId="0" applyFont="1" applyFill="1" applyBorder="1" applyAlignment="1">
      <alignment vertical="top"/>
    </xf>
    <xf numFmtId="0" fontId="19" fillId="0" borderId="74" xfId="0" applyNumberFormat="1" applyFont="1" applyFill="1" applyBorder="1" applyAlignment="1">
      <alignment horizontal="center" vertical="top"/>
    </xf>
    <xf numFmtId="164" fontId="5" fillId="11" borderId="3" xfId="0" applyNumberFormat="1" applyFont="1" applyFill="1" applyBorder="1" applyAlignment="1">
      <alignment horizontal="center" vertical="center"/>
    </xf>
    <xf numFmtId="164" fontId="5" fillId="11" borderId="32" xfId="0" applyNumberFormat="1" applyFont="1" applyFill="1" applyBorder="1" applyAlignment="1">
      <alignment horizontal="center" vertical="center"/>
    </xf>
    <xf numFmtId="0" fontId="6" fillId="11" borderId="44" xfId="0" applyFont="1" applyFill="1" applyBorder="1" applyAlignment="1">
      <alignment vertical="top" wrapText="1"/>
    </xf>
    <xf numFmtId="0" fontId="2" fillId="11" borderId="43" xfId="0" applyFont="1" applyFill="1" applyBorder="1" applyAlignment="1">
      <alignment horizontal="center" vertical="top" wrapText="1"/>
    </xf>
    <xf numFmtId="0" fontId="2" fillId="11" borderId="45" xfId="0" applyFont="1" applyFill="1" applyBorder="1" applyAlignment="1">
      <alignment horizontal="center" vertical="top" wrapText="1"/>
    </xf>
    <xf numFmtId="0" fontId="4" fillId="11" borderId="66" xfId="0" applyFont="1" applyFill="1" applyBorder="1" applyAlignment="1">
      <alignment horizontal="left" wrapText="1"/>
    </xf>
    <xf numFmtId="0" fontId="4" fillId="11" borderId="54" xfId="0" applyFont="1" applyFill="1" applyBorder="1" applyAlignment="1">
      <alignment horizontal="left" vertical="top"/>
    </xf>
    <xf numFmtId="0" fontId="4" fillId="11" borderId="68" xfId="0" applyFont="1" applyFill="1" applyBorder="1" applyAlignment="1">
      <alignment horizontal="left" vertical="top" wrapText="1"/>
    </xf>
    <xf numFmtId="0" fontId="4" fillId="11" borderId="59" xfId="0" applyFont="1" applyFill="1" applyBorder="1" applyAlignment="1">
      <alignment horizontal="left" vertical="top" wrapText="1"/>
    </xf>
    <xf numFmtId="164" fontId="5" fillId="24" borderId="1" xfId="0" applyNumberFormat="1" applyFont="1" applyFill="1" applyBorder="1" applyAlignment="1">
      <alignment horizontal="center" vertical="center"/>
    </xf>
    <xf numFmtId="0" fontId="4" fillId="11" borderId="13" xfId="0" applyFont="1" applyFill="1" applyBorder="1" applyAlignment="1">
      <alignment horizontal="left" vertical="top" wrapText="1"/>
    </xf>
    <xf numFmtId="0" fontId="19" fillId="0" borderId="1" xfId="0" applyNumberFormat="1" applyFont="1" applyFill="1" applyBorder="1" applyAlignment="1">
      <alignment horizontal="center" vertical="top"/>
    </xf>
    <xf numFmtId="164" fontId="6" fillId="4" borderId="46" xfId="0" applyNumberFormat="1" applyFont="1" applyFill="1" applyBorder="1" applyAlignment="1">
      <alignment horizontal="center" vertical="center" wrapText="1"/>
    </xf>
    <xf numFmtId="0" fontId="4" fillId="11" borderId="15" xfId="0" applyFont="1" applyFill="1" applyBorder="1" applyAlignment="1">
      <alignment wrapText="1"/>
    </xf>
    <xf numFmtId="164" fontId="6" fillId="0" borderId="80" xfId="0" applyNumberFormat="1" applyFont="1" applyFill="1" applyBorder="1" applyAlignment="1">
      <alignment horizontal="center" vertical="center"/>
    </xf>
    <xf numFmtId="0" fontId="10" fillId="11" borderId="34" xfId="0" applyFont="1" applyFill="1" applyBorder="1" applyAlignment="1">
      <alignment wrapText="1"/>
    </xf>
    <xf numFmtId="49" fontId="19" fillId="0" borderId="14" xfId="0" applyNumberFormat="1" applyFont="1" applyFill="1" applyBorder="1" applyAlignment="1">
      <alignment horizontal="center" vertical="top"/>
    </xf>
    <xf numFmtId="49" fontId="19" fillId="0" borderId="16" xfId="0" applyNumberFormat="1" applyFont="1" applyFill="1" applyBorder="1" applyAlignment="1">
      <alignment horizontal="center" vertical="top"/>
    </xf>
    <xf numFmtId="0" fontId="10" fillId="11" borderId="13" xfId="0" applyFont="1" applyFill="1" applyBorder="1" applyAlignment="1">
      <alignment wrapText="1"/>
    </xf>
    <xf numFmtId="164" fontId="6" fillId="4" borderId="52" xfId="0" applyNumberFormat="1" applyFont="1" applyFill="1" applyBorder="1" applyAlignment="1">
      <alignment horizontal="center" vertical="center" wrapText="1"/>
    </xf>
    <xf numFmtId="49" fontId="4" fillId="4" borderId="15" xfId="0" applyNumberFormat="1" applyFont="1" applyFill="1" applyBorder="1" applyAlignment="1">
      <alignment vertical="top" wrapText="1"/>
    </xf>
    <xf numFmtId="0" fontId="19" fillId="0" borderId="16" xfId="0" applyFont="1" applyFill="1" applyBorder="1"/>
    <xf numFmtId="0" fontId="7" fillId="0" borderId="71" xfId="0" applyFont="1" applyBorder="1" applyAlignment="1">
      <alignment wrapText="1"/>
    </xf>
    <xf numFmtId="0" fontId="2" fillId="0" borderId="44" xfId="0" applyFont="1" applyBorder="1" applyAlignment="1">
      <alignment vertical="top"/>
    </xf>
    <xf numFmtId="49" fontId="2" fillId="0" borderId="14" xfId="0" applyNumberFormat="1" applyFont="1" applyFill="1" applyBorder="1" applyAlignment="1">
      <alignment horizontal="center" vertical="top"/>
    </xf>
    <xf numFmtId="49" fontId="2" fillId="0" borderId="16" xfId="0" applyNumberFormat="1" applyFont="1" applyFill="1" applyBorder="1" applyAlignment="1">
      <alignment horizontal="center" vertical="top"/>
    </xf>
    <xf numFmtId="49" fontId="2" fillId="0" borderId="1" xfId="0" applyNumberFormat="1" applyFont="1" applyFill="1" applyBorder="1" applyAlignment="1">
      <alignment horizontal="center" vertical="top"/>
    </xf>
    <xf numFmtId="49" fontId="2" fillId="0" borderId="2" xfId="0" applyNumberFormat="1" applyFont="1" applyFill="1" applyBorder="1" applyAlignment="1">
      <alignment horizontal="center" vertical="top"/>
    </xf>
    <xf numFmtId="49" fontId="4" fillId="4" borderId="71" xfId="0" applyNumberFormat="1" applyFont="1" applyFill="1" applyBorder="1" applyAlignment="1">
      <alignment vertical="top" wrapText="1"/>
    </xf>
    <xf numFmtId="0" fontId="6" fillId="0" borderId="44" xfId="0" applyFont="1" applyBorder="1" applyAlignment="1">
      <alignment vertical="top"/>
    </xf>
    <xf numFmtId="49" fontId="2" fillId="0" borderId="56" xfId="0" applyNumberFormat="1" applyFont="1" applyFill="1" applyBorder="1" applyAlignment="1">
      <alignment horizontal="center" vertical="top"/>
    </xf>
    <xf numFmtId="9" fontId="4" fillId="0" borderId="10" xfId="0" applyNumberFormat="1" applyFont="1" applyFill="1" applyBorder="1" applyAlignment="1">
      <alignment horizontal="left" vertical="top" wrapText="1"/>
    </xf>
    <xf numFmtId="49" fontId="2" fillId="0" borderId="9" xfId="0" applyNumberFormat="1" applyFont="1" applyFill="1" applyBorder="1" applyAlignment="1">
      <alignment horizontal="center" vertical="top"/>
    </xf>
    <xf numFmtId="0" fontId="19" fillId="0" borderId="11" xfId="0" applyNumberFormat="1" applyFont="1" applyFill="1" applyBorder="1" applyAlignment="1">
      <alignment horizontal="center" vertical="top"/>
    </xf>
    <xf numFmtId="0" fontId="1" fillId="0" borderId="1" xfId="0" applyFont="1" applyFill="1" applyBorder="1"/>
    <xf numFmtId="0" fontId="1" fillId="0" borderId="2" xfId="0" applyFont="1" applyFill="1" applyBorder="1"/>
    <xf numFmtId="0" fontId="7" fillId="11" borderId="13" xfId="0" applyFont="1" applyFill="1" applyBorder="1" applyAlignment="1">
      <alignment vertical="top" wrapText="1"/>
    </xf>
    <xf numFmtId="49" fontId="4" fillId="4" borderId="76" xfId="0" applyNumberFormat="1" applyFont="1" applyFill="1" applyBorder="1" applyAlignment="1">
      <alignment vertical="top" wrapText="1"/>
    </xf>
    <xf numFmtId="49" fontId="4" fillId="4" borderId="78" xfId="0" applyNumberFormat="1" applyFont="1" applyFill="1" applyBorder="1" applyAlignment="1">
      <alignment vertical="top" wrapText="1"/>
    </xf>
    <xf numFmtId="0" fontId="2" fillId="0" borderId="29" xfId="0" applyFont="1" applyBorder="1" applyAlignment="1">
      <alignment vertical="top"/>
    </xf>
    <xf numFmtId="164" fontId="5" fillId="3" borderId="49" xfId="0" applyNumberFormat="1" applyFont="1" applyFill="1" applyBorder="1" applyAlignment="1">
      <alignment horizontal="center" vertical="top"/>
    </xf>
    <xf numFmtId="0" fontId="6" fillId="3" borderId="23" xfId="0" applyFont="1" applyFill="1" applyBorder="1" applyAlignment="1">
      <alignment vertical="top" wrapText="1"/>
    </xf>
    <xf numFmtId="0" fontId="2" fillId="3" borderId="24" xfId="0" applyFont="1" applyFill="1" applyBorder="1" applyAlignment="1">
      <alignment horizontal="center" vertical="top" wrapText="1"/>
    </xf>
    <xf numFmtId="49" fontId="4" fillId="11" borderId="15" xfId="0" applyNumberFormat="1" applyFont="1" applyFill="1" applyBorder="1" applyAlignment="1">
      <alignment vertical="top"/>
    </xf>
    <xf numFmtId="0" fontId="19" fillId="0" borderId="16" xfId="0" applyFont="1" applyFill="1" applyBorder="1" applyAlignment="1">
      <alignment horizontal="center" vertical="top"/>
    </xf>
    <xf numFmtId="0" fontId="2" fillId="0" borderId="61" xfId="0" applyFont="1" applyBorder="1" applyAlignment="1">
      <alignment vertical="top"/>
    </xf>
    <xf numFmtId="0" fontId="19" fillId="0" borderId="57" xfId="0" applyFont="1" applyFill="1" applyBorder="1" applyAlignment="1">
      <alignment vertical="top"/>
    </xf>
    <xf numFmtId="0" fontId="2" fillId="0" borderId="57" xfId="0" applyFont="1" applyFill="1" applyBorder="1" applyAlignment="1">
      <alignment vertical="top"/>
    </xf>
    <xf numFmtId="0" fontId="2" fillId="0" borderId="56" xfId="0" applyFont="1" applyFill="1" applyBorder="1" applyAlignment="1">
      <alignment vertical="top"/>
    </xf>
    <xf numFmtId="49" fontId="4" fillId="11" borderId="13" xfId="0" applyNumberFormat="1" applyFont="1" applyFill="1" applyBorder="1" applyAlignment="1">
      <alignment vertical="top"/>
    </xf>
    <xf numFmtId="49" fontId="4" fillId="11" borderId="61" xfId="0" applyNumberFormat="1" applyFont="1" applyFill="1" applyBorder="1" applyAlignment="1">
      <alignment vertical="top"/>
    </xf>
    <xf numFmtId="164" fontId="5" fillId="3" borderId="32" xfId="0" applyNumberFormat="1" applyFont="1" applyFill="1" applyBorder="1" applyAlignment="1">
      <alignment horizontal="center" vertical="center"/>
    </xf>
    <xf numFmtId="164" fontId="5" fillId="3" borderId="49" xfId="0" applyNumberFormat="1" applyFont="1" applyFill="1" applyBorder="1" applyAlignment="1">
      <alignment horizontal="center" vertical="center"/>
    </xf>
    <xf numFmtId="0" fontId="2" fillId="0" borderId="51" xfId="0" applyFont="1" applyBorder="1" applyAlignment="1">
      <alignment horizontal="center" vertical="top"/>
    </xf>
    <xf numFmtId="164" fontId="6" fillId="0" borderId="78" xfId="0" applyNumberFormat="1" applyFont="1" applyBorder="1" applyAlignment="1">
      <alignment horizontal="center" vertical="center"/>
    </xf>
    <xf numFmtId="164" fontId="6" fillId="0" borderId="62" xfId="0" applyNumberFormat="1" applyFont="1" applyBorder="1" applyAlignment="1">
      <alignment horizontal="center" vertical="center"/>
    </xf>
    <xf numFmtId="164" fontId="6" fillId="4" borderId="54" xfId="0" applyNumberFormat="1" applyFont="1" applyFill="1" applyBorder="1" applyAlignment="1">
      <alignment horizontal="center" vertical="center" wrapText="1"/>
    </xf>
    <xf numFmtId="164" fontId="6" fillId="4" borderId="51" xfId="0" applyNumberFormat="1" applyFont="1" applyFill="1" applyBorder="1" applyAlignment="1">
      <alignment horizontal="center" vertical="center" wrapText="1"/>
    </xf>
    <xf numFmtId="164" fontId="6" fillId="0" borderId="61" xfId="0" applyNumberFormat="1" applyFont="1" applyBorder="1" applyAlignment="1">
      <alignment horizontal="center" vertical="center"/>
    </xf>
    <xf numFmtId="49" fontId="4" fillId="4" borderId="6" xfId="0" applyNumberFormat="1" applyFont="1" applyFill="1" applyBorder="1" applyAlignment="1">
      <alignment vertical="top" wrapText="1"/>
    </xf>
    <xf numFmtId="49" fontId="19" fillId="0" borderId="9" xfId="0" applyNumberFormat="1" applyFont="1" applyFill="1" applyBorder="1" applyAlignment="1">
      <alignment vertical="top" wrapText="1"/>
    </xf>
    <xf numFmtId="49" fontId="19" fillId="0" borderId="11" xfId="0" applyNumberFormat="1" applyFont="1" applyFill="1" applyBorder="1" applyAlignment="1">
      <alignment vertical="top" wrapText="1"/>
    </xf>
    <xf numFmtId="0" fontId="7" fillId="0" borderId="13" xfId="0" applyFont="1" applyBorder="1" applyAlignment="1">
      <alignment wrapText="1"/>
    </xf>
    <xf numFmtId="1" fontId="19" fillId="0" borderId="16" xfId="0" applyNumberFormat="1" applyFont="1" applyFill="1" applyBorder="1" applyAlignment="1">
      <alignment horizontal="center" vertical="center"/>
    </xf>
    <xf numFmtId="164" fontId="5" fillId="5" borderId="63" xfId="0" applyNumberFormat="1" applyFont="1" applyFill="1" applyBorder="1" applyAlignment="1">
      <alignment horizontal="center" vertical="center"/>
    </xf>
    <xf numFmtId="49" fontId="77" fillId="11" borderId="13" xfId="0" applyNumberFormat="1" applyFont="1" applyFill="1" applyBorder="1" applyAlignment="1">
      <alignment vertical="top" wrapText="1"/>
    </xf>
    <xf numFmtId="49" fontId="78" fillId="0" borderId="1" xfId="0" applyNumberFormat="1" applyFont="1" applyFill="1" applyBorder="1" applyAlignment="1">
      <alignment horizontal="center" vertical="top" wrapText="1"/>
    </xf>
    <xf numFmtId="49" fontId="78" fillId="0" borderId="2" xfId="0" applyNumberFormat="1" applyFont="1" applyFill="1" applyBorder="1" applyAlignment="1">
      <alignment horizontal="center" vertical="top" wrapText="1"/>
    </xf>
    <xf numFmtId="49" fontId="4" fillId="4" borderId="34" xfId="0" applyNumberFormat="1" applyFont="1" applyFill="1" applyBorder="1" applyAlignment="1">
      <alignment vertical="top" wrapText="1"/>
    </xf>
    <xf numFmtId="0" fontId="2" fillId="0" borderId="16" xfId="0" applyFont="1" applyFill="1" applyBorder="1" applyAlignment="1">
      <alignment horizontal="center"/>
    </xf>
    <xf numFmtId="164" fontId="5" fillId="2" borderId="3" xfId="0" applyNumberFormat="1" applyFont="1" applyFill="1" applyBorder="1" applyAlignment="1">
      <alignment horizontal="center" vertical="top"/>
    </xf>
    <xf numFmtId="164" fontId="5" fillId="2" borderId="41" xfId="0" applyNumberFormat="1" applyFont="1" applyFill="1" applyBorder="1" applyAlignment="1">
      <alignment horizontal="center" vertical="top"/>
    </xf>
    <xf numFmtId="2" fontId="5" fillId="6" borderId="29" xfId="0" applyNumberFormat="1" applyFont="1" applyFill="1" applyBorder="1" applyAlignment="1">
      <alignment horizontal="center" vertical="top"/>
    </xf>
    <xf numFmtId="164" fontId="5" fillId="6" borderId="29" xfId="0" applyNumberFormat="1" applyFont="1" applyFill="1" applyBorder="1" applyAlignment="1">
      <alignment horizontal="center" vertical="top"/>
    </xf>
    <xf numFmtId="49" fontId="20" fillId="0" borderId="0" xfId="0" applyNumberFormat="1" applyFont="1" applyFill="1" applyBorder="1" applyAlignment="1">
      <alignment vertical="top" wrapText="1"/>
    </xf>
    <xf numFmtId="0" fontId="6" fillId="0" borderId="18" xfId="0" applyFont="1" applyBorder="1" applyAlignment="1">
      <alignment horizontal="center" vertical="top"/>
    </xf>
    <xf numFmtId="0" fontId="6" fillId="0" borderId="42" xfId="0" applyFont="1" applyBorder="1" applyAlignment="1">
      <alignment horizontal="center" vertical="top"/>
    </xf>
    <xf numFmtId="0" fontId="6" fillId="0" borderId="43" xfId="0" applyFont="1" applyBorder="1" applyAlignment="1">
      <alignment horizontal="center" vertical="top"/>
    </xf>
    <xf numFmtId="0" fontId="6" fillId="0" borderId="50" xfId="0" applyFont="1" applyBorder="1" applyAlignment="1">
      <alignment horizontal="center" vertical="top"/>
    </xf>
    <xf numFmtId="0" fontId="15" fillId="11" borderId="43" xfId="0" applyFont="1" applyFill="1" applyBorder="1" applyAlignment="1">
      <alignment horizontal="center" vertical="top" wrapText="1"/>
    </xf>
    <xf numFmtId="0" fontId="4" fillId="0" borderId="0" xfId="0" applyFont="1"/>
    <xf numFmtId="164" fontId="6" fillId="11" borderId="5" xfId="0" applyNumberFormat="1" applyFont="1" applyFill="1" applyBorder="1" applyAlignment="1">
      <alignment horizontal="center" vertical="center" wrapText="1"/>
    </xf>
    <xf numFmtId="164" fontId="6" fillId="11" borderId="52" xfId="0" applyNumberFormat="1" applyFont="1" applyFill="1" applyBorder="1" applyAlignment="1">
      <alignment horizontal="center" vertical="center" wrapText="1"/>
    </xf>
    <xf numFmtId="49" fontId="19" fillId="11" borderId="14" xfId="0" applyNumberFormat="1" applyFont="1" applyFill="1" applyBorder="1" applyAlignment="1">
      <alignment horizontal="center" vertical="top"/>
    </xf>
    <xf numFmtId="0" fontId="19" fillId="11" borderId="16" xfId="0" applyFont="1" applyFill="1" applyBorder="1" applyAlignment="1">
      <alignment horizontal="center" vertical="top"/>
    </xf>
    <xf numFmtId="0" fontId="4" fillId="11" borderId="61" xfId="0" applyFont="1" applyFill="1" applyBorder="1" applyAlignment="1"/>
    <xf numFmtId="49" fontId="19" fillId="11" borderId="57" xfId="0" applyNumberFormat="1" applyFont="1" applyFill="1" applyBorder="1" applyAlignment="1">
      <alignment horizontal="center" vertical="top"/>
    </xf>
    <xf numFmtId="0" fontId="19" fillId="11" borderId="56" xfId="0" applyFont="1" applyFill="1" applyBorder="1" applyAlignment="1">
      <alignment horizontal="center" vertical="top"/>
    </xf>
    <xf numFmtId="49" fontId="4" fillId="11" borderId="71" xfId="0" applyNumberFormat="1" applyFont="1" applyFill="1" applyBorder="1" applyAlignment="1">
      <alignment vertical="top"/>
    </xf>
    <xf numFmtId="0" fontId="19" fillId="11" borderId="36" xfId="0" applyFont="1" applyFill="1" applyBorder="1" applyAlignment="1">
      <alignment horizontal="center" vertical="top"/>
    </xf>
    <xf numFmtId="0" fontId="19" fillId="11" borderId="74" xfId="0" applyFont="1" applyFill="1" applyBorder="1" applyAlignment="1">
      <alignment horizontal="center" vertical="top"/>
    </xf>
    <xf numFmtId="0" fontId="19" fillId="11" borderId="57" xfId="0" applyFont="1" applyFill="1" applyBorder="1" applyAlignment="1">
      <alignment horizontal="center" vertical="top"/>
    </xf>
    <xf numFmtId="49" fontId="19" fillId="11" borderId="9" xfId="0" applyNumberFormat="1" applyFont="1" applyFill="1" applyBorder="1" applyAlignment="1">
      <alignment horizontal="center" vertical="top"/>
    </xf>
    <xf numFmtId="0" fontId="19" fillId="11" borderId="11" xfId="0" applyFont="1" applyFill="1" applyBorder="1" applyAlignment="1">
      <alignment horizontal="center" vertical="top"/>
    </xf>
    <xf numFmtId="0" fontId="19" fillId="11" borderId="2" xfId="0" applyFont="1" applyFill="1" applyBorder="1" applyAlignment="1">
      <alignment horizontal="center" vertical="top"/>
    </xf>
    <xf numFmtId="49" fontId="19" fillId="11" borderId="14" xfId="0" applyNumberFormat="1" applyFont="1" applyFill="1" applyBorder="1" applyAlignment="1">
      <alignment horizontal="center" vertical="top" wrapText="1"/>
    </xf>
    <xf numFmtId="164" fontId="6" fillId="11" borderId="28" xfId="0" applyNumberFormat="1" applyFont="1" applyFill="1" applyBorder="1" applyAlignment="1">
      <alignment horizontal="center" vertical="center"/>
    </xf>
    <xf numFmtId="164" fontId="6" fillId="11" borderId="19" xfId="0" applyNumberFormat="1" applyFont="1" applyFill="1" applyBorder="1" applyAlignment="1">
      <alignment horizontal="center" vertical="center"/>
    </xf>
    <xf numFmtId="164" fontId="6" fillId="11" borderId="7" xfId="0" applyNumberFormat="1" applyFont="1" applyFill="1" applyBorder="1" applyAlignment="1">
      <alignment horizontal="center" vertical="center"/>
    </xf>
    <xf numFmtId="164" fontId="6" fillId="11" borderId="18" xfId="0" applyNumberFormat="1" applyFont="1" applyFill="1" applyBorder="1" applyAlignment="1">
      <alignment horizontal="center" vertical="center" wrapText="1"/>
    </xf>
    <xf numFmtId="164" fontId="6" fillId="11" borderId="59" xfId="0" applyNumberFormat="1" applyFont="1" applyFill="1" applyBorder="1" applyAlignment="1">
      <alignment horizontal="center" vertical="center" wrapText="1"/>
    </xf>
    <xf numFmtId="49" fontId="19" fillId="11" borderId="57" xfId="0" applyNumberFormat="1" applyFont="1" applyFill="1" applyBorder="1" applyAlignment="1">
      <alignment horizontal="center" vertical="top" wrapText="1"/>
    </xf>
    <xf numFmtId="164" fontId="6" fillId="11" borderId="51" xfId="0" applyNumberFormat="1" applyFont="1" applyFill="1" applyBorder="1" applyAlignment="1">
      <alignment horizontal="center" vertical="center"/>
    </xf>
    <xf numFmtId="164" fontId="6" fillId="11" borderId="54" xfId="0" applyNumberFormat="1" applyFont="1" applyFill="1" applyBorder="1" applyAlignment="1">
      <alignment horizontal="center" vertical="center"/>
    </xf>
    <xf numFmtId="0" fontId="19" fillId="11" borderId="14" xfId="0" applyNumberFormat="1" applyFont="1" applyFill="1" applyBorder="1" applyAlignment="1">
      <alignment horizontal="center" vertical="top"/>
    </xf>
    <xf numFmtId="164" fontId="5" fillId="11" borderId="29" xfId="0" applyNumberFormat="1" applyFont="1" applyFill="1" applyBorder="1" applyAlignment="1">
      <alignment horizontal="center" vertical="center"/>
    </xf>
    <xf numFmtId="164" fontId="5" fillId="11" borderId="21" xfId="0" applyNumberFormat="1" applyFont="1" applyFill="1" applyBorder="1" applyAlignment="1">
      <alignment horizontal="center" vertical="center"/>
    </xf>
    <xf numFmtId="164" fontId="5" fillId="11" borderId="12" xfId="0" applyNumberFormat="1" applyFont="1" applyFill="1" applyBorder="1" applyAlignment="1">
      <alignment horizontal="center" vertical="center"/>
    </xf>
    <xf numFmtId="164" fontId="6" fillId="11" borderId="17" xfId="0" applyNumberFormat="1" applyFont="1" applyFill="1" applyBorder="1" applyAlignment="1">
      <alignment horizontal="center" vertical="center"/>
    </xf>
    <xf numFmtId="49" fontId="4" fillId="11" borderId="15" xfId="9" applyNumberFormat="1" applyFont="1" applyFill="1" applyBorder="1" applyAlignment="1">
      <alignment vertical="top" wrapText="1"/>
    </xf>
    <xf numFmtId="49" fontId="19" fillId="11" borderId="14" xfId="9" applyNumberFormat="1" applyFont="1" applyFill="1" applyBorder="1" applyAlignment="1">
      <alignment horizontal="center" vertical="top"/>
    </xf>
    <xf numFmtId="0" fontId="19" fillId="11" borderId="16" xfId="9" applyFont="1" applyFill="1" applyBorder="1" applyAlignment="1">
      <alignment horizontal="center" vertical="top"/>
    </xf>
    <xf numFmtId="0" fontId="6" fillId="11" borderId="57" xfId="0" applyFont="1" applyFill="1" applyBorder="1" applyAlignment="1">
      <alignment horizontal="center" vertical="center"/>
    </xf>
    <xf numFmtId="49" fontId="4" fillId="11" borderId="10" xfId="9" applyNumberFormat="1" applyFont="1" applyFill="1" applyBorder="1" applyAlignment="1">
      <alignment vertical="top" wrapText="1"/>
    </xf>
    <xf numFmtId="49" fontId="19" fillId="11" borderId="9" xfId="9" applyNumberFormat="1" applyFont="1" applyFill="1" applyBorder="1" applyAlignment="1">
      <alignment horizontal="center" vertical="top"/>
    </xf>
    <xf numFmtId="49" fontId="19" fillId="11" borderId="11" xfId="9" applyNumberFormat="1" applyFont="1" applyFill="1" applyBorder="1" applyAlignment="1">
      <alignment horizontal="center" vertical="top"/>
    </xf>
    <xf numFmtId="49" fontId="4" fillId="11" borderId="61" xfId="9" applyNumberFormat="1" applyFont="1" applyFill="1" applyBorder="1" applyAlignment="1">
      <alignment vertical="top" wrapText="1"/>
    </xf>
    <xf numFmtId="49" fontId="19" fillId="11" borderId="57" xfId="9" applyNumberFormat="1" applyFont="1" applyFill="1" applyBorder="1" applyAlignment="1">
      <alignment horizontal="center" vertical="top"/>
    </xf>
    <xf numFmtId="0" fontId="19" fillId="11" borderId="56" xfId="9" applyFont="1" applyFill="1" applyBorder="1" applyAlignment="1">
      <alignment horizontal="center" vertical="top"/>
    </xf>
    <xf numFmtId="49" fontId="19" fillId="11" borderId="36" xfId="9" applyNumberFormat="1" applyFont="1" applyFill="1" applyBorder="1" applyAlignment="1">
      <alignment horizontal="center" vertical="top"/>
    </xf>
    <xf numFmtId="0" fontId="19" fillId="11" borderId="74" xfId="9" applyFont="1" applyFill="1" applyBorder="1" applyAlignment="1">
      <alignment horizontal="center" vertical="top"/>
    </xf>
    <xf numFmtId="0" fontId="0" fillId="11" borderId="0" xfId="0" applyFill="1"/>
    <xf numFmtId="164" fontId="6" fillId="11" borderId="46" xfId="0" applyNumberFormat="1" applyFont="1" applyFill="1" applyBorder="1" applyAlignment="1">
      <alignment horizontal="center" vertical="center" wrapText="1"/>
    </xf>
    <xf numFmtId="164" fontId="6" fillId="11" borderId="80" xfId="0" applyNumberFormat="1" applyFont="1" applyFill="1" applyBorder="1" applyAlignment="1">
      <alignment horizontal="center" vertical="center"/>
    </xf>
    <xf numFmtId="49" fontId="2" fillId="11" borderId="14" xfId="0" applyNumberFormat="1" applyFont="1" applyFill="1" applyBorder="1" applyAlignment="1">
      <alignment horizontal="center" vertical="top"/>
    </xf>
    <xf numFmtId="49" fontId="2" fillId="11" borderId="57" xfId="0" applyNumberFormat="1" applyFont="1" applyFill="1" applyBorder="1" applyAlignment="1">
      <alignment horizontal="center" vertical="top"/>
    </xf>
    <xf numFmtId="0" fontId="15" fillId="11" borderId="56" xfId="0" applyFont="1" applyFill="1" applyBorder="1"/>
    <xf numFmtId="0" fontId="6" fillId="11" borderId="44" xfId="0" applyFont="1" applyFill="1" applyBorder="1" applyAlignment="1">
      <alignment vertical="top"/>
    </xf>
    <xf numFmtId="49" fontId="2" fillId="11" borderId="1" xfId="0" applyNumberFormat="1" applyFont="1" applyFill="1" applyBorder="1" applyAlignment="1">
      <alignment horizontal="center" vertical="top"/>
    </xf>
    <xf numFmtId="0" fontId="15" fillId="11" borderId="2" xfId="0" applyFont="1" applyFill="1" applyBorder="1"/>
    <xf numFmtId="0" fontId="4" fillId="11" borderId="61" xfId="0" applyFont="1" applyFill="1" applyBorder="1" applyAlignment="1">
      <alignment wrapText="1"/>
    </xf>
    <xf numFmtId="0" fontId="2" fillId="11" borderId="57" xfId="0" applyNumberFormat="1" applyFont="1" applyFill="1" applyBorder="1" applyAlignment="1">
      <alignment horizontal="center" vertical="top"/>
    </xf>
    <xf numFmtId="0" fontId="19" fillId="11" borderId="57" xfId="0" applyNumberFormat="1" applyFont="1" applyFill="1" applyBorder="1" applyAlignment="1">
      <alignment horizontal="center" vertical="top"/>
    </xf>
    <xf numFmtId="0" fontId="19" fillId="11" borderId="56" xfId="0" applyNumberFormat="1" applyFont="1" applyFill="1" applyBorder="1" applyAlignment="1">
      <alignment horizontal="center" vertical="top"/>
    </xf>
    <xf numFmtId="9" fontId="4" fillId="11" borderId="61" xfId="0" applyNumberFormat="1" applyFont="1" applyFill="1" applyBorder="1" applyAlignment="1">
      <alignment horizontal="left" vertical="top" wrapText="1"/>
    </xf>
    <xf numFmtId="49" fontId="19" fillId="11" borderId="36" xfId="0" applyNumberFormat="1" applyFont="1" applyFill="1" applyBorder="1" applyAlignment="1">
      <alignment horizontal="center" vertical="top"/>
    </xf>
    <xf numFmtId="49" fontId="19" fillId="11" borderId="74" xfId="0" applyNumberFormat="1" applyFont="1" applyFill="1" applyBorder="1" applyAlignment="1">
      <alignment horizontal="center" vertical="top"/>
    </xf>
    <xf numFmtId="164" fontId="5" fillId="11" borderId="53" xfId="0" applyNumberFormat="1" applyFont="1" applyFill="1" applyBorder="1" applyAlignment="1">
      <alignment horizontal="center" vertical="center"/>
    </xf>
    <xf numFmtId="49" fontId="2" fillId="11" borderId="2" xfId="0" applyNumberFormat="1" applyFont="1" applyFill="1" applyBorder="1" applyAlignment="1">
      <alignment horizontal="center" vertical="top"/>
    </xf>
    <xf numFmtId="164" fontId="6" fillId="11" borderId="37" xfId="0" applyNumberFormat="1" applyFont="1" applyFill="1" applyBorder="1" applyAlignment="1">
      <alignment horizontal="center" vertical="center"/>
    </xf>
    <xf numFmtId="164" fontId="6" fillId="11" borderId="78" xfId="0" applyNumberFormat="1" applyFont="1" applyFill="1" applyBorder="1" applyAlignment="1">
      <alignment horizontal="center" vertical="center"/>
    </xf>
    <xf numFmtId="164" fontId="6" fillId="11" borderId="62" xfId="0" applyNumberFormat="1" applyFont="1" applyFill="1" applyBorder="1" applyAlignment="1">
      <alignment horizontal="center" vertical="center"/>
    </xf>
    <xf numFmtId="164" fontId="6" fillId="11" borderId="54" xfId="0" applyNumberFormat="1" applyFont="1" applyFill="1" applyBorder="1" applyAlignment="1">
      <alignment horizontal="center" vertical="center" wrapText="1"/>
    </xf>
    <xf numFmtId="164" fontId="6" fillId="11" borderId="51" xfId="0" applyNumberFormat="1" applyFont="1" applyFill="1" applyBorder="1" applyAlignment="1">
      <alignment horizontal="center" vertical="center" wrapText="1"/>
    </xf>
    <xf numFmtId="49" fontId="19" fillId="11" borderId="57" xfId="0" applyNumberFormat="1" applyFont="1" applyFill="1" applyBorder="1" applyAlignment="1">
      <alignment vertical="top" wrapText="1"/>
    </xf>
    <xf numFmtId="49" fontId="19" fillId="11" borderId="56" xfId="0" applyNumberFormat="1" applyFont="1" applyFill="1" applyBorder="1" applyAlignment="1">
      <alignment vertical="top" wrapText="1"/>
    </xf>
    <xf numFmtId="164" fontId="6" fillId="11" borderId="0" xfId="0" applyNumberFormat="1" applyFont="1" applyFill="1" applyBorder="1" applyAlignment="1">
      <alignment horizontal="center" vertical="center"/>
    </xf>
    <xf numFmtId="0" fontId="2" fillId="11" borderId="16" xfId="0" applyFont="1" applyFill="1" applyBorder="1" applyAlignment="1">
      <alignment horizontal="center" vertical="top"/>
    </xf>
    <xf numFmtId="49" fontId="2" fillId="11" borderId="56" xfId="0" applyNumberFormat="1" applyFont="1" applyFill="1" applyBorder="1" applyAlignment="1">
      <alignment horizontal="center" vertical="top"/>
    </xf>
    <xf numFmtId="2" fontId="5" fillId="2" borderId="3" xfId="0" applyNumberFormat="1" applyFont="1" applyFill="1" applyBorder="1" applyAlignment="1">
      <alignment horizontal="center" vertical="top"/>
    </xf>
    <xf numFmtId="2" fontId="2" fillId="2" borderId="23" xfId="0" applyNumberFormat="1" applyFont="1" applyFill="1" applyBorder="1" applyAlignment="1">
      <alignment vertical="top"/>
    </xf>
    <xf numFmtId="2" fontId="2" fillId="2" borderId="24" xfId="0" applyNumberFormat="1" applyFont="1" applyFill="1" applyBorder="1" applyAlignment="1">
      <alignment vertical="top"/>
    </xf>
    <xf numFmtId="2" fontId="5" fillId="2" borderId="41" xfId="0" applyNumberFormat="1" applyFont="1" applyFill="1" applyBorder="1" applyAlignment="1">
      <alignment horizontal="center" vertical="top"/>
    </xf>
    <xf numFmtId="2" fontId="0" fillId="0" borderId="0" xfId="0" applyNumberFormat="1"/>
    <xf numFmtId="0" fontId="23" fillId="0" borderId="45" xfId="0" applyFont="1" applyBorder="1" applyAlignment="1">
      <alignment vertical="top" wrapText="1"/>
    </xf>
    <xf numFmtId="0" fontId="27" fillId="11" borderId="45" xfId="0" applyFont="1" applyFill="1" applyBorder="1" applyAlignment="1">
      <alignment horizontal="center" vertical="top"/>
    </xf>
    <xf numFmtId="164" fontId="26" fillId="11" borderId="41" xfId="0" applyNumberFormat="1" applyFont="1" applyFill="1" applyBorder="1" applyAlignment="1">
      <alignment horizontal="center" vertical="top"/>
    </xf>
    <xf numFmtId="164" fontId="26" fillId="11" borderId="30" xfId="0" applyNumberFormat="1" applyFont="1" applyFill="1" applyBorder="1" applyAlignment="1">
      <alignment horizontal="center" vertical="top"/>
    </xf>
    <xf numFmtId="164" fontId="26" fillId="11" borderId="40" xfId="0" applyNumberFormat="1" applyFont="1" applyFill="1" applyBorder="1" applyAlignment="1">
      <alignment horizontal="center" vertical="top"/>
    </xf>
    <xf numFmtId="164" fontId="26" fillId="11" borderId="43" xfId="0" applyNumberFormat="1" applyFont="1" applyFill="1" applyBorder="1" applyAlignment="1">
      <alignment horizontal="center" vertical="top"/>
    </xf>
    <xf numFmtId="164" fontId="6" fillId="11" borderId="32" xfId="0" applyNumberFormat="1" applyFont="1" applyFill="1" applyBorder="1" applyAlignment="1">
      <alignment horizontal="center" vertical="top"/>
    </xf>
    <xf numFmtId="0" fontId="2" fillId="0" borderId="18" xfId="0" applyFont="1" applyBorder="1" applyAlignment="1">
      <alignment horizontal="center" vertical="top"/>
    </xf>
    <xf numFmtId="0" fontId="2" fillId="0" borderId="47" xfId="0" applyFont="1" applyBorder="1" applyAlignment="1">
      <alignment horizontal="center" vertical="top"/>
    </xf>
    <xf numFmtId="0" fontId="2" fillId="0" borderId="23" xfId="0" applyFont="1" applyBorder="1" applyAlignment="1">
      <alignment horizontal="center" vertical="top"/>
    </xf>
    <xf numFmtId="0" fontId="2" fillId="0" borderId="42" xfId="0" applyFont="1" applyBorder="1" applyAlignment="1">
      <alignment horizontal="center" vertical="top"/>
    </xf>
    <xf numFmtId="0" fontId="2" fillId="0" borderId="43" xfId="0" applyFont="1" applyBorder="1" applyAlignment="1">
      <alignment horizontal="center" vertical="top"/>
    </xf>
    <xf numFmtId="0" fontId="49" fillId="0" borderId="50" xfId="0" applyFont="1" applyBorder="1" applyAlignment="1">
      <alignment horizontal="center" vertical="top"/>
    </xf>
    <xf numFmtId="0" fontId="49" fillId="0" borderId="0" xfId="0" applyFont="1" applyBorder="1" applyAlignment="1">
      <alignment horizontal="center" vertical="top"/>
    </xf>
    <xf numFmtId="0" fontId="49" fillId="0" borderId="42" xfId="0" applyFont="1" applyBorder="1" applyAlignment="1">
      <alignment horizontal="center" vertical="top"/>
    </xf>
    <xf numFmtId="0" fontId="49" fillId="0" borderId="43" xfId="0" applyFont="1" applyBorder="1" applyAlignment="1">
      <alignment horizontal="center" vertical="top"/>
    </xf>
    <xf numFmtId="0" fontId="2" fillId="0" borderId="45" xfId="0" applyFont="1" applyBorder="1" applyAlignment="1">
      <alignment horizontal="center" vertical="top"/>
    </xf>
    <xf numFmtId="9" fontId="2" fillId="0" borderId="42" xfId="0" applyNumberFormat="1" applyFont="1" applyBorder="1" applyAlignment="1">
      <alignment horizontal="center" vertical="top"/>
    </xf>
    <xf numFmtId="9" fontId="2" fillId="0" borderId="45" xfId="0" applyNumberFormat="1" applyFont="1" applyBorder="1" applyAlignment="1">
      <alignment horizontal="center" vertical="top"/>
    </xf>
    <xf numFmtId="0" fontId="2" fillId="11" borderId="18" xfId="0" applyFont="1" applyFill="1" applyBorder="1" applyAlignment="1">
      <alignment horizontal="left" vertical="top"/>
    </xf>
    <xf numFmtId="49" fontId="3" fillId="2" borderId="34" xfId="0" applyNumberFormat="1" applyFont="1" applyFill="1" applyBorder="1" applyAlignment="1">
      <alignment horizontal="center" vertical="top"/>
    </xf>
    <xf numFmtId="49" fontId="3" fillId="2" borderId="39" xfId="0" applyNumberFormat="1" applyFont="1" applyFill="1" applyBorder="1" applyAlignment="1">
      <alignment horizontal="center" vertical="top"/>
    </xf>
    <xf numFmtId="49" fontId="3" fillId="3" borderId="40" xfId="0" applyNumberFormat="1" applyFont="1" applyFill="1" applyBorder="1" applyAlignment="1">
      <alignment horizontal="center" vertical="top"/>
    </xf>
    <xf numFmtId="49" fontId="3" fillId="3" borderId="30" xfId="0" applyNumberFormat="1" applyFont="1" applyFill="1" applyBorder="1" applyAlignment="1">
      <alignment horizontal="center" vertical="top"/>
    </xf>
    <xf numFmtId="0" fontId="4" fillId="0" borderId="40" xfId="0" applyFont="1" applyFill="1" applyBorder="1" applyAlignment="1">
      <alignment horizontal="left" vertical="top" wrapText="1"/>
    </xf>
    <xf numFmtId="0" fontId="4" fillId="11" borderId="27" xfId="0" applyFont="1" applyFill="1" applyBorder="1" applyAlignment="1">
      <alignment horizontal="left" vertical="top" wrapText="1"/>
    </xf>
    <xf numFmtId="0" fontId="4" fillId="11" borderId="27" xfId="0" applyFont="1" applyFill="1" applyBorder="1" applyAlignment="1">
      <alignment vertical="top" wrapText="1"/>
    </xf>
    <xf numFmtId="0" fontId="4" fillId="11" borderId="20" xfId="0" applyFont="1" applyFill="1" applyBorder="1" applyAlignment="1">
      <alignment vertical="top" wrapText="1"/>
    </xf>
    <xf numFmtId="49" fontId="5" fillId="20" borderId="23" xfId="0" applyNumberFormat="1" applyFont="1" applyFill="1" applyBorder="1" applyAlignment="1">
      <alignment horizontal="right" vertical="top"/>
    </xf>
    <xf numFmtId="0" fontId="10" fillId="0" borderId="0" xfId="0" applyFont="1"/>
    <xf numFmtId="0" fontId="79" fillId="0" borderId="0" xfId="0" applyFont="1" applyAlignment="1">
      <alignment vertical="top"/>
    </xf>
    <xf numFmtId="0" fontId="10" fillId="0" borderId="0" xfId="0" applyNumberFormat="1" applyFont="1" applyAlignment="1">
      <alignment vertical="top"/>
    </xf>
    <xf numFmtId="0" fontId="10" fillId="0" borderId="0" xfId="0" applyFont="1" applyAlignment="1">
      <alignment horizontal="center" vertical="top"/>
    </xf>
    <xf numFmtId="0" fontId="10" fillId="0" borderId="0" xfId="0" applyFont="1" applyAlignment="1">
      <alignment horizontal="left" vertical="top" wrapText="1"/>
    </xf>
    <xf numFmtId="0" fontId="10" fillId="0" borderId="0" xfId="0" applyFont="1" applyBorder="1" applyAlignment="1">
      <alignment vertical="top"/>
    </xf>
    <xf numFmtId="0" fontId="79" fillId="0" borderId="0" xfId="0" applyFont="1" applyFill="1" applyAlignment="1">
      <alignment horizontal="center" vertical="top"/>
    </xf>
    <xf numFmtId="0" fontId="10" fillId="0" borderId="1" xfId="0" applyFont="1" applyBorder="1" applyAlignment="1">
      <alignment horizontal="center" vertical="center" textRotation="90" wrapText="1"/>
    </xf>
    <xf numFmtId="0" fontId="10" fillId="0" borderId="1" xfId="0" applyFont="1" applyFill="1" applyBorder="1" applyAlignment="1">
      <alignment horizontal="center" vertical="center" textRotation="90" wrapText="1"/>
    </xf>
    <xf numFmtId="0" fontId="10" fillId="0" borderId="1" xfId="0" applyFont="1" applyBorder="1" applyAlignment="1">
      <alignment horizontal="center" vertical="center" textRotation="90"/>
    </xf>
    <xf numFmtId="0" fontId="10" fillId="0" borderId="2" xfId="0" applyFont="1" applyBorder="1" applyAlignment="1">
      <alignment horizontal="center" vertical="center" textRotation="90"/>
    </xf>
    <xf numFmtId="49" fontId="11" fillId="2" borderId="34" xfId="0" applyNumberFormat="1" applyFont="1" applyFill="1" applyBorder="1" applyAlignment="1">
      <alignment horizontal="center" vertical="top" wrapText="1"/>
    </xf>
    <xf numFmtId="49" fontId="11" fillId="2" borderId="34" xfId="0" applyNumberFormat="1" applyFont="1" applyFill="1" applyBorder="1" applyAlignment="1">
      <alignment horizontal="center" vertical="top"/>
    </xf>
    <xf numFmtId="49" fontId="11" fillId="3" borderId="26" xfId="0" applyNumberFormat="1" applyFont="1" applyFill="1" applyBorder="1" applyAlignment="1">
      <alignment horizontal="center" vertical="top"/>
    </xf>
    <xf numFmtId="49" fontId="11" fillId="2" borderId="32" xfId="0" applyNumberFormat="1" applyFont="1" applyFill="1" applyBorder="1" applyAlignment="1">
      <alignment horizontal="center" vertical="top"/>
    </xf>
    <xf numFmtId="49" fontId="11" fillId="3" borderId="23" xfId="0" applyNumberFormat="1" applyFont="1" applyFill="1" applyBorder="1" applyAlignment="1">
      <alignment horizontal="center" vertical="top"/>
    </xf>
    <xf numFmtId="0" fontId="11" fillId="11" borderId="23" xfId="0" applyFont="1" applyFill="1" applyBorder="1" applyAlignment="1">
      <alignment horizontal="left" vertical="top" wrapText="1"/>
    </xf>
    <xf numFmtId="0" fontId="10" fillId="11" borderId="57" xfId="9" applyFont="1" applyFill="1" applyBorder="1" applyAlignment="1">
      <alignment vertical="top" wrapText="1"/>
    </xf>
    <xf numFmtId="0" fontId="10" fillId="11" borderId="57" xfId="9" applyFont="1" applyFill="1" applyBorder="1" applyAlignment="1">
      <alignment horizontal="center" vertical="top"/>
    </xf>
    <xf numFmtId="0" fontId="10" fillId="11" borderId="56" xfId="9" applyFont="1" applyFill="1" applyBorder="1" applyAlignment="1">
      <alignment horizontal="center" vertical="top"/>
    </xf>
    <xf numFmtId="0" fontId="10" fillId="11" borderId="19" xfId="9" applyFont="1" applyFill="1" applyBorder="1" applyAlignment="1">
      <alignment horizontal="left" vertical="top" wrapText="1"/>
    </xf>
    <xf numFmtId="0" fontId="10" fillId="11" borderId="19" xfId="9" applyFont="1" applyFill="1" applyBorder="1" applyAlignment="1">
      <alignment horizontal="center" vertical="top"/>
    </xf>
    <xf numFmtId="0" fontId="10" fillId="11" borderId="20" xfId="9" applyFont="1" applyFill="1" applyBorder="1" applyAlignment="1">
      <alignment horizontal="center" vertical="top"/>
    </xf>
    <xf numFmtId="0" fontId="10" fillId="0" borderId="0" xfId="0" applyFont="1" applyBorder="1" applyAlignment="1">
      <alignment horizontal="left" vertical="top"/>
    </xf>
    <xf numFmtId="0" fontId="10" fillId="0" borderId="57" xfId="9" applyFont="1" applyFill="1" applyBorder="1" applyAlignment="1">
      <alignment vertical="top" wrapText="1"/>
    </xf>
    <xf numFmtId="0" fontId="10" fillId="0" borderId="36" xfId="9" applyFont="1" applyFill="1" applyBorder="1" applyAlignment="1">
      <alignment horizontal="left" vertical="top" wrapText="1"/>
    </xf>
    <xf numFmtId="0" fontId="10" fillId="11" borderId="36" xfId="9" applyNumberFormat="1" applyFont="1" applyFill="1" applyBorder="1" applyAlignment="1">
      <alignment horizontal="center" vertical="top" wrapText="1"/>
    </xf>
    <xf numFmtId="0" fontId="10" fillId="11" borderId="36" xfId="9" applyNumberFormat="1" applyFont="1" applyFill="1" applyBorder="1" applyAlignment="1">
      <alignment horizontal="center" vertical="top"/>
    </xf>
    <xf numFmtId="0" fontId="10" fillId="11" borderId="74" xfId="9" applyNumberFormat="1" applyFont="1" applyFill="1" applyBorder="1" applyAlignment="1">
      <alignment horizontal="center" vertical="top"/>
    </xf>
    <xf numFmtId="0" fontId="10" fillId="11" borderId="36" xfId="9" applyFont="1" applyFill="1" applyBorder="1" applyAlignment="1">
      <alignment vertical="top" wrapText="1"/>
    </xf>
    <xf numFmtId="49" fontId="10" fillId="11" borderId="36" xfId="9" applyNumberFormat="1" applyFont="1" applyFill="1" applyBorder="1" applyAlignment="1">
      <alignment horizontal="center" vertical="top"/>
    </xf>
    <xf numFmtId="49" fontId="10" fillId="11" borderId="74" xfId="9" applyNumberFormat="1" applyFont="1" applyFill="1" applyBorder="1" applyAlignment="1">
      <alignment horizontal="center" vertical="top"/>
    </xf>
    <xf numFmtId="49" fontId="10" fillId="11" borderId="57" xfId="9" applyNumberFormat="1" applyFont="1" applyFill="1" applyBorder="1" applyAlignment="1">
      <alignment horizontal="center" vertical="top"/>
    </xf>
    <xf numFmtId="49" fontId="10" fillId="11" borderId="56" xfId="9" applyNumberFormat="1" applyFont="1" applyFill="1" applyBorder="1" applyAlignment="1">
      <alignment horizontal="center" vertical="top"/>
    </xf>
    <xf numFmtId="49" fontId="11" fillId="2" borderId="13" xfId="0" applyNumberFormat="1" applyFont="1" applyFill="1" applyBorder="1" applyAlignment="1">
      <alignment horizontal="center" vertical="top"/>
    </xf>
    <xf numFmtId="49" fontId="11" fillId="3" borderId="63" xfId="0" applyNumberFormat="1" applyFont="1" applyFill="1" applyBorder="1" applyAlignment="1">
      <alignment horizontal="center" vertical="top"/>
    </xf>
    <xf numFmtId="49" fontId="11" fillId="0" borderId="1" xfId="0" applyNumberFormat="1" applyFont="1" applyBorder="1" applyAlignment="1">
      <alignment horizontal="center" vertical="top" wrapText="1"/>
    </xf>
    <xf numFmtId="0" fontId="10" fillId="0" borderId="63" xfId="0" applyFont="1" applyFill="1" applyBorder="1" applyAlignment="1">
      <alignment horizontal="left" vertical="top" wrapText="1"/>
    </xf>
    <xf numFmtId="0" fontId="10" fillId="0" borderId="1" xfId="0" applyFont="1" applyBorder="1" applyAlignment="1">
      <alignment horizontal="center" vertical="top"/>
    </xf>
    <xf numFmtId="0" fontId="10" fillId="11" borderId="1" xfId="0" applyFont="1" applyFill="1" applyBorder="1" applyAlignment="1">
      <alignment vertical="top" wrapText="1"/>
    </xf>
    <xf numFmtId="0" fontId="10" fillId="11" borderId="30" xfId="0" applyFont="1" applyFill="1" applyBorder="1" applyAlignment="1">
      <alignment horizontal="center" vertical="top"/>
    </xf>
    <xf numFmtId="0" fontId="10" fillId="11" borderId="31" xfId="0" applyFont="1" applyFill="1" applyBorder="1" applyAlignment="1">
      <alignment horizontal="center" vertical="top"/>
    </xf>
    <xf numFmtId="0" fontId="10" fillId="0" borderId="14" xfId="0" applyFont="1" applyFill="1" applyBorder="1" applyAlignment="1">
      <alignment vertical="top" wrapText="1"/>
    </xf>
    <xf numFmtId="0" fontId="10" fillId="11" borderId="14" xfId="0" applyFont="1" applyFill="1" applyBorder="1" applyAlignment="1">
      <alignment horizontal="center" vertical="top"/>
    </xf>
    <xf numFmtId="0" fontId="10" fillId="11" borderId="16" xfId="0" applyFont="1" applyFill="1" applyBorder="1" applyAlignment="1">
      <alignment horizontal="center" vertical="top"/>
    </xf>
    <xf numFmtId="0" fontId="10" fillId="0" borderId="57" xfId="0" applyFont="1" applyFill="1" applyBorder="1" applyAlignment="1">
      <alignment vertical="top" wrapText="1"/>
    </xf>
    <xf numFmtId="0" fontId="10" fillId="11" borderId="57" xfId="0" applyFont="1" applyFill="1" applyBorder="1" applyAlignment="1">
      <alignment horizontal="center" vertical="top"/>
    </xf>
    <xf numFmtId="0" fontId="10" fillId="11" borderId="56" xfId="0" applyFont="1" applyFill="1" applyBorder="1" applyAlignment="1">
      <alignment horizontal="center" vertical="top"/>
    </xf>
    <xf numFmtId="0" fontId="4" fillId="0" borderId="32" xfId="0" applyFont="1" applyBorder="1" applyAlignment="1">
      <alignment horizontal="left" vertical="top" wrapText="1"/>
    </xf>
    <xf numFmtId="0" fontId="4" fillId="11" borderId="60" xfId="0" applyFont="1" applyFill="1" applyBorder="1" applyAlignment="1">
      <alignment horizontal="left" vertical="top" wrapText="1"/>
    </xf>
    <xf numFmtId="49" fontId="4" fillId="0" borderId="67" xfId="0" applyNumberFormat="1" applyFont="1" applyFill="1" applyBorder="1" applyAlignment="1">
      <alignment horizontal="right" vertical="top"/>
    </xf>
    <xf numFmtId="0" fontId="15" fillId="0" borderId="67" xfId="0" applyFont="1" applyBorder="1" applyAlignment="1">
      <alignment vertical="top"/>
    </xf>
    <xf numFmtId="0" fontId="10" fillId="0" borderId="49" xfId="0" applyFont="1" applyBorder="1" applyAlignment="1">
      <alignment horizontal="center" vertical="top"/>
    </xf>
    <xf numFmtId="0" fontId="10" fillId="0" borderId="32" xfId="0" applyFont="1" applyBorder="1" applyAlignment="1">
      <alignment horizontal="center" vertical="top"/>
    </xf>
    <xf numFmtId="0" fontId="3" fillId="11" borderId="1" xfId="0" applyFont="1" applyFill="1" applyBorder="1" applyAlignment="1">
      <alignment horizontal="center" vertical="top" wrapText="1"/>
    </xf>
    <xf numFmtId="164" fontId="3" fillId="11" borderId="1" xfId="0" applyNumberFormat="1" applyFont="1" applyFill="1" applyBorder="1" applyAlignment="1">
      <alignment horizontal="center" vertical="top"/>
    </xf>
    <xf numFmtId="164" fontId="3" fillId="11" borderId="63" xfId="0" applyNumberFormat="1" applyFont="1" applyFill="1" applyBorder="1" applyAlignment="1">
      <alignment horizontal="center" vertical="top"/>
    </xf>
    <xf numFmtId="0" fontId="10" fillId="0" borderId="26" xfId="0" applyFont="1" applyBorder="1" applyAlignment="1">
      <alignment horizontal="center" vertical="top" wrapText="1"/>
    </xf>
    <xf numFmtId="164" fontId="10" fillId="0" borderId="26" xfId="0" applyNumberFormat="1" applyFont="1" applyBorder="1" applyAlignment="1">
      <alignment horizontal="center" wrapText="1"/>
    </xf>
    <xf numFmtId="0" fontId="10" fillId="0" borderId="30" xfId="0" applyFont="1" applyBorder="1" applyAlignment="1">
      <alignment horizontal="center" vertical="top" wrapText="1"/>
    </xf>
    <xf numFmtId="0" fontId="10" fillId="0" borderId="30" xfId="0" applyFont="1" applyBorder="1" applyAlignment="1">
      <alignment wrapText="1"/>
    </xf>
    <xf numFmtId="49" fontId="3" fillId="11" borderId="35" xfId="0" applyNumberFormat="1" applyFont="1" applyFill="1" applyBorder="1" applyAlignment="1">
      <alignment horizontal="left" vertical="top"/>
    </xf>
    <xf numFmtId="49" fontId="3" fillId="11" borderId="67" xfId="0" applyNumberFormat="1" applyFont="1" applyFill="1" applyBorder="1" applyAlignment="1">
      <alignment horizontal="left" vertical="top"/>
    </xf>
    <xf numFmtId="0" fontId="4" fillId="0" borderId="36" xfId="0" applyFont="1" applyBorder="1" applyAlignment="1">
      <alignment horizontal="left" vertical="top" wrapText="1"/>
    </xf>
    <xf numFmtId="0" fontId="4" fillId="11" borderId="36" xfId="0" applyNumberFormat="1" applyFont="1" applyFill="1" applyBorder="1" applyAlignment="1">
      <alignment horizontal="center" vertical="top"/>
    </xf>
    <xf numFmtId="0" fontId="4" fillId="11" borderId="58" xfId="0" applyNumberFormat="1" applyFont="1" applyFill="1" applyBorder="1" applyAlignment="1">
      <alignment horizontal="center" vertical="top"/>
    </xf>
    <xf numFmtId="0" fontId="4" fillId="11" borderId="74" xfId="0" applyNumberFormat="1" applyFont="1" applyFill="1" applyBorder="1" applyAlignment="1">
      <alignment horizontal="center" vertical="top"/>
    </xf>
    <xf numFmtId="49" fontId="3" fillId="11" borderId="26" xfId="0" applyNumberFormat="1" applyFont="1" applyFill="1" applyBorder="1" applyAlignment="1">
      <alignment vertical="top" wrapText="1"/>
    </xf>
    <xf numFmtId="0" fontId="4" fillId="11" borderId="14" xfId="0" applyFont="1" applyFill="1" applyBorder="1" applyAlignment="1">
      <alignment vertical="top" wrapText="1"/>
    </xf>
    <xf numFmtId="0" fontId="4" fillId="11" borderId="14" xfId="0" applyFont="1" applyFill="1" applyBorder="1" applyAlignment="1">
      <alignment horizontal="center" vertical="top"/>
    </xf>
    <xf numFmtId="0" fontId="4" fillId="11" borderId="16" xfId="0" applyFont="1" applyFill="1" applyBorder="1" applyAlignment="1">
      <alignment horizontal="center" vertical="top"/>
    </xf>
    <xf numFmtId="49" fontId="3" fillId="11" borderId="19" xfId="0" applyNumberFormat="1" applyFont="1" applyFill="1" applyBorder="1" applyAlignment="1">
      <alignment vertical="top" wrapText="1"/>
    </xf>
    <xf numFmtId="0" fontId="4" fillId="11" borderId="36" xfId="0" applyFont="1" applyFill="1" applyBorder="1" applyAlignment="1">
      <alignment vertical="top" wrapText="1"/>
    </xf>
    <xf numFmtId="0" fontId="4" fillId="11" borderId="36" xfId="0" applyFont="1" applyFill="1" applyBorder="1" applyAlignment="1">
      <alignment horizontal="center" vertical="top"/>
    </xf>
    <xf numFmtId="0" fontId="4" fillId="11" borderId="74" xfId="0" applyFont="1" applyFill="1" applyBorder="1" applyAlignment="1">
      <alignment horizontal="center" vertical="top"/>
    </xf>
    <xf numFmtId="0" fontId="15" fillId="11" borderId="31" xfId="0" applyFont="1" applyFill="1" applyBorder="1" applyAlignment="1">
      <alignment vertical="top" wrapText="1"/>
    </xf>
    <xf numFmtId="0" fontId="4" fillId="11" borderId="30" xfId="0" applyFont="1" applyFill="1" applyBorder="1" applyAlignment="1">
      <alignment vertical="top" wrapText="1"/>
    </xf>
    <xf numFmtId="0" fontId="4" fillId="11" borderId="30" xfId="0" applyFont="1" applyFill="1" applyBorder="1" applyAlignment="1">
      <alignment horizontal="center" vertical="top"/>
    </xf>
    <xf numFmtId="0" fontId="4" fillId="11" borderId="31" xfId="0" applyFont="1" applyFill="1" applyBorder="1" applyAlignment="1">
      <alignment horizontal="center" vertical="top"/>
    </xf>
    <xf numFmtId="49" fontId="3" fillId="11" borderId="4" xfId="0" applyNumberFormat="1" applyFont="1" applyFill="1" applyBorder="1" applyAlignment="1">
      <alignment horizontal="center" vertical="top" wrapText="1"/>
    </xf>
    <xf numFmtId="0" fontId="4" fillId="11" borderId="4" xfId="0" applyFont="1" applyFill="1" applyBorder="1" applyAlignment="1">
      <alignment horizontal="center" vertical="top"/>
    </xf>
    <xf numFmtId="0" fontId="4" fillId="11" borderId="4" xfId="0" applyFont="1" applyFill="1" applyBorder="1" applyAlignment="1">
      <alignment horizontal="center" vertical="top" wrapText="1"/>
    </xf>
    <xf numFmtId="164" fontId="4" fillId="11" borderId="4" xfId="0" applyNumberFormat="1" applyFont="1" applyFill="1" applyBorder="1" applyAlignment="1">
      <alignment horizontal="center" vertical="top"/>
    </xf>
    <xf numFmtId="0" fontId="4" fillId="11" borderId="4" xfId="0" applyFont="1" applyFill="1" applyBorder="1" applyAlignment="1">
      <alignment vertical="top" wrapText="1"/>
    </xf>
    <xf numFmtId="0" fontId="4" fillId="11" borderId="60" xfId="0" applyFont="1" applyFill="1" applyBorder="1" applyAlignment="1">
      <alignment horizontal="center" vertical="top"/>
    </xf>
    <xf numFmtId="49" fontId="3" fillId="11" borderId="35" xfId="0" applyNumberFormat="1" applyFont="1" applyFill="1" applyBorder="1" applyAlignment="1">
      <alignment horizontal="center" vertical="top" wrapText="1"/>
    </xf>
    <xf numFmtId="49" fontId="3" fillId="11" borderId="40" xfId="0" applyNumberFormat="1" applyFont="1" applyFill="1" applyBorder="1" applyAlignment="1">
      <alignment horizontal="center" vertical="top" wrapText="1"/>
    </xf>
    <xf numFmtId="0" fontId="4" fillId="11" borderId="1" xfId="0" applyFont="1" applyFill="1" applyBorder="1" applyAlignment="1">
      <alignment vertical="top" wrapText="1"/>
    </xf>
    <xf numFmtId="0" fontId="4" fillId="11" borderId="1" xfId="0" applyFont="1" applyFill="1" applyBorder="1" applyAlignment="1">
      <alignment horizontal="center" vertical="top"/>
    </xf>
    <xf numFmtId="0" fontId="4" fillId="11" borderId="2" xfId="0" applyFont="1" applyFill="1" applyBorder="1" applyAlignment="1">
      <alignment horizontal="center" vertical="top"/>
    </xf>
    <xf numFmtId="164" fontId="3" fillId="29" borderId="30" xfId="0" applyNumberFormat="1" applyFont="1" applyFill="1" applyBorder="1" applyAlignment="1">
      <alignment horizontal="center" vertical="top"/>
    </xf>
    <xf numFmtId="0" fontId="4" fillId="3" borderId="44" xfId="0" applyFont="1" applyFill="1" applyBorder="1" applyAlignment="1">
      <alignment horizontal="center" vertical="top" wrapText="1"/>
    </xf>
    <xf numFmtId="0" fontId="4" fillId="3" borderId="43" xfId="0" applyFont="1" applyFill="1" applyBorder="1" applyAlignment="1">
      <alignment horizontal="center" vertical="top" wrapText="1"/>
    </xf>
    <xf numFmtId="0" fontId="4" fillId="3" borderId="45" xfId="0" applyFont="1" applyFill="1" applyBorder="1" applyAlignment="1">
      <alignment horizontal="center" vertical="top" wrapText="1"/>
    </xf>
    <xf numFmtId="49" fontId="3" fillId="0" borderId="34" xfId="0" applyNumberFormat="1" applyFont="1" applyBorder="1" applyAlignment="1">
      <alignment horizontal="center" vertical="top" wrapText="1"/>
    </xf>
    <xf numFmtId="49" fontId="4" fillId="11" borderId="26" xfId="0" applyNumberFormat="1" applyFont="1" applyFill="1" applyBorder="1" applyAlignment="1">
      <alignment horizontal="center" vertical="top"/>
    </xf>
    <xf numFmtId="0" fontId="4" fillId="11" borderId="26" xfId="0" applyFont="1" applyFill="1" applyBorder="1" applyAlignment="1">
      <alignment horizontal="center" vertical="top"/>
    </xf>
    <xf numFmtId="164" fontId="4" fillId="11" borderId="26" xfId="0" applyNumberFormat="1" applyFont="1" applyFill="1" applyBorder="1" applyAlignment="1">
      <alignment horizontal="center" vertical="top" wrapText="1"/>
    </xf>
    <xf numFmtId="164" fontId="4" fillId="11" borderId="35" xfId="0" applyNumberFormat="1" applyFont="1" applyFill="1" applyBorder="1" applyAlignment="1">
      <alignment horizontal="center" vertical="top" wrapText="1"/>
    </xf>
    <xf numFmtId="0" fontId="4" fillId="11" borderId="26" xfId="0" applyFont="1" applyFill="1" applyBorder="1" applyAlignment="1">
      <alignment vertical="top" wrapText="1"/>
    </xf>
    <xf numFmtId="0" fontId="4" fillId="11" borderId="27" xfId="0" applyFont="1" applyFill="1" applyBorder="1" applyAlignment="1">
      <alignment horizontal="center" vertical="top"/>
    </xf>
    <xf numFmtId="164" fontId="4" fillId="11" borderId="14" xfId="0" applyNumberFormat="1" applyFont="1" applyFill="1" applyBorder="1" applyAlignment="1">
      <alignment horizontal="center" vertical="top" wrapText="1"/>
    </xf>
    <xf numFmtId="164" fontId="4" fillId="11" borderId="25" xfId="0" applyNumberFormat="1" applyFont="1" applyFill="1" applyBorder="1" applyAlignment="1">
      <alignment horizontal="center" vertical="top" wrapText="1"/>
    </xf>
    <xf numFmtId="0" fontId="4" fillId="11" borderId="19" xfId="0" applyFont="1" applyFill="1" applyBorder="1" applyAlignment="1">
      <alignment horizontal="center" vertical="top"/>
    </xf>
    <xf numFmtId="164" fontId="4" fillId="11" borderId="19" xfId="0" applyNumberFormat="1" applyFont="1" applyFill="1" applyBorder="1" applyAlignment="1">
      <alignment horizontal="center" vertical="top" wrapText="1"/>
    </xf>
    <xf numFmtId="164" fontId="4" fillId="11" borderId="7" xfId="0" applyNumberFormat="1" applyFont="1" applyFill="1" applyBorder="1" applyAlignment="1">
      <alignment horizontal="center" vertical="top" wrapText="1"/>
    </xf>
    <xf numFmtId="0" fontId="4" fillId="11" borderId="57" xfId="0" applyFont="1" applyFill="1" applyBorder="1" applyAlignment="1">
      <alignment vertical="top" wrapText="1"/>
    </xf>
    <xf numFmtId="0" fontId="4" fillId="11" borderId="57" xfId="0" applyFont="1" applyFill="1" applyBorder="1" applyAlignment="1">
      <alignment horizontal="center" vertical="top"/>
    </xf>
    <xf numFmtId="0" fontId="4" fillId="11" borderId="56" xfId="0" applyFont="1" applyFill="1" applyBorder="1" applyAlignment="1">
      <alignment horizontal="center" vertical="top"/>
    </xf>
    <xf numFmtId="0" fontId="11" fillId="11" borderId="33" xfId="0" applyFont="1" applyFill="1" applyBorder="1" applyAlignment="1">
      <alignment horizontal="left" vertical="top" wrapText="1"/>
    </xf>
    <xf numFmtId="0" fontId="10" fillId="11" borderId="70" xfId="9" applyFont="1" applyFill="1" applyBorder="1" applyAlignment="1">
      <alignment horizontal="center" vertical="top"/>
    </xf>
    <xf numFmtId="0" fontId="10" fillId="0" borderId="1" xfId="0" applyFont="1" applyBorder="1" applyAlignment="1">
      <alignment horizontal="left" vertical="top" wrapText="1"/>
    </xf>
    <xf numFmtId="0" fontId="10" fillId="0" borderId="1" xfId="0" applyFont="1" applyFill="1" applyBorder="1" applyAlignment="1">
      <alignment vertical="top" wrapText="1"/>
    </xf>
    <xf numFmtId="0" fontId="10" fillId="11" borderId="1" xfId="0" applyFont="1" applyFill="1" applyBorder="1" applyAlignment="1">
      <alignment horizontal="center" vertical="top"/>
    </xf>
    <xf numFmtId="0" fontId="10" fillId="11" borderId="2" xfId="0" applyFont="1" applyFill="1" applyBorder="1" applyAlignment="1">
      <alignment horizontal="center" vertical="top"/>
    </xf>
    <xf numFmtId="49" fontId="11" fillId="2" borderId="3" xfId="0" applyNumberFormat="1" applyFont="1" applyFill="1" applyBorder="1" applyAlignment="1">
      <alignment horizontal="center" vertical="top" wrapText="1"/>
    </xf>
    <xf numFmtId="49" fontId="11" fillId="3" borderId="4" xfId="0" applyNumberFormat="1" applyFont="1" applyFill="1" applyBorder="1" applyAlignment="1">
      <alignment horizontal="center" vertical="top" wrapText="1"/>
    </xf>
    <xf numFmtId="49" fontId="11" fillId="0" borderId="4" xfId="0" applyNumberFormat="1" applyFont="1" applyBorder="1" applyAlignment="1">
      <alignment horizontal="center" vertical="top" wrapText="1"/>
    </xf>
    <xf numFmtId="0" fontId="10" fillId="4" borderId="4" xfId="0" applyFont="1" applyFill="1" applyBorder="1" applyAlignment="1">
      <alignment horizontal="left" vertical="top" wrapText="1"/>
    </xf>
    <xf numFmtId="0" fontId="3" fillId="11" borderId="4" xfId="0" applyFont="1" applyFill="1" applyBorder="1" applyAlignment="1">
      <alignment horizontal="center" vertical="top" wrapText="1"/>
    </xf>
    <xf numFmtId="164" fontId="3" fillId="11" borderId="4" xfId="0" applyNumberFormat="1" applyFont="1" applyFill="1" applyBorder="1" applyAlignment="1">
      <alignment horizontal="center" vertical="top"/>
    </xf>
    <xf numFmtId="0" fontId="10" fillId="0" borderId="4" xfId="0" applyFont="1" applyFill="1" applyBorder="1" applyAlignment="1">
      <alignment vertical="top" wrapText="1"/>
    </xf>
    <xf numFmtId="0" fontId="10" fillId="11" borderId="4" xfId="0" applyFont="1" applyFill="1" applyBorder="1" applyAlignment="1">
      <alignment horizontal="center" vertical="top"/>
    </xf>
    <xf numFmtId="0" fontId="10" fillId="11" borderId="60" xfId="0" applyFont="1" applyFill="1" applyBorder="1" applyAlignment="1">
      <alignment horizontal="center" vertical="top"/>
    </xf>
    <xf numFmtId="0" fontId="10" fillId="0" borderId="30" xfId="0" applyFont="1" applyBorder="1" applyAlignment="1">
      <alignment horizontal="left" vertical="top" wrapText="1"/>
    </xf>
    <xf numFmtId="0" fontId="4" fillId="0" borderId="49" xfId="0" applyFont="1" applyBorder="1" applyAlignment="1">
      <alignment horizontal="center" vertical="top"/>
    </xf>
    <xf numFmtId="0" fontId="4" fillId="0" borderId="32" xfId="0" applyFont="1" applyBorder="1" applyAlignment="1">
      <alignment horizontal="center" vertical="top"/>
    </xf>
    <xf numFmtId="49" fontId="3" fillId="0" borderId="30" xfId="0" applyNumberFormat="1" applyFont="1" applyBorder="1" applyAlignment="1">
      <alignment horizontal="center" vertical="top" wrapText="1"/>
    </xf>
    <xf numFmtId="0" fontId="4" fillId="0" borderId="30" xfId="0" applyFont="1" applyBorder="1" applyAlignment="1">
      <alignment horizontal="center" vertical="top"/>
    </xf>
    <xf numFmtId="0" fontId="3" fillId="11" borderId="30" xfId="0" applyFont="1" applyFill="1" applyBorder="1" applyAlignment="1">
      <alignment horizontal="center" vertical="top" wrapText="1"/>
    </xf>
    <xf numFmtId="164" fontId="3" fillId="11" borderId="30" xfId="0" applyNumberFormat="1" applyFont="1" applyFill="1" applyBorder="1" applyAlignment="1">
      <alignment horizontal="center" vertical="top"/>
    </xf>
    <xf numFmtId="0" fontId="4" fillId="0" borderId="0" xfId="0" applyFont="1" applyBorder="1" applyAlignment="1">
      <alignment horizontal="left" vertical="top"/>
    </xf>
    <xf numFmtId="164" fontId="3" fillId="29" borderId="30" xfId="0" applyNumberFormat="1" applyFont="1" applyFill="1" applyBorder="1" applyAlignment="1">
      <alignment horizontal="center" vertical="center"/>
    </xf>
    <xf numFmtId="0" fontId="4" fillId="3" borderId="63" xfId="0" applyFont="1" applyFill="1" applyBorder="1" applyAlignment="1">
      <alignment vertical="top" wrapText="1"/>
    </xf>
    <xf numFmtId="0" fontId="4" fillId="3" borderId="21" xfId="0" applyFont="1" applyFill="1" applyBorder="1" applyAlignment="1">
      <alignment horizontal="center" vertical="top" wrapText="1"/>
    </xf>
    <xf numFmtId="0" fontId="4" fillId="3" borderId="48" xfId="0" applyFont="1" applyFill="1" applyBorder="1" applyAlignment="1">
      <alignment horizontal="center" vertical="top" wrapText="1"/>
    </xf>
    <xf numFmtId="49" fontId="3" fillId="3" borderId="4" xfId="0" applyNumberFormat="1" applyFont="1" applyFill="1" applyBorder="1" applyAlignment="1">
      <alignment horizontal="center" vertical="top"/>
    </xf>
    <xf numFmtId="49" fontId="3" fillId="0" borderId="26" xfId="0" applyNumberFormat="1" applyFont="1" applyFill="1" applyBorder="1" applyAlignment="1">
      <alignment horizontal="center" vertical="top"/>
    </xf>
    <xf numFmtId="49" fontId="3" fillId="28" borderId="34" xfId="0" applyNumberFormat="1" applyFont="1" applyFill="1" applyBorder="1" applyAlignment="1">
      <alignment vertical="top" wrapText="1"/>
    </xf>
    <xf numFmtId="49" fontId="3" fillId="0" borderId="26" xfId="0" applyNumberFormat="1" applyFont="1" applyFill="1" applyBorder="1" applyAlignment="1">
      <alignment vertical="top" wrapText="1"/>
    </xf>
    <xf numFmtId="0" fontId="75" fillId="11" borderId="0" xfId="0" applyFont="1" applyFill="1" applyBorder="1" applyAlignment="1">
      <alignment vertical="top"/>
    </xf>
    <xf numFmtId="49" fontId="3" fillId="28" borderId="6" xfId="0" applyNumberFormat="1" applyFont="1" applyFill="1" applyBorder="1" applyAlignment="1">
      <alignment vertical="top" wrapText="1"/>
    </xf>
    <xf numFmtId="49" fontId="3" fillId="0" borderId="19" xfId="0" applyNumberFormat="1" applyFont="1" applyFill="1" applyBorder="1" applyAlignment="1">
      <alignment vertical="top" wrapText="1"/>
    </xf>
    <xf numFmtId="0" fontId="15" fillId="28" borderId="39" xfId="0" applyFont="1" applyFill="1" applyBorder="1" applyAlignment="1">
      <alignment vertical="top" wrapText="1"/>
    </xf>
    <xf numFmtId="0" fontId="15" fillId="0" borderId="30" xfId="0" applyFont="1" applyFill="1" applyBorder="1" applyAlignment="1">
      <alignment vertical="top" wrapText="1"/>
    </xf>
    <xf numFmtId="0" fontId="75" fillId="11" borderId="0" xfId="0" applyFont="1" applyFill="1" applyBorder="1" applyAlignment="1">
      <alignment horizontal="left" vertical="top"/>
    </xf>
    <xf numFmtId="49" fontId="3" fillId="28" borderId="4" xfId="0" applyNumberFormat="1" applyFont="1" applyFill="1" applyBorder="1" applyAlignment="1">
      <alignment horizontal="center" vertical="top"/>
    </xf>
    <xf numFmtId="49" fontId="3" fillId="0" borderId="4" xfId="0" applyNumberFormat="1" applyFont="1" applyFill="1" applyBorder="1" applyAlignment="1">
      <alignment horizontal="center" vertical="top"/>
    </xf>
    <xf numFmtId="49" fontId="3" fillId="28" borderId="34" xfId="0" applyNumberFormat="1" applyFont="1" applyFill="1" applyBorder="1" applyAlignment="1">
      <alignment horizontal="center" vertical="top"/>
    </xf>
    <xf numFmtId="49" fontId="3" fillId="0" borderId="35" xfId="0" applyNumberFormat="1" applyFont="1" applyFill="1" applyBorder="1" applyAlignment="1">
      <alignment horizontal="center" vertical="top"/>
    </xf>
    <xf numFmtId="49" fontId="3" fillId="28" borderId="39" xfId="0" applyNumberFormat="1" applyFont="1" applyFill="1" applyBorder="1" applyAlignment="1">
      <alignment horizontal="center" vertical="top"/>
    </xf>
    <xf numFmtId="49" fontId="3" fillId="0" borderId="40" xfId="0" applyNumberFormat="1" applyFont="1" applyFill="1" applyBorder="1" applyAlignment="1">
      <alignment horizontal="center" vertical="top"/>
    </xf>
    <xf numFmtId="49" fontId="3" fillId="2" borderId="34" xfId="0" applyNumberFormat="1" applyFont="1" applyFill="1" applyBorder="1" applyAlignment="1">
      <alignment horizontal="center" vertical="top" wrapText="1"/>
    </xf>
    <xf numFmtId="49" fontId="3" fillId="3" borderId="35" xfId="0" applyNumberFormat="1" applyFont="1" applyFill="1" applyBorder="1" applyAlignment="1">
      <alignment horizontal="center" vertical="top" wrapText="1"/>
    </xf>
    <xf numFmtId="164" fontId="3" fillId="29" borderId="32" xfId="0" applyNumberFormat="1" applyFont="1" applyFill="1" applyBorder="1" applyAlignment="1">
      <alignment horizontal="center" vertical="top"/>
    </xf>
    <xf numFmtId="164" fontId="3" fillId="29" borderId="22" xfId="0" applyNumberFormat="1" applyFont="1" applyFill="1" applyBorder="1" applyAlignment="1">
      <alignment horizontal="center" vertical="top"/>
    </xf>
    <xf numFmtId="0" fontId="4" fillId="3" borderId="32" xfId="0" applyFont="1" applyFill="1" applyBorder="1" applyAlignment="1">
      <alignment horizontal="center" vertical="top" wrapText="1"/>
    </xf>
    <xf numFmtId="0" fontId="4" fillId="3" borderId="23" xfId="0" applyFont="1" applyFill="1" applyBorder="1" applyAlignment="1">
      <alignment horizontal="center" vertical="top" wrapText="1"/>
    </xf>
    <xf numFmtId="0" fontId="4" fillId="3" borderId="24" xfId="0" applyFont="1" applyFill="1" applyBorder="1" applyAlignment="1">
      <alignment horizontal="center" vertical="top" wrapText="1"/>
    </xf>
    <xf numFmtId="164" fontId="3" fillId="2" borderId="60" xfId="0" applyNumberFormat="1" applyFont="1" applyFill="1" applyBorder="1" applyAlignment="1">
      <alignment horizontal="center" vertical="top"/>
    </xf>
    <xf numFmtId="0" fontId="4" fillId="2" borderId="23" xfId="0" applyFont="1" applyFill="1" applyBorder="1" applyAlignment="1">
      <alignment vertical="top"/>
    </xf>
    <xf numFmtId="0" fontId="4" fillId="2" borderId="24" xfId="0" applyFont="1" applyFill="1" applyBorder="1" applyAlignment="1">
      <alignment vertical="top"/>
    </xf>
    <xf numFmtId="49" fontId="3" fillId="6" borderId="3" xfId="0" applyNumberFormat="1" applyFont="1" applyFill="1" applyBorder="1" applyAlignment="1">
      <alignment horizontal="center" vertical="top"/>
    </xf>
    <xf numFmtId="164" fontId="3" fillId="6" borderId="29" xfId="0" applyNumberFormat="1" applyFont="1" applyFill="1" applyBorder="1" applyAlignment="1">
      <alignment horizontal="center" vertical="top"/>
    </xf>
    <xf numFmtId="0" fontId="75" fillId="0" borderId="0" xfId="0" applyFont="1" applyFill="1" applyAlignment="1">
      <alignment vertical="top"/>
    </xf>
    <xf numFmtId="0" fontId="15" fillId="0" borderId="0" xfId="0" applyFont="1" applyBorder="1" applyAlignment="1">
      <alignment vertical="top"/>
    </xf>
    <xf numFmtId="0" fontId="75" fillId="0" borderId="0" xfId="0" applyFont="1" applyAlignment="1">
      <alignment vertical="top"/>
    </xf>
    <xf numFmtId="49" fontId="4" fillId="0" borderId="18" xfId="0" applyNumberFormat="1" applyFont="1" applyBorder="1" applyAlignment="1">
      <alignment horizontal="center" vertical="top"/>
    </xf>
    <xf numFmtId="0" fontId="4" fillId="0" borderId="18" xfId="0" applyFont="1" applyFill="1" applyBorder="1" applyAlignment="1">
      <alignment horizontal="center" vertical="top"/>
    </xf>
    <xf numFmtId="164" fontId="4" fillId="0" borderId="18" xfId="0" applyNumberFormat="1" applyFont="1" applyFill="1" applyBorder="1" applyAlignment="1">
      <alignment horizontal="center" vertical="top"/>
    </xf>
    <xf numFmtId="164" fontId="4" fillId="0" borderId="59" xfId="0" applyNumberFormat="1" applyFont="1" applyFill="1" applyBorder="1" applyAlignment="1">
      <alignment horizontal="center" vertical="top"/>
    </xf>
    <xf numFmtId="49" fontId="2" fillId="0" borderId="47" xfId="0" applyNumberFormat="1" applyFont="1" applyBorder="1" applyAlignment="1">
      <alignment horizontal="center" vertical="top"/>
    </xf>
    <xf numFmtId="49" fontId="3" fillId="2" borderId="59" xfId="0" applyNumberFormat="1" applyFont="1" applyFill="1" applyBorder="1" applyAlignment="1">
      <alignment horizontal="center" vertical="top"/>
    </xf>
    <xf numFmtId="49" fontId="3" fillId="3" borderId="7" xfId="0" applyNumberFormat="1" applyFont="1" applyFill="1" applyBorder="1" applyAlignment="1">
      <alignment horizontal="center" vertical="top"/>
    </xf>
    <xf numFmtId="49" fontId="6" fillId="0" borderId="5" xfId="0" applyNumberFormat="1" applyFont="1" applyBorder="1" applyAlignment="1">
      <alignment horizontal="center" vertical="top"/>
    </xf>
    <xf numFmtId="0" fontId="6" fillId="0" borderId="27" xfId="0" applyFont="1" applyFill="1" applyBorder="1" applyAlignment="1">
      <alignment horizontal="center" vertical="top" wrapText="1"/>
    </xf>
    <xf numFmtId="1" fontId="6" fillId="0" borderId="36" xfId="0" applyNumberFormat="1" applyFont="1" applyFill="1" applyBorder="1" applyAlignment="1">
      <alignment horizontal="center" vertical="top"/>
    </xf>
    <xf numFmtId="164" fontId="5" fillId="8" borderId="33" xfId="0" applyNumberFormat="1" applyFont="1" applyFill="1" applyBorder="1" applyAlignment="1">
      <alignment horizontal="center" vertical="top"/>
    </xf>
    <xf numFmtId="164" fontId="5" fillId="8" borderId="24" xfId="0" applyNumberFormat="1" applyFont="1" applyFill="1" applyBorder="1" applyAlignment="1">
      <alignment horizontal="center" vertical="top"/>
    </xf>
    <xf numFmtId="49" fontId="4" fillId="20" borderId="3" xfId="7" applyNumberFormat="1" applyFont="1" applyFill="1" applyBorder="1" applyAlignment="1">
      <alignment horizontal="left" vertical="top"/>
    </xf>
    <xf numFmtId="0" fontId="4" fillId="0" borderId="55" xfId="7" applyFont="1" applyBorder="1" applyAlignment="1">
      <alignment vertical="center" wrapText="1"/>
    </xf>
    <xf numFmtId="164" fontId="4" fillId="0" borderId="73" xfId="7" applyNumberFormat="1" applyFont="1" applyFill="1" applyBorder="1" applyAlignment="1">
      <alignment vertical="top"/>
    </xf>
    <xf numFmtId="164" fontId="4" fillId="0" borderId="8" xfId="7" applyNumberFormat="1" applyFont="1" applyFill="1" applyBorder="1" applyAlignment="1">
      <alignment vertical="top"/>
    </xf>
    <xf numFmtId="164" fontId="6" fillId="0" borderId="20" xfId="7" applyNumberFormat="1" applyFont="1" applyBorder="1" applyAlignment="1">
      <alignment horizontal="center" vertical="top"/>
    </xf>
    <xf numFmtId="164" fontId="4" fillId="0" borderId="37" xfId="7" applyNumberFormat="1" applyFont="1" applyFill="1" applyBorder="1" applyAlignment="1">
      <alignment horizontal="center" vertical="top"/>
    </xf>
    <xf numFmtId="164" fontId="3" fillId="0" borderId="28" xfId="7" applyNumberFormat="1" applyFont="1" applyFill="1" applyBorder="1" applyAlignment="1">
      <alignment horizontal="center" vertical="top"/>
    </xf>
    <xf numFmtId="164" fontId="3" fillId="9" borderId="34" xfId="7" applyNumberFormat="1" applyFont="1" applyFill="1" applyBorder="1" applyAlignment="1">
      <alignment horizontal="center" vertical="top"/>
    </xf>
    <xf numFmtId="164" fontId="3" fillId="9" borderId="26" xfId="7" applyNumberFormat="1" applyFont="1" applyFill="1" applyBorder="1" applyAlignment="1">
      <alignment horizontal="center" vertical="top"/>
    </xf>
    <xf numFmtId="164" fontId="3" fillId="9" borderId="35" xfId="7" applyNumberFormat="1" applyFont="1" applyFill="1" applyBorder="1" applyAlignment="1">
      <alignment horizontal="center" vertical="top"/>
    </xf>
    <xf numFmtId="164" fontId="3" fillId="9" borderId="50" xfId="7" applyNumberFormat="1" applyFont="1" applyFill="1" applyBorder="1" applyAlignment="1">
      <alignment horizontal="center" vertical="top"/>
    </xf>
    <xf numFmtId="164" fontId="3" fillId="9" borderId="66" xfId="7" applyNumberFormat="1" applyFont="1" applyFill="1" applyBorder="1" applyAlignment="1">
      <alignment horizontal="center" vertical="top"/>
    </xf>
    <xf numFmtId="0" fontId="4" fillId="0" borderId="8" xfId="7" applyFont="1" applyBorder="1" applyAlignment="1">
      <alignment vertical="center" wrapText="1"/>
    </xf>
    <xf numFmtId="49" fontId="4" fillId="0" borderId="6" xfId="7" applyNumberFormat="1" applyFont="1" applyFill="1" applyBorder="1" applyAlignment="1">
      <alignment horizontal="center" vertical="center" wrapText="1"/>
    </xf>
    <xf numFmtId="49" fontId="4" fillId="0" borderId="9" xfId="7" applyNumberFormat="1" applyFont="1" applyFill="1" applyBorder="1" applyAlignment="1">
      <alignment horizontal="center" vertical="center" wrapText="1"/>
    </xf>
    <xf numFmtId="164" fontId="4" fillId="0" borderId="33" xfId="7" applyNumberFormat="1" applyFont="1" applyFill="1" applyBorder="1" applyAlignment="1">
      <alignment horizontal="center" vertical="top"/>
    </xf>
    <xf numFmtId="0" fontId="4" fillId="0" borderId="5" xfId="7" applyFont="1" applyBorder="1" applyAlignment="1">
      <alignment vertical="center" wrapText="1"/>
    </xf>
    <xf numFmtId="49" fontId="4" fillId="0" borderId="15" xfId="7" applyNumberFormat="1" applyFont="1" applyFill="1" applyBorder="1" applyAlignment="1">
      <alignment horizontal="center" vertical="center" wrapText="1"/>
    </xf>
    <xf numFmtId="49" fontId="4" fillId="0" borderId="14" xfId="7" applyNumberFormat="1" applyFont="1" applyFill="1" applyBorder="1" applyAlignment="1">
      <alignment horizontal="center" vertical="center" wrapText="1"/>
    </xf>
    <xf numFmtId="0" fontId="2" fillId="0" borderId="1" xfId="0" applyFont="1" applyBorder="1" applyAlignment="1">
      <alignment horizontal="center" vertical="center" textRotation="90" wrapText="1"/>
    </xf>
    <xf numFmtId="49" fontId="5" fillId="11" borderId="23" xfId="0" applyNumberFormat="1" applyFont="1" applyFill="1" applyBorder="1" applyAlignment="1">
      <alignment horizontal="right" vertical="top"/>
    </xf>
    <xf numFmtId="0" fontId="2" fillId="0" borderId="1" xfId="0" applyFont="1" applyFill="1" applyBorder="1" applyAlignment="1">
      <alignment horizontal="center" vertical="center" textRotation="90"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0" fontId="2" fillId="6" borderId="32" xfId="0" applyFont="1" applyFill="1" applyBorder="1" applyAlignment="1">
      <alignment horizontal="center" vertical="top"/>
    </xf>
    <xf numFmtId="0" fontId="2" fillId="6" borderId="23" xfId="0" applyFont="1" applyFill="1" applyBorder="1" applyAlignment="1">
      <alignment horizontal="center" vertical="top"/>
    </xf>
    <xf numFmtId="0" fontId="6" fillId="0" borderId="34" xfId="0" applyFont="1" applyFill="1" applyBorder="1" applyAlignment="1">
      <alignment vertical="top" wrapText="1"/>
    </xf>
    <xf numFmtId="164" fontId="4" fillId="0" borderId="52" xfId="3" applyNumberFormat="1" applyFont="1" applyBorder="1" applyAlignment="1"/>
    <xf numFmtId="164" fontId="3" fillId="5" borderId="72" xfId="0" applyNumberFormat="1" applyFont="1" applyFill="1" applyBorder="1" applyAlignment="1">
      <alignment horizontal="center" vertical="center"/>
    </xf>
    <xf numFmtId="164" fontId="3" fillId="18" borderId="63" xfId="0" applyNumberFormat="1" applyFont="1" applyFill="1" applyBorder="1" applyAlignment="1">
      <alignment horizontal="center" vertical="top"/>
    </xf>
    <xf numFmtId="0" fontId="15" fillId="0" borderId="66" xfId="0" applyFont="1" applyBorder="1"/>
    <xf numFmtId="0" fontId="10" fillId="0" borderId="61" xfId="0" applyFont="1" applyBorder="1" applyAlignment="1">
      <alignment vertical="top" wrapText="1"/>
    </xf>
    <xf numFmtId="0" fontId="0" fillId="0" borderId="59" xfId="0" applyBorder="1"/>
    <xf numFmtId="0" fontId="10" fillId="0" borderId="10" xfId="0" applyFont="1" applyBorder="1" applyAlignment="1">
      <alignment vertical="top" wrapText="1"/>
    </xf>
    <xf numFmtId="0" fontId="4" fillId="0" borderId="11" xfId="0" applyFont="1" applyFill="1" applyBorder="1" applyAlignment="1">
      <alignment horizontal="center" vertical="top" wrapText="1"/>
    </xf>
    <xf numFmtId="164" fontId="4" fillId="0" borderId="42" xfId="0" applyNumberFormat="1" applyFont="1" applyFill="1" applyBorder="1" applyAlignment="1">
      <alignment horizontal="center" vertical="top"/>
    </xf>
    <xf numFmtId="164" fontId="3" fillId="0" borderId="42" xfId="0" applyNumberFormat="1" applyFont="1" applyFill="1" applyBorder="1" applyAlignment="1">
      <alignment horizontal="center" vertical="top"/>
    </xf>
    <xf numFmtId="164" fontId="4" fillId="4" borderId="42" xfId="0" applyNumberFormat="1" applyFont="1" applyFill="1" applyBorder="1" applyAlignment="1">
      <alignment horizontal="center" vertical="top"/>
    </xf>
    <xf numFmtId="0" fontId="4" fillId="0" borderId="13" xfId="0" applyFont="1" applyBorder="1" applyAlignment="1">
      <alignment wrapText="1"/>
    </xf>
    <xf numFmtId="1" fontId="6" fillId="0" borderId="1" xfId="0" applyNumberFormat="1" applyFont="1" applyFill="1" applyBorder="1" applyAlignment="1">
      <alignment horizontal="center" vertical="top"/>
    </xf>
    <xf numFmtId="1" fontId="6" fillId="0" borderId="2" xfId="0" applyNumberFormat="1" applyFont="1" applyFill="1" applyBorder="1" applyAlignment="1">
      <alignment horizontal="center" vertical="top"/>
    </xf>
    <xf numFmtId="164" fontId="3" fillId="5" borderId="19" xfId="0" applyNumberFormat="1" applyFont="1" applyFill="1" applyBorder="1" applyAlignment="1">
      <alignment horizontal="center" vertical="top"/>
    </xf>
    <xf numFmtId="0" fontId="4" fillId="3" borderId="19" xfId="0" applyFont="1" applyFill="1" applyBorder="1" applyAlignment="1">
      <alignment vertical="top" wrapText="1"/>
    </xf>
    <xf numFmtId="0" fontId="4" fillId="3" borderId="19" xfId="0" applyFont="1" applyFill="1" applyBorder="1" applyAlignment="1">
      <alignment horizontal="center" vertical="top" wrapText="1"/>
    </xf>
    <xf numFmtId="49" fontId="5" fillId="11" borderId="26" xfId="0" applyNumberFormat="1" applyFont="1" applyFill="1" applyBorder="1" applyAlignment="1">
      <alignment horizontal="center" vertical="top" wrapText="1"/>
    </xf>
    <xf numFmtId="49" fontId="5" fillId="11" borderId="19" xfId="0" applyNumberFormat="1" applyFont="1" applyFill="1" applyBorder="1" applyAlignment="1">
      <alignment horizontal="center" vertical="top" wrapText="1"/>
    </xf>
    <xf numFmtId="0" fontId="15" fillId="11" borderId="30" xfId="0" applyFont="1" applyFill="1" applyBorder="1" applyAlignment="1">
      <alignment horizontal="center" vertical="top" wrapText="1"/>
    </xf>
    <xf numFmtId="0" fontId="2" fillId="0" borderId="1" xfId="0" applyFont="1" applyBorder="1" applyAlignment="1">
      <alignment horizontal="center" vertical="center" textRotation="90" wrapText="1"/>
    </xf>
    <xf numFmtId="0" fontId="15" fillId="0" borderId="42" xfId="0" applyFont="1" applyBorder="1" applyAlignment="1">
      <alignment horizontal="center" vertical="top"/>
    </xf>
    <xf numFmtId="0" fontId="15" fillId="0" borderId="24" xfId="0" applyFont="1" applyBorder="1" applyAlignment="1">
      <alignment horizontal="center" vertical="top"/>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6" fillId="0" borderId="44" xfId="0" applyFont="1" applyBorder="1" applyAlignment="1">
      <alignment horizontal="left" vertical="top" wrapText="1"/>
    </xf>
    <xf numFmtId="0" fontId="15" fillId="0" borderId="44" xfId="0" applyFont="1" applyBorder="1" applyAlignment="1">
      <alignment horizontal="left" vertical="top" wrapText="1"/>
    </xf>
    <xf numFmtId="0" fontId="6" fillId="0" borderId="32" xfId="0" applyFont="1" applyBorder="1" applyAlignment="1">
      <alignment horizontal="left" vertical="top" wrapText="1"/>
    </xf>
    <xf numFmtId="49" fontId="5" fillId="11" borderId="66" xfId="0" applyNumberFormat="1" applyFont="1" applyFill="1" applyBorder="1" applyAlignment="1">
      <alignment horizontal="center" vertical="top" wrapText="1"/>
    </xf>
    <xf numFmtId="0" fontId="29" fillId="0" borderId="0" xfId="0" applyFont="1" applyAlignment="1">
      <alignment vertical="top"/>
    </xf>
    <xf numFmtId="0" fontId="29" fillId="0" borderId="0" xfId="0" applyNumberFormat="1" applyFont="1" applyAlignment="1">
      <alignment vertical="top"/>
    </xf>
    <xf numFmtId="0" fontId="29" fillId="0" borderId="0" xfId="0" applyFont="1" applyAlignment="1">
      <alignment horizontal="center" vertical="top"/>
    </xf>
    <xf numFmtId="0" fontId="81" fillId="0" borderId="0" xfId="0" applyFont="1" applyBorder="1" applyAlignment="1">
      <alignment vertical="top"/>
    </xf>
    <xf numFmtId="0" fontId="83" fillId="0" borderId="50" xfId="0" applyFont="1" applyFill="1" applyBorder="1" applyAlignment="1">
      <alignment horizontal="center" vertical="top"/>
    </xf>
    <xf numFmtId="2" fontId="60" fillId="0" borderId="34" xfId="0" applyNumberFormat="1" applyFont="1" applyFill="1" applyBorder="1" applyAlignment="1">
      <alignment horizontal="center" vertical="center"/>
    </xf>
    <xf numFmtId="2" fontId="60" fillId="0" borderId="26" xfId="0" applyNumberFormat="1" applyFont="1" applyFill="1" applyBorder="1" applyAlignment="1">
      <alignment horizontal="center" vertical="center"/>
    </xf>
    <xf numFmtId="2" fontId="6" fillId="0" borderId="26" xfId="0" applyNumberFormat="1" applyFont="1" applyFill="1" applyBorder="1" applyAlignment="1">
      <alignment horizontal="center" vertical="center"/>
    </xf>
    <xf numFmtId="2" fontId="6" fillId="0" borderId="27" xfId="0" applyNumberFormat="1" applyFont="1" applyFill="1" applyBorder="1" applyAlignment="1">
      <alignment horizontal="center" vertical="center"/>
    </xf>
    <xf numFmtId="2" fontId="6" fillId="0" borderId="50" xfId="0" applyNumberFormat="1" applyFont="1" applyFill="1" applyBorder="1" applyAlignment="1">
      <alignment horizontal="center" vertical="center" wrapText="1"/>
    </xf>
    <xf numFmtId="0" fontId="83" fillId="0" borderId="51" xfId="0" applyFont="1" applyFill="1" applyBorder="1" applyAlignment="1">
      <alignment horizontal="center" vertical="top"/>
    </xf>
    <xf numFmtId="2" fontId="60" fillId="0" borderId="61" xfId="0" applyNumberFormat="1" applyFont="1" applyFill="1" applyBorder="1" applyAlignment="1">
      <alignment horizontal="center" vertical="center"/>
    </xf>
    <xf numFmtId="2" fontId="60" fillId="0" borderId="57" xfId="0" applyNumberFormat="1" applyFont="1" applyFill="1" applyBorder="1" applyAlignment="1">
      <alignment horizontal="center" vertical="center"/>
    </xf>
    <xf numFmtId="2" fontId="6" fillId="0" borderId="57" xfId="0" applyNumberFormat="1" applyFont="1" applyFill="1" applyBorder="1" applyAlignment="1">
      <alignment horizontal="center" vertical="center"/>
    </xf>
    <xf numFmtId="2" fontId="6" fillId="0" borderId="56" xfId="0" applyNumberFormat="1" applyFont="1" applyFill="1" applyBorder="1" applyAlignment="1">
      <alignment horizontal="center" vertical="center"/>
    </xf>
    <xf numFmtId="2" fontId="6" fillId="0" borderId="51" xfId="0" applyNumberFormat="1" applyFont="1" applyFill="1" applyBorder="1" applyAlignment="1">
      <alignment horizontal="center" vertical="center" wrapText="1"/>
    </xf>
    <xf numFmtId="0" fontId="81" fillId="0" borderId="0" xfId="0" applyFont="1" applyBorder="1" applyAlignment="1">
      <alignment horizontal="left" vertical="top"/>
    </xf>
    <xf numFmtId="0" fontId="84" fillId="5" borderId="12" xfId="0" applyFont="1" applyFill="1" applyBorder="1" applyAlignment="1">
      <alignment horizontal="center" vertical="top"/>
    </xf>
    <xf numFmtId="2" fontId="62" fillId="18" borderId="53" xfId="0" applyNumberFormat="1" applyFont="1" applyFill="1" applyBorder="1" applyAlignment="1">
      <alignment horizontal="center" vertical="center"/>
    </xf>
    <xf numFmtId="2" fontId="5" fillId="18" borderId="53" xfId="0" applyNumberFormat="1" applyFont="1" applyFill="1" applyBorder="1" applyAlignment="1">
      <alignment horizontal="center" vertical="center"/>
    </xf>
    <xf numFmtId="0" fontId="81" fillId="0" borderId="0" xfId="0" applyFont="1" applyFill="1" applyBorder="1" applyAlignment="1">
      <alignment vertical="top"/>
    </xf>
    <xf numFmtId="0" fontId="83" fillId="0" borderId="5" xfId="0" applyFont="1" applyFill="1" applyBorder="1" applyAlignment="1">
      <alignment horizontal="center" vertical="top"/>
    </xf>
    <xf numFmtId="2" fontId="41" fillId="0" borderId="67" xfId="0" applyNumberFormat="1" applyFont="1" applyBorder="1" applyAlignment="1">
      <alignment horizontal="center" vertical="top"/>
    </xf>
    <xf numFmtId="2" fontId="41" fillId="0" borderId="35" xfId="0" applyNumberFormat="1" applyFont="1" applyBorder="1" applyAlignment="1">
      <alignment horizontal="center" vertical="top"/>
    </xf>
    <xf numFmtId="2" fontId="6" fillId="0" borderId="35" xfId="0" applyNumberFormat="1" applyFont="1" applyBorder="1" applyAlignment="1">
      <alignment horizontal="center" vertical="top"/>
    </xf>
    <xf numFmtId="2" fontId="6" fillId="4" borderId="50" xfId="0" applyNumberFormat="1" applyFont="1" applyFill="1" applyBorder="1" applyAlignment="1">
      <alignment horizontal="center" vertical="top" wrapText="1"/>
    </xf>
    <xf numFmtId="0" fontId="23" fillId="0" borderId="5" xfId="0" applyFont="1" applyFill="1" applyBorder="1" applyAlignment="1">
      <alignment vertical="top" wrapText="1"/>
    </xf>
    <xf numFmtId="0" fontId="2" fillId="0" borderId="34" xfId="0" applyFont="1" applyFill="1" applyBorder="1" applyAlignment="1">
      <alignment vertical="top" wrapText="1"/>
    </xf>
    <xf numFmtId="0" fontId="2" fillId="0" borderId="26" xfId="0" applyFont="1" applyFill="1" applyBorder="1" applyAlignment="1">
      <alignment vertical="top" wrapText="1"/>
    </xf>
    <xf numFmtId="0" fontId="2" fillId="0" borderId="27" xfId="0" applyFont="1" applyFill="1" applyBorder="1" applyAlignment="1">
      <alignment vertical="top" wrapText="1"/>
    </xf>
    <xf numFmtId="0" fontId="83" fillId="0" borderId="59" xfId="0" applyFont="1" applyFill="1" applyBorder="1" applyAlignment="1">
      <alignment horizontal="center" vertical="top"/>
    </xf>
    <xf numFmtId="2" fontId="41" fillId="0" borderId="57" xfId="0" applyNumberFormat="1" applyFont="1" applyBorder="1" applyAlignment="1">
      <alignment horizontal="center" vertical="top"/>
    </xf>
    <xf numFmtId="2" fontId="6" fillId="4" borderId="57" xfId="0" applyNumberFormat="1" applyFont="1" applyFill="1" applyBorder="1" applyAlignment="1">
      <alignment horizontal="center" vertical="top" wrapText="1"/>
    </xf>
    <xf numFmtId="0" fontId="48" fillId="5" borderId="12" xfId="0" applyFont="1" applyFill="1" applyBorder="1" applyAlignment="1">
      <alignment horizontal="center" vertical="top"/>
    </xf>
    <xf numFmtId="2" fontId="62" fillId="5" borderId="39" xfId="0" applyNumberFormat="1" applyFont="1" applyFill="1" applyBorder="1" applyAlignment="1">
      <alignment horizontal="center" vertical="center"/>
    </xf>
    <xf numFmtId="2" fontId="26" fillId="5" borderId="39" xfId="0" applyNumberFormat="1" applyFont="1" applyFill="1" applyBorder="1" applyAlignment="1">
      <alignment horizontal="center" vertical="center"/>
    </xf>
    <xf numFmtId="0" fontId="47" fillId="0" borderId="5" xfId="0" applyFont="1" applyFill="1" applyBorder="1" applyAlignment="1">
      <alignment horizontal="center" vertical="top" wrapText="1"/>
    </xf>
    <xf numFmtId="2" fontId="6" fillId="0" borderId="52" xfId="0" applyNumberFormat="1" applyFont="1" applyFill="1" applyBorder="1" applyAlignment="1">
      <alignment horizontal="center" vertical="center"/>
    </xf>
    <xf numFmtId="2" fontId="6" fillId="0" borderId="25" xfId="0" applyNumberFormat="1" applyFont="1" applyFill="1" applyBorder="1" applyAlignment="1">
      <alignment horizontal="center" vertical="center"/>
    </xf>
    <xf numFmtId="2" fontId="6" fillId="0" borderId="5" xfId="0" applyNumberFormat="1" applyFont="1" applyFill="1" applyBorder="1" applyAlignment="1">
      <alignment horizontal="center" vertical="center" wrapText="1"/>
    </xf>
    <xf numFmtId="2" fontId="6" fillId="0" borderId="5" xfId="0" applyNumberFormat="1" applyFont="1" applyFill="1" applyBorder="1" applyAlignment="1">
      <alignment horizontal="center" vertical="center"/>
    </xf>
    <xf numFmtId="0" fontId="2" fillId="0" borderId="5" xfId="0" applyFont="1" applyFill="1" applyBorder="1" applyAlignment="1">
      <alignment horizontal="center" vertical="top" wrapText="1"/>
    </xf>
    <xf numFmtId="2" fontId="23" fillId="11" borderId="52" xfId="0" applyNumberFormat="1" applyFont="1" applyFill="1" applyBorder="1" applyAlignment="1">
      <alignment horizontal="center" vertical="center"/>
    </xf>
    <xf numFmtId="2" fontId="6" fillId="11" borderId="52" xfId="0" applyNumberFormat="1" applyFont="1" applyFill="1" applyBorder="1" applyAlignment="1">
      <alignment horizontal="center" vertical="center"/>
    </xf>
    <xf numFmtId="2" fontId="6" fillId="11" borderId="5" xfId="0" applyNumberFormat="1" applyFont="1" applyFill="1" applyBorder="1" applyAlignment="1">
      <alignment horizontal="center" vertical="center"/>
    </xf>
    <xf numFmtId="0" fontId="2" fillId="0" borderId="18" xfId="0" applyFont="1" applyFill="1" applyBorder="1" applyAlignment="1">
      <alignment horizontal="center" vertical="top" wrapText="1"/>
    </xf>
    <xf numFmtId="2" fontId="23" fillId="11" borderId="54" xfId="0" applyNumberFormat="1" applyFont="1" applyFill="1" applyBorder="1" applyAlignment="1">
      <alignment horizontal="center" vertical="center"/>
    </xf>
    <xf numFmtId="2" fontId="6" fillId="11" borderId="54" xfId="0" applyNumberFormat="1" applyFont="1" applyFill="1" applyBorder="1" applyAlignment="1">
      <alignment horizontal="center" vertical="center"/>
    </xf>
    <xf numFmtId="2" fontId="6" fillId="11" borderId="51" xfId="0" applyNumberFormat="1" applyFont="1" applyFill="1" applyBorder="1" applyAlignment="1">
      <alignment horizontal="center" vertical="center"/>
    </xf>
    <xf numFmtId="2" fontId="5" fillId="18" borderId="59" xfId="0" applyNumberFormat="1" applyFont="1" applyFill="1" applyBorder="1" applyAlignment="1">
      <alignment horizontal="center" vertical="center"/>
    </xf>
    <xf numFmtId="2" fontId="5" fillId="3" borderId="3" xfId="0" applyNumberFormat="1" applyFont="1" applyFill="1" applyBorder="1" applyAlignment="1">
      <alignment horizontal="center" vertical="center"/>
    </xf>
    <xf numFmtId="0" fontId="47" fillId="0" borderId="50" xfId="0" applyFont="1" applyFill="1" applyBorder="1" applyAlignment="1">
      <alignment horizontal="center" vertical="top"/>
    </xf>
    <xf numFmtId="2" fontId="41" fillId="0" borderId="50" xfId="0" applyNumberFormat="1" applyFont="1" applyFill="1" applyBorder="1" applyAlignment="1">
      <alignment horizontal="center" vertical="top"/>
    </xf>
    <xf numFmtId="2" fontId="23" fillId="0" borderId="50" xfId="0" applyNumberFormat="1" applyFont="1" applyFill="1" applyBorder="1" applyAlignment="1">
      <alignment horizontal="center" vertical="top"/>
    </xf>
    <xf numFmtId="2" fontId="6" fillId="0" borderId="50" xfId="0" applyNumberFormat="1" applyFont="1" applyFill="1" applyBorder="1" applyAlignment="1">
      <alignment horizontal="center" vertical="top"/>
    </xf>
    <xf numFmtId="2" fontId="6" fillId="4" borderId="67" xfId="0" applyNumberFormat="1" applyFont="1" applyFill="1" applyBorder="1" applyAlignment="1">
      <alignment horizontal="center" vertical="top"/>
    </xf>
    <xf numFmtId="49" fontId="2" fillId="0" borderId="26" xfId="0" applyNumberFormat="1" applyFont="1" applyFill="1" applyBorder="1" applyAlignment="1">
      <alignment vertical="top"/>
    </xf>
    <xf numFmtId="49" fontId="2" fillId="11" borderId="26" xfId="0" applyNumberFormat="1" applyFont="1" applyFill="1" applyBorder="1" applyAlignment="1">
      <alignment vertical="top"/>
    </xf>
    <xf numFmtId="49" fontId="2" fillId="0" borderId="27" xfId="0" applyNumberFormat="1" applyFont="1" applyFill="1" applyBorder="1" applyAlignment="1">
      <alignment vertical="top"/>
    </xf>
    <xf numFmtId="0" fontId="47" fillId="0" borderId="51" xfId="0" applyFont="1" applyFill="1" applyBorder="1" applyAlignment="1">
      <alignment horizontal="center" vertical="top"/>
    </xf>
    <xf numFmtId="2" fontId="41" fillId="0" borderId="51" xfId="0" applyNumberFormat="1" applyFont="1" applyFill="1" applyBorder="1" applyAlignment="1">
      <alignment horizontal="center" vertical="top"/>
    </xf>
    <xf numFmtId="2" fontId="23" fillId="0" borderId="51" xfId="0" applyNumberFormat="1" applyFont="1" applyFill="1" applyBorder="1" applyAlignment="1">
      <alignment horizontal="center" vertical="top"/>
    </xf>
    <xf numFmtId="2" fontId="6" fillId="4" borderId="62" xfId="0" applyNumberFormat="1" applyFont="1" applyFill="1" applyBorder="1" applyAlignment="1">
      <alignment horizontal="center" vertical="top"/>
    </xf>
    <xf numFmtId="0" fontId="48" fillId="5" borderId="53" xfId="0" applyFont="1" applyFill="1" applyBorder="1" applyAlignment="1">
      <alignment horizontal="center" vertical="top"/>
    </xf>
    <xf numFmtId="2" fontId="5" fillId="5" borderId="48" xfId="0" applyNumberFormat="1" applyFont="1" applyFill="1" applyBorder="1" applyAlignment="1">
      <alignment horizontal="center" vertical="top"/>
    </xf>
    <xf numFmtId="2" fontId="5" fillId="5" borderId="42" xfId="0" applyNumberFormat="1" applyFont="1" applyFill="1" applyBorder="1" applyAlignment="1">
      <alignment horizontal="center" vertical="top"/>
    </xf>
    <xf numFmtId="0" fontId="47" fillId="0" borderId="5" xfId="0" applyFont="1" applyFill="1" applyBorder="1" applyAlignment="1">
      <alignment horizontal="center" vertical="top"/>
    </xf>
    <xf numFmtId="2" fontId="41" fillId="0" borderId="5" xfId="0" applyNumberFormat="1" applyFont="1" applyFill="1" applyBorder="1" applyAlignment="1">
      <alignment horizontal="center" vertical="top"/>
    </xf>
    <xf numFmtId="49" fontId="2" fillId="0" borderId="15" xfId="0" applyNumberFormat="1" applyFont="1" applyFill="1" applyBorder="1" applyAlignment="1">
      <alignment horizontal="center" vertical="top"/>
    </xf>
    <xf numFmtId="0" fontId="47" fillId="0" borderId="55" xfId="0" applyFont="1" applyFill="1" applyBorder="1" applyAlignment="1">
      <alignment horizontal="center" vertical="top"/>
    </xf>
    <xf numFmtId="2" fontId="41" fillId="0" borderId="55" xfId="0" applyNumberFormat="1" applyFont="1" applyFill="1" applyBorder="1" applyAlignment="1">
      <alignment horizontal="center" vertical="top"/>
    </xf>
    <xf numFmtId="2" fontId="6" fillId="0" borderId="55" xfId="0" applyNumberFormat="1" applyFont="1" applyFill="1" applyBorder="1" applyAlignment="1">
      <alignment horizontal="center" vertical="top"/>
    </xf>
    <xf numFmtId="49" fontId="2" fillId="0" borderId="61" xfId="0" applyNumberFormat="1" applyFont="1" applyFill="1" applyBorder="1" applyAlignment="1">
      <alignment horizontal="center" vertical="top"/>
    </xf>
    <xf numFmtId="0" fontId="6" fillId="0" borderId="42" xfId="0" applyFont="1" applyFill="1" applyBorder="1" applyAlignment="1">
      <alignment horizontal="left" vertical="top" wrapText="1"/>
    </xf>
    <xf numFmtId="49" fontId="2" fillId="0" borderId="39" xfId="0" applyNumberFormat="1" applyFont="1" applyFill="1" applyBorder="1" applyAlignment="1">
      <alignment horizontal="center" vertical="top"/>
    </xf>
    <xf numFmtId="49" fontId="2" fillId="0" borderId="30" xfId="0" applyNumberFormat="1" applyFont="1" applyFill="1" applyBorder="1" applyAlignment="1">
      <alignment horizontal="center" vertical="top"/>
    </xf>
    <xf numFmtId="49" fontId="2" fillId="0" borderId="31" xfId="0" applyNumberFormat="1" applyFont="1" applyFill="1" applyBorder="1" applyAlignment="1">
      <alignment horizontal="center" vertical="top"/>
    </xf>
    <xf numFmtId="49" fontId="5" fillId="2" borderId="34" xfId="0" applyNumberFormat="1" applyFont="1" applyFill="1" applyBorder="1" applyAlignment="1">
      <alignment horizontal="center" vertical="top" wrapText="1"/>
    </xf>
    <xf numFmtId="0" fontId="2" fillId="0" borderId="67" xfId="0" applyFont="1" applyBorder="1" applyAlignment="1">
      <alignment horizontal="center" vertical="top" wrapText="1"/>
    </xf>
    <xf numFmtId="2" fontId="6" fillId="0" borderId="26" xfId="0" applyNumberFormat="1" applyFont="1" applyFill="1" applyBorder="1" applyAlignment="1">
      <alignment horizontal="center" vertical="top" wrapText="1"/>
    </xf>
    <xf numFmtId="2" fontId="6" fillId="0" borderId="35" xfId="0" applyNumberFormat="1" applyFont="1" applyFill="1" applyBorder="1" applyAlignment="1">
      <alignment horizontal="center" vertical="top" wrapText="1"/>
    </xf>
    <xf numFmtId="0" fontId="2" fillId="0" borderId="54" xfId="0" applyFont="1" applyBorder="1" applyAlignment="1">
      <alignment horizontal="center" vertical="top" wrapText="1"/>
    </xf>
    <xf numFmtId="2" fontId="6" fillId="0" borderId="57" xfId="0" applyNumberFormat="1" applyFont="1" applyFill="1" applyBorder="1" applyAlignment="1">
      <alignment horizontal="center" vertical="top" wrapText="1"/>
    </xf>
    <xf numFmtId="0" fontId="23" fillId="0" borderId="12" xfId="0" applyFont="1" applyBorder="1" applyAlignment="1">
      <alignment vertical="justify" wrapText="1"/>
    </xf>
    <xf numFmtId="0" fontId="6" fillId="0" borderId="13" xfId="0" applyFont="1" applyFill="1" applyBorder="1" applyAlignment="1">
      <alignment horizontal="center" vertical="top"/>
    </xf>
    <xf numFmtId="0" fontId="6" fillId="0" borderId="1" xfId="0" applyFont="1" applyFill="1" applyBorder="1" applyAlignment="1">
      <alignment horizontal="center" vertical="top"/>
    </xf>
    <xf numFmtId="0" fontId="6" fillId="0" borderId="2" xfId="0" applyFont="1" applyFill="1" applyBorder="1" applyAlignment="1">
      <alignment horizontal="center" vertical="top"/>
    </xf>
    <xf numFmtId="0" fontId="2" fillId="0" borderId="0" xfId="0" applyFont="1" applyBorder="1" applyAlignment="1">
      <alignment horizontal="center" vertical="top" wrapText="1"/>
    </xf>
    <xf numFmtId="2" fontId="6" fillId="0" borderId="19" xfId="0" applyNumberFormat="1" applyFont="1" applyFill="1" applyBorder="1" applyAlignment="1">
      <alignment horizontal="center" vertical="top" wrapText="1"/>
    </xf>
    <xf numFmtId="2" fontId="6" fillId="0" borderId="7" xfId="0" applyNumberFormat="1" applyFont="1" applyFill="1" applyBorder="1" applyAlignment="1">
      <alignment horizontal="center" vertical="top" wrapText="1"/>
    </xf>
    <xf numFmtId="2" fontId="6" fillId="4" borderId="18" xfId="0" applyNumberFormat="1" applyFont="1" applyFill="1" applyBorder="1" applyAlignment="1">
      <alignment horizontal="center" vertical="top" wrapText="1"/>
    </xf>
    <xf numFmtId="2" fontId="6" fillId="0" borderId="70" xfId="0" applyNumberFormat="1" applyFont="1" applyFill="1" applyBorder="1" applyAlignment="1">
      <alignment horizontal="center" vertical="top" wrapText="1"/>
    </xf>
    <xf numFmtId="2" fontId="6" fillId="4" borderId="51" xfId="0" applyNumberFormat="1" applyFont="1" applyFill="1" applyBorder="1" applyAlignment="1">
      <alignment horizontal="center" vertical="top" wrapText="1"/>
    </xf>
    <xf numFmtId="2" fontId="5" fillId="3" borderId="30" xfId="0" applyNumberFormat="1" applyFont="1" applyFill="1" applyBorder="1" applyAlignment="1">
      <alignment horizontal="center" vertical="top"/>
    </xf>
    <xf numFmtId="0" fontId="2" fillId="0" borderId="67" xfId="0" applyFont="1" applyFill="1" applyBorder="1" applyAlignment="1">
      <alignment horizontal="center" vertical="top"/>
    </xf>
    <xf numFmtId="2" fontId="6" fillId="4" borderId="66" xfId="0" applyNumberFormat="1" applyFont="1" applyFill="1" applyBorder="1" applyAlignment="1">
      <alignment horizontal="center" vertical="top" wrapText="1"/>
    </xf>
    <xf numFmtId="0" fontId="2" fillId="0" borderId="54" xfId="0" applyFont="1" applyFill="1" applyBorder="1" applyAlignment="1">
      <alignment horizontal="center" vertical="top"/>
    </xf>
    <xf numFmtId="2" fontId="5" fillId="3" borderId="4" xfId="0" applyNumberFormat="1" applyFont="1" applyFill="1" applyBorder="1" applyAlignment="1">
      <alignment horizontal="center" vertical="top"/>
    </xf>
    <xf numFmtId="0" fontId="23" fillId="0" borderId="52" xfId="0" applyFont="1" applyBorder="1" applyAlignment="1">
      <alignment vertical="top" wrapText="1"/>
    </xf>
    <xf numFmtId="0" fontId="23" fillId="0" borderId="52" xfId="0" applyNumberFormat="1" applyFont="1" applyFill="1" applyBorder="1" applyAlignment="1">
      <alignment horizontal="center" vertical="top"/>
    </xf>
    <xf numFmtId="0" fontId="23" fillId="0" borderId="5" xfId="0" applyNumberFormat="1" applyFont="1" applyFill="1" applyBorder="1" applyAlignment="1">
      <alignment horizontal="center" vertical="top"/>
    </xf>
    <xf numFmtId="0" fontId="2" fillId="0" borderId="17" xfId="0" applyFont="1" applyFill="1" applyBorder="1" applyAlignment="1">
      <alignment horizontal="center" vertical="top"/>
    </xf>
    <xf numFmtId="2" fontId="6" fillId="11" borderId="14" xfId="0" applyNumberFormat="1" applyFont="1" applyFill="1" applyBorder="1" applyAlignment="1">
      <alignment horizontal="center" vertical="top"/>
    </xf>
    <xf numFmtId="2" fontId="6" fillId="11" borderId="19" xfId="0" applyNumberFormat="1" applyFont="1" applyFill="1" applyBorder="1" applyAlignment="1">
      <alignment horizontal="center" vertical="top"/>
    </xf>
    <xf numFmtId="0" fontId="18" fillId="5" borderId="77" xfId="0" applyFont="1" applyFill="1" applyBorder="1" applyAlignment="1">
      <alignment horizontal="center" vertical="top"/>
    </xf>
    <xf numFmtId="2" fontId="5" fillId="5" borderId="19" xfId="0" applyNumberFormat="1" applyFont="1" applyFill="1" applyBorder="1" applyAlignment="1">
      <alignment horizontal="center" vertical="top"/>
    </xf>
    <xf numFmtId="0" fontId="2" fillId="0" borderId="15" xfId="0" applyFont="1" applyFill="1" applyBorder="1" applyAlignment="1">
      <alignment horizontal="center" vertical="top"/>
    </xf>
    <xf numFmtId="2" fontId="6" fillId="0" borderId="14" xfId="0" applyNumberFormat="1" applyFont="1" applyFill="1" applyBorder="1" applyAlignment="1">
      <alignment horizontal="center" vertical="top" wrapText="1"/>
    </xf>
    <xf numFmtId="2" fontId="6" fillId="4" borderId="14" xfId="0" applyNumberFormat="1" applyFont="1" applyFill="1" applyBorder="1" applyAlignment="1">
      <alignment horizontal="center" vertical="top" wrapText="1"/>
    </xf>
    <xf numFmtId="2" fontId="6" fillId="4" borderId="16" xfId="0" applyNumberFormat="1" applyFont="1" applyFill="1" applyBorder="1" applyAlignment="1">
      <alignment horizontal="center" vertical="top" wrapText="1"/>
    </xf>
    <xf numFmtId="0" fontId="2" fillId="0" borderId="61" xfId="0" applyFont="1" applyFill="1" applyBorder="1" applyAlignment="1">
      <alignment horizontal="center" vertical="top"/>
    </xf>
    <xf numFmtId="2" fontId="6" fillId="4" borderId="56" xfId="0" applyNumberFormat="1" applyFont="1" applyFill="1" applyBorder="1" applyAlignment="1">
      <alignment horizontal="center" vertical="top" wrapText="1"/>
    </xf>
    <xf numFmtId="0" fontId="2" fillId="3" borderId="32" xfId="0" applyFont="1" applyFill="1" applyBorder="1" applyAlignment="1">
      <alignment horizontal="center" vertical="top" wrapText="1"/>
    </xf>
    <xf numFmtId="2" fontId="5" fillId="2" borderId="4" xfId="0" applyNumberFormat="1" applyFont="1" applyFill="1" applyBorder="1" applyAlignment="1">
      <alignment horizontal="center" vertical="top"/>
    </xf>
    <xf numFmtId="0" fontId="2" fillId="27" borderId="32" xfId="0" applyFont="1" applyFill="1" applyBorder="1" applyAlignment="1">
      <alignment vertical="top"/>
    </xf>
    <xf numFmtId="0" fontId="2" fillId="27" borderId="23" xfId="0" applyFont="1" applyFill="1" applyBorder="1" applyAlignment="1">
      <alignment vertical="top"/>
    </xf>
    <xf numFmtId="0" fontId="4" fillId="27" borderId="24" xfId="0" applyFont="1" applyFill="1" applyBorder="1" applyAlignment="1">
      <alignment horizontal="center" vertical="top"/>
    </xf>
    <xf numFmtId="0" fontId="2" fillId="14" borderId="24" xfId="0" applyFont="1" applyFill="1" applyBorder="1" applyAlignment="1">
      <alignment vertical="top"/>
    </xf>
    <xf numFmtId="0" fontId="75" fillId="0" borderId="0" xfId="0" applyFont="1" applyAlignment="1">
      <alignment horizontal="left" vertical="top"/>
    </xf>
    <xf numFmtId="0" fontId="81" fillId="0" borderId="0" xfId="0" applyFont="1" applyAlignment="1">
      <alignment vertical="top"/>
    </xf>
    <xf numFmtId="0" fontId="85" fillId="0" borderId="0" xfId="0" applyFont="1" applyAlignment="1">
      <alignment vertical="top"/>
    </xf>
    <xf numFmtId="0" fontId="2" fillId="0" borderId="1" xfId="0" applyFont="1" applyBorder="1" applyAlignment="1">
      <alignment horizontal="center" vertical="center" textRotation="90" wrapText="1"/>
    </xf>
    <xf numFmtId="49" fontId="5" fillId="2" borderId="59" xfId="0" applyNumberFormat="1" applyFont="1" applyFill="1" applyBorder="1" applyAlignment="1">
      <alignment horizontal="center" vertical="top"/>
    </xf>
    <xf numFmtId="49" fontId="5" fillId="3" borderId="19" xfId="0" applyNumberFormat="1" applyFont="1" applyFill="1" applyBorder="1" applyAlignment="1">
      <alignment horizontal="center" vertical="top"/>
    </xf>
    <xf numFmtId="0" fontId="6" fillId="0" borderId="52" xfId="0" applyFont="1" applyBorder="1" applyAlignment="1">
      <alignment horizontal="left" vertical="top" wrapText="1"/>
    </xf>
    <xf numFmtId="0" fontId="6" fillId="0" borderId="54" xfId="0" applyFont="1" applyBorder="1" applyAlignment="1">
      <alignment horizontal="left" vertical="top" wrapText="1"/>
    </xf>
    <xf numFmtId="0" fontId="6" fillId="0" borderId="54" xfId="0" applyFont="1" applyBorder="1" applyAlignment="1">
      <alignment vertical="top" wrapText="1"/>
    </xf>
    <xf numFmtId="49" fontId="20" fillId="0" borderId="0" xfId="0" applyNumberFormat="1" applyFont="1" applyAlignment="1">
      <alignment horizontal="center" vertical="top" wrapText="1"/>
    </xf>
    <xf numFmtId="49" fontId="5" fillId="11" borderId="23" xfId="0" applyNumberFormat="1" applyFont="1" applyFill="1" applyBorder="1" applyAlignment="1">
      <alignment horizontal="right" vertical="top"/>
    </xf>
    <xf numFmtId="0" fontId="2" fillId="0" borderId="1" xfId="0" applyFont="1" applyFill="1" applyBorder="1" applyAlignment="1">
      <alignment horizontal="center" vertical="center" textRotation="90" wrapText="1"/>
    </xf>
    <xf numFmtId="0" fontId="23" fillId="0" borderId="41" xfId="0" applyFont="1" applyFill="1" applyBorder="1" applyAlignment="1">
      <alignment horizontal="left" vertical="top" wrapText="1"/>
    </xf>
    <xf numFmtId="49" fontId="5" fillId="3" borderId="23" xfId="0" applyNumberFormat="1" applyFont="1" applyFill="1" applyBorder="1" applyAlignment="1">
      <alignment horizontal="left"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2" fillId="0" borderId="42" xfId="0" applyNumberFormat="1" applyFont="1" applyBorder="1" applyAlignment="1">
      <alignment horizontal="center" vertical="top"/>
    </xf>
    <xf numFmtId="0" fontId="2" fillId="0" borderId="30" xfId="0" applyFont="1" applyFill="1" applyBorder="1" applyAlignment="1">
      <alignment horizontal="center" vertical="top" wrapText="1"/>
    </xf>
    <xf numFmtId="0" fontId="2" fillId="0" borderId="31" xfId="0" applyFont="1" applyFill="1" applyBorder="1" applyAlignment="1">
      <alignment horizontal="center" vertical="top" wrapText="1"/>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0" fontId="6" fillId="0" borderId="44" xfId="0" applyFont="1" applyBorder="1" applyAlignment="1">
      <alignment horizontal="left" vertical="top" wrapText="1"/>
    </xf>
    <xf numFmtId="49" fontId="5" fillId="11" borderId="23" xfId="0" applyNumberFormat="1" applyFont="1" applyFill="1" applyBorder="1" applyAlignment="1">
      <alignment horizontal="left" vertical="top" wrapText="1"/>
    </xf>
    <xf numFmtId="0" fontId="4" fillId="0" borderId="35" xfId="0" applyFont="1" applyFill="1" applyBorder="1" applyAlignment="1">
      <alignment horizontal="left" vertical="top" wrapText="1"/>
    </xf>
    <xf numFmtId="0" fontId="4" fillId="0" borderId="40" xfId="0" applyFont="1" applyFill="1" applyBorder="1" applyAlignment="1">
      <alignment horizontal="left" vertical="top" wrapText="1"/>
    </xf>
    <xf numFmtId="0" fontId="4" fillId="0" borderId="50" xfId="7" applyFont="1" applyBorder="1" applyAlignment="1">
      <alignment vertical="top" wrapText="1"/>
    </xf>
    <xf numFmtId="0" fontId="4" fillId="0" borderId="42" xfId="7" applyFont="1" applyFill="1" applyBorder="1" applyAlignment="1">
      <alignment vertical="top" wrapText="1"/>
    </xf>
    <xf numFmtId="49" fontId="5" fillId="0" borderId="65" xfId="7" applyNumberFormat="1" applyFont="1" applyFill="1" applyBorder="1" applyAlignment="1">
      <alignment horizontal="center" vertical="top" wrapText="1"/>
    </xf>
    <xf numFmtId="49" fontId="5" fillId="0" borderId="28" xfId="7" applyNumberFormat="1" applyFont="1" applyFill="1" applyBorder="1" applyAlignment="1">
      <alignment horizontal="center" vertical="top" wrapText="1"/>
    </xf>
    <xf numFmtId="49" fontId="3" fillId="0" borderId="50" xfId="7" applyNumberFormat="1" applyFont="1" applyFill="1" applyBorder="1" applyAlignment="1">
      <alignment horizontal="center" vertical="top"/>
    </xf>
    <xf numFmtId="49" fontId="3" fillId="0" borderId="42" xfId="7" applyNumberFormat="1" applyFont="1" applyFill="1" applyBorder="1" applyAlignment="1">
      <alignment horizontal="center" vertical="top"/>
    </xf>
    <xf numFmtId="0" fontId="4" fillId="0" borderId="39" xfId="7" applyFont="1" applyFill="1" applyBorder="1" applyAlignment="1">
      <alignment horizontal="left" vertical="center" wrapText="1"/>
    </xf>
    <xf numFmtId="49" fontId="4" fillId="0" borderId="30" xfId="7" applyNumberFormat="1" applyFont="1" applyFill="1" applyBorder="1" applyAlignment="1">
      <alignment horizontal="center" vertical="center" wrapText="1"/>
    </xf>
    <xf numFmtId="1" fontId="4" fillId="0" borderId="31" xfId="7" applyNumberFormat="1" applyFont="1" applyFill="1" applyBorder="1" applyAlignment="1">
      <alignment horizontal="center" vertical="center" wrapText="1"/>
    </xf>
    <xf numFmtId="49" fontId="3" fillId="7" borderId="66" xfId="7" applyNumberFormat="1" applyFont="1" applyFill="1" applyBorder="1" applyAlignment="1">
      <alignment horizontal="center" vertical="top"/>
    </xf>
    <xf numFmtId="49" fontId="3" fillId="7" borderId="44" xfId="7" applyNumberFormat="1" applyFont="1" applyFill="1" applyBorder="1" applyAlignment="1">
      <alignment horizontal="center" vertical="top"/>
    </xf>
    <xf numFmtId="49" fontId="3" fillId="0" borderId="35" xfId="7" applyNumberFormat="1" applyFont="1" applyFill="1" applyBorder="1" applyAlignment="1">
      <alignment horizontal="center" vertical="top"/>
    </xf>
    <xf numFmtId="49" fontId="3" fillId="0" borderId="7" xfId="7" applyNumberFormat="1" applyFont="1" applyFill="1" applyBorder="1" applyAlignment="1">
      <alignment horizontal="center" vertical="top"/>
    </xf>
    <xf numFmtId="49" fontId="3" fillId="0" borderId="40" xfId="7" applyNumberFormat="1" applyFont="1" applyFill="1" applyBorder="1" applyAlignment="1">
      <alignment horizontal="center" vertical="top"/>
    </xf>
    <xf numFmtId="49" fontId="2" fillId="0" borderId="75" xfId="7" applyNumberFormat="1" applyFont="1" applyFill="1" applyBorder="1" applyAlignment="1">
      <alignment horizontal="center" vertical="top"/>
    </xf>
    <xf numFmtId="49" fontId="2" fillId="0" borderId="45" xfId="7" applyNumberFormat="1" applyFont="1" applyFill="1" applyBorder="1" applyAlignment="1">
      <alignment horizontal="center" vertical="top"/>
    </xf>
    <xf numFmtId="49" fontId="2" fillId="0" borderId="50" xfId="7" applyNumberFormat="1" applyFont="1" applyFill="1" applyBorder="1" applyAlignment="1">
      <alignment horizontal="center" vertical="top"/>
    </xf>
    <xf numFmtId="49" fontId="2" fillId="0" borderId="18" xfId="7" applyNumberFormat="1" applyFont="1" applyFill="1" applyBorder="1" applyAlignment="1">
      <alignment horizontal="center" vertical="top"/>
    </xf>
    <xf numFmtId="49" fontId="2" fillId="0" borderId="42" xfId="7" applyNumberFormat="1" applyFont="1" applyFill="1" applyBorder="1" applyAlignment="1">
      <alignment horizontal="center" vertical="top"/>
    </xf>
    <xf numFmtId="0" fontId="4" fillId="0" borderId="50" xfId="7" applyFont="1" applyFill="1" applyBorder="1" applyAlignment="1">
      <alignment horizontal="center" vertical="top"/>
    </xf>
    <xf numFmtId="0" fontId="4" fillId="0" borderId="18" xfId="7" applyFont="1" applyFill="1" applyBorder="1" applyAlignment="1">
      <alignment horizontal="center" vertical="top"/>
    </xf>
    <xf numFmtId="49" fontId="3" fillId="0" borderId="34" xfId="7" applyNumberFormat="1" applyFont="1" applyFill="1" applyBorder="1" applyAlignment="1">
      <alignment horizontal="center" vertical="top"/>
    </xf>
    <xf numFmtId="49" fontId="3" fillId="0" borderId="39" xfId="7" applyNumberFormat="1" applyFont="1" applyFill="1" applyBorder="1" applyAlignment="1">
      <alignment horizontal="center" vertical="top"/>
    </xf>
    <xf numFmtId="49" fontId="3" fillId="0" borderId="26" xfId="7" applyNumberFormat="1" applyFont="1" applyFill="1" applyBorder="1" applyAlignment="1">
      <alignment horizontal="center" vertical="top"/>
    </xf>
    <xf numFmtId="49" fontId="3" fillId="0" borderId="30" xfId="7" applyNumberFormat="1" applyFont="1" applyFill="1" applyBorder="1" applyAlignment="1">
      <alignment horizontal="center" vertical="top"/>
    </xf>
    <xf numFmtId="49" fontId="5" fillId="2" borderId="50" xfId="7" applyNumberFormat="1" applyFont="1" applyFill="1" applyBorder="1" applyAlignment="1">
      <alignment horizontal="center" vertical="top"/>
    </xf>
    <xf numFmtId="49" fontId="5" fillId="2" borderId="42" xfId="7" applyNumberFormat="1" applyFont="1" applyFill="1" applyBorder="1" applyAlignment="1">
      <alignment horizontal="center" vertical="top"/>
    </xf>
    <xf numFmtId="49" fontId="5" fillId="15" borderId="42" xfId="7" applyNumberFormat="1" applyFont="1" applyFill="1" applyBorder="1" applyAlignment="1">
      <alignment horizontal="center" vertical="top"/>
    </xf>
    <xf numFmtId="1" fontId="4" fillId="0" borderId="66" xfId="7" applyNumberFormat="1" applyFont="1" applyFill="1" applyBorder="1" applyAlignment="1">
      <alignment horizontal="center" vertical="center" wrapText="1"/>
    </xf>
    <xf numFmtId="49" fontId="5" fillId="2" borderId="18" xfId="7" applyNumberFormat="1" applyFont="1" applyFill="1" applyBorder="1" applyAlignment="1">
      <alignment horizontal="center" vertical="top"/>
    </xf>
    <xf numFmtId="0" fontId="4" fillId="0" borderId="30" xfId="7" applyNumberFormat="1" applyFont="1" applyFill="1" applyBorder="1" applyAlignment="1">
      <alignment horizontal="center" vertical="center" wrapText="1"/>
    </xf>
    <xf numFmtId="49" fontId="3" fillId="0" borderId="41" xfId="7" applyNumberFormat="1" applyFont="1" applyFill="1" applyBorder="1" applyAlignment="1">
      <alignment horizontal="center" vertical="top"/>
    </xf>
    <xf numFmtId="49" fontId="3" fillId="0" borderId="19" xfId="7" applyNumberFormat="1" applyFont="1" applyFill="1" applyBorder="1" applyAlignment="1">
      <alignment horizontal="center" vertical="top"/>
    </xf>
    <xf numFmtId="49" fontId="5" fillId="11" borderId="23" xfId="7" applyNumberFormat="1" applyFont="1" applyFill="1" applyBorder="1" applyAlignment="1">
      <alignment horizontal="center" vertical="top" wrapText="1"/>
    </xf>
    <xf numFmtId="1" fontId="4" fillId="0" borderId="30" xfId="7" applyNumberFormat="1" applyFont="1" applyFill="1" applyBorder="1" applyAlignment="1">
      <alignment horizontal="center" vertical="center" wrapText="1"/>
    </xf>
    <xf numFmtId="49" fontId="3" fillId="7" borderId="34" xfId="7" applyNumberFormat="1" applyFont="1" applyFill="1" applyBorder="1" applyAlignment="1">
      <alignment horizontal="center" vertical="top"/>
    </xf>
    <xf numFmtId="49" fontId="3" fillId="8" borderId="26" xfId="7" applyNumberFormat="1" applyFont="1" applyFill="1" applyBorder="1" applyAlignment="1">
      <alignment horizontal="center" vertical="top"/>
    </xf>
    <xf numFmtId="49" fontId="3" fillId="7" borderId="6" xfId="7" applyNumberFormat="1" applyFont="1" applyFill="1" applyBorder="1" applyAlignment="1">
      <alignment horizontal="center" vertical="top"/>
    </xf>
    <xf numFmtId="0" fontId="6" fillId="0" borderId="32" xfId="0" applyFont="1" applyBorder="1" applyAlignment="1">
      <alignment horizontal="left" vertical="top" wrapText="1"/>
    </xf>
    <xf numFmtId="49" fontId="19" fillId="0" borderId="42" xfId="0" applyNumberFormat="1" applyFont="1" applyBorder="1" applyAlignment="1">
      <alignment horizontal="center" vertical="top"/>
    </xf>
    <xf numFmtId="0" fontId="10" fillId="0" borderId="40" xfId="0" applyFont="1" applyFill="1" applyBorder="1" applyAlignment="1">
      <alignment horizontal="left" vertical="top" wrapText="1"/>
    </xf>
    <xf numFmtId="49" fontId="5" fillId="8" borderId="18" xfId="0" applyNumberFormat="1" applyFont="1" applyFill="1" applyBorder="1" applyAlignment="1">
      <alignment vertical="top"/>
    </xf>
    <xf numFmtId="49" fontId="5" fillId="8" borderId="49" xfId="0" applyNumberFormat="1" applyFont="1" applyFill="1" applyBorder="1" applyAlignment="1">
      <alignment vertical="top"/>
    </xf>
    <xf numFmtId="49" fontId="5" fillId="8" borderId="50" xfId="0" applyNumberFormat="1" applyFont="1" applyFill="1" applyBorder="1" applyAlignment="1">
      <alignment vertical="top"/>
    </xf>
    <xf numFmtId="49" fontId="5" fillId="8" borderId="42" xfId="0" applyNumberFormat="1" applyFont="1" applyFill="1" applyBorder="1" applyAlignment="1">
      <alignment vertical="top"/>
    </xf>
    <xf numFmtId="49" fontId="5" fillId="8" borderId="19" xfId="0" applyNumberFormat="1" applyFont="1" applyFill="1" applyBorder="1" applyAlignment="1">
      <alignment vertical="top"/>
    </xf>
    <xf numFmtId="49" fontId="5" fillId="8" borderId="30" xfId="0" applyNumberFormat="1" applyFont="1" applyFill="1" applyBorder="1" applyAlignment="1">
      <alignment vertical="top"/>
    </xf>
    <xf numFmtId="49" fontId="5" fillId="8" borderId="66" xfId="0" applyNumberFormat="1" applyFont="1" applyFill="1" applyBorder="1" applyAlignment="1">
      <alignment vertical="top"/>
    </xf>
    <xf numFmtId="49" fontId="5" fillId="8" borderId="44" xfId="0" applyNumberFormat="1" applyFont="1" applyFill="1" applyBorder="1" applyAlignment="1">
      <alignment vertical="top"/>
    </xf>
    <xf numFmtId="0" fontId="0" fillId="30" borderId="59" xfId="0" applyFill="1" applyBorder="1"/>
    <xf numFmtId="0" fontId="0" fillId="30" borderId="44" xfId="0" applyFill="1" applyBorder="1"/>
    <xf numFmtId="2" fontId="5" fillId="7" borderId="34" xfId="0" applyNumberFormat="1" applyFont="1" applyFill="1" applyBorder="1" applyAlignment="1">
      <alignment horizontal="center" vertical="top"/>
    </xf>
    <xf numFmtId="2" fontId="5" fillId="7" borderId="66" xfId="0" applyNumberFormat="1" applyFont="1" applyFill="1" applyBorder="1" applyAlignment="1">
      <alignment horizontal="center" vertical="top"/>
    </xf>
    <xf numFmtId="2" fontId="5" fillId="7" borderId="50" xfId="0" applyNumberFormat="1" applyFont="1" applyFill="1" applyBorder="1" applyAlignment="1">
      <alignment horizontal="center" vertical="top"/>
    </xf>
    <xf numFmtId="0" fontId="2" fillId="7" borderId="67" xfId="0" applyFont="1" applyFill="1" applyBorder="1" applyAlignment="1">
      <alignment vertical="top"/>
    </xf>
    <xf numFmtId="0" fontId="2" fillId="7" borderId="75" xfId="0" applyFont="1" applyFill="1" applyBorder="1" applyAlignment="1">
      <alignment vertical="top"/>
    </xf>
    <xf numFmtId="49" fontId="5" fillId="7" borderId="43" xfId="0" applyNumberFormat="1" applyFont="1" applyFill="1" applyBorder="1" applyAlignment="1">
      <alignment horizontal="right" vertical="top"/>
    </xf>
    <xf numFmtId="49" fontId="5" fillId="20" borderId="43" xfId="0" applyNumberFormat="1" applyFont="1" applyFill="1" applyBorder="1" applyAlignment="1">
      <alignment horizontal="right" vertical="top"/>
    </xf>
    <xf numFmtId="0" fontId="0" fillId="30" borderId="32" xfId="0" applyFill="1" applyBorder="1"/>
    <xf numFmtId="2" fontId="6" fillId="20" borderId="23" xfId="0" applyNumberFormat="1" applyFont="1" applyFill="1" applyBorder="1" applyAlignment="1">
      <alignment horizontal="center" vertical="top"/>
    </xf>
    <xf numFmtId="2" fontId="5" fillId="20" borderId="23" xfId="0" applyNumberFormat="1" applyFont="1" applyFill="1" applyBorder="1" applyAlignment="1">
      <alignment horizontal="center" vertical="top"/>
    </xf>
    <xf numFmtId="0" fontId="0" fillId="14" borderId="32" xfId="0" applyFill="1" applyBorder="1"/>
    <xf numFmtId="49" fontId="5" fillId="0" borderId="27" xfId="0" applyNumberFormat="1" applyFont="1" applyFill="1" applyBorder="1" applyAlignment="1">
      <alignment horizontal="center" vertical="top"/>
    </xf>
    <xf numFmtId="49" fontId="5" fillId="0" borderId="31" xfId="0" applyNumberFormat="1" applyFont="1" applyFill="1" applyBorder="1" applyAlignment="1">
      <alignment horizontal="center" vertical="top"/>
    </xf>
    <xf numFmtId="49" fontId="5" fillId="0" borderId="72" xfId="0" applyNumberFormat="1" applyFont="1" applyFill="1" applyBorder="1" applyAlignment="1">
      <alignment horizontal="center" vertical="top"/>
    </xf>
    <xf numFmtId="49" fontId="5" fillId="0" borderId="17" xfId="0" applyNumberFormat="1" applyFont="1" applyFill="1" applyBorder="1" applyAlignment="1">
      <alignment horizontal="center" vertical="top"/>
    </xf>
    <xf numFmtId="49" fontId="5" fillId="0" borderId="77" xfId="0" applyNumberFormat="1" applyFont="1" applyFill="1" applyBorder="1" applyAlignment="1">
      <alignment horizontal="center" vertical="top"/>
    </xf>
    <xf numFmtId="49" fontId="5" fillId="8" borderId="65" xfId="0" applyNumberFormat="1" applyFont="1" applyFill="1" applyBorder="1" applyAlignment="1">
      <alignment horizontal="center" vertical="top"/>
    </xf>
    <xf numFmtId="49" fontId="5" fillId="8" borderId="41" xfId="0" applyNumberFormat="1" applyFont="1" applyFill="1" applyBorder="1" applyAlignment="1">
      <alignment horizontal="center" vertical="top"/>
    </xf>
    <xf numFmtId="1" fontId="6" fillId="11" borderId="49" xfId="0" applyNumberFormat="1" applyFont="1" applyFill="1" applyBorder="1" applyAlignment="1">
      <alignment horizontal="left" vertical="top"/>
    </xf>
    <xf numFmtId="1" fontId="6" fillId="11" borderId="24" xfId="0" applyNumberFormat="1" applyFont="1" applyFill="1" applyBorder="1" applyAlignment="1">
      <alignment horizontal="left" vertical="top"/>
    </xf>
    <xf numFmtId="0" fontId="22" fillId="0" borderId="42" xfId="0" applyFont="1" applyBorder="1" applyAlignment="1">
      <alignment horizontal="center" vertical="top"/>
    </xf>
    <xf numFmtId="0" fontId="22" fillId="0" borderId="43" xfId="0" applyFont="1" applyBorder="1" applyAlignment="1">
      <alignment horizontal="center" vertical="top"/>
    </xf>
    <xf numFmtId="49" fontId="5" fillId="11" borderId="49" xfId="7" applyNumberFormat="1" applyFont="1" applyFill="1" applyBorder="1" applyAlignment="1">
      <alignment vertical="top"/>
    </xf>
    <xf numFmtId="164" fontId="5" fillId="11" borderId="49" xfId="7" applyNumberFormat="1" applyFont="1" applyFill="1" applyBorder="1" applyAlignment="1">
      <alignment horizontal="center" vertical="top"/>
    </xf>
    <xf numFmtId="49" fontId="5" fillId="11" borderId="23" xfId="7" applyNumberFormat="1" applyFont="1" applyFill="1" applyBorder="1" applyAlignment="1">
      <alignment vertical="top"/>
    </xf>
    <xf numFmtId="49" fontId="5" fillId="11" borderId="24" xfId="7" applyNumberFormat="1" applyFont="1" applyFill="1" applyBorder="1" applyAlignment="1">
      <alignment vertical="top"/>
    </xf>
    <xf numFmtId="49" fontId="5" fillId="11" borderId="32" xfId="7" applyNumberFormat="1" applyFont="1" applyFill="1" applyBorder="1" applyAlignment="1">
      <alignment horizontal="right" vertical="top"/>
    </xf>
    <xf numFmtId="49" fontId="5" fillId="11" borderId="23" xfId="7" applyNumberFormat="1" applyFont="1" applyFill="1" applyBorder="1" applyAlignment="1">
      <alignment horizontal="right" vertical="top"/>
    </xf>
    <xf numFmtId="165" fontId="5" fillId="11" borderId="49" xfId="7" applyNumberFormat="1" applyFont="1" applyFill="1" applyBorder="1" applyAlignment="1">
      <alignment horizontal="center" vertical="top"/>
    </xf>
    <xf numFmtId="164" fontId="5" fillId="11" borderId="23" xfId="7" applyNumberFormat="1" applyFont="1" applyFill="1" applyBorder="1" applyAlignment="1">
      <alignment horizontal="center" vertical="top"/>
    </xf>
    <xf numFmtId="0" fontId="2" fillId="0" borderId="0" xfId="0" applyNumberFormat="1" applyFont="1" applyAlignment="1">
      <alignment vertical="top"/>
    </xf>
    <xf numFmtId="49" fontId="5" fillId="3" borderId="3" xfId="0" applyNumberFormat="1" applyFont="1" applyFill="1" applyBorder="1" applyAlignment="1">
      <alignment horizontal="center" vertical="top"/>
    </xf>
    <xf numFmtId="0" fontId="5" fillId="11" borderId="4" xfId="0" applyFont="1" applyFill="1" applyBorder="1" applyAlignment="1">
      <alignment horizontal="left" vertical="top" wrapText="1"/>
    </xf>
    <xf numFmtId="0" fontId="5" fillId="11" borderId="22" xfId="0" applyFont="1" applyFill="1" applyBorder="1" applyAlignment="1">
      <alignment horizontal="left" vertical="top" wrapText="1"/>
    </xf>
    <xf numFmtId="0" fontId="5" fillId="11" borderId="23" xfId="0" applyFont="1" applyFill="1" applyBorder="1" applyAlignment="1">
      <alignment horizontal="left" vertical="top" wrapText="1"/>
    </xf>
    <xf numFmtId="0" fontId="5" fillId="11" borderId="33" xfId="0" applyFont="1" applyFill="1" applyBorder="1" applyAlignment="1">
      <alignment horizontal="left" vertical="top" wrapText="1"/>
    </xf>
    <xf numFmtId="0" fontId="19" fillId="0" borderId="5" xfId="0" applyFont="1" applyBorder="1" applyAlignment="1">
      <alignment horizontal="center" vertical="center"/>
    </xf>
    <xf numFmtId="0" fontId="19" fillId="0" borderId="55" xfId="0" applyFont="1" applyFill="1" applyBorder="1" applyAlignment="1">
      <alignment horizontal="center" vertical="top" wrapText="1"/>
    </xf>
    <xf numFmtId="0" fontId="19" fillId="0" borderId="51" xfId="0" applyFont="1" applyFill="1" applyBorder="1" applyAlignment="1">
      <alignment horizontal="center" vertical="top" wrapText="1"/>
    </xf>
    <xf numFmtId="0" fontId="10" fillId="0" borderId="68" xfId="0" applyFont="1" applyFill="1" applyBorder="1" applyAlignment="1">
      <alignment horizontal="left" vertical="top" wrapText="1"/>
    </xf>
    <xf numFmtId="0" fontId="2" fillId="0" borderId="57" xfId="0" applyFont="1" applyFill="1" applyBorder="1" applyAlignment="1">
      <alignment horizontal="center" vertical="center" wrapText="1"/>
    </xf>
    <xf numFmtId="0" fontId="19" fillId="0" borderId="51" xfId="0" applyFont="1" applyFill="1" applyBorder="1" applyAlignment="1">
      <alignment horizontal="center" vertical="top"/>
    </xf>
    <xf numFmtId="0" fontId="19" fillId="0" borderId="18" xfId="0" applyFont="1" applyFill="1" applyBorder="1" applyAlignment="1">
      <alignment horizontal="center" vertical="top"/>
    </xf>
    <xf numFmtId="0" fontId="30" fillId="0" borderId="54" xfId="0" applyFont="1" applyFill="1" applyBorder="1" applyAlignment="1">
      <alignment horizontal="left" vertical="top" wrapText="1"/>
    </xf>
    <xf numFmtId="49" fontId="19" fillId="0" borderId="43" xfId="0" applyNumberFormat="1" applyFont="1" applyBorder="1" applyAlignment="1">
      <alignment horizontal="center" vertical="top"/>
    </xf>
    <xf numFmtId="0" fontId="27" fillId="5" borderId="12" xfId="0" applyFont="1" applyFill="1" applyBorder="1" applyAlignment="1">
      <alignment horizontal="center" vertical="top"/>
    </xf>
    <xf numFmtId="164" fontId="26" fillId="5" borderId="29" xfId="0" applyNumberFormat="1" applyFont="1" applyFill="1" applyBorder="1" applyAlignment="1">
      <alignment horizontal="center" vertical="center"/>
    </xf>
    <xf numFmtId="164" fontId="26" fillId="5" borderId="21" xfId="0" applyNumberFormat="1" applyFont="1" applyFill="1" applyBorder="1" applyAlignment="1">
      <alignment horizontal="center" vertical="center"/>
    </xf>
    <xf numFmtId="164" fontId="26" fillId="5" borderId="12" xfId="0" applyNumberFormat="1" applyFont="1" applyFill="1" applyBorder="1" applyAlignment="1">
      <alignment horizontal="center" vertical="center"/>
    </xf>
    <xf numFmtId="0" fontId="15" fillId="0" borderId="43" xfId="0" applyFont="1" applyBorder="1"/>
    <xf numFmtId="0" fontId="15" fillId="0" borderId="1" xfId="0" applyFont="1" applyBorder="1"/>
    <xf numFmtId="0" fontId="15" fillId="0" borderId="45" xfId="0" applyFont="1" applyBorder="1"/>
    <xf numFmtId="0" fontId="4" fillId="0" borderId="15" xfId="0" applyFont="1" applyFill="1" applyBorder="1" applyAlignment="1">
      <alignment horizontal="left" vertical="top" wrapText="1"/>
    </xf>
    <xf numFmtId="0" fontId="4" fillId="0" borderId="61" xfId="0" applyFont="1" applyFill="1" applyBorder="1" applyAlignment="1">
      <alignment horizontal="left" vertical="top" wrapText="1"/>
    </xf>
    <xf numFmtId="0" fontId="4" fillId="0" borderId="13" xfId="0" applyFont="1" applyFill="1" applyBorder="1" applyAlignment="1">
      <alignment horizontal="left" vertical="top" wrapText="1"/>
    </xf>
    <xf numFmtId="164" fontId="6" fillId="0" borderId="65" xfId="0" applyNumberFormat="1" applyFont="1" applyBorder="1" applyAlignment="1">
      <alignment horizontal="center" vertical="center"/>
    </xf>
    <xf numFmtId="164" fontId="6" fillId="0" borderId="26" xfId="0" applyNumberFormat="1" applyFont="1" applyBorder="1" applyAlignment="1">
      <alignment horizontal="center" vertical="center"/>
    </xf>
    <xf numFmtId="164" fontId="6" fillId="0" borderId="35" xfId="0" applyNumberFormat="1" applyFont="1" applyBorder="1" applyAlignment="1">
      <alignment horizontal="center" vertical="center"/>
    </xf>
    <xf numFmtId="164" fontId="6" fillId="4" borderId="50" xfId="0" applyNumberFormat="1" applyFont="1" applyFill="1" applyBorder="1" applyAlignment="1">
      <alignment horizontal="center" vertical="center" wrapText="1"/>
    </xf>
    <xf numFmtId="164" fontId="6" fillId="4" borderId="75" xfId="0" applyNumberFormat="1"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4" fillId="0" borderId="39" xfId="0" applyFont="1" applyFill="1" applyBorder="1" applyAlignment="1">
      <alignment horizontal="left" vertical="top"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4" fillId="0" borderId="6" xfId="0" applyFont="1" applyFill="1" applyBorder="1" applyAlignment="1">
      <alignment horizontal="left" vertical="top" wrapText="1"/>
    </xf>
    <xf numFmtId="164" fontId="6" fillId="0" borderId="47" xfId="0" applyNumberFormat="1"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2" fontId="5" fillId="3" borderId="4" xfId="0" applyNumberFormat="1" applyFont="1" applyFill="1" applyBorder="1" applyAlignment="1">
      <alignment horizontal="center" vertical="center"/>
    </xf>
    <xf numFmtId="2" fontId="18" fillId="3" borderId="4" xfId="0" applyNumberFormat="1" applyFont="1" applyFill="1" applyBorder="1" applyAlignment="1">
      <alignment horizontal="center" vertical="center"/>
    </xf>
    <xf numFmtId="164" fontId="5" fillId="3" borderId="4" xfId="0" applyNumberFormat="1" applyFont="1" applyFill="1" applyBorder="1" applyAlignment="1">
      <alignment horizontal="center" vertical="center"/>
    </xf>
    <xf numFmtId="0" fontId="10" fillId="0" borderId="41" xfId="0" applyFont="1" applyFill="1" applyBorder="1" applyAlignment="1">
      <alignment horizontal="left" vertical="top" wrapText="1"/>
    </xf>
    <xf numFmtId="164" fontId="5" fillId="3" borderId="22" xfId="0" applyNumberFormat="1" applyFont="1" applyFill="1" applyBorder="1" applyAlignment="1">
      <alignment horizontal="center" vertical="center"/>
    </xf>
    <xf numFmtId="164" fontId="6" fillId="4" borderId="35" xfId="0" applyNumberFormat="1" applyFont="1" applyFill="1" applyBorder="1" applyAlignment="1">
      <alignment horizontal="center" vertical="center" wrapText="1"/>
    </xf>
    <xf numFmtId="0" fontId="2" fillId="0" borderId="41" xfId="0" applyFont="1" applyFill="1" applyBorder="1" applyAlignment="1">
      <alignment horizontal="center" vertical="top" wrapText="1"/>
    </xf>
    <xf numFmtId="2" fontId="26" fillId="6" borderId="33" xfId="0" applyNumberFormat="1" applyFont="1" applyFill="1" applyBorder="1" applyAlignment="1">
      <alignment horizontal="center" vertical="center"/>
    </xf>
    <xf numFmtId="164" fontId="26" fillId="6" borderId="33" xfId="0" applyNumberFormat="1" applyFont="1" applyFill="1" applyBorder="1" applyAlignment="1">
      <alignment horizontal="center" vertical="center"/>
    </xf>
    <xf numFmtId="0" fontId="15" fillId="0" borderId="0" xfId="0" applyFont="1" applyAlignment="1">
      <alignment vertical="top" wrapText="1"/>
    </xf>
    <xf numFmtId="2" fontId="90" fillId="0" borderId="0" xfId="0" applyNumberFormat="1" applyFont="1" applyAlignment="1">
      <alignment vertical="top"/>
    </xf>
    <xf numFmtId="2" fontId="28" fillId="11" borderId="32" xfId="0" applyNumberFormat="1" applyFont="1" applyFill="1" applyBorder="1" applyAlignment="1">
      <alignment vertical="top" wrapText="1"/>
    </xf>
    <xf numFmtId="2" fontId="24" fillId="11" borderId="23" xfId="0" applyNumberFormat="1" applyFont="1" applyFill="1" applyBorder="1" applyAlignment="1">
      <alignment horizontal="center" vertical="top" wrapText="1"/>
    </xf>
    <xf numFmtId="2" fontId="24" fillId="11" borderId="24" xfId="0" applyNumberFormat="1" applyFont="1" applyFill="1" applyBorder="1" applyAlignment="1">
      <alignment vertical="top"/>
    </xf>
    <xf numFmtId="164" fontId="5" fillId="16" borderId="49" xfId="0" applyNumberFormat="1" applyFont="1" applyFill="1" applyBorder="1" applyAlignment="1">
      <alignment horizontal="center" vertical="top"/>
    </xf>
    <xf numFmtId="0" fontId="2" fillId="0" borderId="5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4" fillId="0" borderId="59" xfId="0" applyFont="1" applyFill="1" applyBorder="1" applyAlignment="1">
      <alignment horizontal="left" vertical="top" wrapText="1"/>
    </xf>
    <xf numFmtId="0" fontId="23" fillId="0" borderId="56" xfId="0" applyFont="1" applyBorder="1" applyAlignment="1">
      <alignment horizontal="center" vertical="top"/>
    </xf>
    <xf numFmtId="0" fontId="4" fillId="11" borderId="66" xfId="0" applyFont="1" applyFill="1" applyBorder="1" applyAlignment="1">
      <alignment horizontal="left" vertical="top" wrapText="1"/>
    </xf>
    <xf numFmtId="0" fontId="6" fillId="11" borderId="26" xfId="0" applyFont="1" applyFill="1" applyBorder="1" applyAlignment="1">
      <alignment horizontal="left" vertical="top" wrapText="1"/>
    </xf>
    <xf numFmtId="0" fontId="6" fillId="11" borderId="27" xfId="0" applyFont="1" applyFill="1" applyBorder="1" applyAlignment="1">
      <alignment horizontal="left" vertical="top" wrapText="1"/>
    </xf>
    <xf numFmtId="164" fontId="6" fillId="0" borderId="68" xfId="0" applyNumberFormat="1" applyFont="1" applyBorder="1" applyAlignment="1">
      <alignment horizontal="center" vertical="top"/>
    </xf>
    <xf numFmtId="0" fontId="24" fillId="0" borderId="36" xfId="0" applyFont="1" applyFill="1" applyBorder="1" applyAlignment="1">
      <alignment horizontal="center" vertical="center" wrapText="1"/>
    </xf>
    <xf numFmtId="0" fontId="24" fillId="0" borderId="74" xfId="0" applyFont="1" applyFill="1" applyBorder="1" applyAlignment="1">
      <alignment horizontal="center" vertical="center" wrapText="1"/>
    </xf>
    <xf numFmtId="164" fontId="26" fillId="5" borderId="53" xfId="0" applyNumberFormat="1" applyFont="1" applyFill="1" applyBorder="1" applyAlignment="1">
      <alignment horizontal="center" vertical="center"/>
    </xf>
    <xf numFmtId="0" fontId="10" fillId="0" borderId="61" xfId="0" applyFont="1" applyFill="1" applyBorder="1" applyAlignment="1">
      <alignment horizontal="left" vertical="top" wrapText="1"/>
    </xf>
    <xf numFmtId="0" fontId="6" fillId="0" borderId="56" xfId="0" applyFont="1" applyBorder="1" applyAlignment="1">
      <alignment horizontal="center" vertical="top"/>
    </xf>
    <xf numFmtId="164" fontId="23" fillId="4" borderId="57" xfId="0" applyNumberFormat="1" applyFont="1" applyFill="1" applyBorder="1" applyAlignment="1">
      <alignment horizontal="center" vertical="top"/>
    </xf>
    <xf numFmtId="49" fontId="26" fillId="2" borderId="32" xfId="0" applyNumberFormat="1" applyFont="1" applyFill="1" applyBorder="1" applyAlignment="1">
      <alignment horizontal="center" vertical="top" wrapText="1"/>
    </xf>
    <xf numFmtId="49" fontId="26" fillId="2" borderId="66" xfId="0" applyNumberFormat="1" applyFont="1" applyFill="1" applyBorder="1" applyAlignment="1">
      <alignment horizontal="center" vertical="top"/>
    </xf>
    <xf numFmtId="49" fontId="26" fillId="2" borderId="59" xfId="0" applyNumberFormat="1" applyFont="1" applyFill="1" applyBorder="1" applyAlignment="1">
      <alignment horizontal="center" vertical="top"/>
    </xf>
    <xf numFmtId="164" fontId="24" fillId="0" borderId="0" xfId="0" applyNumberFormat="1" applyFont="1" applyAlignment="1">
      <alignment vertical="top"/>
    </xf>
    <xf numFmtId="49" fontId="20" fillId="0" borderId="0" xfId="0" applyNumberFormat="1" applyFont="1" applyAlignment="1">
      <alignment vertical="top" wrapText="1"/>
    </xf>
    <xf numFmtId="0" fontId="20" fillId="0" borderId="0" xfId="0" applyFont="1" applyAlignment="1">
      <alignment horizontal="center" vertical="top"/>
    </xf>
    <xf numFmtId="0" fontId="20" fillId="0" borderId="0" xfId="0" applyFont="1" applyAlignment="1">
      <alignment vertical="top"/>
    </xf>
    <xf numFmtId="0" fontId="6" fillId="11" borderId="49" xfId="0" applyFont="1" applyFill="1" applyBorder="1" applyAlignment="1">
      <alignment wrapText="1"/>
    </xf>
    <xf numFmtId="0" fontId="4" fillId="0" borderId="23" xfId="0" applyFont="1" applyBorder="1" applyAlignment="1">
      <alignment horizontal="left" vertical="top" wrapText="1"/>
    </xf>
    <xf numFmtId="0" fontId="2" fillId="0" borderId="49" xfId="0" applyFont="1" applyBorder="1" applyAlignment="1">
      <alignment horizontal="left" vertical="top" wrapText="1"/>
    </xf>
    <xf numFmtId="0" fontId="2" fillId="0" borderId="23" xfId="0" applyFont="1" applyBorder="1" applyAlignment="1">
      <alignment horizontal="left" vertical="top" wrapText="1"/>
    </xf>
    <xf numFmtId="2" fontId="6" fillId="0" borderId="76" xfId="0" applyNumberFormat="1" applyFont="1" applyBorder="1" applyAlignment="1">
      <alignment horizontal="center" vertical="top"/>
    </xf>
    <xf numFmtId="2" fontId="6" fillId="0" borderId="25" xfId="0" applyNumberFormat="1" applyFont="1" applyBorder="1" applyAlignment="1">
      <alignment horizontal="center" vertical="top"/>
    </xf>
    <xf numFmtId="2" fontId="6" fillId="0" borderId="46" xfId="0" applyNumberFormat="1" applyFont="1" applyBorder="1" applyAlignment="1">
      <alignment horizontal="center" vertical="top"/>
    </xf>
    <xf numFmtId="2" fontId="6" fillId="0" borderId="37" xfId="0" applyNumberFormat="1" applyFont="1" applyBorder="1" applyAlignment="1">
      <alignment horizontal="center" vertical="top"/>
    </xf>
    <xf numFmtId="2" fontId="6" fillId="0" borderId="38" xfId="0" applyNumberFormat="1" applyFont="1" applyBorder="1" applyAlignment="1">
      <alignment horizontal="center" vertical="top"/>
    </xf>
    <xf numFmtId="2" fontId="6" fillId="0" borderId="64" xfId="0" applyNumberFormat="1" applyFont="1" applyBorder="1" applyAlignment="1">
      <alignment horizontal="center" vertical="top"/>
    </xf>
    <xf numFmtId="2" fontId="6" fillId="4" borderId="51" xfId="0" applyNumberFormat="1" applyFont="1" applyFill="1" applyBorder="1" applyAlignment="1">
      <alignment horizontal="center" vertical="top"/>
    </xf>
    <xf numFmtId="2" fontId="6" fillId="0" borderId="69" xfId="0" applyNumberFormat="1" applyFont="1" applyBorder="1" applyAlignment="1">
      <alignment horizontal="center" vertical="top"/>
    </xf>
    <xf numFmtId="2" fontId="5" fillId="0" borderId="76" xfId="0" applyNumberFormat="1" applyFont="1" applyBorder="1" applyAlignment="1">
      <alignment horizontal="center" vertical="top"/>
    </xf>
    <xf numFmtId="2" fontId="5" fillId="0" borderId="37" xfId="0" applyNumberFormat="1" applyFont="1" applyBorder="1" applyAlignment="1">
      <alignment horizontal="center" vertical="top"/>
    </xf>
    <xf numFmtId="0" fontId="6" fillId="0" borderId="0" xfId="0" applyFont="1" applyBorder="1" applyAlignment="1">
      <alignment wrapText="1"/>
    </xf>
    <xf numFmtId="2" fontId="5" fillId="0" borderId="78" xfId="0" applyNumberFormat="1" applyFont="1" applyBorder="1" applyAlignment="1">
      <alignment horizontal="center" vertical="top"/>
    </xf>
    <xf numFmtId="2" fontId="6" fillId="0" borderId="28" xfId="0" applyNumberFormat="1" applyFont="1" applyBorder="1" applyAlignment="1">
      <alignment horizontal="center" vertical="top"/>
    </xf>
    <xf numFmtId="2" fontId="6" fillId="0" borderId="9" xfId="0" applyNumberFormat="1" applyFont="1" applyBorder="1" applyAlignment="1">
      <alignment horizontal="center" vertical="top"/>
    </xf>
    <xf numFmtId="2" fontId="6" fillId="0" borderId="79" xfId="0" applyNumberFormat="1" applyFont="1" applyBorder="1" applyAlignment="1">
      <alignment horizontal="center" vertical="top"/>
    </xf>
    <xf numFmtId="2" fontId="6" fillId="0" borderId="72" xfId="0" applyNumberFormat="1" applyFont="1" applyBorder="1" applyAlignment="1">
      <alignment horizontal="center" vertical="top"/>
    </xf>
    <xf numFmtId="2" fontId="6" fillId="4" borderId="77" xfId="0" applyNumberFormat="1" applyFont="1" applyFill="1" applyBorder="1" applyAlignment="1">
      <alignment horizontal="center" vertical="top"/>
    </xf>
    <xf numFmtId="2" fontId="6" fillId="0" borderId="77" xfId="0" applyNumberFormat="1" applyFont="1" applyBorder="1" applyAlignment="1">
      <alignment horizontal="center" vertical="top"/>
    </xf>
    <xf numFmtId="2" fontId="5" fillId="5" borderId="63" xfId="0" applyNumberFormat="1" applyFont="1" applyFill="1" applyBorder="1" applyAlignment="1">
      <alignment horizontal="center" vertical="top"/>
    </xf>
    <xf numFmtId="2" fontId="5" fillId="5" borderId="29" xfId="0" applyNumberFormat="1" applyFont="1" applyFill="1" applyBorder="1" applyAlignment="1">
      <alignment horizontal="center" vertical="top"/>
    </xf>
    <xf numFmtId="0" fontId="6" fillId="0" borderId="6" xfId="0" applyFont="1" applyBorder="1" applyAlignment="1">
      <alignment vertical="top" wrapText="1"/>
    </xf>
    <xf numFmtId="0" fontId="2" fillId="0" borderId="57" xfId="7" applyFont="1" applyFill="1" applyBorder="1" applyAlignment="1">
      <alignment horizontal="center" vertical="top" wrapText="1"/>
    </xf>
    <xf numFmtId="1" fontId="2" fillId="0" borderId="56" xfId="7" applyNumberFormat="1" applyFont="1" applyFill="1" applyBorder="1" applyAlignment="1">
      <alignment horizontal="center" vertical="top" wrapText="1"/>
    </xf>
    <xf numFmtId="0" fontId="2" fillId="0" borderId="36" xfId="7" applyFont="1" applyFill="1" applyBorder="1" applyAlignment="1">
      <alignment horizontal="center" vertical="top" wrapText="1"/>
    </xf>
    <xf numFmtId="1" fontId="2" fillId="0" borderId="74" xfId="7" applyNumberFormat="1" applyFont="1" applyFill="1" applyBorder="1" applyAlignment="1">
      <alignment horizontal="center" vertical="top" wrapText="1"/>
    </xf>
    <xf numFmtId="0" fontId="4" fillId="0" borderId="49" xfId="7" applyFont="1" applyFill="1" applyBorder="1" applyAlignment="1">
      <alignment horizontal="left" vertical="top" wrapText="1"/>
    </xf>
    <xf numFmtId="0" fontId="6" fillId="0" borderId="32" xfId="7" applyFont="1" applyFill="1" applyBorder="1" applyAlignment="1">
      <alignment horizontal="center" vertical="center"/>
    </xf>
    <xf numFmtId="0" fontId="6" fillId="0" borderId="23" xfId="7" applyFont="1" applyFill="1" applyBorder="1" applyAlignment="1">
      <alignment horizontal="center" vertical="center"/>
    </xf>
    <xf numFmtId="0" fontId="6" fillId="0" borderId="24" xfId="7" applyFont="1" applyFill="1" applyBorder="1" applyAlignment="1">
      <alignment horizontal="center" vertical="center"/>
    </xf>
    <xf numFmtId="164" fontId="4" fillId="0" borderId="66" xfId="7" applyNumberFormat="1" applyFont="1" applyFill="1" applyBorder="1" applyAlignment="1">
      <alignment vertical="top"/>
    </xf>
    <xf numFmtId="164" fontId="4" fillId="10" borderId="27" xfId="7" applyNumberFormat="1" applyFont="1" applyFill="1" applyBorder="1" applyAlignment="1">
      <alignment vertical="top"/>
    </xf>
    <xf numFmtId="164" fontId="4" fillId="10" borderId="50" xfId="7" applyNumberFormat="1" applyFont="1" applyFill="1" applyBorder="1" applyAlignment="1">
      <alignment vertical="top" wrapText="1"/>
    </xf>
    <xf numFmtId="164" fontId="4" fillId="10" borderId="66" xfId="7" applyNumberFormat="1" applyFont="1" applyFill="1" applyBorder="1" applyAlignment="1">
      <alignment vertical="top" wrapText="1"/>
    </xf>
    <xf numFmtId="164" fontId="4" fillId="10" borderId="20" xfId="7" applyNumberFormat="1" applyFont="1" applyFill="1" applyBorder="1" applyAlignment="1">
      <alignment vertical="top"/>
    </xf>
    <xf numFmtId="164" fontId="4" fillId="10" borderId="18" xfId="7" applyNumberFormat="1" applyFont="1" applyFill="1" applyBorder="1" applyAlignment="1">
      <alignment vertical="top" wrapText="1"/>
    </xf>
    <xf numFmtId="164" fontId="4" fillId="10" borderId="59" xfId="7" applyNumberFormat="1" applyFont="1" applyFill="1" applyBorder="1" applyAlignment="1">
      <alignment vertical="top" wrapText="1"/>
    </xf>
    <xf numFmtId="0" fontId="4" fillId="10" borderId="59" xfId="7" applyFont="1" applyFill="1" applyBorder="1" applyAlignment="1">
      <alignment vertical="top" wrapText="1"/>
    </xf>
    <xf numFmtId="164" fontId="4" fillId="0" borderId="44" xfId="7" applyNumberFormat="1" applyFont="1" applyFill="1" applyBorder="1" applyAlignment="1">
      <alignment vertical="top"/>
    </xf>
    <xf numFmtId="164" fontId="4" fillId="0" borderId="41" xfId="7" applyNumberFormat="1" applyFont="1" applyFill="1" applyBorder="1" applyAlignment="1">
      <alignment vertical="top"/>
    </xf>
    <xf numFmtId="164" fontId="4" fillId="10" borderId="31" xfId="7" applyNumberFormat="1" applyFont="1" applyFill="1" applyBorder="1" applyAlignment="1">
      <alignment vertical="top"/>
    </xf>
    <xf numFmtId="164" fontId="4" fillId="10" borderId="42" xfId="7" applyNumberFormat="1" applyFont="1" applyFill="1" applyBorder="1" applyAlignment="1">
      <alignment vertical="top" wrapText="1"/>
    </xf>
    <xf numFmtId="164" fontId="4" fillId="10" borderId="44" xfId="7" applyNumberFormat="1" applyFont="1" applyFill="1" applyBorder="1" applyAlignment="1">
      <alignment vertical="top" wrapText="1"/>
    </xf>
    <xf numFmtId="0" fontId="4" fillId="10" borderId="68" xfId="7" applyFont="1" applyFill="1" applyBorder="1" applyAlignment="1">
      <alignment horizontal="left" vertical="top" wrapText="1"/>
    </xf>
    <xf numFmtId="164" fontId="3" fillId="9" borderId="23" xfId="7" applyNumberFormat="1" applyFont="1" applyFill="1" applyBorder="1" applyAlignment="1">
      <alignment horizontal="right" vertical="center"/>
    </xf>
    <xf numFmtId="164" fontId="5" fillId="9" borderId="49" xfId="7" applyNumberFormat="1" applyFont="1" applyFill="1" applyBorder="1" applyAlignment="1">
      <alignment horizontal="right" vertical="center"/>
    </xf>
    <xf numFmtId="0" fontId="3" fillId="0" borderId="42" xfId="7" applyFont="1" applyFill="1" applyBorder="1" applyAlignment="1">
      <alignment vertical="top" wrapText="1"/>
    </xf>
    <xf numFmtId="0" fontId="4" fillId="0" borderId="29" xfId="7" applyFont="1" applyFill="1" applyBorder="1" applyAlignment="1">
      <alignment vertical="top" wrapText="1"/>
    </xf>
    <xf numFmtId="0" fontId="4" fillId="0" borderId="57" xfId="7" applyFont="1" applyFill="1" applyBorder="1" applyAlignment="1">
      <alignment horizontal="center" vertical="center"/>
    </xf>
    <xf numFmtId="0" fontId="4" fillId="0" borderId="56" xfId="7" applyFont="1" applyFill="1" applyBorder="1" applyAlignment="1">
      <alignment horizontal="center" vertical="center"/>
    </xf>
    <xf numFmtId="0" fontId="4" fillId="11" borderId="28" xfId="7" applyFont="1" applyFill="1" applyBorder="1" applyAlignment="1">
      <alignment horizontal="center" vertical="top" wrapText="1"/>
    </xf>
    <xf numFmtId="0" fontId="4" fillId="11" borderId="19" xfId="7" applyFont="1" applyFill="1" applyBorder="1" applyAlignment="1">
      <alignment horizontal="center" vertical="top" wrapText="1"/>
    </xf>
    <xf numFmtId="0" fontId="4" fillId="0" borderId="41" xfId="7" applyFont="1" applyFill="1" applyBorder="1" applyAlignment="1">
      <alignment horizontal="center" vertical="top" wrapText="1"/>
    </xf>
    <xf numFmtId="0" fontId="4" fillId="11" borderId="41" xfId="7" applyFont="1" applyFill="1" applyBorder="1" applyAlignment="1">
      <alignment horizontal="center" vertical="top" wrapText="1"/>
    </xf>
    <xf numFmtId="0" fontId="4" fillId="11" borderId="65" xfId="7" applyFont="1" applyFill="1" applyBorder="1" applyAlignment="1">
      <alignment horizontal="center" vertical="top" wrapText="1"/>
    </xf>
    <xf numFmtId="0" fontId="4" fillId="0" borderId="50" xfId="7" applyFont="1" applyBorder="1" applyAlignment="1">
      <alignment wrapText="1"/>
    </xf>
    <xf numFmtId="49" fontId="4" fillId="0" borderId="67" xfId="7" applyNumberFormat="1" applyFont="1" applyFill="1" applyBorder="1" applyAlignment="1">
      <alignment horizontal="center" vertical="top"/>
    </xf>
    <xf numFmtId="49" fontId="4" fillId="0" borderId="49" xfId="7" applyNumberFormat="1" applyFont="1" applyFill="1" applyBorder="1" applyAlignment="1">
      <alignment horizontal="center" vertical="top"/>
    </xf>
    <xf numFmtId="49" fontId="4" fillId="0" borderId="75" xfId="7" applyNumberFormat="1" applyFont="1" applyFill="1" applyBorder="1" applyAlignment="1">
      <alignment horizontal="center" vertical="top"/>
    </xf>
    <xf numFmtId="49" fontId="3" fillId="0" borderId="67" xfId="7" applyNumberFormat="1" applyFont="1" applyFill="1" applyBorder="1" applyAlignment="1">
      <alignment horizontal="left" vertical="top"/>
    </xf>
    <xf numFmtId="0" fontId="4" fillId="0" borderId="41" xfId="7" applyFont="1" applyFill="1" applyBorder="1" applyAlignment="1">
      <alignment vertical="top" wrapText="1"/>
    </xf>
    <xf numFmtId="49" fontId="3" fillId="0" borderId="6" xfId="7" applyNumberFormat="1" applyFont="1" applyFill="1" applyBorder="1" applyAlignment="1">
      <alignment horizontal="center" vertical="top"/>
    </xf>
    <xf numFmtId="0" fontId="3" fillId="14" borderId="49" xfId="7" applyNumberFormat="1" applyFont="1" applyFill="1" applyBorder="1" applyAlignment="1">
      <alignment vertical="top"/>
    </xf>
    <xf numFmtId="165" fontId="3" fillId="14" borderId="49" xfId="7" applyNumberFormat="1" applyFont="1" applyFill="1" applyBorder="1" applyAlignment="1">
      <alignment vertical="top"/>
    </xf>
    <xf numFmtId="0" fontId="2" fillId="0" borderId="32" xfId="7" applyFont="1" applyFill="1" applyBorder="1" applyAlignment="1">
      <alignment horizontal="center" vertical="center" wrapText="1"/>
    </xf>
    <xf numFmtId="0" fontId="2" fillId="0" borderId="23" xfId="7" applyFont="1" applyFill="1" applyBorder="1" applyAlignment="1">
      <alignment horizontal="center" vertical="center" wrapText="1"/>
    </xf>
    <xf numFmtId="0" fontId="2" fillId="0" borderId="24" xfId="7" applyFont="1" applyFill="1" applyBorder="1" applyAlignment="1">
      <alignment horizontal="center" vertical="center" wrapText="1"/>
    </xf>
    <xf numFmtId="0" fontId="2" fillId="0" borderId="57" xfId="7" applyFont="1" applyBorder="1" applyAlignment="1">
      <alignment horizontal="center" vertical="top"/>
    </xf>
    <xf numFmtId="0" fontId="2" fillId="0" borderId="56" xfId="7" applyFont="1" applyBorder="1" applyAlignment="1">
      <alignment horizontal="center" vertical="top"/>
    </xf>
    <xf numFmtId="2" fontId="2" fillId="0" borderId="57" xfId="7" applyNumberFormat="1" applyFont="1" applyBorder="1" applyAlignment="1">
      <alignment horizontal="center" vertical="top"/>
    </xf>
    <xf numFmtId="0" fontId="2" fillId="0" borderId="30" xfId="7" applyFont="1" applyFill="1" applyBorder="1" applyAlignment="1">
      <alignment horizontal="center" vertical="top" wrapText="1"/>
    </xf>
    <xf numFmtId="1" fontId="2" fillId="0" borderId="31" xfId="7" applyNumberFormat="1" applyFont="1" applyFill="1" applyBorder="1" applyAlignment="1">
      <alignment horizontal="center" vertical="top" wrapText="1"/>
    </xf>
    <xf numFmtId="0" fontId="2" fillId="0" borderId="9" xfId="7" applyFont="1" applyFill="1" applyBorder="1" applyAlignment="1">
      <alignment horizontal="center" vertical="center" wrapText="1"/>
    </xf>
    <xf numFmtId="1" fontId="2" fillId="0" borderId="11" xfId="7" applyNumberFormat="1" applyFont="1" applyFill="1" applyBorder="1" applyAlignment="1">
      <alignment horizontal="center" vertical="center" wrapText="1"/>
    </xf>
    <xf numFmtId="0" fontId="4" fillId="10" borderId="54" xfId="7" applyFont="1" applyFill="1" applyBorder="1" applyAlignment="1">
      <alignment vertical="top" wrapText="1"/>
    </xf>
    <xf numFmtId="0" fontId="2" fillId="0" borderId="36" xfId="7" applyFont="1" applyBorder="1" applyAlignment="1">
      <alignment horizontal="center" vertical="top"/>
    </xf>
    <xf numFmtId="0" fontId="2" fillId="0" borderId="74" xfId="7" applyFont="1" applyBorder="1" applyAlignment="1">
      <alignment horizontal="center" vertical="top"/>
    </xf>
    <xf numFmtId="0" fontId="4" fillId="10" borderId="54" xfId="7" applyFont="1" applyFill="1" applyBorder="1" applyAlignment="1">
      <alignment horizontal="left" vertical="top" wrapText="1"/>
    </xf>
    <xf numFmtId="1" fontId="17" fillId="0" borderId="74" xfId="7" applyNumberFormat="1" applyFont="1" applyFill="1" applyBorder="1" applyAlignment="1">
      <alignment horizontal="center" vertical="top" wrapText="1"/>
    </xf>
    <xf numFmtId="1" fontId="17" fillId="0" borderId="36" xfId="7" applyNumberFormat="1" applyFont="1" applyFill="1" applyBorder="1" applyAlignment="1">
      <alignment horizontal="center" vertical="top" wrapText="1"/>
    </xf>
    <xf numFmtId="49" fontId="4" fillId="20" borderId="23" xfId="7" applyNumberFormat="1" applyFont="1" applyFill="1" applyBorder="1" applyAlignment="1">
      <alignment horizontal="left" vertical="top" wrapText="1"/>
    </xf>
    <xf numFmtId="49" fontId="2" fillId="20" borderId="22" xfId="7" applyNumberFormat="1" applyFont="1" applyFill="1" applyBorder="1" applyAlignment="1">
      <alignment horizontal="left" vertical="top"/>
    </xf>
    <xf numFmtId="49" fontId="2" fillId="20" borderId="60" xfId="7" applyNumberFormat="1" applyFont="1" applyFill="1" applyBorder="1" applyAlignment="1">
      <alignment horizontal="left" vertical="top"/>
    </xf>
    <xf numFmtId="49" fontId="2" fillId="20" borderId="4" xfId="7" applyNumberFormat="1" applyFont="1" applyFill="1" applyBorder="1" applyAlignment="1">
      <alignment horizontal="left" vertical="top"/>
    </xf>
    <xf numFmtId="1" fontId="2" fillId="0" borderId="19" xfId="7" applyNumberFormat="1" applyFont="1" applyFill="1" applyBorder="1" applyAlignment="1">
      <alignment horizontal="center" vertical="center" wrapText="1"/>
    </xf>
    <xf numFmtId="0" fontId="2" fillId="0" borderId="19" xfId="7" applyNumberFormat="1" applyFont="1" applyFill="1" applyBorder="1" applyAlignment="1">
      <alignment horizontal="center" vertical="center" wrapText="1"/>
    </xf>
    <xf numFmtId="1" fontId="2" fillId="0" borderId="47" xfId="7" applyNumberFormat="1" applyFont="1" applyFill="1" applyBorder="1" applyAlignment="1">
      <alignment horizontal="center" vertical="center" wrapText="1"/>
    </xf>
    <xf numFmtId="164" fontId="2" fillId="0" borderId="57" xfId="7" applyNumberFormat="1" applyFont="1" applyFill="1" applyBorder="1" applyAlignment="1">
      <alignment horizontal="center" vertical="center" wrapText="1"/>
    </xf>
    <xf numFmtId="164" fontId="2" fillId="0" borderId="69" xfId="7" applyNumberFormat="1" applyFont="1" applyFill="1" applyBorder="1" applyAlignment="1">
      <alignment horizontal="center" vertical="center" wrapText="1"/>
    </xf>
    <xf numFmtId="1" fontId="2" fillId="0" borderId="57" xfId="7" applyNumberFormat="1" applyFont="1" applyFill="1" applyBorder="1" applyAlignment="1">
      <alignment horizontal="center" vertical="center" wrapText="1"/>
    </xf>
    <xf numFmtId="0" fontId="2" fillId="0" borderId="57" xfId="7" applyNumberFormat="1" applyFont="1" applyFill="1" applyBorder="1" applyAlignment="1">
      <alignment horizontal="center" vertical="center" wrapText="1"/>
    </xf>
    <xf numFmtId="1" fontId="2" fillId="0" borderId="69" xfId="7" applyNumberFormat="1" applyFont="1" applyFill="1" applyBorder="1" applyAlignment="1">
      <alignment horizontal="center" vertical="center" wrapText="1"/>
    </xf>
    <xf numFmtId="0" fontId="4" fillId="0" borderId="54" xfId="7" applyFont="1" applyFill="1" applyBorder="1" applyAlignment="1">
      <alignment horizontal="left" vertical="top" wrapText="1"/>
    </xf>
    <xf numFmtId="1" fontId="2" fillId="0" borderId="56" xfId="7" applyNumberFormat="1" applyFont="1" applyFill="1" applyBorder="1" applyAlignment="1">
      <alignment horizontal="center" vertical="center" wrapText="1"/>
    </xf>
    <xf numFmtId="0" fontId="2" fillId="0" borderId="57" xfId="7" applyFont="1" applyFill="1" applyBorder="1" applyAlignment="1">
      <alignment horizontal="center" vertical="center"/>
    </xf>
    <xf numFmtId="0" fontId="2" fillId="0" borderId="56" xfId="7" applyFont="1" applyFill="1" applyBorder="1" applyAlignment="1">
      <alignment horizontal="center" vertical="center"/>
    </xf>
    <xf numFmtId="0" fontId="4" fillId="0" borderId="44" xfId="7" applyFont="1" applyFill="1" applyBorder="1" applyAlignment="1">
      <alignment horizontal="left" vertical="top" wrapText="1"/>
    </xf>
    <xf numFmtId="0" fontId="4" fillId="0" borderId="15" xfId="7" applyFont="1" applyFill="1" applyBorder="1" applyAlignment="1">
      <alignment horizontal="left" vertical="top" wrapText="1"/>
    </xf>
    <xf numFmtId="1" fontId="4" fillId="0" borderId="14" xfId="7" applyNumberFormat="1" applyFont="1" applyFill="1" applyBorder="1" applyAlignment="1">
      <alignment horizontal="center" vertical="top" wrapText="1"/>
    </xf>
    <xf numFmtId="1" fontId="4" fillId="0" borderId="16" xfId="7" applyNumberFormat="1" applyFont="1" applyFill="1" applyBorder="1" applyAlignment="1">
      <alignment horizontal="center" vertical="top" wrapText="1"/>
    </xf>
    <xf numFmtId="0" fontId="4" fillId="0" borderId="68" xfId="7" applyFont="1" applyFill="1" applyBorder="1" applyAlignment="1">
      <alignment vertical="top" wrapText="1"/>
    </xf>
    <xf numFmtId="0" fontId="6" fillId="0" borderId="56" xfId="7" applyFont="1" applyFill="1" applyBorder="1" applyAlignment="1">
      <alignment horizontal="center" vertical="top"/>
    </xf>
    <xf numFmtId="0" fontId="6" fillId="0" borderId="70" xfId="7" applyFont="1" applyFill="1" applyBorder="1" applyAlignment="1">
      <alignment horizontal="center" vertical="top"/>
    </xf>
    <xf numFmtId="0" fontId="4" fillId="0" borderId="59" xfId="7" applyFont="1" applyFill="1" applyBorder="1" applyAlignment="1">
      <alignment vertical="top" wrapText="1"/>
    </xf>
    <xf numFmtId="1" fontId="4" fillId="0" borderId="30" xfId="7" applyNumberFormat="1" applyFont="1" applyFill="1" applyBorder="1" applyAlignment="1">
      <alignment horizontal="center" vertical="top" wrapText="1"/>
    </xf>
    <xf numFmtId="0" fontId="4" fillId="0" borderId="30" xfId="7" applyNumberFormat="1" applyFont="1" applyFill="1" applyBorder="1" applyAlignment="1">
      <alignment horizontal="center" vertical="top" wrapText="1"/>
    </xf>
    <xf numFmtId="0" fontId="4" fillId="0" borderId="5" xfId="7" applyFont="1" applyFill="1" applyBorder="1" applyAlignment="1">
      <alignment horizontal="left" vertical="center" wrapText="1"/>
    </xf>
    <xf numFmtId="0" fontId="2" fillId="0" borderId="50" xfId="7" applyFont="1" applyFill="1" applyBorder="1" applyAlignment="1">
      <alignment horizontal="center" vertical="center"/>
    </xf>
    <xf numFmtId="0" fontId="18" fillId="24" borderId="49" xfId="7" applyFont="1" applyFill="1" applyBorder="1" applyAlignment="1">
      <alignment horizontal="center" vertical="center"/>
    </xf>
    <xf numFmtId="0" fontId="2" fillId="0" borderId="18" xfId="7" applyFont="1" applyFill="1" applyBorder="1" applyAlignment="1">
      <alignment horizontal="center" vertical="center"/>
    </xf>
    <xf numFmtId="0" fontId="2" fillId="0" borderId="18" xfId="7" applyFont="1" applyFill="1" applyBorder="1" applyAlignment="1">
      <alignment horizontal="center" vertical="top"/>
    </xf>
    <xf numFmtId="166" fontId="4" fillId="0" borderId="6" xfId="33" applyNumberFormat="1" applyFont="1" applyFill="1" applyBorder="1" applyAlignment="1">
      <alignment horizontal="center" vertical="top"/>
    </xf>
    <xf numFmtId="166" fontId="4" fillId="0" borderId="19" xfId="33" applyNumberFormat="1" applyFont="1" applyFill="1" applyBorder="1" applyAlignment="1">
      <alignment horizontal="center" vertical="top"/>
    </xf>
    <xf numFmtId="166" fontId="3" fillId="0" borderId="19" xfId="33" applyNumberFormat="1" applyFont="1" applyFill="1" applyBorder="1" applyAlignment="1">
      <alignment horizontal="center" vertical="top" wrapText="1"/>
    </xf>
    <xf numFmtId="166" fontId="4" fillId="0" borderId="20" xfId="33" applyNumberFormat="1" applyFont="1" applyFill="1" applyBorder="1" applyAlignment="1">
      <alignment horizontal="center" vertical="top"/>
    </xf>
    <xf numFmtId="166" fontId="4" fillId="10" borderId="18" xfId="33" applyNumberFormat="1" applyFont="1" applyFill="1" applyBorder="1" applyAlignment="1">
      <alignment vertical="top"/>
    </xf>
    <xf numFmtId="166" fontId="4" fillId="0" borderId="18" xfId="33" applyNumberFormat="1" applyFont="1" applyFill="1" applyBorder="1" applyAlignment="1">
      <alignment vertical="top"/>
    </xf>
    <xf numFmtId="167" fontId="4" fillId="0" borderId="65" xfId="33" applyNumberFormat="1" applyFont="1" applyFill="1" applyBorder="1" applyAlignment="1">
      <alignment horizontal="center" vertical="center"/>
    </xf>
    <xf numFmtId="167" fontId="3" fillId="0" borderId="26" xfId="33" applyNumberFormat="1" applyFont="1" applyFill="1" applyBorder="1" applyAlignment="1">
      <alignment horizontal="center" vertical="center"/>
    </xf>
    <xf numFmtId="167" fontId="4" fillId="0" borderId="27" xfId="33" applyNumberFormat="1" applyFont="1" applyFill="1" applyBorder="1" applyAlignment="1">
      <alignment horizontal="center" vertical="center"/>
    </xf>
    <xf numFmtId="167" fontId="3" fillId="24" borderId="4" xfId="33" applyNumberFormat="1" applyFont="1" applyFill="1" applyBorder="1" applyAlignment="1">
      <alignment horizontal="center" vertical="top"/>
    </xf>
    <xf numFmtId="167" fontId="3" fillId="24" borderId="4" xfId="33" applyNumberFormat="1" applyFont="1" applyFill="1" applyBorder="1" applyAlignment="1">
      <alignment horizontal="center" vertical="center"/>
    </xf>
    <xf numFmtId="167" fontId="3" fillId="24" borderId="60" xfId="33" applyNumberFormat="1" applyFont="1" applyFill="1" applyBorder="1" applyAlignment="1">
      <alignment horizontal="center" vertical="center"/>
    </xf>
    <xf numFmtId="167" fontId="4" fillId="0" borderId="28" xfId="33" applyNumberFormat="1" applyFont="1" applyFill="1" applyBorder="1" applyAlignment="1">
      <alignment horizontal="center" vertical="center"/>
    </xf>
    <xf numFmtId="167" fontId="3" fillId="0" borderId="19" xfId="33" applyNumberFormat="1" applyFont="1" applyFill="1" applyBorder="1" applyAlignment="1">
      <alignment horizontal="center" vertical="center"/>
    </xf>
    <xf numFmtId="167" fontId="4" fillId="0" borderId="20" xfId="33" applyNumberFormat="1" applyFont="1" applyFill="1" applyBorder="1" applyAlignment="1">
      <alignment horizontal="center" vertical="center"/>
    </xf>
    <xf numFmtId="167" fontId="4" fillId="0" borderId="19" xfId="33" applyNumberFormat="1" applyFont="1" applyFill="1" applyBorder="1" applyAlignment="1">
      <alignment horizontal="center" vertical="top"/>
    </xf>
    <xf numFmtId="167" fontId="3" fillId="0" borderId="19" xfId="33" applyNumberFormat="1" applyFont="1" applyFill="1" applyBorder="1" applyAlignment="1">
      <alignment horizontal="center" vertical="top" wrapText="1"/>
    </xf>
    <xf numFmtId="167" fontId="4" fillId="0" borderId="20" xfId="33" applyNumberFormat="1" applyFont="1" applyFill="1" applyBorder="1" applyAlignment="1">
      <alignment horizontal="center" vertical="top"/>
    </xf>
    <xf numFmtId="167" fontId="4" fillId="10" borderId="18" xfId="33" applyNumberFormat="1" applyFont="1" applyFill="1" applyBorder="1" applyAlignment="1">
      <alignment vertical="top"/>
    </xf>
    <xf numFmtId="167" fontId="4" fillId="0" borderId="18" xfId="33" applyNumberFormat="1" applyFont="1" applyFill="1" applyBorder="1" applyAlignment="1">
      <alignment vertical="top"/>
    </xf>
    <xf numFmtId="167" fontId="4" fillId="0" borderId="6" xfId="33" applyNumberFormat="1" applyFont="1" applyFill="1" applyBorder="1" applyAlignment="1">
      <alignment vertical="top"/>
    </xf>
    <xf numFmtId="166" fontId="2" fillId="10" borderId="18" xfId="33" applyNumberFormat="1" applyFont="1" applyFill="1" applyBorder="1" applyAlignment="1">
      <alignment vertical="top"/>
    </xf>
    <xf numFmtId="166" fontId="2" fillId="0" borderId="50" xfId="33" applyNumberFormat="1" applyFont="1" applyFill="1" applyBorder="1" applyAlignment="1">
      <alignment vertical="top"/>
    </xf>
    <xf numFmtId="166" fontId="6" fillId="0" borderId="6" xfId="33" applyNumberFormat="1" applyFont="1" applyFill="1" applyBorder="1" applyAlignment="1">
      <alignment horizontal="center" vertical="top"/>
    </xf>
    <xf numFmtId="166" fontId="6" fillId="0" borderId="19" xfId="33" applyNumberFormat="1" applyFont="1" applyFill="1" applyBorder="1" applyAlignment="1">
      <alignment horizontal="center" vertical="top"/>
    </xf>
    <xf numFmtId="166" fontId="5" fillId="0" borderId="19" xfId="33" applyNumberFormat="1" applyFont="1" applyFill="1" applyBorder="1" applyAlignment="1">
      <alignment horizontal="center" vertical="top" wrapText="1"/>
    </xf>
    <xf numFmtId="166" fontId="6" fillId="0" borderId="20" xfId="33" applyNumberFormat="1" applyFont="1" applyFill="1" applyBorder="1" applyAlignment="1">
      <alignment horizontal="center" vertical="top"/>
    </xf>
    <xf numFmtId="1" fontId="2" fillId="0" borderId="19" xfId="7" applyNumberFormat="1" applyFont="1" applyBorder="1" applyAlignment="1">
      <alignment horizontal="center" vertical="center" wrapText="1"/>
    </xf>
    <xf numFmtId="0" fontId="2" fillId="0" borderId="19" xfId="7" applyFont="1" applyBorder="1" applyAlignment="1">
      <alignment horizontal="center" vertical="center" wrapText="1"/>
    </xf>
    <xf numFmtId="1" fontId="2" fillId="0" borderId="57" xfId="7" applyNumberFormat="1" applyFont="1" applyBorder="1" applyAlignment="1">
      <alignment horizontal="center" vertical="center" wrapText="1"/>
    </xf>
    <xf numFmtId="0" fontId="2" fillId="0" borderId="57" xfId="7" applyFont="1" applyBorder="1" applyAlignment="1">
      <alignment horizontal="center" vertical="center" wrapText="1"/>
    </xf>
    <xf numFmtId="1" fontId="2" fillId="0" borderId="69" xfId="7" applyNumberFormat="1" applyFont="1" applyBorder="1" applyAlignment="1">
      <alignment horizontal="center" vertical="center" wrapText="1"/>
    </xf>
    <xf numFmtId="1" fontId="2" fillId="0" borderId="20" xfId="7" applyNumberFormat="1" applyFont="1" applyBorder="1" applyAlignment="1">
      <alignment horizontal="center" vertical="center" wrapText="1"/>
    </xf>
    <xf numFmtId="0" fontId="2" fillId="0" borderId="70" xfId="7" applyFont="1" applyBorder="1" applyAlignment="1">
      <alignment horizontal="center" vertical="top" wrapText="1"/>
    </xf>
    <xf numFmtId="0" fontId="2" fillId="0" borderId="56" xfId="7" applyFont="1" applyBorder="1" applyAlignment="1">
      <alignment horizontal="center" vertical="top" wrapText="1"/>
    </xf>
    <xf numFmtId="1" fontId="2" fillId="0" borderId="20" xfId="7" applyNumberFormat="1" applyFont="1" applyFill="1" applyBorder="1" applyAlignment="1">
      <alignment horizontal="center" vertical="center" wrapText="1"/>
    </xf>
    <xf numFmtId="164" fontId="2" fillId="0" borderId="56" xfId="7" applyNumberFormat="1" applyFont="1" applyFill="1" applyBorder="1" applyAlignment="1">
      <alignment horizontal="center" vertical="center" wrapText="1"/>
    </xf>
    <xf numFmtId="1" fontId="2" fillId="0" borderId="19" xfId="7" applyNumberFormat="1" applyFont="1" applyFill="1" applyBorder="1" applyAlignment="1">
      <alignment horizontal="center" vertical="center"/>
    </xf>
    <xf numFmtId="0" fontId="2" fillId="0" borderId="19" xfId="7" applyNumberFormat="1" applyFont="1" applyFill="1" applyBorder="1" applyAlignment="1">
      <alignment horizontal="center" vertical="center"/>
    </xf>
    <xf numFmtId="1" fontId="2" fillId="0" borderId="47" xfId="7" applyNumberFormat="1" applyFont="1" applyFill="1" applyBorder="1" applyAlignment="1">
      <alignment horizontal="center" vertical="center"/>
    </xf>
    <xf numFmtId="0" fontId="4" fillId="0" borderId="54" xfId="7" applyFont="1" applyFill="1" applyBorder="1" applyAlignment="1">
      <alignment horizontal="left" vertical="center"/>
    </xf>
    <xf numFmtId="1" fontId="2" fillId="0" borderId="57" xfId="7" applyNumberFormat="1" applyFont="1" applyFill="1" applyBorder="1" applyAlignment="1">
      <alignment horizontal="center" vertical="center"/>
    </xf>
    <xf numFmtId="0" fontId="2" fillId="0" borderId="57" xfId="7" applyNumberFormat="1" applyFont="1" applyFill="1" applyBorder="1" applyAlignment="1">
      <alignment horizontal="center" vertical="center"/>
    </xf>
    <xf numFmtId="1" fontId="2" fillId="0" borderId="56" xfId="7" applyNumberFormat="1" applyFont="1" applyFill="1" applyBorder="1" applyAlignment="1">
      <alignment horizontal="center" vertical="center"/>
    </xf>
    <xf numFmtId="0" fontId="2" fillId="0" borderId="69" xfId="7" applyNumberFormat="1" applyFont="1" applyFill="1" applyBorder="1" applyAlignment="1">
      <alignment horizontal="center" vertical="center"/>
    </xf>
    <xf numFmtId="1" fontId="2" fillId="0" borderId="69" xfId="7" applyNumberFormat="1" applyFont="1" applyFill="1" applyBorder="1" applyAlignment="1">
      <alignment horizontal="center" vertical="center"/>
    </xf>
    <xf numFmtId="1" fontId="2" fillId="0" borderId="36" xfId="7" applyNumberFormat="1" applyFont="1" applyFill="1" applyBorder="1" applyAlignment="1">
      <alignment horizontal="center" vertical="center"/>
    </xf>
    <xf numFmtId="0" fontId="2" fillId="0" borderId="62" xfId="7" applyFont="1" applyFill="1" applyBorder="1" applyAlignment="1">
      <alignment vertical="top" wrapText="1"/>
    </xf>
    <xf numFmtId="1" fontId="2" fillId="0" borderId="36" xfId="7" applyNumberFormat="1" applyFont="1" applyFill="1" applyBorder="1" applyAlignment="1">
      <alignment horizontal="center" vertical="top" wrapText="1"/>
    </xf>
    <xf numFmtId="49" fontId="2" fillId="0" borderId="57" xfId="7" applyNumberFormat="1" applyFont="1" applyFill="1" applyBorder="1" applyAlignment="1">
      <alignment horizontal="center" vertical="center" wrapText="1"/>
    </xf>
    <xf numFmtId="0" fontId="4" fillId="0" borderId="32" xfId="7" applyFont="1" applyBorder="1" applyAlignment="1">
      <alignment vertical="top" wrapText="1"/>
    </xf>
    <xf numFmtId="0" fontId="4" fillId="0" borderId="42" xfId="7" applyFont="1" applyFill="1" applyBorder="1" applyAlignment="1">
      <alignment vertical="center" wrapText="1"/>
    </xf>
    <xf numFmtId="0" fontId="4" fillId="0" borderId="22" xfId="7" applyFont="1" applyBorder="1" applyAlignment="1">
      <alignment horizontal="center" vertical="top"/>
    </xf>
    <xf numFmtId="0" fontId="4" fillId="0" borderId="60" xfId="7" applyFont="1" applyBorder="1" applyAlignment="1">
      <alignment horizontal="center" vertical="top"/>
    </xf>
    <xf numFmtId="0" fontId="2" fillId="0" borderId="39" xfId="7" applyNumberFormat="1" applyFont="1" applyFill="1" applyBorder="1" applyAlignment="1">
      <alignment horizontal="center" vertical="center" wrapText="1"/>
    </xf>
    <xf numFmtId="0" fontId="2" fillId="0" borderId="30" xfId="7" applyNumberFormat="1" applyFont="1" applyFill="1" applyBorder="1" applyAlignment="1">
      <alignment horizontal="center" vertical="center" wrapText="1"/>
    </xf>
    <xf numFmtId="0" fontId="2" fillId="0" borderId="31" xfId="7" applyNumberFormat="1" applyFont="1" applyFill="1" applyBorder="1" applyAlignment="1">
      <alignment horizontal="center" vertical="center" wrapText="1"/>
    </xf>
    <xf numFmtId="49" fontId="2" fillId="0" borderId="30" xfId="7" applyNumberFormat="1" applyFont="1" applyFill="1" applyBorder="1" applyAlignment="1">
      <alignment horizontal="center" vertical="top" wrapText="1"/>
    </xf>
    <xf numFmtId="0" fontId="2" fillId="0" borderId="14" xfId="7" applyNumberFormat="1" applyFont="1" applyFill="1" applyBorder="1" applyAlignment="1">
      <alignment horizontal="center" vertical="top" wrapText="1"/>
    </xf>
    <xf numFmtId="0" fontId="2" fillId="0" borderId="16" xfId="7" applyNumberFormat="1" applyFont="1" applyFill="1" applyBorder="1" applyAlignment="1">
      <alignment horizontal="center" vertical="top" wrapText="1"/>
    </xf>
    <xf numFmtId="0" fontId="2" fillId="0" borderId="57" xfId="7" applyNumberFormat="1" applyFont="1" applyFill="1" applyBorder="1" applyAlignment="1">
      <alignment horizontal="center" vertical="top" wrapText="1"/>
    </xf>
    <xf numFmtId="0" fontId="2" fillId="0" borderId="56" xfId="7" applyNumberFormat="1" applyFont="1" applyFill="1" applyBorder="1" applyAlignment="1">
      <alignment horizontal="center" vertical="top" wrapText="1"/>
    </xf>
    <xf numFmtId="0" fontId="2" fillId="0" borderId="1" xfId="7" applyNumberFormat="1" applyFont="1" applyFill="1" applyBorder="1" applyAlignment="1">
      <alignment horizontal="center" vertical="top" wrapText="1"/>
    </xf>
    <xf numFmtId="0" fontId="2" fillId="0" borderId="2" xfId="7" applyNumberFormat="1" applyFont="1" applyFill="1" applyBorder="1" applyAlignment="1">
      <alignment horizontal="center" vertical="top" wrapText="1"/>
    </xf>
    <xf numFmtId="0" fontId="4" fillId="10" borderId="55" xfId="7" applyFont="1" applyFill="1" applyBorder="1" applyAlignment="1">
      <alignment horizontal="left" vertical="center" wrapText="1"/>
    </xf>
    <xf numFmtId="49" fontId="4" fillId="0" borderId="36" xfId="7" applyNumberFormat="1" applyFont="1" applyFill="1" applyBorder="1" applyAlignment="1">
      <alignment horizontal="center" vertical="center" wrapText="1"/>
    </xf>
    <xf numFmtId="1" fontId="4" fillId="0" borderId="74" xfId="7" applyNumberFormat="1" applyFont="1" applyFill="1" applyBorder="1" applyAlignment="1">
      <alignment horizontal="center" vertical="center" wrapText="1"/>
    </xf>
    <xf numFmtId="49" fontId="4" fillId="0" borderId="76" xfId="7" applyNumberFormat="1" applyFont="1" applyFill="1" applyBorder="1" applyAlignment="1">
      <alignment horizontal="center" vertical="center" wrapText="1"/>
    </xf>
    <xf numFmtId="0" fontId="6" fillId="0" borderId="51" xfId="0" applyFont="1" applyBorder="1" applyAlignment="1">
      <alignment horizontal="left" vertical="top"/>
    </xf>
    <xf numFmtId="0" fontId="6" fillId="0" borderId="62" xfId="0" applyFont="1" applyBorder="1" applyAlignment="1">
      <alignment horizontal="left" vertical="top"/>
    </xf>
    <xf numFmtId="0" fontId="6" fillId="0" borderId="51" xfId="0" applyFont="1" applyFill="1" applyBorder="1" applyAlignment="1">
      <alignment horizontal="left" vertical="top" wrapText="1"/>
    </xf>
    <xf numFmtId="0" fontId="2" fillId="0" borderId="1" xfId="0" applyFont="1" applyBorder="1" applyAlignment="1">
      <alignment horizontal="center" vertical="center" textRotation="90" wrapText="1"/>
    </xf>
    <xf numFmtId="49" fontId="5" fillId="2" borderId="59" xfId="0" applyNumberFormat="1" applyFont="1" applyFill="1" applyBorder="1" applyAlignment="1">
      <alignment horizontal="center" vertical="top"/>
    </xf>
    <xf numFmtId="49" fontId="2" fillId="0" borderId="18" xfId="0" applyNumberFormat="1" applyFont="1" applyBorder="1" applyAlignment="1">
      <alignment horizontal="center" vertical="top"/>
    </xf>
    <xf numFmtId="49" fontId="5" fillId="11" borderId="26" xfId="0" applyNumberFormat="1" applyFont="1" applyFill="1" applyBorder="1" applyAlignment="1">
      <alignment horizontal="center" vertical="top" wrapText="1"/>
    </xf>
    <xf numFmtId="49" fontId="5" fillId="11" borderId="19" xfId="0" applyNumberFormat="1" applyFont="1" applyFill="1" applyBorder="1" applyAlignment="1">
      <alignment horizontal="center" vertical="top" wrapText="1"/>
    </xf>
    <xf numFmtId="0" fontId="15" fillId="11" borderId="30" xfId="0" applyFont="1" applyFill="1" applyBorder="1" applyAlignment="1">
      <alignment horizontal="center" vertical="top" wrapText="1"/>
    </xf>
    <xf numFmtId="49" fontId="5" fillId="3" borderId="19" xfId="0" applyNumberFormat="1" applyFont="1" applyFill="1" applyBorder="1" applyAlignment="1">
      <alignment horizontal="center" vertical="top"/>
    </xf>
    <xf numFmtId="49" fontId="5" fillId="11" borderId="23" xfId="0" applyNumberFormat="1" applyFont="1" applyFill="1" applyBorder="1" applyAlignment="1">
      <alignment horizontal="right" vertical="top"/>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15" fillId="0" borderId="0" xfId="0" applyFont="1" applyBorder="1" applyAlignment="1">
      <alignment horizontal="center" vertical="top"/>
    </xf>
    <xf numFmtId="0" fontId="15" fillId="0" borderId="42" xfId="0" applyFont="1" applyBorder="1" applyAlignment="1">
      <alignment horizontal="center" vertical="top"/>
    </xf>
    <xf numFmtId="0" fontId="15" fillId="0" borderId="24" xfId="0" applyFont="1" applyBorder="1" applyAlignment="1">
      <alignment horizontal="center" vertical="top"/>
    </xf>
    <xf numFmtId="0" fontId="15" fillId="0" borderId="23" xfId="0" applyFont="1" applyBorder="1" applyAlignment="1">
      <alignment vertical="top" wrapText="1"/>
    </xf>
    <xf numFmtId="49" fontId="5" fillId="3" borderId="23" xfId="0" applyNumberFormat="1" applyFont="1" applyFill="1" applyBorder="1" applyAlignment="1">
      <alignment horizontal="right" vertical="top"/>
    </xf>
    <xf numFmtId="49" fontId="5" fillId="2" borderId="34" xfId="0" applyNumberFormat="1" applyFont="1" applyFill="1" applyBorder="1" applyAlignment="1">
      <alignment horizontal="center" vertical="top" wrapText="1"/>
    </xf>
    <xf numFmtId="49" fontId="2" fillId="0" borderId="42" xfId="0" applyNumberFormat="1" applyFont="1" applyBorder="1" applyAlignment="1">
      <alignment horizontal="center" vertical="top"/>
    </xf>
    <xf numFmtId="0" fontId="6" fillId="0" borderId="44" xfId="0" applyFont="1" applyBorder="1" applyAlignment="1">
      <alignment horizontal="left" vertical="top" wrapText="1"/>
    </xf>
    <xf numFmtId="0" fontId="15" fillId="0" borderId="44" xfId="0" applyFont="1" applyBorder="1" applyAlignment="1">
      <alignment horizontal="left" vertical="top" wrapText="1"/>
    </xf>
    <xf numFmtId="0" fontId="15" fillId="11" borderId="19" xfId="0" applyFont="1" applyFill="1" applyBorder="1" applyAlignment="1">
      <alignment horizontal="center" vertical="top" wrapText="1"/>
    </xf>
    <xf numFmtId="0" fontId="6" fillId="0" borderId="32" xfId="0" applyFont="1" applyBorder="1" applyAlignment="1">
      <alignment horizontal="left" vertical="top" wrapText="1"/>
    </xf>
    <xf numFmtId="49" fontId="5" fillId="11" borderId="19" xfId="0" applyNumberFormat="1" applyFont="1" applyFill="1" applyBorder="1" applyAlignment="1">
      <alignment horizontal="center" vertical="top"/>
    </xf>
    <xf numFmtId="0" fontId="28" fillId="0" borderId="42" xfId="0" applyFont="1" applyBorder="1" applyAlignment="1">
      <alignment horizontal="center" vertical="top" wrapText="1"/>
    </xf>
    <xf numFmtId="0" fontId="33" fillId="0" borderId="44" xfId="0" applyFont="1" applyBorder="1" applyAlignment="1">
      <alignment horizontal="left" vertical="top" wrapText="1"/>
    </xf>
    <xf numFmtId="49" fontId="19" fillId="0" borderId="42" xfId="0" applyNumberFormat="1" applyFont="1" applyBorder="1" applyAlignment="1">
      <alignment horizontal="center" vertical="top"/>
    </xf>
    <xf numFmtId="164" fontId="5" fillId="3" borderId="23" xfId="0" applyNumberFormat="1" applyFont="1" applyFill="1" applyBorder="1" applyAlignment="1">
      <alignment horizontal="center" vertical="top"/>
    </xf>
    <xf numFmtId="2" fontId="18" fillId="0" borderId="0" xfId="0" applyNumberFormat="1" applyFont="1" applyBorder="1" applyAlignment="1">
      <alignment horizontal="center" vertical="top"/>
    </xf>
    <xf numFmtId="2" fontId="35" fillId="13" borderId="49" xfId="0" applyNumberFormat="1" applyFont="1" applyFill="1" applyBorder="1" applyAlignment="1">
      <alignment horizontal="center" vertical="top"/>
    </xf>
    <xf numFmtId="0" fontId="6" fillId="0" borderId="54" xfId="0" applyFont="1" applyFill="1" applyBorder="1" applyAlignment="1">
      <alignment horizontal="left" vertical="top" wrapText="1"/>
    </xf>
    <xf numFmtId="0" fontId="6" fillId="0" borderId="52" xfId="0" applyFont="1" applyFill="1" applyBorder="1" applyAlignment="1">
      <alignment horizontal="left" vertical="top" wrapText="1"/>
    </xf>
    <xf numFmtId="49" fontId="5" fillId="20" borderId="23" xfId="0" applyNumberFormat="1" applyFont="1" applyFill="1" applyBorder="1" applyAlignment="1">
      <alignment horizontal="right" vertical="top"/>
    </xf>
    <xf numFmtId="49" fontId="5" fillId="8" borderId="19"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49" fontId="5" fillId="0" borderId="35" xfId="0" applyNumberFormat="1" applyFont="1" applyFill="1" applyBorder="1" applyAlignment="1">
      <alignment horizontal="center" vertical="top"/>
    </xf>
    <xf numFmtId="49" fontId="5" fillId="0" borderId="67" xfId="0" applyNumberFormat="1" applyFont="1" applyFill="1" applyBorder="1" applyAlignment="1">
      <alignment horizontal="center" vertical="top"/>
    </xf>
    <xf numFmtId="49" fontId="5" fillId="0" borderId="65" xfId="0" applyNumberFormat="1" applyFont="1" applyFill="1" applyBorder="1" applyAlignment="1">
      <alignment horizontal="center" vertical="top"/>
    </xf>
    <xf numFmtId="49" fontId="5" fillId="0" borderId="7" xfId="0" applyNumberFormat="1" applyFont="1" applyFill="1" applyBorder="1" applyAlignment="1">
      <alignment horizontal="center" vertical="top"/>
    </xf>
    <xf numFmtId="49" fontId="5" fillId="0" borderId="0" xfId="0" applyNumberFormat="1" applyFont="1" applyFill="1" applyBorder="1" applyAlignment="1">
      <alignment horizontal="center" vertical="top"/>
    </xf>
    <xf numFmtId="49" fontId="2" fillId="0" borderId="18" xfId="0" applyNumberFormat="1" applyFont="1" applyFill="1" applyBorder="1" applyAlignment="1">
      <alignment horizontal="center" vertical="top"/>
    </xf>
    <xf numFmtId="49" fontId="5" fillId="8" borderId="26" xfId="0" applyNumberFormat="1" applyFont="1" applyFill="1" applyBorder="1" applyAlignment="1">
      <alignment horizontal="center" vertical="top"/>
    </xf>
    <xf numFmtId="49" fontId="5" fillId="8" borderId="30" xfId="0" applyNumberFormat="1" applyFont="1" applyFill="1" applyBorder="1" applyAlignment="1">
      <alignment horizontal="center" vertical="top"/>
    </xf>
    <xf numFmtId="49" fontId="5" fillId="0" borderId="26" xfId="0" applyNumberFormat="1" applyFont="1" applyFill="1" applyBorder="1" applyAlignment="1">
      <alignment horizontal="center" vertical="top"/>
    </xf>
    <xf numFmtId="49" fontId="5" fillId="0" borderId="20" xfId="0" applyNumberFormat="1" applyFont="1" applyFill="1" applyBorder="1" applyAlignment="1">
      <alignment horizontal="center" vertical="top"/>
    </xf>
    <xf numFmtId="49" fontId="5" fillId="8" borderId="28" xfId="0" applyNumberFormat="1" applyFont="1" applyFill="1" applyBorder="1" applyAlignment="1">
      <alignment horizontal="center" vertical="top"/>
    </xf>
    <xf numFmtId="0" fontId="2" fillId="0" borderId="1" xfId="0" applyFont="1" applyFill="1" applyBorder="1" applyAlignment="1">
      <alignment horizontal="center" vertical="center" textRotation="90" wrapText="1"/>
    </xf>
    <xf numFmtId="49" fontId="5" fillId="8" borderId="7" xfId="0" applyNumberFormat="1" applyFont="1" applyFill="1" applyBorder="1" applyAlignment="1">
      <alignment horizontal="center" vertical="top"/>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15" fillId="0" borderId="59" xfId="0" applyFont="1" applyBorder="1" applyAlignment="1">
      <alignment horizontal="left" vertical="top" wrapText="1"/>
    </xf>
    <xf numFmtId="49" fontId="5" fillId="7" borderId="23" xfId="0" applyNumberFormat="1" applyFont="1" applyFill="1" applyBorder="1" applyAlignment="1">
      <alignment horizontal="right" vertical="top"/>
    </xf>
    <xf numFmtId="0" fontId="6" fillId="0" borderId="23" xfId="0" applyFont="1" applyBorder="1" applyAlignment="1">
      <alignment horizontal="left" vertical="top" wrapText="1"/>
    </xf>
    <xf numFmtId="1" fontId="6" fillId="0" borderId="19" xfId="0" applyNumberFormat="1" applyFont="1" applyFill="1" applyBorder="1" applyAlignment="1">
      <alignment horizontal="center" vertical="top"/>
    </xf>
    <xf numFmtId="1" fontId="6" fillId="0" borderId="30" xfId="0" applyNumberFormat="1" applyFont="1" applyFill="1" applyBorder="1" applyAlignment="1">
      <alignment horizontal="center" vertical="top"/>
    </xf>
    <xf numFmtId="0" fontId="6" fillId="0" borderId="27" xfId="0" applyFont="1" applyFill="1" applyBorder="1" applyAlignment="1">
      <alignment horizontal="center" vertical="top" wrapText="1"/>
    </xf>
    <xf numFmtId="0" fontId="6" fillId="0" borderId="20" xfId="0" applyFont="1" applyFill="1" applyBorder="1" applyAlignment="1">
      <alignment horizontal="center" vertical="top" wrapText="1"/>
    </xf>
    <xf numFmtId="0" fontId="6" fillId="0" borderId="31" xfId="0" applyFont="1" applyFill="1" applyBorder="1" applyAlignment="1">
      <alignment horizontal="center" vertical="top" wrapText="1"/>
    </xf>
    <xf numFmtId="49" fontId="5" fillId="2" borderId="59" xfId="0" applyNumberFormat="1" applyFont="1" applyFill="1" applyBorder="1" applyAlignment="1">
      <alignment horizontal="center" vertical="top"/>
    </xf>
    <xf numFmtId="0" fontId="2" fillId="0" borderId="1" xfId="0" applyFont="1" applyBorder="1" applyAlignment="1">
      <alignment horizontal="center" vertical="center" textRotation="90" wrapText="1"/>
    </xf>
    <xf numFmtId="49" fontId="5" fillId="8" borderId="19" xfId="0" applyNumberFormat="1" applyFont="1" applyFill="1" applyBorder="1" applyAlignment="1">
      <alignment horizontal="center" vertical="top"/>
    </xf>
    <xf numFmtId="0" fontId="2" fillId="0" borderId="1" xfId="0" applyFont="1" applyFill="1" applyBorder="1" applyAlignment="1">
      <alignment horizontal="center" vertical="center" textRotation="90" wrapText="1"/>
    </xf>
    <xf numFmtId="49" fontId="5" fillId="8" borderId="28" xfId="0" applyNumberFormat="1" applyFont="1" applyFill="1" applyBorder="1" applyAlignment="1">
      <alignment horizontal="center" vertical="top"/>
    </xf>
    <xf numFmtId="49" fontId="5" fillId="0" borderId="20" xfId="0" applyNumberFormat="1" applyFont="1" applyFill="1" applyBorder="1" applyAlignment="1">
      <alignment horizontal="center" vertical="top"/>
    </xf>
    <xf numFmtId="49" fontId="5" fillId="8" borderId="26" xfId="0" applyNumberFormat="1" applyFont="1" applyFill="1" applyBorder="1" applyAlignment="1">
      <alignment horizontal="center" vertical="top"/>
    </xf>
    <xf numFmtId="49" fontId="5" fillId="8" borderId="30" xfId="0" applyNumberFormat="1" applyFont="1" applyFill="1" applyBorder="1" applyAlignment="1">
      <alignment horizontal="center" vertical="top"/>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5" fillId="0" borderId="26" xfId="0" applyNumberFormat="1" applyFont="1" applyBorder="1" applyAlignment="1">
      <alignment horizontal="center" vertical="top"/>
    </xf>
    <xf numFmtId="49" fontId="5" fillId="0" borderId="19" xfId="0" applyNumberFormat="1" applyFont="1" applyBorder="1" applyAlignment="1">
      <alignment horizontal="center" vertical="top"/>
    </xf>
    <xf numFmtId="49" fontId="5" fillId="0" borderId="30" xfId="0" applyNumberFormat="1" applyFont="1" applyBorder="1" applyAlignment="1">
      <alignment horizontal="center" vertical="top"/>
    </xf>
    <xf numFmtId="0" fontId="6" fillId="0" borderId="30" xfId="0" applyFont="1" applyFill="1" applyBorder="1" applyAlignment="1">
      <alignment horizontal="center" vertical="top"/>
    </xf>
    <xf numFmtId="0" fontId="6" fillId="0" borderId="31" xfId="0" applyFont="1" applyFill="1" applyBorder="1" applyAlignment="1">
      <alignment horizontal="center" vertical="top"/>
    </xf>
    <xf numFmtId="0" fontId="23" fillId="0" borderId="26" xfId="0"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49" fontId="5" fillId="0" borderId="9" xfId="0" applyNumberFormat="1" applyFont="1" applyBorder="1" applyAlignment="1">
      <alignment horizontal="center" vertical="top"/>
    </xf>
    <xf numFmtId="49" fontId="26" fillId="2" borderId="34" xfId="0" applyNumberFormat="1" applyFont="1" applyFill="1" applyBorder="1" applyAlignment="1">
      <alignment horizontal="center" vertical="top"/>
    </xf>
    <xf numFmtId="49" fontId="26" fillId="2" borderId="39" xfId="0" applyNumberFormat="1" applyFont="1" applyFill="1" applyBorder="1" applyAlignment="1">
      <alignment horizontal="center" vertical="top"/>
    </xf>
    <xf numFmtId="49" fontId="26" fillId="3" borderId="30" xfId="0" applyNumberFormat="1" applyFont="1" applyFill="1" applyBorder="1" applyAlignment="1">
      <alignment horizontal="center" vertical="top"/>
    </xf>
    <xf numFmtId="49" fontId="26" fillId="2" borderId="6" xfId="0" applyNumberFormat="1" applyFont="1" applyFill="1" applyBorder="1" applyAlignment="1">
      <alignment horizontal="center" vertical="top"/>
    </xf>
    <xf numFmtId="0" fontId="91" fillId="0" borderId="0" xfId="0" applyFont="1" applyFill="1" applyBorder="1" applyAlignment="1">
      <alignment vertical="top"/>
    </xf>
    <xf numFmtId="49" fontId="5" fillId="11" borderId="26" xfId="0" applyNumberFormat="1" applyFont="1" applyFill="1" applyBorder="1" applyAlignment="1">
      <alignment horizontal="center" vertical="top" wrapText="1"/>
    </xf>
    <xf numFmtId="49" fontId="5" fillId="11" borderId="19" xfId="0" applyNumberFormat="1" applyFont="1" applyFill="1" applyBorder="1" applyAlignment="1">
      <alignment horizontal="center" vertical="top" wrapText="1"/>
    </xf>
    <xf numFmtId="0" fontId="15" fillId="11" borderId="30" xfId="0" applyFont="1" applyFill="1" applyBorder="1" applyAlignment="1">
      <alignment horizontal="center" vertical="top" wrapText="1"/>
    </xf>
    <xf numFmtId="0" fontId="6" fillId="0" borderId="32" xfId="0" applyFont="1" applyBorder="1" applyAlignment="1">
      <alignment horizontal="left" vertical="top" wrapText="1"/>
    </xf>
    <xf numFmtId="0" fontId="6" fillId="0" borderId="55" xfId="0" applyFont="1" applyBorder="1" applyAlignment="1">
      <alignment horizontal="center" vertical="top"/>
    </xf>
    <xf numFmtId="49" fontId="26" fillId="2" borderId="34" xfId="0" applyNumberFormat="1" applyFont="1" applyFill="1" applyBorder="1" applyAlignment="1">
      <alignment horizontal="center" vertical="top"/>
    </xf>
    <xf numFmtId="49" fontId="26" fillId="2" borderId="6" xfId="0" applyNumberFormat="1" applyFont="1" applyFill="1" applyBorder="1" applyAlignment="1">
      <alignment horizontal="center" vertical="top"/>
    </xf>
    <xf numFmtId="164" fontId="3" fillId="14" borderId="49" xfId="7" applyNumberFormat="1" applyFont="1" applyFill="1" applyBorder="1" applyAlignment="1">
      <alignment vertical="top"/>
    </xf>
    <xf numFmtId="2" fontId="18" fillId="11" borderId="49" xfId="0" applyNumberFormat="1" applyFont="1" applyFill="1" applyBorder="1" applyAlignment="1">
      <alignment horizontal="center" vertical="top"/>
    </xf>
    <xf numFmtId="164" fontId="18" fillId="11" borderId="49" xfId="0" applyNumberFormat="1" applyFont="1" applyFill="1" applyBorder="1" applyAlignment="1">
      <alignment horizontal="center" vertical="top"/>
    </xf>
    <xf numFmtId="164" fontId="6" fillId="11" borderId="30" xfId="0" applyNumberFormat="1" applyFont="1" applyFill="1" applyBorder="1" applyAlignment="1">
      <alignment horizontal="center" vertical="top"/>
    </xf>
    <xf numFmtId="164" fontId="6" fillId="11" borderId="42" xfId="0" applyNumberFormat="1" applyFont="1" applyFill="1" applyBorder="1" applyAlignment="1">
      <alignment horizontal="center" vertical="top"/>
    </xf>
    <xf numFmtId="164" fontId="6" fillId="11" borderId="45" xfId="0" applyNumberFormat="1" applyFont="1" applyFill="1" applyBorder="1" applyAlignment="1">
      <alignment horizontal="center" vertical="top"/>
    </xf>
    <xf numFmtId="0" fontId="92" fillId="0" borderId="18" xfId="0" applyFont="1" applyBorder="1" applyAlignment="1">
      <alignment horizontal="center" vertical="top"/>
    </xf>
    <xf numFmtId="0" fontId="92" fillId="0" borderId="0" xfId="0" applyFont="1" applyBorder="1" applyAlignment="1">
      <alignment horizontal="center" vertical="top"/>
    </xf>
    <xf numFmtId="0" fontId="92" fillId="0" borderId="42" xfId="0" applyFont="1" applyBorder="1" applyAlignment="1">
      <alignment horizontal="center" vertical="top"/>
    </xf>
    <xf numFmtId="0" fontId="92" fillId="0" borderId="43" xfId="0" applyFont="1" applyBorder="1" applyAlignment="1">
      <alignment horizontal="center" vertical="top"/>
    </xf>
    <xf numFmtId="0" fontId="24" fillId="0" borderId="49" xfId="0" applyFont="1" applyBorder="1" applyAlignment="1">
      <alignment horizontal="center" vertical="top"/>
    </xf>
    <xf numFmtId="0" fontId="24" fillId="0" borderId="24" xfId="0" applyFont="1" applyBorder="1" applyAlignment="1">
      <alignment horizontal="center" vertical="top"/>
    </xf>
    <xf numFmtId="0" fontId="2" fillId="0" borderId="50" xfId="0" applyFont="1" applyBorder="1" applyAlignment="1">
      <alignment horizontal="center" vertical="top"/>
    </xf>
    <xf numFmtId="0" fontId="2" fillId="0" borderId="0" xfId="0" applyFont="1" applyBorder="1" applyAlignment="1">
      <alignment horizontal="center" vertical="top"/>
    </xf>
    <xf numFmtId="0" fontId="4" fillId="0" borderId="44" xfId="0" applyFont="1" applyBorder="1" applyAlignment="1">
      <alignment horizontal="left" vertical="top" wrapText="1"/>
    </xf>
    <xf numFmtId="0" fontId="2" fillId="11" borderId="33" xfId="0" applyFont="1" applyFill="1" applyBorder="1" applyAlignment="1">
      <alignment horizontal="left" vertical="top" wrapText="1"/>
    </xf>
    <xf numFmtId="49" fontId="2" fillId="11" borderId="66" xfId="0" applyNumberFormat="1" applyFont="1" applyFill="1" applyBorder="1" applyAlignment="1">
      <alignment horizontal="left" vertical="top"/>
    </xf>
    <xf numFmtId="0" fontId="19" fillId="0" borderId="4" xfId="0" applyFont="1" applyBorder="1" applyAlignment="1">
      <alignment horizontal="left" vertical="top" wrapText="1"/>
    </xf>
    <xf numFmtId="0" fontId="19" fillId="0" borderId="26" xfId="0" applyFont="1" applyBorder="1" applyAlignment="1">
      <alignment horizontal="left" vertical="top" wrapText="1"/>
    </xf>
    <xf numFmtId="0" fontId="19" fillId="0" borderId="30" xfId="0" applyFont="1" applyBorder="1" applyAlignment="1">
      <alignment horizontal="left" vertical="top" wrapText="1"/>
    </xf>
    <xf numFmtId="164" fontId="5" fillId="26" borderId="23" xfId="0" applyNumberFormat="1" applyFont="1" applyFill="1" applyBorder="1" applyAlignment="1">
      <alignment horizontal="center" vertical="top"/>
    </xf>
    <xf numFmtId="0" fontId="28" fillId="26" borderId="23" xfId="0" applyFont="1" applyFill="1" applyBorder="1" applyAlignment="1">
      <alignment horizontal="left" vertical="top" wrapText="1"/>
    </xf>
    <xf numFmtId="9" fontId="24" fillId="26" borderId="23" xfId="0" applyNumberFormat="1" applyFont="1" applyFill="1" applyBorder="1" applyAlignment="1">
      <alignment horizontal="center" vertical="top"/>
    </xf>
    <xf numFmtId="9" fontId="24" fillId="26" borderId="24" xfId="0" applyNumberFormat="1" applyFont="1" applyFill="1" applyBorder="1" applyAlignment="1">
      <alignment horizontal="center" vertical="top"/>
    </xf>
    <xf numFmtId="49" fontId="5" fillId="2" borderId="52" xfId="0" applyNumberFormat="1" applyFont="1" applyFill="1" applyBorder="1" applyAlignment="1">
      <alignment horizontal="center" vertical="top"/>
    </xf>
    <xf numFmtId="49" fontId="5" fillId="2" borderId="53" xfId="0" applyNumberFormat="1" applyFont="1" applyFill="1" applyBorder="1" applyAlignment="1">
      <alignment horizontal="center" vertical="top"/>
    </xf>
    <xf numFmtId="49" fontId="5" fillId="3" borderId="14" xfId="0" applyNumberFormat="1" applyFont="1" applyFill="1" applyBorder="1" applyAlignment="1">
      <alignment horizontal="center" vertical="top"/>
    </xf>
    <xf numFmtId="49" fontId="5" fillId="3" borderId="1" xfId="0" applyNumberFormat="1" applyFont="1" applyFill="1" applyBorder="1" applyAlignment="1">
      <alignment horizontal="center" vertical="top"/>
    </xf>
    <xf numFmtId="49" fontId="5" fillId="11" borderId="26" xfId="0" applyNumberFormat="1" applyFont="1" applyFill="1" applyBorder="1" applyAlignment="1">
      <alignment horizontal="center" vertical="top" wrapText="1"/>
    </xf>
    <xf numFmtId="0" fontId="15" fillId="11" borderId="30" xfId="0" applyFont="1" applyFill="1" applyBorder="1" applyAlignment="1">
      <alignment horizontal="center" vertical="top" wrapText="1"/>
    </xf>
    <xf numFmtId="0" fontId="4" fillId="0" borderId="27" xfId="0" applyFont="1" applyBorder="1" applyAlignment="1">
      <alignment vertical="top" wrapText="1"/>
    </xf>
    <xf numFmtId="0" fontId="4" fillId="0" borderId="31" xfId="0" applyFont="1" applyBorder="1" applyAlignment="1">
      <alignment vertical="top" wrapText="1"/>
    </xf>
    <xf numFmtId="49" fontId="17" fillId="0" borderId="5" xfId="0" applyNumberFormat="1" applyFont="1" applyBorder="1" applyAlignment="1">
      <alignment horizontal="center" vertical="top"/>
    </xf>
    <xf numFmtId="49" fontId="2" fillId="0" borderId="12" xfId="0" applyNumberFormat="1" applyFont="1" applyBorder="1" applyAlignment="1">
      <alignment horizontal="center" vertical="top"/>
    </xf>
    <xf numFmtId="49" fontId="2" fillId="0" borderId="5" xfId="0" applyNumberFormat="1" applyFont="1" applyBorder="1" applyAlignment="1">
      <alignment horizontal="center" vertical="top"/>
    </xf>
    <xf numFmtId="0" fontId="2" fillId="14" borderId="32" xfId="0" applyFont="1" applyFill="1" applyBorder="1" applyAlignment="1">
      <alignment horizontal="center" vertical="top"/>
    </xf>
    <xf numFmtId="0" fontId="2" fillId="14" borderId="23" xfId="0" applyFont="1" applyFill="1" applyBorder="1" applyAlignment="1">
      <alignment horizontal="center" vertical="top"/>
    </xf>
    <xf numFmtId="0" fontId="2" fillId="14" borderId="24" xfId="0" applyFont="1" applyFill="1" applyBorder="1" applyAlignment="1">
      <alignment horizontal="center" vertical="top"/>
    </xf>
    <xf numFmtId="0" fontId="6" fillId="0" borderId="53" xfId="0" applyFont="1" applyBorder="1" applyAlignment="1">
      <alignment vertical="top" wrapText="1"/>
    </xf>
    <xf numFmtId="0" fontId="6" fillId="0" borderId="21" xfId="0" applyFont="1" applyBorder="1" applyAlignment="1">
      <alignment vertical="top" wrapText="1"/>
    </xf>
    <xf numFmtId="0" fontId="6" fillId="0" borderId="48" xfId="0" applyFont="1" applyBorder="1" applyAlignment="1">
      <alignment vertical="top" wrapText="1"/>
    </xf>
    <xf numFmtId="2" fontId="22" fillId="0" borderId="53" xfId="0" applyNumberFormat="1" applyFont="1" applyBorder="1" applyAlignment="1">
      <alignment horizontal="center" vertical="top" wrapText="1"/>
    </xf>
    <xf numFmtId="2" fontId="22" fillId="0" borderId="21" xfId="0" applyNumberFormat="1" applyFont="1" applyBorder="1" applyAlignment="1">
      <alignment horizontal="center" vertical="top" wrapText="1"/>
    </xf>
    <xf numFmtId="2" fontId="22" fillId="0" borderId="48" xfId="0" applyNumberFormat="1" applyFont="1" applyBorder="1" applyAlignment="1">
      <alignment horizontal="center" vertical="top" wrapText="1"/>
    </xf>
    <xf numFmtId="0" fontId="4" fillId="0" borderId="0" xfId="0" applyFont="1" applyAlignment="1">
      <alignment horizontal="left" wrapText="1"/>
    </xf>
    <xf numFmtId="49" fontId="2" fillId="0" borderId="18" xfId="0" applyNumberFormat="1" applyFont="1" applyBorder="1" applyAlignment="1">
      <alignment horizontal="center" vertical="top"/>
    </xf>
    <xf numFmtId="49" fontId="5" fillId="11" borderId="19" xfId="0" applyNumberFormat="1" applyFont="1" applyFill="1" applyBorder="1" applyAlignment="1">
      <alignment horizontal="center" vertical="top" wrapText="1"/>
    </xf>
    <xf numFmtId="0" fontId="4" fillId="0" borderId="20" xfId="0" applyFont="1" applyBorder="1" applyAlignment="1">
      <alignment vertical="top" wrapText="1"/>
    </xf>
    <xf numFmtId="49" fontId="17" fillId="0" borderId="18" xfId="0" applyNumberFormat="1" applyFont="1" applyBorder="1" applyAlignment="1">
      <alignment horizontal="center" vertical="top"/>
    </xf>
    <xf numFmtId="49" fontId="5" fillId="2" borderId="59" xfId="0" applyNumberFormat="1" applyFont="1" applyFill="1" applyBorder="1" applyAlignment="1">
      <alignment horizontal="center" vertical="top"/>
    </xf>
    <xf numFmtId="49" fontId="6" fillId="11" borderId="22" xfId="0" applyNumberFormat="1" applyFont="1" applyFill="1" applyBorder="1" applyAlignment="1">
      <alignment horizontal="left" vertical="top" wrapText="1"/>
    </xf>
    <xf numFmtId="0" fontId="15" fillId="11" borderId="23" xfId="0" applyFont="1" applyFill="1" applyBorder="1" applyAlignment="1">
      <alignment horizontal="left" vertical="top" wrapText="1"/>
    </xf>
    <xf numFmtId="0" fontId="15" fillId="11" borderId="24" xfId="0" applyFont="1" applyFill="1" applyBorder="1" applyAlignment="1">
      <alignment horizontal="left" vertical="top" wrapText="1"/>
    </xf>
    <xf numFmtId="49" fontId="5" fillId="3" borderId="19" xfId="0" applyNumberFormat="1" applyFont="1" applyFill="1" applyBorder="1" applyAlignment="1">
      <alignment horizontal="center" vertical="top"/>
    </xf>
    <xf numFmtId="0" fontId="2" fillId="19" borderId="32" xfId="0" applyFont="1" applyFill="1" applyBorder="1" applyAlignment="1">
      <alignment horizontal="center" vertical="top"/>
    </xf>
    <xf numFmtId="0" fontId="2" fillId="19" borderId="23" xfId="0" applyFont="1" applyFill="1" applyBorder="1" applyAlignment="1">
      <alignment horizontal="center" vertical="top"/>
    </xf>
    <xf numFmtId="0" fontId="2" fillId="19" borderId="24" xfId="0" applyFont="1" applyFill="1" applyBorder="1" applyAlignment="1">
      <alignment horizontal="center" vertical="top"/>
    </xf>
    <xf numFmtId="49" fontId="5" fillId="23" borderId="32" xfId="7" applyNumberFormat="1" applyFont="1" applyFill="1" applyBorder="1" applyAlignment="1">
      <alignment horizontal="right" vertical="top"/>
    </xf>
    <xf numFmtId="49" fontId="5" fillId="23" borderId="23" xfId="7" applyNumberFormat="1" applyFont="1" applyFill="1" applyBorder="1" applyAlignment="1">
      <alignment horizontal="right" vertical="top"/>
    </xf>
    <xf numFmtId="49" fontId="5" fillId="23" borderId="24" xfId="7" applyNumberFormat="1" applyFont="1" applyFill="1" applyBorder="1" applyAlignment="1">
      <alignment horizontal="right" vertical="top"/>
    </xf>
    <xf numFmtId="49" fontId="5" fillId="11" borderId="23" xfId="0" applyNumberFormat="1" applyFont="1" applyFill="1" applyBorder="1" applyAlignment="1">
      <alignment horizontal="right" vertical="top"/>
    </xf>
    <xf numFmtId="49" fontId="5" fillId="11" borderId="24" xfId="0" applyNumberFormat="1" applyFont="1" applyFill="1" applyBorder="1" applyAlignment="1">
      <alignment horizontal="right" vertical="top"/>
    </xf>
    <xf numFmtId="2" fontId="22" fillId="0" borderId="54" xfId="0" applyNumberFormat="1" applyFont="1" applyBorder="1" applyAlignment="1">
      <alignment horizontal="center" vertical="top" wrapText="1"/>
    </xf>
    <xf numFmtId="2" fontId="22" fillId="0" borderId="62" xfId="0" applyNumberFormat="1" applyFont="1" applyBorder="1" applyAlignment="1">
      <alignment horizontal="center" vertical="top" wrapText="1"/>
    </xf>
    <xf numFmtId="2" fontId="22" fillId="0" borderId="69" xfId="0" applyNumberFormat="1" applyFont="1" applyBorder="1" applyAlignment="1">
      <alignment horizontal="center" vertical="top" wrapText="1"/>
    </xf>
    <xf numFmtId="0" fontId="6" fillId="0" borderId="54" xfId="0" applyFont="1" applyBorder="1" applyAlignment="1">
      <alignment vertical="top" wrapText="1"/>
    </xf>
    <xf numFmtId="0" fontId="6" fillId="0" borderId="62" xfId="0" applyFont="1" applyBorder="1" applyAlignment="1">
      <alignment vertical="top" wrapText="1"/>
    </xf>
    <xf numFmtId="0" fontId="6" fillId="0" borderId="69" xfId="0" applyFont="1" applyBorder="1" applyAlignment="1">
      <alignment vertical="top" wrapText="1"/>
    </xf>
    <xf numFmtId="0" fontId="5" fillId="6" borderId="32" xfId="0" applyFont="1" applyFill="1" applyBorder="1" applyAlignment="1">
      <alignment horizontal="right" vertical="top" wrapText="1"/>
    </xf>
    <xf numFmtId="0" fontId="5" fillId="6" borderId="23" xfId="0" applyFont="1" applyFill="1" applyBorder="1" applyAlignment="1">
      <alignment horizontal="right" vertical="top" wrapText="1"/>
    </xf>
    <xf numFmtId="0" fontId="5" fillId="6" borderId="24" xfId="0" applyFont="1" applyFill="1" applyBorder="1" applyAlignment="1">
      <alignment horizontal="right" vertical="top" wrapText="1"/>
    </xf>
    <xf numFmtId="2" fontId="21" fillId="6" borderId="32" xfId="0" applyNumberFormat="1" applyFont="1" applyFill="1" applyBorder="1" applyAlignment="1">
      <alignment horizontal="center" vertical="top" wrapText="1"/>
    </xf>
    <xf numFmtId="2" fontId="21" fillId="6" borderId="23" xfId="0" applyNumberFormat="1" applyFont="1" applyFill="1" applyBorder="1" applyAlignment="1">
      <alignment horizontal="center" vertical="top" wrapText="1"/>
    </xf>
    <xf numFmtId="2" fontId="21" fillId="6" borderId="24" xfId="0" applyNumberFormat="1" applyFont="1" applyFill="1" applyBorder="1" applyAlignment="1">
      <alignment horizontal="center" vertical="top" wrapText="1"/>
    </xf>
    <xf numFmtId="49" fontId="20" fillId="0" borderId="0" xfId="0" applyNumberFormat="1" applyFont="1" applyAlignment="1">
      <alignment horizontal="center" vertical="top" wrapText="1"/>
    </xf>
    <xf numFmtId="0" fontId="3" fillId="0" borderId="3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49" fontId="5" fillId="14" borderId="22" xfId="0" applyNumberFormat="1" applyFont="1" applyFill="1" applyBorder="1" applyAlignment="1">
      <alignment horizontal="right" vertical="top"/>
    </xf>
    <xf numFmtId="49" fontId="5" fillId="14" borderId="23" xfId="0" applyNumberFormat="1" applyFont="1" applyFill="1" applyBorder="1" applyAlignment="1">
      <alignment horizontal="right" vertical="top"/>
    </xf>
    <xf numFmtId="49" fontId="5" fillId="14" borderId="24" xfId="0" applyNumberFormat="1" applyFont="1" applyFill="1" applyBorder="1" applyAlignment="1">
      <alignment horizontal="right" vertical="top"/>
    </xf>
    <xf numFmtId="0" fontId="7" fillId="0" borderId="3" xfId="0" applyFont="1" applyBorder="1" applyAlignment="1">
      <alignment vertical="top" wrapText="1"/>
    </xf>
    <xf numFmtId="0" fontId="7" fillId="0" borderId="4" xfId="0" applyFont="1" applyBorder="1" applyAlignment="1">
      <alignment vertical="top" wrapText="1"/>
    </xf>
    <xf numFmtId="0" fontId="7" fillId="0" borderId="60" xfId="0" applyFont="1" applyBorder="1" applyAlignment="1">
      <alignment vertical="top" wrapText="1"/>
    </xf>
    <xf numFmtId="2" fontId="12" fillId="5" borderId="23" xfId="0" applyNumberFormat="1" applyFont="1" applyFill="1" applyBorder="1" applyAlignment="1">
      <alignment horizontal="center" vertical="top" wrapText="1"/>
    </xf>
    <xf numFmtId="2" fontId="12" fillId="5" borderId="24" xfId="0" applyNumberFormat="1" applyFont="1" applyFill="1" applyBorder="1" applyAlignment="1">
      <alignment horizontal="center" vertical="top" wrapText="1"/>
    </xf>
    <xf numFmtId="0" fontId="7" fillId="4" borderId="54" xfId="0" applyFont="1" applyFill="1" applyBorder="1" applyAlignment="1">
      <alignment horizontal="left" vertical="top" wrapText="1"/>
    </xf>
    <xf numFmtId="0" fontId="7" fillId="4" borderId="62" xfId="0" applyFont="1" applyFill="1" applyBorder="1" applyAlignment="1">
      <alignment horizontal="left" vertical="top" wrapText="1"/>
    </xf>
    <xf numFmtId="0" fontId="7" fillId="4" borderId="69" xfId="0" applyFont="1" applyFill="1" applyBorder="1" applyAlignment="1">
      <alignment horizontal="left" vertical="top" wrapText="1"/>
    </xf>
    <xf numFmtId="0" fontId="7" fillId="6" borderId="32" xfId="0" applyFont="1" applyFill="1" applyBorder="1" applyAlignment="1">
      <alignment vertical="top" wrapText="1"/>
    </xf>
    <xf numFmtId="0" fontId="7" fillId="6" borderId="23" xfId="0" applyFont="1" applyFill="1" applyBorder="1" applyAlignment="1">
      <alignment vertical="top" wrapText="1"/>
    </xf>
    <xf numFmtId="0" fontId="7" fillId="6" borderId="24" xfId="0" applyFont="1" applyFill="1" applyBorder="1" applyAlignment="1">
      <alignment vertical="top" wrapText="1"/>
    </xf>
    <xf numFmtId="0" fontId="6" fillId="0" borderId="52" xfId="0" applyFont="1" applyBorder="1" applyAlignment="1">
      <alignment horizontal="left" vertical="top" wrapText="1"/>
    </xf>
    <xf numFmtId="0" fontId="6" fillId="0" borderId="17" xfId="0" applyFont="1" applyBorder="1" applyAlignment="1">
      <alignment horizontal="left" vertical="top" wrapText="1"/>
    </xf>
    <xf numFmtId="0" fontId="6" fillId="0" borderId="46" xfId="0" applyFont="1" applyBorder="1" applyAlignment="1">
      <alignment horizontal="left" vertical="top" wrapText="1"/>
    </xf>
    <xf numFmtId="2" fontId="22" fillId="0" borderId="52" xfId="0" applyNumberFormat="1" applyFont="1" applyBorder="1" applyAlignment="1">
      <alignment horizontal="center" vertical="top" wrapText="1"/>
    </xf>
    <xf numFmtId="2" fontId="22" fillId="0" borderId="17" xfId="0" applyNumberFormat="1" applyFont="1" applyBorder="1" applyAlignment="1">
      <alignment horizontal="center" vertical="top" wrapText="1"/>
    </xf>
    <xf numFmtId="2" fontId="22" fillId="0" borderId="46" xfId="0" applyNumberFormat="1" applyFont="1" applyBorder="1" applyAlignment="1">
      <alignment horizontal="center" vertical="top" wrapText="1"/>
    </xf>
    <xf numFmtId="0" fontId="6" fillId="0" borderId="54" xfId="0" applyFont="1" applyBorder="1" applyAlignment="1">
      <alignment horizontal="left" vertical="top" wrapText="1"/>
    </xf>
    <xf numFmtId="0" fontId="6" fillId="0" borderId="62" xfId="0" applyFont="1" applyBorder="1" applyAlignment="1">
      <alignment horizontal="left" vertical="top" wrapText="1"/>
    </xf>
    <xf numFmtId="0" fontId="6" fillId="0" borderId="69" xfId="0" applyFont="1" applyBorder="1" applyAlignment="1">
      <alignment horizontal="left" vertical="top" wrapText="1"/>
    </xf>
    <xf numFmtId="49" fontId="5" fillId="19" borderId="22" xfId="0" applyNumberFormat="1" applyFont="1" applyFill="1" applyBorder="1" applyAlignment="1">
      <alignment horizontal="right" vertical="top"/>
    </xf>
    <xf numFmtId="49" fontId="5" fillId="19" borderId="23" xfId="0" applyNumberFormat="1" applyFont="1" applyFill="1" applyBorder="1" applyAlignment="1">
      <alignment horizontal="right" vertical="top"/>
    </xf>
    <xf numFmtId="0" fontId="7" fillId="0" borderId="0" xfId="0" applyFont="1" applyAlignment="1">
      <alignment horizontal="left" wrapText="1"/>
    </xf>
    <xf numFmtId="0" fontId="2" fillId="0" borderId="15" xfId="0" applyFont="1" applyBorder="1" applyAlignment="1">
      <alignment horizontal="center" vertical="center" textRotation="90" wrapText="1"/>
    </xf>
    <xf numFmtId="0" fontId="2" fillId="0" borderId="61" xfId="0" applyFont="1" applyBorder="1" applyAlignment="1">
      <alignment horizontal="center" vertical="center" textRotation="90" wrapText="1"/>
    </xf>
    <xf numFmtId="0" fontId="2" fillId="0" borderId="13" xfId="0" applyFont="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57"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4" fillId="0" borderId="2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1" xfId="0" applyFont="1" applyBorder="1" applyAlignment="1">
      <alignment horizontal="center" vertical="center" wrapText="1"/>
    </xf>
    <xf numFmtId="0" fontId="2" fillId="0" borderId="50" xfId="0" applyFont="1" applyBorder="1" applyAlignment="1">
      <alignment horizontal="center" vertical="center" textRotation="90" wrapText="1"/>
    </xf>
    <xf numFmtId="0" fontId="2" fillId="0" borderId="18" xfId="0" applyFont="1" applyBorder="1" applyAlignment="1">
      <alignment horizontal="center" vertical="center" textRotation="90" wrapText="1"/>
    </xf>
    <xf numFmtId="0" fontId="2" fillId="0" borderId="42" xfId="0" applyFont="1" applyBorder="1" applyAlignment="1">
      <alignment horizontal="center" vertical="center" textRotation="90" wrapText="1"/>
    </xf>
    <xf numFmtId="0" fontId="2" fillId="0" borderId="17" xfId="0" applyFont="1" applyBorder="1" applyAlignment="1">
      <alignment horizontal="center" vertical="center" textRotation="90" wrapText="1"/>
    </xf>
    <xf numFmtId="0" fontId="2" fillId="0" borderId="62" xfId="0" applyFont="1" applyBorder="1" applyAlignment="1">
      <alignment horizontal="center" vertical="center" textRotation="90" wrapText="1"/>
    </xf>
    <xf numFmtId="0" fontId="2" fillId="0" borderId="21" xfId="0" applyFont="1" applyBorder="1" applyAlignment="1">
      <alignment horizontal="center" vertical="center" textRotation="90" wrapText="1"/>
    </xf>
    <xf numFmtId="0" fontId="6" fillId="0" borderId="50"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0" fontId="6" fillId="0" borderId="42" xfId="0" applyFont="1" applyBorder="1" applyAlignment="1">
      <alignment horizontal="center" vertical="center" textRotation="90"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6" fillId="0" borderId="67" xfId="0" applyFont="1" applyBorder="1" applyAlignment="1">
      <alignment horizontal="center" vertical="center" textRotation="90" wrapText="1"/>
    </xf>
    <xf numFmtId="0" fontId="6" fillId="0" borderId="0" xfId="0" applyFont="1" applyAlignment="1">
      <alignment horizontal="center" vertical="center" textRotation="90" wrapText="1"/>
    </xf>
    <xf numFmtId="0" fontId="6" fillId="0" borderId="43" xfId="0" applyFont="1" applyBorder="1" applyAlignment="1">
      <alignment horizontal="center" vertical="center" textRotation="90" wrapText="1"/>
    </xf>
    <xf numFmtId="0" fontId="5" fillId="0" borderId="52" xfId="0" applyFont="1" applyBorder="1" applyAlignment="1">
      <alignment horizontal="center" vertical="center"/>
    </xf>
    <xf numFmtId="0" fontId="5" fillId="0" borderId="17" xfId="0" applyFont="1" applyBorder="1" applyAlignment="1">
      <alignment horizontal="center" vertical="center"/>
    </xf>
    <xf numFmtId="0" fontId="5" fillId="0" borderId="46" xfId="0" applyFont="1" applyBorder="1" applyAlignment="1">
      <alignment horizontal="center" vertical="center"/>
    </xf>
    <xf numFmtId="0" fontId="2" fillId="0" borderId="10" xfId="0" applyFont="1" applyBorder="1" applyAlignment="1">
      <alignment horizontal="center" vertical="center" textRotation="90" wrapText="1"/>
    </xf>
    <xf numFmtId="0" fontId="2" fillId="0" borderId="39" xfId="0" applyFont="1" applyBorder="1" applyAlignment="1">
      <alignment horizontal="center" vertical="center" textRotation="90" wrapText="1"/>
    </xf>
    <xf numFmtId="0" fontId="2" fillId="0" borderId="57" xfId="0" applyFont="1" applyBorder="1" applyAlignment="1">
      <alignment horizontal="center" vertical="center"/>
    </xf>
    <xf numFmtId="0" fontId="2" fillId="0" borderId="11" xfId="0" applyFont="1" applyBorder="1" applyAlignment="1">
      <alignment horizontal="center" vertical="center" textRotation="90" wrapText="1"/>
    </xf>
    <xf numFmtId="0" fontId="2" fillId="0" borderId="31" xfId="0" applyFont="1" applyBorder="1" applyAlignment="1">
      <alignment horizontal="center" vertical="center" textRotation="90" wrapText="1"/>
    </xf>
    <xf numFmtId="0" fontId="4" fillId="0" borderId="10" xfId="0" applyFont="1" applyBorder="1" applyAlignment="1">
      <alignment horizontal="center" vertical="center" wrapText="1"/>
    </xf>
    <xf numFmtId="0" fontId="4" fillId="0" borderId="39" xfId="0" applyFont="1" applyBorder="1" applyAlignment="1">
      <alignment horizontal="center" vertical="center" wrapText="1"/>
    </xf>
    <xf numFmtId="0" fontId="2" fillId="0" borderId="36" xfId="0" applyFont="1" applyBorder="1" applyAlignment="1">
      <alignment horizontal="center" vertical="center"/>
    </xf>
    <xf numFmtId="0" fontId="2" fillId="0" borderId="74" xfId="0" applyFont="1" applyBorder="1" applyAlignment="1">
      <alignment horizontal="center" vertical="center"/>
    </xf>
    <xf numFmtId="49" fontId="5" fillId="8" borderId="14" xfId="0" applyNumberFormat="1" applyFont="1" applyFill="1" applyBorder="1" applyAlignment="1">
      <alignment horizontal="center" vertical="top"/>
    </xf>
    <xf numFmtId="49" fontId="5" fillId="8" borderId="19" xfId="0" applyNumberFormat="1" applyFont="1" applyFill="1" applyBorder="1" applyAlignment="1">
      <alignment horizontal="center" vertical="top"/>
    </xf>
    <xf numFmtId="49" fontId="5" fillId="8" borderId="1" xfId="0" applyNumberFormat="1" applyFont="1" applyFill="1" applyBorder="1" applyAlignment="1">
      <alignment horizontal="center" vertical="top"/>
    </xf>
    <xf numFmtId="49" fontId="5" fillId="0" borderId="35" xfId="0" applyNumberFormat="1" applyFont="1" applyFill="1" applyBorder="1" applyAlignment="1">
      <alignment horizontal="center" vertical="top"/>
    </xf>
    <xf numFmtId="49" fontId="5" fillId="0" borderId="67" xfId="0" applyNumberFormat="1" applyFont="1" applyFill="1" applyBorder="1" applyAlignment="1">
      <alignment horizontal="center" vertical="top"/>
    </xf>
    <xf numFmtId="49" fontId="5" fillId="0" borderId="65" xfId="0" applyNumberFormat="1" applyFont="1" applyFill="1" applyBorder="1" applyAlignment="1">
      <alignment horizontal="center" vertical="top"/>
    </xf>
    <xf numFmtId="49" fontId="5" fillId="0" borderId="7" xfId="0" applyNumberFormat="1" applyFont="1" applyFill="1" applyBorder="1" applyAlignment="1">
      <alignment horizontal="center" vertical="top"/>
    </xf>
    <xf numFmtId="49" fontId="5" fillId="0" borderId="0" xfId="0" applyNumberFormat="1" applyFont="1" applyFill="1" applyBorder="1" applyAlignment="1">
      <alignment horizontal="center" vertical="top"/>
    </xf>
    <xf numFmtId="49" fontId="5" fillId="0" borderId="28" xfId="0" applyNumberFormat="1" applyFont="1" applyFill="1" applyBorder="1" applyAlignment="1">
      <alignment horizontal="center" vertical="top"/>
    </xf>
    <xf numFmtId="49" fontId="5" fillId="0" borderId="40" xfId="0" applyNumberFormat="1" applyFont="1" applyFill="1" applyBorder="1" applyAlignment="1">
      <alignment horizontal="center" vertical="top"/>
    </xf>
    <xf numFmtId="49" fontId="5" fillId="0" borderId="43" xfId="0" applyNumberFormat="1" applyFont="1" applyFill="1" applyBorder="1" applyAlignment="1">
      <alignment horizontal="center" vertical="top"/>
    </xf>
    <xf numFmtId="49" fontId="5" fillId="0" borderId="41" xfId="0" applyNumberFormat="1" applyFont="1" applyFill="1" applyBorder="1" applyAlignment="1">
      <alignment horizontal="center" vertical="top"/>
    </xf>
    <xf numFmtId="49" fontId="5" fillId="0" borderId="26"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49" fontId="5" fillId="0" borderId="30" xfId="0" applyNumberFormat="1" applyFont="1" applyFill="1" applyBorder="1" applyAlignment="1">
      <alignment horizontal="center" vertical="top"/>
    </xf>
    <xf numFmtId="49" fontId="5" fillId="8" borderId="25" xfId="0" applyNumberFormat="1" applyFont="1" applyFill="1" applyBorder="1" applyAlignment="1">
      <alignment horizontal="center" vertical="top"/>
    </xf>
    <xf numFmtId="49" fontId="5" fillId="8" borderId="7" xfId="0" applyNumberFormat="1" applyFont="1" applyFill="1" applyBorder="1" applyAlignment="1">
      <alignment horizontal="center" vertical="top"/>
    </xf>
    <xf numFmtId="49" fontId="5" fillId="8" borderId="63" xfId="0" applyNumberFormat="1" applyFont="1" applyFill="1" applyBorder="1" applyAlignment="1">
      <alignment horizontal="center" vertical="top"/>
    </xf>
    <xf numFmtId="49" fontId="5" fillId="8" borderId="15" xfId="0" applyNumberFormat="1" applyFont="1" applyFill="1" applyBorder="1" applyAlignment="1">
      <alignment horizontal="center" vertical="top"/>
    </xf>
    <xf numFmtId="49" fontId="5" fillId="8" borderId="6" xfId="0" applyNumberFormat="1" applyFont="1" applyFill="1" applyBorder="1" applyAlignment="1">
      <alignment horizontal="center" vertical="top"/>
    </xf>
    <xf numFmtId="49" fontId="5" fillId="8" borderId="13" xfId="0" applyNumberFormat="1" applyFont="1" applyFill="1" applyBorder="1" applyAlignment="1">
      <alignment horizontal="center" vertical="top"/>
    </xf>
    <xf numFmtId="49" fontId="5" fillId="8" borderId="18" xfId="0" applyNumberFormat="1" applyFont="1" applyFill="1" applyBorder="1" applyAlignment="1">
      <alignment horizontal="center" vertical="top"/>
    </xf>
    <xf numFmtId="49" fontId="5" fillId="8" borderId="42" xfId="0" applyNumberFormat="1" applyFont="1" applyFill="1" applyBorder="1" applyAlignment="1">
      <alignment horizontal="center" vertical="top"/>
    </xf>
    <xf numFmtId="49" fontId="5" fillId="8" borderId="5" xfId="0" applyNumberFormat="1" applyFont="1" applyFill="1" applyBorder="1" applyAlignment="1">
      <alignment horizontal="center" vertical="top"/>
    </xf>
    <xf numFmtId="49" fontId="5" fillId="8" borderId="12" xfId="0" applyNumberFormat="1" applyFont="1" applyFill="1" applyBorder="1" applyAlignment="1">
      <alignment horizontal="center" vertical="top"/>
    </xf>
    <xf numFmtId="0" fontId="2" fillId="0" borderId="14" xfId="0" applyFont="1" applyFill="1" applyBorder="1" applyAlignment="1">
      <alignment horizontal="center" vertical="center" textRotation="90" wrapText="1"/>
    </xf>
    <xf numFmtId="0" fontId="2" fillId="0" borderId="57" xfId="0" applyFont="1" applyFill="1" applyBorder="1" applyAlignment="1">
      <alignment horizontal="center" vertical="center" textRotation="90" wrapText="1"/>
    </xf>
    <xf numFmtId="0" fontId="2" fillId="0" borderId="1" xfId="0" applyFont="1" applyFill="1" applyBorder="1" applyAlignment="1">
      <alignment horizontal="center" vertical="center" textRotation="90" wrapText="1"/>
    </xf>
    <xf numFmtId="49" fontId="6" fillId="3" borderId="15" xfId="0" applyNumberFormat="1" applyFont="1" applyFill="1" applyBorder="1" applyAlignment="1">
      <alignment horizontal="center" vertical="top"/>
    </xf>
    <xf numFmtId="49" fontId="6" fillId="3" borderId="6" xfId="0" applyNumberFormat="1" applyFont="1" applyFill="1" applyBorder="1" applyAlignment="1">
      <alignment horizontal="center" vertical="top"/>
    </xf>
    <xf numFmtId="49" fontId="6" fillId="3" borderId="13" xfId="0" applyNumberFormat="1" applyFont="1" applyFill="1" applyBorder="1" applyAlignment="1">
      <alignment horizontal="center" vertical="top"/>
    </xf>
    <xf numFmtId="49" fontId="6" fillId="11" borderId="27" xfId="0" applyNumberFormat="1" applyFont="1" applyFill="1" applyBorder="1" applyAlignment="1">
      <alignment horizontal="center" vertical="top" wrapText="1"/>
    </xf>
    <xf numFmtId="49" fontId="6" fillId="11" borderId="20" xfId="0" applyNumberFormat="1" applyFont="1" applyFill="1" applyBorder="1" applyAlignment="1">
      <alignment horizontal="center" vertical="top" wrapText="1"/>
    </xf>
    <xf numFmtId="0" fontId="15" fillId="11" borderId="31" xfId="0" applyFont="1" applyFill="1" applyBorder="1" applyAlignment="1">
      <alignment horizontal="center" vertical="top" wrapText="1"/>
    </xf>
    <xf numFmtId="49" fontId="6" fillId="11" borderId="67" xfId="0" applyNumberFormat="1" applyFont="1" applyFill="1" applyBorder="1" applyAlignment="1">
      <alignment horizontal="center" vertical="top" wrapText="1"/>
    </xf>
    <xf numFmtId="49" fontId="6" fillId="11" borderId="65" xfId="0" applyNumberFormat="1" applyFont="1" applyFill="1" applyBorder="1" applyAlignment="1">
      <alignment horizontal="center" vertical="top" wrapText="1"/>
    </xf>
    <xf numFmtId="49" fontId="6" fillId="11" borderId="0" xfId="0" applyNumberFormat="1" applyFont="1" applyFill="1" applyBorder="1" applyAlignment="1">
      <alignment horizontal="center" vertical="top" wrapText="1"/>
    </xf>
    <xf numFmtId="49" fontId="6" fillId="11" borderId="28" xfId="0" applyNumberFormat="1" applyFont="1" applyFill="1" applyBorder="1" applyAlignment="1">
      <alignment horizontal="center" vertical="top" wrapText="1"/>
    </xf>
    <xf numFmtId="49" fontId="6" fillId="11" borderId="43" xfId="0" applyNumberFormat="1" applyFont="1" applyFill="1" applyBorder="1" applyAlignment="1">
      <alignment horizontal="center" vertical="top" wrapText="1"/>
    </xf>
    <xf numFmtId="49" fontId="6" fillId="11" borderId="41" xfId="0" applyNumberFormat="1" applyFont="1" applyFill="1" applyBorder="1" applyAlignment="1">
      <alignment horizontal="center" vertical="top" wrapText="1"/>
    </xf>
    <xf numFmtId="0" fontId="6" fillId="0" borderId="50" xfId="0" applyFont="1" applyBorder="1" applyAlignment="1">
      <alignment horizontal="left" vertical="top" wrapText="1"/>
    </xf>
    <xf numFmtId="0" fontId="0" fillId="0" borderId="42" xfId="0" applyBorder="1" applyAlignment="1">
      <alignment horizontal="left" vertical="top" wrapText="1"/>
    </xf>
    <xf numFmtId="0" fontId="6" fillId="0" borderId="50" xfId="0" applyFont="1" applyFill="1" applyBorder="1" applyAlignment="1">
      <alignment horizontal="center" vertical="center" textRotation="90" wrapText="1"/>
    </xf>
    <xf numFmtId="0" fontId="6" fillId="0" borderId="18" xfId="0" applyFont="1" applyFill="1" applyBorder="1" applyAlignment="1">
      <alignment horizontal="center" vertical="center" textRotation="90" wrapText="1"/>
    </xf>
    <xf numFmtId="0" fontId="6" fillId="0" borderId="42" xfId="0" applyFont="1" applyFill="1" applyBorder="1" applyAlignment="1">
      <alignment horizontal="center" vertical="center" textRotation="90" wrapText="1"/>
    </xf>
    <xf numFmtId="0" fontId="5" fillId="0" borderId="52"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46" xfId="0" applyFont="1" applyFill="1" applyBorder="1" applyAlignment="1">
      <alignment horizontal="center" vertical="center"/>
    </xf>
    <xf numFmtId="0" fontId="2" fillId="0" borderId="10" xfId="0" applyFont="1" applyFill="1" applyBorder="1" applyAlignment="1">
      <alignment horizontal="center" vertical="center" textRotation="90" wrapText="1"/>
    </xf>
    <xf numFmtId="0" fontId="2" fillId="0" borderId="39" xfId="0" applyFont="1" applyFill="1" applyBorder="1" applyAlignment="1">
      <alignment horizontal="center" vertical="center" textRotation="90" wrapText="1"/>
    </xf>
    <xf numFmtId="0" fontId="2" fillId="0" borderId="57" xfId="0" applyFont="1" applyFill="1" applyBorder="1" applyAlignment="1">
      <alignment horizontal="center" vertical="center"/>
    </xf>
    <xf numFmtId="0" fontId="2" fillId="0" borderId="11" xfId="0" applyFont="1" applyFill="1" applyBorder="1" applyAlignment="1">
      <alignment horizontal="center" vertical="center" textRotation="90" wrapText="1"/>
    </xf>
    <xf numFmtId="0" fontId="2" fillId="0" borderId="31" xfId="0" applyFont="1" applyFill="1" applyBorder="1" applyAlignment="1">
      <alignment horizontal="center" vertical="center" textRotation="90" wrapText="1"/>
    </xf>
    <xf numFmtId="0" fontId="4" fillId="0" borderId="10"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36" xfId="0" applyFont="1" applyFill="1" applyBorder="1" applyAlignment="1">
      <alignment horizontal="center" vertical="center"/>
    </xf>
    <xf numFmtId="0" fontId="2" fillId="0" borderId="74" xfId="0" applyFont="1" applyFill="1" applyBorder="1" applyAlignment="1">
      <alignment horizontal="center" vertical="center"/>
    </xf>
    <xf numFmtId="0" fontId="4" fillId="0" borderId="26"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2" fillId="0" borderId="50" xfId="0" applyNumberFormat="1" applyFont="1" applyFill="1" applyBorder="1" applyAlignment="1">
      <alignment horizontal="center" vertical="center" textRotation="90" wrapText="1"/>
    </xf>
    <xf numFmtId="0" fontId="2" fillId="0" borderId="18" xfId="0" applyNumberFormat="1" applyFont="1" applyFill="1" applyBorder="1" applyAlignment="1">
      <alignment horizontal="center" vertical="center" textRotation="90" wrapText="1"/>
    </xf>
    <xf numFmtId="0" fontId="2" fillId="0" borderId="42" xfId="0" applyNumberFormat="1" applyFont="1" applyFill="1" applyBorder="1" applyAlignment="1">
      <alignment horizontal="center" vertical="center" textRotation="90" wrapText="1"/>
    </xf>
    <xf numFmtId="0" fontId="2" fillId="0" borderId="17" xfId="0" applyFont="1" applyFill="1" applyBorder="1" applyAlignment="1">
      <alignment horizontal="center" vertical="center" textRotation="90" wrapText="1"/>
    </xf>
    <xf numFmtId="0" fontId="2" fillId="0" borderId="62" xfId="0" applyFont="1" applyFill="1" applyBorder="1" applyAlignment="1">
      <alignment horizontal="center" vertical="center" textRotation="90" wrapText="1"/>
    </xf>
    <xf numFmtId="0" fontId="2" fillId="0" borderId="21" xfId="0" applyFont="1" applyFill="1" applyBorder="1" applyAlignment="1">
      <alignment horizontal="center" vertical="center" textRotation="90" wrapText="1"/>
    </xf>
    <xf numFmtId="0" fontId="2" fillId="0" borderId="50" xfId="0" applyFont="1" applyFill="1" applyBorder="1" applyAlignment="1">
      <alignment horizontal="center" vertical="center" textRotation="90" wrapText="1"/>
    </xf>
    <xf numFmtId="0" fontId="2" fillId="0" borderId="18" xfId="0" applyFont="1" applyFill="1" applyBorder="1" applyAlignment="1">
      <alignment horizontal="center" vertical="center" textRotation="90" wrapText="1"/>
    </xf>
    <xf numFmtId="0" fontId="2" fillId="0" borderId="42" xfId="0" applyFont="1" applyFill="1" applyBorder="1" applyAlignment="1">
      <alignment horizontal="center" vertical="center" textRotation="90" wrapText="1"/>
    </xf>
    <xf numFmtId="0" fontId="5" fillId="0" borderId="1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6" fillId="0" borderId="67" xfId="0" applyFont="1" applyFill="1" applyBorder="1" applyAlignment="1">
      <alignment horizontal="center" vertical="center" textRotation="90" wrapText="1"/>
    </xf>
    <xf numFmtId="0" fontId="6" fillId="0" borderId="0" xfId="0" applyFont="1" applyFill="1" applyBorder="1" applyAlignment="1">
      <alignment horizontal="center" vertical="center" textRotation="90" wrapText="1"/>
    </xf>
    <xf numFmtId="0" fontId="6" fillId="0" borderId="43" xfId="0" applyFont="1" applyFill="1" applyBorder="1" applyAlignment="1">
      <alignment horizontal="center" vertical="center" textRotation="90" wrapText="1"/>
    </xf>
    <xf numFmtId="49" fontId="5" fillId="0" borderId="14" xfId="0" applyNumberFormat="1" applyFont="1" applyFill="1" applyBorder="1" applyAlignment="1">
      <alignment horizontal="center" vertical="top"/>
    </xf>
    <xf numFmtId="49" fontId="5" fillId="0" borderId="1" xfId="0" applyNumberFormat="1" applyFont="1" applyFill="1" applyBorder="1" applyAlignment="1">
      <alignment horizontal="center" vertical="top"/>
    </xf>
    <xf numFmtId="0" fontId="4" fillId="0" borderId="50" xfId="0" applyFont="1" applyFill="1" applyBorder="1" applyAlignment="1">
      <alignment horizontal="left" vertical="top" wrapText="1"/>
    </xf>
    <xf numFmtId="0" fontId="0" fillId="0" borderId="55" xfId="0" applyBorder="1" applyAlignment="1">
      <alignment horizontal="left" vertical="top" wrapText="1"/>
    </xf>
    <xf numFmtId="0" fontId="4" fillId="0" borderId="8" xfId="0" applyFont="1" applyFill="1" applyBorder="1" applyAlignment="1">
      <alignment horizontal="left" vertical="top" wrapText="1"/>
    </xf>
    <xf numFmtId="0" fontId="15" fillId="0" borderId="55" xfId="0" applyFont="1" applyBorder="1" applyAlignment="1">
      <alignment horizontal="left" vertical="top" wrapText="1"/>
    </xf>
    <xf numFmtId="0" fontId="4" fillId="0" borderId="0" xfId="0" applyFont="1" applyAlignment="1">
      <alignment wrapText="1"/>
    </xf>
    <xf numFmtId="0" fontId="7" fillId="0" borderId="0" xfId="0" applyFont="1" applyFill="1" applyBorder="1" applyAlignment="1">
      <alignment horizontal="left" wrapText="1"/>
    </xf>
    <xf numFmtId="0" fontId="4" fillId="0" borderId="25" xfId="0" applyFont="1" applyFill="1" applyBorder="1" applyAlignment="1">
      <alignment vertical="top" wrapText="1"/>
    </xf>
    <xf numFmtId="0" fontId="4" fillId="0" borderId="7" xfId="0" applyFont="1" applyFill="1" applyBorder="1" applyAlignment="1">
      <alignment vertical="top" wrapText="1"/>
    </xf>
    <xf numFmtId="0" fontId="4" fillId="0" borderId="63" xfId="0" applyFont="1" applyFill="1" applyBorder="1" applyAlignment="1">
      <alignment vertical="top" wrapText="1"/>
    </xf>
    <xf numFmtId="49" fontId="17" fillId="0" borderId="5" xfId="0" applyNumberFormat="1" applyFont="1" applyFill="1" applyBorder="1" applyAlignment="1">
      <alignment horizontal="center" vertical="top"/>
    </xf>
    <xf numFmtId="49" fontId="17" fillId="0" borderId="18" xfId="0" applyNumberFormat="1" applyFont="1" applyFill="1" applyBorder="1" applyAlignment="1">
      <alignment horizontal="center" vertical="top"/>
    </xf>
    <xf numFmtId="49" fontId="2" fillId="0" borderId="8" xfId="0" applyNumberFormat="1" applyFont="1" applyFill="1" applyBorder="1" applyAlignment="1">
      <alignment horizontal="center" vertical="top"/>
    </xf>
    <xf numFmtId="49" fontId="2" fillId="0" borderId="12" xfId="0" applyNumberFormat="1" applyFont="1" applyFill="1" applyBorder="1" applyAlignment="1">
      <alignment horizontal="center" vertical="top"/>
    </xf>
    <xf numFmtId="49" fontId="2" fillId="0" borderId="5" xfId="0" applyNumberFormat="1" applyFont="1" applyFill="1" applyBorder="1" applyAlignment="1">
      <alignment horizontal="center" vertical="top"/>
    </xf>
    <xf numFmtId="49" fontId="2" fillId="0" borderId="55" xfId="0" applyNumberFormat="1" applyFont="1" applyFill="1" applyBorder="1" applyAlignment="1">
      <alignment horizontal="center" vertical="top"/>
    </xf>
    <xf numFmtId="49" fontId="2" fillId="0" borderId="51" xfId="0" applyNumberFormat="1" applyFont="1" applyFill="1" applyBorder="1" applyAlignment="1">
      <alignment horizontal="center" vertical="top"/>
    </xf>
    <xf numFmtId="0" fontId="3" fillId="7" borderId="23" xfId="0" applyFont="1" applyFill="1" applyBorder="1" applyAlignment="1">
      <alignment horizontal="left" vertical="top"/>
    </xf>
    <xf numFmtId="0" fontId="3" fillId="7" borderId="24" xfId="0" applyFont="1" applyFill="1" applyBorder="1" applyAlignment="1">
      <alignment horizontal="left" vertical="top"/>
    </xf>
    <xf numFmtId="0" fontId="5" fillId="8" borderId="4" xfId="0" applyFont="1" applyFill="1" applyBorder="1" applyAlignment="1">
      <alignment horizontal="left" vertical="top" wrapText="1"/>
    </xf>
    <xf numFmtId="0" fontId="5" fillId="8" borderId="60" xfId="0" applyFont="1" applyFill="1" applyBorder="1" applyAlignment="1">
      <alignment horizontal="left" vertical="top" wrapText="1"/>
    </xf>
    <xf numFmtId="0" fontId="3" fillId="0" borderId="25" xfId="0" applyFont="1" applyFill="1" applyBorder="1" applyAlignment="1">
      <alignment vertical="top" wrapText="1"/>
    </xf>
    <xf numFmtId="0" fontId="3" fillId="0" borderId="7" xfId="0" applyFont="1" applyFill="1" applyBorder="1" applyAlignment="1">
      <alignment vertical="top" wrapText="1"/>
    </xf>
    <xf numFmtId="0" fontId="3" fillId="0" borderId="63" xfId="0" applyFont="1" applyFill="1" applyBorder="1" applyAlignment="1">
      <alignment vertical="top" wrapText="1"/>
    </xf>
    <xf numFmtId="49" fontId="2" fillId="0" borderId="5" xfId="0" applyNumberFormat="1" applyFont="1" applyFill="1" applyBorder="1" applyAlignment="1">
      <alignment horizontal="center" vertical="top" shrinkToFit="1"/>
    </xf>
    <xf numFmtId="49" fontId="2" fillId="0" borderId="18" xfId="0" applyNumberFormat="1" applyFont="1" applyFill="1" applyBorder="1" applyAlignment="1">
      <alignment horizontal="center" vertical="top" shrinkToFit="1"/>
    </xf>
    <xf numFmtId="49" fontId="2" fillId="0" borderId="12" xfId="0" applyNumberFormat="1" applyFont="1" applyFill="1" applyBorder="1" applyAlignment="1">
      <alignment horizontal="center" vertical="top" shrinkToFit="1"/>
    </xf>
    <xf numFmtId="49" fontId="2" fillId="0" borderId="18" xfId="0" applyNumberFormat="1" applyFont="1" applyFill="1" applyBorder="1" applyAlignment="1">
      <alignment horizontal="center" vertical="top"/>
    </xf>
    <xf numFmtId="0" fontId="30" fillId="0" borderId="16" xfId="0" applyFont="1" applyFill="1" applyBorder="1" applyAlignment="1">
      <alignment vertical="top" wrapText="1"/>
    </xf>
    <xf numFmtId="0" fontId="30" fillId="0" borderId="20" xfId="0" applyFont="1" applyFill="1" applyBorder="1" applyAlignment="1">
      <alignment vertical="top" wrapText="1"/>
    </xf>
    <xf numFmtId="0" fontId="30" fillId="0" borderId="2" xfId="0" applyFont="1" applyFill="1" applyBorder="1" applyAlignment="1">
      <alignment vertical="top" wrapText="1"/>
    </xf>
    <xf numFmtId="0" fontId="30" fillId="0" borderId="25" xfId="0" applyFont="1" applyFill="1" applyBorder="1" applyAlignment="1">
      <alignment vertical="top" wrapText="1"/>
    </xf>
    <xf numFmtId="0" fontId="30" fillId="0" borderId="7" xfId="0" applyFont="1" applyFill="1" applyBorder="1" applyAlignment="1">
      <alignment vertical="top" wrapText="1"/>
    </xf>
    <xf numFmtId="0" fontId="30" fillId="0" borderId="63" xfId="0" applyFont="1" applyFill="1" applyBorder="1" applyAlignment="1">
      <alignment vertical="top" wrapText="1"/>
    </xf>
    <xf numFmtId="49" fontId="5" fillId="8" borderId="3" xfId="0" applyNumberFormat="1" applyFont="1" applyFill="1" applyBorder="1" applyAlignment="1">
      <alignment horizontal="right" vertical="top"/>
    </xf>
    <xf numFmtId="49" fontId="5" fillId="8" borderId="33" xfId="0" applyNumberFormat="1" applyFont="1" applyFill="1" applyBorder="1" applyAlignment="1">
      <alignment horizontal="right" vertical="top"/>
    </xf>
    <xf numFmtId="49" fontId="5" fillId="8" borderId="4" xfId="0" applyNumberFormat="1" applyFont="1" applyFill="1" applyBorder="1" applyAlignment="1">
      <alignment horizontal="right" vertical="top"/>
    </xf>
    <xf numFmtId="49" fontId="5" fillId="8" borderId="60" xfId="0" applyNumberFormat="1" applyFont="1" applyFill="1" applyBorder="1" applyAlignment="1">
      <alignment horizontal="right" vertical="top"/>
    </xf>
    <xf numFmtId="49" fontId="5" fillId="8" borderId="22" xfId="0" applyNumberFormat="1" applyFont="1" applyFill="1" applyBorder="1" applyAlignment="1">
      <alignment horizontal="left" vertical="top" wrapText="1"/>
    </xf>
    <xf numFmtId="49" fontId="5" fillId="8" borderId="23" xfId="0" applyNumberFormat="1" applyFont="1" applyFill="1" applyBorder="1" applyAlignment="1">
      <alignment horizontal="left" vertical="top" wrapText="1"/>
    </xf>
    <xf numFmtId="49" fontId="5" fillId="8" borderId="24" xfId="0" applyNumberFormat="1" applyFont="1" applyFill="1" applyBorder="1" applyAlignment="1">
      <alignment horizontal="left" vertical="top" wrapText="1"/>
    </xf>
    <xf numFmtId="49" fontId="5" fillId="8" borderId="76" xfId="0" applyNumberFormat="1" applyFont="1" applyFill="1" applyBorder="1" applyAlignment="1">
      <alignment horizontal="center" vertical="top"/>
    </xf>
    <xf numFmtId="49" fontId="5" fillId="8" borderId="28" xfId="0" applyNumberFormat="1" applyFont="1" applyFill="1" applyBorder="1" applyAlignment="1">
      <alignment horizontal="center" vertical="top"/>
    </xf>
    <xf numFmtId="49" fontId="5" fillId="8" borderId="29" xfId="0" applyNumberFormat="1" applyFont="1" applyFill="1" applyBorder="1" applyAlignment="1">
      <alignment horizontal="center" vertical="top"/>
    </xf>
    <xf numFmtId="49" fontId="5" fillId="0" borderId="16" xfId="0" applyNumberFormat="1" applyFont="1" applyFill="1" applyBorder="1" applyAlignment="1">
      <alignment horizontal="center" vertical="top"/>
    </xf>
    <xf numFmtId="49" fontId="5" fillId="0" borderId="20" xfId="0" applyNumberFormat="1" applyFont="1" applyFill="1" applyBorder="1" applyAlignment="1">
      <alignment horizontal="center" vertical="top"/>
    </xf>
    <xf numFmtId="49" fontId="5" fillId="0" borderId="2" xfId="0" applyNumberFormat="1" applyFont="1" applyFill="1" applyBorder="1" applyAlignment="1">
      <alignment horizontal="center" vertical="top"/>
    </xf>
    <xf numFmtId="0" fontId="4" fillId="11" borderId="25" xfId="0" applyFont="1" applyFill="1" applyBorder="1" applyAlignment="1">
      <alignment vertical="top" wrapText="1"/>
    </xf>
    <xf numFmtId="0" fontId="4" fillId="11" borderId="7" xfId="0" applyFont="1" applyFill="1" applyBorder="1" applyAlignment="1">
      <alignment vertical="top" wrapText="1"/>
    </xf>
    <xf numFmtId="0" fontId="4" fillId="11" borderId="63" xfId="0" applyFont="1" applyFill="1" applyBorder="1" applyAlignment="1">
      <alignment vertical="top" wrapText="1"/>
    </xf>
    <xf numFmtId="49" fontId="2" fillId="0" borderId="5" xfId="0" applyNumberFormat="1" applyFont="1" applyFill="1" applyBorder="1" applyAlignment="1">
      <alignment horizontal="center" vertical="top" wrapText="1"/>
    </xf>
    <xf numFmtId="49" fontId="2" fillId="0" borderId="54" xfId="0" applyNumberFormat="1" applyFont="1" applyFill="1" applyBorder="1" applyAlignment="1">
      <alignment horizontal="center" vertical="top"/>
    </xf>
    <xf numFmtId="49" fontId="5" fillId="8" borderId="9" xfId="0" applyNumberFormat="1" applyFont="1" applyFill="1" applyBorder="1" applyAlignment="1">
      <alignment horizontal="center" vertical="top"/>
    </xf>
    <xf numFmtId="49" fontId="5" fillId="0" borderId="11" xfId="0" applyNumberFormat="1" applyFont="1" applyFill="1" applyBorder="1" applyAlignment="1">
      <alignment horizontal="center" vertical="top"/>
    </xf>
    <xf numFmtId="49" fontId="5" fillId="0" borderId="75" xfId="0" applyNumberFormat="1" applyFont="1" applyFill="1" applyBorder="1" applyAlignment="1">
      <alignment horizontal="center" vertical="top"/>
    </xf>
    <xf numFmtId="49" fontId="5" fillId="0" borderId="47" xfId="0" applyNumberFormat="1" applyFont="1" applyFill="1" applyBorder="1" applyAlignment="1">
      <alignment horizontal="center" vertical="top"/>
    </xf>
    <xf numFmtId="49" fontId="5" fillId="0" borderId="45" xfId="0" applyNumberFormat="1" applyFont="1" applyFill="1" applyBorder="1" applyAlignment="1">
      <alignment horizontal="center" vertical="top"/>
    </xf>
    <xf numFmtId="0" fontId="4" fillId="0" borderId="17" xfId="0" applyFont="1" applyFill="1" applyBorder="1" applyAlignment="1">
      <alignment vertical="top" wrapText="1"/>
    </xf>
    <xf numFmtId="0" fontId="4" fillId="0" borderId="0" xfId="0" applyFont="1" applyFill="1" applyBorder="1" applyAlignment="1">
      <alignment vertical="top" wrapText="1"/>
    </xf>
    <xf numFmtId="0" fontId="4" fillId="0" borderId="21" xfId="0" applyFont="1" applyFill="1" applyBorder="1" applyAlignment="1">
      <alignment vertical="top" wrapText="1"/>
    </xf>
    <xf numFmtId="49" fontId="5" fillId="8" borderId="36" xfId="0" applyNumberFormat="1" applyFont="1" applyFill="1" applyBorder="1" applyAlignment="1">
      <alignment horizontal="center" vertical="top"/>
    </xf>
    <xf numFmtId="49" fontId="5" fillId="0" borderId="36" xfId="0" applyNumberFormat="1" applyFont="1" applyFill="1" applyBorder="1" applyAlignment="1">
      <alignment horizontal="center" vertical="top"/>
    </xf>
    <xf numFmtId="49" fontId="5" fillId="0" borderId="9" xfId="0" applyNumberFormat="1" applyFont="1" applyFill="1" applyBorder="1" applyAlignment="1">
      <alignment horizontal="center" vertical="top"/>
    </xf>
    <xf numFmtId="49" fontId="5" fillId="8" borderId="37" xfId="0" applyNumberFormat="1" applyFont="1" applyFill="1" applyBorder="1" applyAlignment="1">
      <alignment horizontal="center" vertical="top"/>
    </xf>
    <xf numFmtId="0" fontId="54" fillId="0" borderId="25" xfId="0" applyFont="1" applyFill="1" applyBorder="1" applyAlignment="1">
      <alignment vertical="top" wrapText="1"/>
    </xf>
    <xf numFmtId="0" fontId="55" fillId="0" borderId="7" xfId="0" applyFont="1" applyFill="1" applyBorder="1" applyAlignment="1">
      <alignment vertical="top" wrapText="1"/>
    </xf>
    <xf numFmtId="0" fontId="55" fillId="0" borderId="63" xfId="0" applyFont="1" applyFill="1" applyBorder="1" applyAlignment="1">
      <alignment vertical="top" wrapText="1"/>
    </xf>
    <xf numFmtId="49" fontId="5" fillId="7" borderId="4" xfId="0" applyNumberFormat="1" applyFont="1" applyFill="1" applyBorder="1" applyAlignment="1">
      <alignment horizontal="right" vertical="top"/>
    </xf>
    <xf numFmtId="49" fontId="5" fillId="7" borderId="60" xfId="0" applyNumberFormat="1" applyFont="1" applyFill="1" applyBorder="1" applyAlignment="1">
      <alignment horizontal="right" vertical="top"/>
    </xf>
    <xf numFmtId="0" fontId="3" fillId="7" borderId="67" xfId="0" applyFont="1" applyFill="1" applyBorder="1" applyAlignment="1">
      <alignment horizontal="left" vertical="top"/>
    </xf>
    <xf numFmtId="0" fontId="3" fillId="7" borderId="75" xfId="0" applyFont="1" applyFill="1" applyBorder="1" applyAlignment="1">
      <alignment horizontal="left" vertical="top"/>
    </xf>
    <xf numFmtId="49" fontId="5" fillId="8" borderId="22" xfId="0" applyNumberFormat="1" applyFont="1" applyFill="1" applyBorder="1" applyAlignment="1">
      <alignment horizontal="left" vertical="top"/>
    </xf>
    <xf numFmtId="49" fontId="5" fillId="8" borderId="23" xfId="0" applyNumberFormat="1" applyFont="1" applyFill="1" applyBorder="1" applyAlignment="1">
      <alignment horizontal="left" vertical="top"/>
    </xf>
    <xf numFmtId="49" fontId="5" fillId="8" borderId="24" xfId="0" applyNumberFormat="1" applyFont="1" applyFill="1" applyBorder="1" applyAlignment="1">
      <alignment horizontal="left" vertical="top"/>
    </xf>
    <xf numFmtId="0" fontId="4" fillId="0" borderId="27" xfId="0" applyFont="1" applyFill="1" applyBorder="1" applyAlignment="1">
      <alignment horizontal="left" vertical="top" wrapText="1"/>
    </xf>
    <xf numFmtId="0" fontId="4" fillId="0" borderId="20" xfId="0" applyFont="1" applyFill="1" applyBorder="1" applyAlignment="1">
      <alignment horizontal="left" vertical="top" wrapText="1"/>
    </xf>
    <xf numFmtId="0" fontId="4" fillId="0" borderId="31" xfId="0" applyFont="1" applyFill="1" applyBorder="1" applyAlignment="1">
      <alignment horizontal="left" vertical="top" wrapText="1"/>
    </xf>
    <xf numFmtId="0" fontId="30" fillId="0" borderId="35" xfId="0" applyFont="1" applyFill="1" applyBorder="1" applyAlignment="1">
      <alignment vertical="top" wrapText="1"/>
    </xf>
    <xf numFmtId="0" fontId="33" fillId="0" borderId="7" xfId="0" applyFont="1" applyFill="1" applyBorder="1" applyAlignment="1">
      <alignment vertical="top" wrapText="1"/>
    </xf>
    <xf numFmtId="0" fontId="33" fillId="0" borderId="40" xfId="0" applyFont="1" applyFill="1" applyBorder="1" applyAlignment="1">
      <alignment vertical="top" wrapText="1"/>
    </xf>
    <xf numFmtId="49" fontId="5" fillId="0" borderId="28" xfId="0" applyNumberFormat="1" applyFont="1" applyFill="1" applyBorder="1" applyAlignment="1">
      <alignment horizontal="center" vertical="top" wrapText="1"/>
    </xf>
    <xf numFmtId="0" fontId="15" fillId="0" borderId="28" xfId="0" applyFont="1" applyFill="1" applyBorder="1" applyAlignment="1">
      <alignment horizontal="center" vertical="top" wrapText="1"/>
    </xf>
    <xf numFmtId="0" fontId="15" fillId="0" borderId="41" xfId="0" applyFont="1" applyFill="1" applyBorder="1" applyAlignment="1">
      <alignment horizontal="center" vertical="top" wrapText="1"/>
    </xf>
    <xf numFmtId="49" fontId="19" fillId="0" borderId="5" xfId="0" applyNumberFormat="1" applyFont="1" applyFill="1" applyBorder="1" applyAlignment="1">
      <alignment horizontal="center" vertical="top" wrapText="1"/>
    </xf>
    <xf numFmtId="49" fontId="2" fillId="0" borderId="55" xfId="0" applyNumberFormat="1" applyFont="1" applyFill="1" applyBorder="1" applyAlignment="1">
      <alignment horizontal="center" vertical="top" wrapText="1"/>
    </xf>
    <xf numFmtId="49" fontId="2" fillId="0" borderId="51" xfId="0" applyNumberFormat="1" applyFont="1" applyFill="1" applyBorder="1" applyAlignment="1">
      <alignment horizontal="center" vertical="top" wrapText="1"/>
    </xf>
    <xf numFmtId="49" fontId="2" fillId="0" borderId="8" xfId="0" applyNumberFormat="1" applyFont="1" applyFill="1" applyBorder="1" applyAlignment="1">
      <alignment horizontal="center" vertical="top" wrapText="1"/>
    </xf>
    <xf numFmtId="49" fontId="2" fillId="0" borderId="12" xfId="0" applyNumberFormat="1" applyFont="1" applyFill="1" applyBorder="1" applyAlignment="1">
      <alignment horizontal="center" vertical="top" wrapText="1"/>
    </xf>
    <xf numFmtId="0" fontId="30" fillId="0" borderId="27" xfId="0" applyFont="1" applyFill="1" applyBorder="1" applyAlignment="1">
      <alignment vertical="top" wrapText="1"/>
    </xf>
    <xf numFmtId="49" fontId="2" fillId="0" borderId="50" xfId="0" applyNumberFormat="1" applyFont="1" applyFill="1" applyBorder="1" applyAlignment="1">
      <alignment horizontal="center" vertical="top" wrapText="1"/>
    </xf>
    <xf numFmtId="49" fontId="2" fillId="0" borderId="18" xfId="0" applyNumberFormat="1" applyFont="1" applyFill="1" applyBorder="1" applyAlignment="1">
      <alignment horizontal="center" vertical="top" wrapText="1"/>
    </xf>
    <xf numFmtId="49" fontId="5" fillId="8" borderId="26" xfId="0" applyNumberFormat="1" applyFont="1" applyFill="1" applyBorder="1" applyAlignment="1">
      <alignment horizontal="center" vertical="top"/>
    </xf>
    <xf numFmtId="49" fontId="5" fillId="8" borderId="30" xfId="0" applyNumberFormat="1" applyFont="1" applyFill="1" applyBorder="1" applyAlignment="1">
      <alignment horizontal="center" vertical="top"/>
    </xf>
    <xf numFmtId="0" fontId="4" fillId="0" borderId="34" xfId="0" applyFont="1" applyFill="1" applyBorder="1" applyAlignment="1">
      <alignment horizontal="left" vertical="top" wrapText="1"/>
    </xf>
    <xf numFmtId="0" fontId="15" fillId="0" borderId="71" xfId="0" applyFont="1" applyFill="1" applyBorder="1" applyAlignment="1">
      <alignment horizontal="left" vertical="top" wrapText="1"/>
    </xf>
    <xf numFmtId="0" fontId="4" fillId="0" borderId="38" xfId="0" applyFont="1" applyFill="1" applyBorder="1" applyAlignment="1">
      <alignment vertical="top" wrapText="1"/>
    </xf>
    <xf numFmtId="49" fontId="17" fillId="0" borderId="55" xfId="0" applyNumberFormat="1" applyFont="1" applyFill="1" applyBorder="1" applyAlignment="1">
      <alignment horizontal="center" vertical="top"/>
    </xf>
    <xf numFmtId="49" fontId="5" fillId="11" borderId="35" xfId="0" applyNumberFormat="1" applyFont="1" applyFill="1" applyBorder="1" applyAlignment="1">
      <alignment horizontal="center" vertical="top" wrapText="1"/>
    </xf>
    <xf numFmtId="49" fontId="5" fillId="11" borderId="67" xfId="0" applyNumberFormat="1" applyFont="1" applyFill="1" applyBorder="1" applyAlignment="1">
      <alignment horizontal="center" vertical="top" wrapText="1"/>
    </xf>
    <xf numFmtId="49" fontId="5" fillId="11" borderId="65" xfId="0" applyNumberFormat="1" applyFont="1" applyFill="1" applyBorder="1" applyAlignment="1">
      <alignment horizontal="center" vertical="top" wrapText="1"/>
    </xf>
    <xf numFmtId="49" fontId="5" fillId="11" borderId="7" xfId="0" applyNumberFormat="1" applyFont="1" applyFill="1" applyBorder="1" applyAlignment="1">
      <alignment horizontal="center" vertical="top" wrapText="1"/>
    </xf>
    <xf numFmtId="49" fontId="5" fillId="11" borderId="0" xfId="0" applyNumberFormat="1" applyFont="1" applyFill="1" applyBorder="1" applyAlignment="1">
      <alignment horizontal="center" vertical="top" wrapText="1"/>
    </xf>
    <xf numFmtId="49" fontId="5" fillId="11" borderId="28" xfId="0" applyNumberFormat="1" applyFont="1" applyFill="1" applyBorder="1" applyAlignment="1">
      <alignment horizontal="center" vertical="top" wrapText="1"/>
    </xf>
    <xf numFmtId="49" fontId="5" fillId="11" borderId="40" xfId="0" applyNumberFormat="1" applyFont="1" applyFill="1" applyBorder="1" applyAlignment="1">
      <alignment horizontal="center" vertical="top" wrapText="1"/>
    </xf>
    <xf numFmtId="49" fontId="5" fillId="11" borderId="43" xfId="0" applyNumberFormat="1" applyFont="1" applyFill="1" applyBorder="1" applyAlignment="1">
      <alignment horizontal="center" vertical="top" wrapText="1"/>
    </xf>
    <xf numFmtId="49" fontId="5" fillId="11" borderId="41" xfId="0" applyNumberFormat="1" applyFont="1" applyFill="1" applyBorder="1" applyAlignment="1">
      <alignment horizontal="center" vertical="top" wrapText="1"/>
    </xf>
    <xf numFmtId="0" fontId="3" fillId="0" borderId="27" xfId="0" applyFont="1" applyBorder="1" applyAlignment="1">
      <alignment vertical="top" wrapText="1"/>
    </xf>
    <xf numFmtId="0" fontId="3" fillId="0" borderId="20" xfId="0" applyFont="1" applyBorder="1" applyAlignment="1">
      <alignment vertical="top" wrapText="1"/>
    </xf>
    <xf numFmtId="0" fontId="3" fillId="0" borderId="31" xfId="0" applyFont="1" applyBorder="1" applyAlignment="1">
      <alignment vertical="top" wrapText="1"/>
    </xf>
    <xf numFmtId="49" fontId="5" fillId="7" borderId="26" xfId="0" applyNumberFormat="1" applyFont="1" applyFill="1" applyBorder="1" applyAlignment="1">
      <alignment horizontal="right" vertical="top"/>
    </xf>
    <xf numFmtId="49" fontId="5" fillId="7" borderId="27" xfId="0" applyNumberFormat="1" applyFont="1" applyFill="1" applyBorder="1" applyAlignment="1">
      <alignment horizontal="right" vertical="top"/>
    </xf>
    <xf numFmtId="49" fontId="5" fillId="20" borderId="23" xfId="0" applyNumberFormat="1" applyFont="1" applyFill="1" applyBorder="1" applyAlignment="1">
      <alignment horizontal="right" vertical="top"/>
    </xf>
    <xf numFmtId="49" fontId="5" fillId="13" borderId="23" xfId="0" applyNumberFormat="1" applyFont="1" applyFill="1" applyBorder="1" applyAlignment="1">
      <alignment horizontal="right" vertical="top"/>
    </xf>
    <xf numFmtId="0" fontId="2" fillId="13" borderId="23" xfId="0" applyFont="1" applyFill="1" applyBorder="1" applyAlignment="1">
      <alignment horizontal="center" vertical="top"/>
    </xf>
    <xf numFmtId="0" fontId="2" fillId="13" borderId="24" xfId="0" applyFont="1" applyFill="1" applyBorder="1" applyAlignment="1">
      <alignment horizontal="center" vertical="top"/>
    </xf>
    <xf numFmtId="0" fontId="3" fillId="0" borderId="3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49" fontId="6" fillId="3" borderId="14" xfId="0" applyNumberFormat="1" applyFont="1" applyFill="1" applyBorder="1" applyAlignment="1">
      <alignment horizontal="center" vertical="top"/>
    </xf>
    <xf numFmtId="49" fontId="6" fillId="3" borderId="19" xfId="0" applyNumberFormat="1" applyFont="1" applyFill="1" applyBorder="1" applyAlignment="1">
      <alignment horizontal="center" vertical="top"/>
    </xf>
    <xf numFmtId="49" fontId="6" fillId="3" borderId="1" xfId="0" applyNumberFormat="1" applyFont="1" applyFill="1" applyBorder="1" applyAlignment="1">
      <alignment horizontal="center" vertical="top"/>
    </xf>
    <xf numFmtId="49" fontId="6" fillId="11" borderId="26" xfId="0" applyNumberFormat="1" applyFont="1" applyFill="1" applyBorder="1" applyAlignment="1">
      <alignment horizontal="center" vertical="top" wrapText="1"/>
    </xf>
    <xf numFmtId="49" fontId="6" fillId="11" borderId="19" xfId="0" applyNumberFormat="1" applyFont="1" applyFill="1" applyBorder="1" applyAlignment="1">
      <alignment horizontal="center" vertical="top" wrapText="1"/>
    </xf>
    <xf numFmtId="49" fontId="6" fillId="11" borderId="35" xfId="0" applyNumberFormat="1" applyFont="1" applyFill="1" applyBorder="1" applyAlignment="1">
      <alignment horizontal="center" vertical="top" wrapText="1"/>
    </xf>
    <xf numFmtId="49" fontId="6" fillId="11" borderId="7" xfId="0" applyNumberFormat="1" applyFont="1" applyFill="1" applyBorder="1" applyAlignment="1">
      <alignment horizontal="center" vertical="top" wrapText="1"/>
    </xf>
    <xf numFmtId="49" fontId="6" fillId="11" borderId="40" xfId="0" applyNumberFormat="1" applyFont="1" applyFill="1" applyBorder="1" applyAlignment="1">
      <alignment horizontal="center" vertical="top" wrapText="1"/>
    </xf>
    <xf numFmtId="0" fontId="6" fillId="0" borderId="54" xfId="0" applyFont="1" applyFill="1" applyBorder="1" applyAlignment="1">
      <alignment horizontal="left" vertical="top" wrapText="1"/>
    </xf>
    <xf numFmtId="0" fontId="6" fillId="0" borderId="62" xfId="0" applyFont="1" applyFill="1" applyBorder="1" applyAlignment="1">
      <alignment horizontal="left" vertical="top" wrapText="1"/>
    </xf>
    <xf numFmtId="0" fontId="6" fillId="0" borderId="69" xfId="0" applyFont="1" applyFill="1" applyBorder="1" applyAlignment="1">
      <alignment horizontal="left" vertical="top" wrapText="1"/>
    </xf>
    <xf numFmtId="2" fontId="22" fillId="0" borderId="54" xfId="0" applyNumberFormat="1" applyFont="1" applyFill="1" applyBorder="1" applyAlignment="1">
      <alignment horizontal="center" vertical="top" wrapText="1"/>
    </xf>
    <xf numFmtId="2" fontId="22" fillId="0" borderId="62" xfId="0" applyNumberFormat="1" applyFont="1" applyFill="1" applyBorder="1" applyAlignment="1">
      <alignment horizontal="center" vertical="top" wrapText="1"/>
    </xf>
    <xf numFmtId="2" fontId="22" fillId="0" borderId="69" xfId="0" applyNumberFormat="1" applyFont="1" applyFill="1" applyBorder="1" applyAlignment="1">
      <alignment horizontal="center" vertical="top" wrapText="1"/>
    </xf>
    <xf numFmtId="2" fontId="22" fillId="0" borderId="54" xfId="0" applyNumberFormat="1" applyFont="1" applyFill="1" applyBorder="1" applyAlignment="1">
      <alignment horizontal="center" vertical="top"/>
    </xf>
    <xf numFmtId="2" fontId="22" fillId="0" borderId="62" xfId="0" applyNumberFormat="1" applyFont="1" applyFill="1" applyBorder="1" applyAlignment="1">
      <alignment horizontal="center" vertical="top"/>
    </xf>
    <xf numFmtId="2" fontId="22" fillId="0" borderId="69" xfId="0" applyNumberFormat="1" applyFont="1" applyFill="1" applyBorder="1" applyAlignment="1">
      <alignment horizontal="center" vertical="top"/>
    </xf>
    <xf numFmtId="0" fontId="5" fillId="13" borderId="32" xfId="0" applyFont="1" applyFill="1" applyBorder="1" applyAlignment="1">
      <alignment horizontal="right" vertical="top" wrapText="1"/>
    </xf>
    <xf numFmtId="0" fontId="5" fillId="13" borderId="23" xfId="0" applyFont="1" applyFill="1" applyBorder="1" applyAlignment="1">
      <alignment horizontal="right" vertical="top" wrapText="1"/>
    </xf>
    <xf numFmtId="0" fontId="5" fillId="13" borderId="24" xfId="0" applyFont="1" applyFill="1" applyBorder="1" applyAlignment="1">
      <alignment horizontal="right" vertical="top" wrapText="1"/>
    </xf>
    <xf numFmtId="2" fontId="21" fillId="13" borderId="32" xfId="0" applyNumberFormat="1" applyFont="1" applyFill="1" applyBorder="1" applyAlignment="1">
      <alignment horizontal="center" vertical="top" wrapText="1"/>
    </xf>
    <xf numFmtId="2" fontId="21" fillId="13" borderId="23" xfId="0" applyNumberFormat="1" applyFont="1" applyFill="1" applyBorder="1" applyAlignment="1">
      <alignment horizontal="center" vertical="top" wrapText="1"/>
    </xf>
    <xf numFmtId="2" fontId="21" fillId="13" borderId="24" xfId="0" applyNumberFormat="1" applyFont="1" applyFill="1" applyBorder="1" applyAlignment="1">
      <alignment horizontal="center" vertical="top" wrapText="1"/>
    </xf>
    <xf numFmtId="0" fontId="6" fillId="0" borderId="52" xfId="0" applyFont="1" applyFill="1" applyBorder="1" applyAlignment="1">
      <alignment horizontal="left" vertical="top" wrapText="1"/>
    </xf>
    <xf numFmtId="0" fontId="6" fillId="0" borderId="17" xfId="0" applyFont="1" applyFill="1" applyBorder="1" applyAlignment="1">
      <alignment horizontal="left" vertical="top" wrapText="1"/>
    </xf>
    <xf numFmtId="0" fontId="6" fillId="0" borderId="46" xfId="0" applyFont="1" applyFill="1" applyBorder="1" applyAlignment="1">
      <alignment horizontal="left" vertical="top" wrapText="1"/>
    </xf>
    <xf numFmtId="2" fontId="22" fillId="0" borderId="52" xfId="0" applyNumberFormat="1" applyFont="1" applyFill="1" applyBorder="1" applyAlignment="1">
      <alignment horizontal="center" vertical="top" wrapText="1"/>
    </xf>
    <xf numFmtId="2" fontId="22" fillId="0" borderId="17" xfId="0" applyNumberFormat="1" applyFont="1" applyFill="1" applyBorder="1" applyAlignment="1">
      <alignment horizontal="center" vertical="top" wrapText="1"/>
    </xf>
    <xf numFmtId="2" fontId="22" fillId="0" borderId="46" xfId="0" applyNumberFormat="1" applyFont="1" applyFill="1" applyBorder="1" applyAlignment="1">
      <alignment horizontal="center" vertical="top" wrapText="1"/>
    </xf>
    <xf numFmtId="0" fontId="6" fillId="0" borderId="61" xfId="0" applyFont="1" applyFill="1" applyBorder="1" applyAlignment="1">
      <alignment horizontal="left" vertical="top" wrapText="1"/>
    </xf>
    <xf numFmtId="0" fontId="6" fillId="0" borderId="78" xfId="0" applyFont="1" applyFill="1" applyBorder="1" applyAlignment="1">
      <alignment horizontal="left" vertical="top" wrapText="1"/>
    </xf>
    <xf numFmtId="0" fontId="7" fillId="0" borderId="57" xfId="0" applyFont="1" applyFill="1" applyBorder="1" applyAlignment="1">
      <alignment vertical="top" wrapText="1"/>
    </xf>
    <xf numFmtId="0" fontId="7" fillId="0" borderId="56" xfId="0" applyFont="1" applyFill="1" applyBorder="1" applyAlignment="1">
      <alignment vertical="top" wrapText="1"/>
    </xf>
    <xf numFmtId="0" fontId="5" fillId="9" borderId="3" xfId="0" applyFont="1" applyFill="1" applyBorder="1" applyAlignment="1">
      <alignment horizontal="right" vertical="top" wrapText="1"/>
    </xf>
    <xf numFmtId="0" fontId="5" fillId="9" borderId="33" xfId="0" applyFont="1" applyFill="1" applyBorder="1" applyAlignment="1">
      <alignment horizontal="right" vertical="top" wrapText="1"/>
    </xf>
    <xf numFmtId="0" fontId="7" fillId="0" borderId="4" xfId="0" applyFont="1" applyFill="1" applyBorder="1" applyAlignment="1">
      <alignment vertical="top" wrapText="1"/>
    </xf>
    <xf numFmtId="0" fontId="7" fillId="0" borderId="60" xfId="0" applyFont="1" applyFill="1" applyBorder="1" applyAlignment="1">
      <alignment vertical="top" wrapText="1"/>
    </xf>
    <xf numFmtId="2" fontId="12" fillId="9" borderId="23" xfId="0" applyNumberFormat="1" applyFont="1" applyFill="1" applyBorder="1" applyAlignment="1">
      <alignment horizontal="center" vertical="top" wrapText="1"/>
    </xf>
    <xf numFmtId="2" fontId="12" fillId="9" borderId="24" xfId="0" applyNumberFormat="1" applyFont="1" applyFill="1" applyBorder="1" applyAlignment="1">
      <alignment horizontal="center" vertical="top" wrapText="1"/>
    </xf>
    <xf numFmtId="0" fontId="6" fillId="10" borderId="54" xfId="0" applyFont="1" applyFill="1" applyBorder="1" applyAlignment="1">
      <alignment horizontal="left" vertical="top" wrapText="1"/>
    </xf>
    <xf numFmtId="0" fontId="6" fillId="10" borderId="62" xfId="0" applyFont="1" applyFill="1" applyBorder="1" applyAlignment="1">
      <alignment horizontal="left" vertical="top" wrapText="1"/>
    </xf>
    <xf numFmtId="0" fontId="6" fillId="10" borderId="69" xfId="0" applyFont="1" applyFill="1" applyBorder="1" applyAlignment="1">
      <alignment horizontal="left" vertical="top" wrapText="1"/>
    </xf>
    <xf numFmtId="0" fontId="5" fillId="13" borderId="3" xfId="0" applyFont="1" applyFill="1" applyBorder="1" applyAlignment="1">
      <alignment horizontal="right" vertical="top" wrapText="1"/>
    </xf>
    <xf numFmtId="0" fontId="5" fillId="13" borderId="33" xfId="0" applyFont="1" applyFill="1" applyBorder="1" applyAlignment="1">
      <alignment horizontal="right" vertical="top" wrapText="1"/>
    </xf>
    <xf numFmtId="0" fontId="7" fillId="13" borderId="4" xfId="0" applyFont="1" applyFill="1" applyBorder="1" applyAlignment="1">
      <alignment vertical="top" wrapText="1"/>
    </xf>
    <xf numFmtId="0" fontId="7" fillId="13" borderId="22" xfId="0" applyFont="1" applyFill="1" applyBorder="1" applyAlignment="1">
      <alignment vertical="top" wrapText="1"/>
    </xf>
    <xf numFmtId="0" fontId="4" fillId="0" borderId="53" xfId="0" applyFont="1" applyBorder="1" applyAlignment="1">
      <alignment horizontal="left" vertical="top" wrapText="1"/>
    </xf>
    <xf numFmtId="0" fontId="4" fillId="0" borderId="21" xfId="0" applyFont="1" applyBorder="1" applyAlignment="1">
      <alignment horizontal="left" vertical="top" wrapText="1"/>
    </xf>
    <xf numFmtId="0" fontId="4" fillId="0" borderId="48" xfId="0" applyFont="1" applyBorder="1" applyAlignment="1">
      <alignment horizontal="left" vertical="top" wrapText="1"/>
    </xf>
    <xf numFmtId="164" fontId="4" fillId="0" borderId="53" xfId="0" applyNumberFormat="1" applyFont="1" applyBorder="1" applyAlignment="1">
      <alignment horizontal="center" vertical="top" wrapText="1"/>
    </xf>
    <xf numFmtId="164" fontId="4" fillId="0" borderId="21" xfId="0" applyNumberFormat="1" applyFont="1" applyBorder="1" applyAlignment="1">
      <alignment horizontal="center" vertical="top" wrapText="1"/>
    </xf>
    <xf numFmtId="164" fontId="4" fillId="0" borderId="48" xfId="0" applyNumberFormat="1" applyFont="1" applyBorder="1" applyAlignment="1">
      <alignment horizontal="center" vertical="top" wrapText="1"/>
    </xf>
    <xf numFmtId="0" fontId="3" fillId="5" borderId="32" xfId="0" applyFont="1" applyFill="1" applyBorder="1" applyAlignment="1">
      <alignment horizontal="right" vertical="top" wrapText="1"/>
    </xf>
    <xf numFmtId="0" fontId="3" fillId="5" borderId="23" xfId="0" applyFont="1" applyFill="1" applyBorder="1" applyAlignment="1">
      <alignment horizontal="right" vertical="top" wrapText="1"/>
    </xf>
    <xf numFmtId="0" fontId="3" fillId="5" borderId="24" xfId="0" applyFont="1" applyFill="1" applyBorder="1" applyAlignment="1">
      <alignment horizontal="right" vertical="top" wrapText="1"/>
    </xf>
    <xf numFmtId="164" fontId="3" fillId="5" borderId="23" xfId="0" applyNumberFormat="1" applyFont="1" applyFill="1" applyBorder="1" applyAlignment="1">
      <alignment horizontal="center" vertical="top" wrapText="1"/>
    </xf>
    <xf numFmtId="164" fontId="3" fillId="5" borderId="24" xfId="0" applyNumberFormat="1" applyFont="1" applyFill="1" applyBorder="1" applyAlignment="1">
      <alignment horizontal="center" vertical="top" wrapText="1"/>
    </xf>
    <xf numFmtId="0" fontId="4" fillId="0" borderId="68" xfId="0" applyFont="1" applyBorder="1" applyAlignment="1">
      <alignment horizontal="left" vertical="top" wrapText="1"/>
    </xf>
    <xf numFmtId="0" fontId="4" fillId="0" borderId="58" xfId="0" applyFont="1" applyBorder="1" applyAlignment="1">
      <alignment horizontal="left" vertical="top" wrapText="1"/>
    </xf>
    <xf numFmtId="0" fontId="4" fillId="0" borderId="64" xfId="0" applyFont="1" applyBorder="1" applyAlignment="1">
      <alignment horizontal="left" vertical="top" wrapText="1"/>
    </xf>
    <xf numFmtId="164" fontId="4" fillId="0" borderId="54" xfId="0" applyNumberFormat="1" applyFont="1" applyBorder="1" applyAlignment="1">
      <alignment horizontal="center" vertical="top" wrapText="1"/>
    </xf>
    <xf numFmtId="0" fontId="15" fillId="0" borderId="62" xfId="0" applyFont="1" applyBorder="1" applyAlignment="1">
      <alignment horizontal="center" vertical="top" wrapText="1"/>
    </xf>
    <xf numFmtId="0" fontId="15" fillId="0" borderId="69" xfId="0" applyFont="1" applyBorder="1" applyAlignment="1">
      <alignment horizontal="center" vertical="top" wrapText="1"/>
    </xf>
    <xf numFmtId="0" fontId="4" fillId="4" borderId="54" xfId="0" applyFont="1" applyFill="1" applyBorder="1" applyAlignment="1">
      <alignment horizontal="left" vertical="top" wrapText="1"/>
    </xf>
    <xf numFmtId="0" fontId="4" fillId="4" borderId="62" xfId="0" applyFont="1" applyFill="1" applyBorder="1" applyAlignment="1">
      <alignment horizontal="left" vertical="top" wrapText="1"/>
    </xf>
    <xf numFmtId="0" fontId="4" fillId="4" borderId="69" xfId="0" applyFont="1" applyFill="1" applyBorder="1" applyAlignment="1">
      <alignment horizontal="left" vertical="top" wrapText="1"/>
    </xf>
    <xf numFmtId="0" fontId="15" fillId="0" borderId="21" xfId="0" applyFont="1" applyBorder="1" applyAlignment="1">
      <alignment horizontal="center" vertical="top" wrapText="1"/>
    </xf>
    <xf numFmtId="0" fontId="15" fillId="0" borderId="48" xfId="0" applyFont="1" applyBorder="1" applyAlignment="1">
      <alignment horizontal="center" vertical="top" wrapText="1"/>
    </xf>
    <xf numFmtId="0" fontId="3" fillId="6" borderId="44" xfId="0" applyFont="1" applyFill="1" applyBorder="1" applyAlignment="1">
      <alignment horizontal="right" vertical="top" wrapText="1"/>
    </xf>
    <xf numFmtId="0" fontId="3" fillId="6" borderId="43" xfId="0" applyFont="1" applyFill="1" applyBorder="1" applyAlignment="1">
      <alignment horizontal="right" vertical="top" wrapText="1"/>
    </xf>
    <xf numFmtId="0" fontId="3" fillId="6" borderId="45" xfId="0" applyFont="1" applyFill="1" applyBorder="1" applyAlignment="1">
      <alignment horizontal="right" vertical="top" wrapText="1"/>
    </xf>
    <xf numFmtId="164" fontId="3" fillId="6" borderId="32" xfId="0" applyNumberFormat="1" applyFont="1" applyFill="1" applyBorder="1" applyAlignment="1">
      <alignment horizontal="center" vertical="top" wrapText="1"/>
    </xf>
    <xf numFmtId="164" fontId="3" fillId="6" borderId="23" xfId="0" applyNumberFormat="1" applyFont="1" applyFill="1" applyBorder="1" applyAlignment="1">
      <alignment horizontal="center" vertical="top" wrapText="1"/>
    </xf>
    <xf numFmtId="164" fontId="3" fillId="6" borderId="24" xfId="0" applyNumberFormat="1" applyFont="1" applyFill="1" applyBorder="1" applyAlignment="1">
      <alignment horizontal="center" vertical="top" wrapText="1"/>
    </xf>
    <xf numFmtId="0" fontId="4" fillId="0" borderId="54" xfId="0" applyFont="1" applyBorder="1" applyAlignment="1">
      <alignment horizontal="left" vertical="top" wrapText="1"/>
    </xf>
    <xf numFmtId="0" fontId="4" fillId="0" borderId="62" xfId="0" applyFont="1" applyBorder="1" applyAlignment="1">
      <alignment horizontal="left" vertical="top" wrapText="1"/>
    </xf>
    <xf numFmtId="0" fontId="4" fillId="0" borderId="69" xfId="0" applyFont="1" applyBorder="1" applyAlignment="1">
      <alignment horizontal="left" vertical="top" wrapText="1"/>
    </xf>
    <xf numFmtId="164" fontId="4" fillId="0" borderId="62" xfId="0" applyNumberFormat="1" applyFont="1" applyBorder="1" applyAlignment="1">
      <alignment horizontal="center" vertical="top" wrapText="1"/>
    </xf>
    <xf numFmtId="164" fontId="4" fillId="0" borderId="69" xfId="0" applyNumberFormat="1" applyFont="1" applyBorder="1" applyAlignment="1">
      <alignment horizontal="center" vertical="top" wrapText="1"/>
    </xf>
    <xf numFmtId="49" fontId="3" fillId="0" borderId="0" xfId="0" applyNumberFormat="1" applyFont="1" applyFill="1" applyBorder="1" applyAlignment="1">
      <alignment horizontal="center" vertical="top" wrapText="1"/>
    </xf>
    <xf numFmtId="0" fontId="3" fillId="6" borderId="32" xfId="0" applyFont="1" applyFill="1" applyBorder="1" applyAlignment="1">
      <alignment horizontal="right" vertical="top" wrapText="1"/>
    </xf>
    <xf numFmtId="0" fontId="3" fillId="6" borderId="23" xfId="0" applyFont="1" applyFill="1" applyBorder="1" applyAlignment="1">
      <alignment horizontal="right" vertical="top" wrapText="1"/>
    </xf>
    <xf numFmtId="0" fontId="3" fillId="6" borderId="24" xfId="0" applyFont="1" applyFill="1" applyBorder="1" applyAlignment="1">
      <alignment horizontal="right" vertical="top" wrapText="1"/>
    </xf>
    <xf numFmtId="0" fontId="4" fillId="0" borderId="52" xfId="0" applyFont="1" applyBorder="1" applyAlignment="1">
      <alignment horizontal="left" vertical="top" wrapText="1"/>
    </xf>
    <xf numFmtId="0" fontId="4" fillId="0" borderId="17" xfId="0" applyFont="1" applyBorder="1" applyAlignment="1">
      <alignment horizontal="left" vertical="top" wrapText="1"/>
    </xf>
    <xf numFmtId="0" fontId="4" fillId="0" borderId="46" xfId="0" applyFont="1" applyBorder="1" applyAlignment="1">
      <alignment horizontal="left" vertical="top" wrapText="1"/>
    </xf>
    <xf numFmtId="164" fontId="4" fillId="0" borderId="52" xfId="0" applyNumberFormat="1" applyFont="1" applyBorder="1" applyAlignment="1">
      <alignment horizontal="center" vertical="top" wrapText="1"/>
    </xf>
    <xf numFmtId="164" fontId="4" fillId="0" borderId="17" xfId="0" applyNumberFormat="1" applyFont="1" applyBorder="1" applyAlignment="1">
      <alignment horizontal="center" vertical="top" wrapText="1"/>
    </xf>
    <xf numFmtId="164" fontId="4" fillId="0" borderId="46" xfId="0" applyNumberFormat="1" applyFont="1" applyBorder="1" applyAlignment="1">
      <alignment horizontal="center" vertical="top" wrapText="1"/>
    </xf>
    <xf numFmtId="49" fontId="3" fillId="6" borderId="23" xfId="0" applyNumberFormat="1" applyFont="1" applyFill="1" applyBorder="1" applyAlignment="1">
      <alignment horizontal="right" vertical="top"/>
    </xf>
    <xf numFmtId="0" fontId="2" fillId="6" borderId="53" xfId="0" applyFont="1" applyFill="1" applyBorder="1" applyAlignment="1">
      <alignment horizontal="center" vertical="top"/>
    </xf>
    <xf numFmtId="0" fontId="2" fillId="6" borderId="21" xfId="0" applyFont="1" applyFill="1" applyBorder="1" applyAlignment="1">
      <alignment horizontal="center" vertical="top"/>
    </xf>
    <xf numFmtId="0" fontId="2" fillId="6" borderId="48" xfId="0" applyFont="1" applyFill="1" applyBorder="1" applyAlignment="1">
      <alignment horizontal="center" vertical="top"/>
    </xf>
    <xf numFmtId="49" fontId="3" fillId="3" borderId="19" xfId="0" applyNumberFormat="1" applyFont="1" applyFill="1" applyBorder="1" applyAlignment="1">
      <alignment horizontal="right" vertical="top"/>
    </xf>
    <xf numFmtId="0" fontId="3" fillId="3" borderId="4" xfId="0" applyFont="1" applyFill="1" applyBorder="1" applyAlignment="1">
      <alignment horizontal="left" vertical="top" wrapText="1"/>
    </xf>
    <xf numFmtId="0" fontId="3" fillId="3" borderId="60" xfId="0" applyFont="1" applyFill="1" applyBorder="1" applyAlignment="1">
      <alignment horizontal="left" vertical="top" wrapText="1"/>
    </xf>
    <xf numFmtId="49" fontId="4" fillId="0" borderId="18" xfId="0" applyNumberFormat="1" applyFont="1" applyBorder="1" applyAlignment="1">
      <alignment horizontal="center" vertical="top"/>
    </xf>
    <xf numFmtId="0" fontId="15" fillId="0" borderId="18" xfId="0" applyFont="1" applyBorder="1" applyAlignment="1">
      <alignment horizontal="center" vertical="top"/>
    </xf>
    <xf numFmtId="0" fontId="15" fillId="0" borderId="42" xfId="0" applyFont="1" applyBorder="1" applyAlignment="1">
      <alignment horizontal="center" vertical="top"/>
    </xf>
    <xf numFmtId="0" fontId="4" fillId="0" borderId="18" xfId="0" applyFont="1" applyFill="1" applyBorder="1" applyAlignment="1">
      <alignment horizontal="center" vertical="top"/>
    </xf>
    <xf numFmtId="164" fontId="4" fillId="0" borderId="18" xfId="0" applyNumberFormat="1" applyFont="1" applyFill="1" applyBorder="1" applyAlignment="1">
      <alignment horizontal="center" vertical="top"/>
    </xf>
    <xf numFmtId="164" fontId="4" fillId="0" borderId="59" xfId="0" applyNumberFormat="1" applyFont="1" applyFill="1" applyBorder="1" applyAlignment="1">
      <alignment horizontal="center" vertical="top"/>
    </xf>
    <xf numFmtId="0" fontId="15" fillId="0" borderId="59" xfId="0" applyFont="1" applyBorder="1" applyAlignment="1">
      <alignment horizontal="center" vertical="top"/>
    </xf>
    <xf numFmtId="0" fontId="15" fillId="0" borderId="44" xfId="0" applyFont="1" applyBorder="1" applyAlignment="1">
      <alignment horizontal="center" vertical="top"/>
    </xf>
    <xf numFmtId="0" fontId="3" fillId="5" borderId="32" xfId="0" applyFont="1" applyFill="1" applyBorder="1" applyAlignment="1">
      <alignment horizontal="center" vertical="top"/>
    </xf>
    <xf numFmtId="0" fontId="15" fillId="0" borderId="24" xfId="0" applyFont="1" applyBorder="1" applyAlignment="1">
      <alignment horizontal="center" vertical="top"/>
    </xf>
    <xf numFmtId="49" fontId="3" fillId="3" borderId="32" xfId="0" applyNumberFormat="1" applyFont="1" applyFill="1" applyBorder="1" applyAlignment="1">
      <alignment horizontal="right" vertical="top"/>
    </xf>
    <xf numFmtId="49" fontId="3" fillId="3" borderId="23" xfId="0" applyNumberFormat="1" applyFont="1" applyFill="1" applyBorder="1" applyAlignment="1">
      <alignment horizontal="right" vertical="top"/>
    </xf>
    <xf numFmtId="49" fontId="3" fillId="3" borderId="24" xfId="0" applyNumberFormat="1" applyFont="1" applyFill="1" applyBorder="1" applyAlignment="1">
      <alignment horizontal="right" vertical="top"/>
    </xf>
    <xf numFmtId="0" fontId="4" fillId="3" borderId="22" xfId="0" applyFont="1" applyFill="1" applyBorder="1" applyAlignment="1">
      <alignment vertical="top" wrapText="1"/>
    </xf>
    <xf numFmtId="0" fontId="15" fillId="0" borderId="23" xfId="0" applyFont="1" applyBorder="1" applyAlignment="1">
      <alignment vertical="top" wrapText="1"/>
    </xf>
    <xf numFmtId="0" fontId="15" fillId="0" borderId="24" xfId="0" applyFont="1" applyBorder="1" applyAlignment="1">
      <alignment vertical="top" wrapText="1"/>
    </xf>
    <xf numFmtId="49" fontId="3" fillId="2" borderId="22" xfId="0" applyNumberFormat="1" applyFont="1" applyFill="1" applyBorder="1" applyAlignment="1">
      <alignment horizontal="right" vertical="top"/>
    </xf>
    <xf numFmtId="49" fontId="3" fillId="2" borderId="23" xfId="0" applyNumberFormat="1" applyFont="1" applyFill="1" applyBorder="1" applyAlignment="1">
      <alignment horizontal="right" vertical="top"/>
    </xf>
    <xf numFmtId="49" fontId="3" fillId="2" borderId="34" xfId="0" applyNumberFormat="1" applyFont="1" applyFill="1" applyBorder="1" applyAlignment="1">
      <alignment horizontal="center" vertical="top"/>
    </xf>
    <xf numFmtId="49" fontId="3" fillId="2" borderId="6" xfId="0" applyNumberFormat="1" applyFont="1" applyFill="1" applyBorder="1" applyAlignment="1">
      <alignment horizontal="center" vertical="top"/>
    </xf>
    <xf numFmtId="49" fontId="3" fillId="2" borderId="39" xfId="0" applyNumberFormat="1" applyFont="1" applyFill="1" applyBorder="1" applyAlignment="1">
      <alignment horizontal="center" vertical="top"/>
    </xf>
    <xf numFmtId="49" fontId="3" fillId="3" borderId="26" xfId="0" applyNumberFormat="1" applyFont="1" applyFill="1" applyBorder="1" applyAlignment="1">
      <alignment horizontal="center" vertical="top"/>
    </xf>
    <xf numFmtId="49" fontId="3" fillId="3" borderId="19" xfId="0" applyNumberFormat="1" applyFont="1" applyFill="1" applyBorder="1" applyAlignment="1">
      <alignment horizontal="center" vertical="top"/>
    </xf>
    <xf numFmtId="49" fontId="3" fillId="3" borderId="30" xfId="0" applyNumberFormat="1" applyFont="1" applyFill="1" applyBorder="1" applyAlignment="1">
      <alignment horizontal="center" vertical="top"/>
    </xf>
    <xf numFmtId="49" fontId="3" fillId="0" borderId="35" xfId="0" applyNumberFormat="1" applyFont="1" applyBorder="1" applyAlignment="1">
      <alignment horizontal="center" vertical="top"/>
    </xf>
    <xf numFmtId="49" fontId="3" fillId="0" borderId="7" xfId="0" applyNumberFormat="1" applyFont="1" applyBorder="1" applyAlignment="1">
      <alignment horizontal="center" vertical="top"/>
    </xf>
    <xf numFmtId="49" fontId="3" fillId="0" borderId="40" xfId="0" applyNumberFormat="1" applyFont="1" applyBorder="1" applyAlignment="1">
      <alignment horizontal="center" vertical="top"/>
    </xf>
    <xf numFmtId="0" fontId="10" fillId="0" borderId="11" xfId="0" applyFont="1" applyBorder="1" applyAlignment="1">
      <alignment wrapText="1"/>
    </xf>
    <xf numFmtId="0" fontId="15" fillId="0" borderId="74" xfId="0" applyFont="1" applyBorder="1" applyAlignment="1">
      <alignment wrapText="1"/>
    </xf>
    <xf numFmtId="49" fontId="2" fillId="0" borderId="47" xfId="0" applyNumberFormat="1" applyFont="1" applyBorder="1" applyAlignment="1">
      <alignment horizontal="center" vertical="top"/>
    </xf>
    <xf numFmtId="0" fontId="15" fillId="0" borderId="47" xfId="0" applyFont="1" applyBorder="1" applyAlignment="1">
      <alignment horizontal="center" vertical="top"/>
    </xf>
    <xf numFmtId="0" fontId="15" fillId="0" borderId="45" xfId="0" applyFont="1" applyBorder="1" applyAlignment="1">
      <alignment horizontal="center" vertical="top"/>
    </xf>
    <xf numFmtId="164" fontId="4" fillId="0" borderId="35" xfId="0" applyNumberFormat="1" applyFont="1" applyFill="1" applyBorder="1" applyAlignment="1">
      <alignment horizontal="center" vertical="top" wrapText="1"/>
    </xf>
    <xf numFmtId="0" fontId="15" fillId="0" borderId="7" xfId="0" applyFont="1" applyBorder="1" applyAlignment="1">
      <alignment horizontal="center" vertical="top" wrapText="1"/>
    </xf>
    <xf numFmtId="0" fontId="15" fillId="0" borderId="38" xfId="0" applyFont="1" applyBorder="1" applyAlignment="1">
      <alignment horizontal="center" vertical="top" wrapText="1"/>
    </xf>
    <xf numFmtId="49" fontId="3" fillId="2" borderId="52" xfId="0" applyNumberFormat="1" applyFont="1" applyFill="1" applyBorder="1" applyAlignment="1">
      <alignment horizontal="center" vertical="top"/>
    </xf>
    <xf numFmtId="49" fontId="3" fillId="2" borderId="59" xfId="0" applyNumberFormat="1" applyFont="1" applyFill="1" applyBorder="1" applyAlignment="1">
      <alignment horizontal="center" vertical="top"/>
    </xf>
    <xf numFmtId="49" fontId="3" fillId="2" borderId="53" xfId="0" applyNumberFormat="1" applyFont="1" applyFill="1" applyBorder="1" applyAlignment="1">
      <alignment horizontal="center" vertical="top"/>
    </xf>
    <xf numFmtId="49" fontId="3" fillId="3" borderId="25" xfId="0" applyNumberFormat="1" applyFont="1" applyFill="1" applyBorder="1" applyAlignment="1">
      <alignment horizontal="center" vertical="top"/>
    </xf>
    <xf numFmtId="49" fontId="3" fillId="3" borderId="7" xfId="0" applyNumberFormat="1" applyFont="1" applyFill="1" applyBorder="1" applyAlignment="1">
      <alignment horizontal="center" vertical="top"/>
    </xf>
    <xf numFmtId="49" fontId="3" fillId="3" borderId="63" xfId="0" applyNumberFormat="1" applyFont="1" applyFill="1" applyBorder="1" applyAlignment="1">
      <alignment horizontal="center" vertical="top"/>
    </xf>
    <xf numFmtId="49" fontId="3" fillId="0" borderId="14" xfId="0" applyNumberFormat="1" applyFont="1" applyBorder="1" applyAlignment="1">
      <alignment horizontal="center" vertical="top"/>
    </xf>
    <xf numFmtId="49" fontId="3" fillId="0" borderId="57" xfId="0" applyNumberFormat="1" applyFont="1" applyBorder="1" applyAlignment="1">
      <alignment horizontal="center" vertical="top"/>
    </xf>
    <xf numFmtId="49" fontId="3" fillId="0" borderId="1" xfId="0" applyNumberFormat="1" applyFont="1" applyBorder="1" applyAlignment="1">
      <alignment horizontal="center" vertical="top"/>
    </xf>
    <xf numFmtId="49" fontId="2" fillId="0" borderId="76" xfId="0" applyNumberFormat="1" applyFont="1" applyBorder="1" applyAlignment="1">
      <alignment horizontal="center" vertical="top"/>
    </xf>
    <xf numFmtId="49" fontId="2" fillId="0" borderId="78" xfId="0" applyNumberFormat="1" applyFont="1" applyBorder="1" applyAlignment="1">
      <alignment horizontal="center" vertical="top"/>
    </xf>
    <xf numFmtId="49" fontId="2" fillId="0" borderId="29" xfId="0" applyNumberFormat="1" applyFont="1" applyBorder="1" applyAlignment="1">
      <alignment horizontal="center" vertical="top"/>
    </xf>
    <xf numFmtId="49" fontId="6" fillId="0" borderId="26" xfId="0" applyNumberFormat="1" applyFont="1" applyBorder="1" applyAlignment="1">
      <alignment horizontal="center" vertical="top" wrapText="1"/>
    </xf>
    <xf numFmtId="0" fontId="15" fillId="0" borderId="19" xfId="0" applyFont="1" applyBorder="1" applyAlignment="1">
      <alignment horizontal="center" vertical="top" wrapText="1"/>
    </xf>
    <xf numFmtId="0" fontId="15" fillId="0" borderId="36" xfId="0" applyFont="1" applyBorder="1" applyAlignment="1">
      <alignment horizontal="center" vertical="top" wrapText="1"/>
    </xf>
    <xf numFmtId="0" fontId="4" fillId="0" borderId="26" xfId="0" applyFont="1" applyFill="1" applyBorder="1" applyAlignment="1">
      <alignment horizontal="center" vertical="top" wrapText="1"/>
    </xf>
    <xf numFmtId="0" fontId="10" fillId="0" borderId="11" xfId="0" applyFont="1" applyBorder="1" applyAlignment="1">
      <alignment vertical="top" wrapText="1"/>
    </xf>
    <xf numFmtId="0" fontId="15" fillId="0" borderId="74" xfId="0" applyFont="1" applyBorder="1" applyAlignment="1">
      <alignment vertical="top" wrapText="1"/>
    </xf>
    <xf numFmtId="49" fontId="3" fillId="18" borderId="1" xfId="0" applyNumberFormat="1" applyFont="1" applyFill="1" applyBorder="1" applyAlignment="1">
      <alignment horizontal="center" vertical="top"/>
    </xf>
    <xf numFmtId="164" fontId="4" fillId="0" borderId="26" xfId="0" applyNumberFormat="1" applyFont="1" applyFill="1" applyBorder="1" applyAlignment="1">
      <alignment horizontal="center" vertical="top"/>
    </xf>
    <xf numFmtId="0" fontId="15" fillId="0" borderId="19" xfId="0" applyFont="1" applyBorder="1" applyAlignment="1">
      <alignment horizontal="center" vertical="top"/>
    </xf>
    <xf numFmtId="0" fontId="15" fillId="0" borderId="36" xfId="0" applyFont="1" applyBorder="1" applyAlignment="1">
      <alignment horizontal="center" vertical="top"/>
    </xf>
    <xf numFmtId="164" fontId="4" fillId="0" borderId="26" xfId="0" applyNumberFormat="1" applyFont="1" applyFill="1" applyBorder="1" applyAlignment="1">
      <alignment horizontal="center" vertical="top" wrapText="1"/>
    </xf>
    <xf numFmtId="0" fontId="7" fillId="0" borderId="19" xfId="0" applyFont="1" applyBorder="1" applyAlignment="1">
      <alignment horizontal="center" vertical="top" wrapText="1"/>
    </xf>
    <xf numFmtId="0" fontId="7" fillId="0" borderId="36" xfId="0" applyFont="1" applyBorder="1" applyAlignment="1">
      <alignment horizontal="center" vertical="top" wrapText="1"/>
    </xf>
    <xf numFmtId="0" fontId="4" fillId="0" borderId="0" xfId="3" applyFont="1" applyBorder="1" applyAlignment="1"/>
    <xf numFmtId="0" fontId="15" fillId="0" borderId="0" xfId="0" applyFont="1" applyBorder="1" applyAlignment="1"/>
    <xf numFmtId="0" fontId="4" fillId="0" borderId="59" xfId="3" applyFont="1" applyBorder="1" applyAlignment="1"/>
    <xf numFmtId="0" fontId="15" fillId="0" borderId="59" xfId="0" applyFont="1" applyBorder="1" applyAlignment="1"/>
    <xf numFmtId="0" fontId="4" fillId="0" borderId="11" xfId="0" applyFont="1" applyFill="1" applyBorder="1" applyAlignment="1">
      <alignment horizontal="left" vertical="top" wrapText="1"/>
    </xf>
    <xf numFmtId="0" fontId="15" fillId="0" borderId="20" xfId="0" applyFont="1" applyBorder="1" applyAlignment="1">
      <alignment wrapText="1"/>
    </xf>
    <xf numFmtId="0" fontId="15" fillId="0" borderId="31" xfId="0" applyFont="1" applyBorder="1" applyAlignment="1">
      <alignment wrapText="1"/>
    </xf>
    <xf numFmtId="49" fontId="3" fillId="3" borderId="40" xfId="0" applyNumberFormat="1" applyFont="1" applyFill="1" applyBorder="1" applyAlignment="1">
      <alignment horizontal="center" vertical="top"/>
    </xf>
    <xf numFmtId="0" fontId="3" fillId="5" borderId="9" xfId="0" applyFont="1" applyFill="1" applyBorder="1" applyAlignment="1">
      <alignment horizontal="center" vertical="top"/>
    </xf>
    <xf numFmtId="0" fontId="15" fillId="0" borderId="9" xfId="0" applyFont="1" applyBorder="1" applyAlignment="1">
      <alignment vertical="top"/>
    </xf>
    <xf numFmtId="49" fontId="3" fillId="0" borderId="19" xfId="0" applyNumberFormat="1" applyFont="1" applyBorder="1" applyAlignment="1">
      <alignment vertical="top" wrapText="1"/>
    </xf>
    <xf numFmtId="0" fontId="15" fillId="0" borderId="19" xfId="0" applyFont="1" applyBorder="1" applyAlignment="1">
      <alignment vertical="top" wrapText="1"/>
    </xf>
    <xf numFmtId="0" fontId="15" fillId="0" borderId="30" xfId="0" applyFont="1" applyBorder="1" applyAlignment="1">
      <alignment vertical="top" wrapText="1"/>
    </xf>
    <xf numFmtId="0" fontId="15" fillId="0" borderId="28" xfId="0" applyFont="1" applyBorder="1" applyAlignment="1">
      <alignment horizontal="center" vertical="top"/>
    </xf>
    <xf numFmtId="0" fontId="15" fillId="0" borderId="7" xfId="0" applyFont="1" applyBorder="1" applyAlignment="1">
      <alignment horizontal="center" vertical="top"/>
    </xf>
    <xf numFmtId="0" fontId="4" fillId="0" borderId="18" xfId="3" applyFont="1" applyBorder="1" applyAlignment="1"/>
    <xf numFmtId="0" fontId="15" fillId="0" borderId="18" xfId="0" applyFont="1" applyBorder="1" applyAlignment="1"/>
    <xf numFmtId="0" fontId="4" fillId="0" borderId="0" xfId="3" applyFont="1" applyBorder="1" applyAlignment="1">
      <alignment horizontal="center" vertical="top"/>
    </xf>
    <xf numFmtId="0" fontId="15" fillId="0" borderId="0" xfId="0" applyFont="1" applyBorder="1" applyAlignment="1">
      <alignment horizontal="center" vertical="top"/>
    </xf>
    <xf numFmtId="2" fontId="15" fillId="0" borderId="18" xfId="0" applyNumberFormat="1" applyFont="1" applyBorder="1" applyAlignment="1">
      <alignment horizontal="center"/>
    </xf>
    <xf numFmtId="164" fontId="4" fillId="0" borderId="18" xfId="0" applyNumberFormat="1" applyFont="1" applyFill="1" applyBorder="1" applyAlignment="1">
      <alignment horizontal="center" vertical="center"/>
    </xf>
    <xf numFmtId="0" fontId="15" fillId="0" borderId="18" xfId="0" applyFont="1" applyBorder="1" applyAlignment="1">
      <alignment horizontal="center" vertical="center"/>
    </xf>
    <xf numFmtId="0" fontId="4" fillId="0" borderId="36" xfId="0" applyFont="1" applyBorder="1" applyAlignment="1">
      <alignment horizontal="center" vertical="center"/>
    </xf>
    <xf numFmtId="0" fontId="4" fillId="0" borderId="74" xfId="0" applyFont="1" applyBorder="1" applyAlignment="1">
      <alignment horizontal="center" vertical="center"/>
    </xf>
    <xf numFmtId="0" fontId="3" fillId="5" borderId="23" xfId="0" applyFont="1" applyFill="1" applyBorder="1" applyAlignment="1">
      <alignment horizontal="center" vertical="top"/>
    </xf>
    <xf numFmtId="0" fontId="15" fillId="0" borderId="23" xfId="0" applyFont="1" applyBorder="1" applyAlignment="1">
      <alignment horizontal="center" vertical="top"/>
    </xf>
    <xf numFmtId="0" fontId="3" fillId="2" borderId="23" xfId="0" applyFont="1" applyFill="1" applyBorder="1" applyAlignment="1">
      <alignment horizontal="left" vertical="top" wrapText="1"/>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3" fillId="3" borderId="22" xfId="0" applyFont="1" applyFill="1" applyBorder="1" applyAlignment="1">
      <alignment horizontal="left" vertical="top" wrapText="1"/>
    </xf>
    <xf numFmtId="0" fontId="3" fillId="3" borderId="23" xfId="0" applyFont="1" applyFill="1" applyBorder="1" applyAlignment="1">
      <alignment horizontal="left" vertical="top" wrapText="1"/>
    </xf>
    <xf numFmtId="0" fontId="3" fillId="3" borderId="24" xfId="0" applyFont="1" applyFill="1" applyBorder="1" applyAlignment="1">
      <alignment horizontal="left" vertical="top" wrapText="1"/>
    </xf>
    <xf numFmtId="49" fontId="2" fillId="0" borderId="59" xfId="0" applyNumberFormat="1" applyFont="1" applyBorder="1" applyAlignment="1">
      <alignment horizontal="center" vertical="top"/>
    </xf>
    <xf numFmtId="49" fontId="6" fillId="0" borderId="20" xfId="0" applyNumberFormat="1" applyFont="1" applyBorder="1" applyAlignment="1">
      <alignment horizontal="center" vertical="top"/>
    </xf>
    <xf numFmtId="0" fontId="15" fillId="0" borderId="20" xfId="0" applyFont="1" applyBorder="1" applyAlignment="1">
      <alignment horizontal="center" vertical="top"/>
    </xf>
    <xf numFmtId="0" fontId="4" fillId="0" borderId="0" xfId="0" applyFont="1" applyAlignment="1">
      <alignment vertical="top" wrapText="1"/>
    </xf>
    <xf numFmtId="0" fontId="0" fillId="0" borderId="0" xfId="0" applyAlignment="1"/>
    <xf numFmtId="0" fontId="10" fillId="0" borderId="0" xfId="0" applyFont="1" applyAlignment="1">
      <alignment horizontal="left" wrapText="1"/>
    </xf>
    <xf numFmtId="0" fontId="4" fillId="0" borderId="15" xfId="0" applyFont="1" applyBorder="1" applyAlignment="1">
      <alignment horizontal="center" vertical="center" textRotation="90" wrapText="1"/>
    </xf>
    <xf numFmtId="0" fontId="4" fillId="0" borderId="61" xfId="0" applyFont="1" applyBorder="1" applyAlignment="1">
      <alignment horizontal="center" vertical="center" textRotation="90" wrapText="1"/>
    </xf>
    <xf numFmtId="0" fontId="4" fillId="0" borderId="13" xfId="0" applyFont="1" applyBorder="1" applyAlignment="1">
      <alignment horizontal="center" vertical="center" textRotation="90" wrapText="1"/>
    </xf>
    <xf numFmtId="0" fontId="4" fillId="0" borderId="14" xfId="0" applyFont="1" applyBorder="1" applyAlignment="1">
      <alignment horizontal="center" vertical="center" textRotation="90" wrapText="1"/>
    </xf>
    <xf numFmtId="0" fontId="4" fillId="0" borderId="57" xfId="0" applyFont="1" applyBorder="1" applyAlignment="1">
      <alignment horizontal="center" vertical="center" textRotation="90" wrapText="1"/>
    </xf>
    <xf numFmtId="0" fontId="4" fillId="0" borderId="1" xfId="0" applyFont="1" applyBorder="1" applyAlignment="1">
      <alignment horizontal="center" vertical="center" textRotation="90" wrapText="1"/>
    </xf>
    <xf numFmtId="0" fontId="4" fillId="0" borderId="2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0" xfId="0" applyNumberFormat="1" applyFont="1" applyBorder="1" applyAlignment="1">
      <alignment horizontal="center" vertical="center" textRotation="90" wrapText="1"/>
    </xf>
    <xf numFmtId="0" fontId="4" fillId="0" borderId="18" xfId="0" applyNumberFormat="1" applyFont="1" applyBorder="1" applyAlignment="1">
      <alignment horizontal="center" vertical="center" textRotation="90" wrapText="1"/>
    </xf>
    <xf numFmtId="0" fontId="4" fillId="0" borderId="42" xfId="0" applyNumberFormat="1" applyFont="1" applyBorder="1" applyAlignment="1">
      <alignment horizontal="center" vertical="center" textRotation="90" wrapText="1"/>
    </xf>
    <xf numFmtId="0" fontId="4" fillId="0" borderId="17" xfId="0" applyFont="1" applyBorder="1" applyAlignment="1">
      <alignment horizontal="center" vertical="center" textRotation="90" wrapText="1"/>
    </xf>
    <xf numFmtId="0" fontId="4" fillId="0" borderId="62" xfId="0" applyFont="1" applyBorder="1" applyAlignment="1">
      <alignment horizontal="center" vertical="center" textRotation="90" wrapText="1"/>
    </xf>
    <xf numFmtId="0" fontId="4" fillId="0" borderId="21" xfId="0" applyFont="1" applyBorder="1" applyAlignment="1">
      <alignment horizontal="center" vertical="center" textRotation="90" wrapText="1"/>
    </xf>
    <xf numFmtId="0" fontId="4" fillId="0" borderId="50" xfId="0" applyFont="1" applyBorder="1" applyAlignment="1">
      <alignment horizontal="center" vertical="center" textRotation="90" wrapText="1"/>
    </xf>
    <xf numFmtId="0" fontId="4" fillId="0" borderId="18" xfId="0" applyFont="1" applyBorder="1" applyAlignment="1">
      <alignment horizontal="center" vertical="center" textRotation="90" wrapText="1"/>
    </xf>
    <xf numFmtId="0" fontId="4" fillId="0" borderId="42" xfId="0" applyFont="1" applyBorder="1" applyAlignment="1">
      <alignment horizontal="center" vertical="center" textRotation="90"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4" fillId="0" borderId="67" xfId="0" applyFont="1" applyBorder="1" applyAlignment="1">
      <alignment horizontal="center" vertical="center" textRotation="90" wrapText="1"/>
    </xf>
    <xf numFmtId="0" fontId="4" fillId="0" borderId="0" xfId="0" applyFont="1" applyBorder="1" applyAlignment="1">
      <alignment horizontal="center" vertical="center" textRotation="90" wrapText="1"/>
    </xf>
    <xf numFmtId="0" fontId="4" fillId="0" borderId="43" xfId="0" applyFont="1" applyBorder="1" applyAlignment="1">
      <alignment horizontal="center" vertical="center" textRotation="90" wrapText="1"/>
    </xf>
    <xf numFmtId="0" fontId="3" fillId="0" borderId="52" xfId="0" applyFont="1" applyBorder="1" applyAlignment="1">
      <alignment horizontal="center" vertical="center"/>
    </xf>
    <xf numFmtId="0" fontId="3" fillId="0" borderId="17" xfId="0" applyFont="1" applyBorder="1" applyAlignment="1">
      <alignment horizontal="center" vertical="center"/>
    </xf>
    <xf numFmtId="0" fontId="3" fillId="0" borderId="46" xfId="0" applyFont="1" applyBorder="1" applyAlignment="1">
      <alignment horizontal="center" vertical="center"/>
    </xf>
    <xf numFmtId="0" fontId="4" fillId="0" borderId="10" xfId="0" applyFont="1" applyBorder="1" applyAlignment="1">
      <alignment horizontal="center" vertical="center" textRotation="90" wrapText="1"/>
    </xf>
    <xf numFmtId="0" fontId="4" fillId="0" borderId="39" xfId="0" applyFont="1" applyBorder="1" applyAlignment="1">
      <alignment horizontal="center" vertical="center" textRotation="90" wrapText="1"/>
    </xf>
    <xf numFmtId="0" fontId="4" fillId="0" borderId="57" xfId="0" applyFont="1" applyBorder="1" applyAlignment="1">
      <alignment horizontal="center" vertical="center"/>
    </xf>
    <xf numFmtId="0" fontId="4" fillId="0" borderId="11" xfId="0" applyFont="1" applyFill="1" applyBorder="1" applyAlignment="1">
      <alignment horizontal="center" vertical="center" textRotation="90" wrapText="1"/>
    </xf>
    <xf numFmtId="0" fontId="4" fillId="0" borderId="31" xfId="0" applyFont="1" applyFill="1" applyBorder="1" applyAlignment="1">
      <alignment horizontal="center" vertical="center" textRotation="90" wrapText="1"/>
    </xf>
    <xf numFmtId="0" fontId="2" fillId="0" borderId="50" xfId="0" applyNumberFormat="1" applyFont="1" applyBorder="1" applyAlignment="1">
      <alignment horizontal="center" vertical="center" textRotation="90" wrapText="1"/>
    </xf>
    <xf numFmtId="0" fontId="2" fillId="0" borderId="18" xfId="0" applyNumberFormat="1" applyFont="1" applyBorder="1" applyAlignment="1">
      <alignment horizontal="center" vertical="center" textRotation="90" wrapText="1"/>
    </xf>
    <xf numFmtId="0" fontId="2" fillId="0" borderId="42" xfId="0" applyNumberFormat="1" applyFont="1" applyBorder="1" applyAlignment="1">
      <alignment horizontal="center" vertical="center" textRotation="90" wrapText="1"/>
    </xf>
    <xf numFmtId="0" fontId="23" fillId="0" borderId="67" xfId="0" applyFont="1" applyBorder="1" applyAlignment="1">
      <alignment horizontal="center" vertical="center" textRotation="90" wrapText="1"/>
    </xf>
    <xf numFmtId="0" fontId="6" fillId="0" borderId="0" xfId="0" applyFont="1" applyBorder="1" applyAlignment="1">
      <alignment horizontal="center" vertical="center" textRotation="90" wrapText="1"/>
    </xf>
    <xf numFmtId="0" fontId="23" fillId="0" borderId="50" xfId="0" applyFont="1" applyBorder="1" applyAlignment="1">
      <alignment horizontal="center" vertical="center" textRotation="90" wrapText="1"/>
    </xf>
    <xf numFmtId="0" fontId="80" fillId="0" borderId="0" xfId="0" applyFont="1" applyAlignment="1">
      <alignment vertical="top" wrapText="1"/>
    </xf>
    <xf numFmtId="0" fontId="2" fillId="0" borderId="9" xfId="0" applyFont="1" applyFill="1" applyBorder="1" applyAlignment="1">
      <alignment horizontal="center" vertical="top" wrapText="1"/>
    </xf>
    <xf numFmtId="0" fontId="2" fillId="0" borderId="30" xfId="0" applyFont="1" applyFill="1" applyBorder="1" applyAlignment="1">
      <alignment horizontal="center" vertical="top" wrapText="1"/>
    </xf>
    <xf numFmtId="0" fontId="2" fillId="0" borderId="11" xfId="0" applyFont="1" applyFill="1" applyBorder="1" applyAlignment="1">
      <alignment horizontal="center" vertical="top" wrapText="1"/>
    </xf>
    <xf numFmtId="0" fontId="2" fillId="0" borderId="31" xfId="0"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30"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xf numFmtId="49" fontId="2" fillId="0" borderId="31" xfId="0" applyNumberFormat="1" applyFont="1" applyFill="1" applyBorder="1" applyAlignment="1">
      <alignment horizontal="center" vertical="top" wrapText="1"/>
    </xf>
    <xf numFmtId="0" fontId="5" fillId="3" borderId="4" xfId="0" applyFont="1" applyFill="1" applyBorder="1" applyAlignment="1">
      <alignment horizontal="left" vertical="top" wrapText="1"/>
    </xf>
    <xf numFmtId="0" fontId="5" fillId="3" borderId="60" xfId="0" applyFont="1" applyFill="1" applyBorder="1" applyAlignment="1">
      <alignment horizontal="left" vertical="top"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5" fillId="0" borderId="26" xfId="0" applyNumberFormat="1" applyFont="1" applyBorder="1" applyAlignment="1">
      <alignment horizontal="center" vertical="top"/>
    </xf>
    <xf numFmtId="49" fontId="5" fillId="0" borderId="19" xfId="0" applyNumberFormat="1" applyFont="1" applyBorder="1" applyAlignment="1">
      <alignment horizontal="center" vertical="top"/>
    </xf>
    <xf numFmtId="49" fontId="5" fillId="0" borderId="30" xfId="0" applyNumberFormat="1" applyFont="1" applyBorder="1" applyAlignment="1">
      <alignment horizontal="center" vertical="top"/>
    </xf>
    <xf numFmtId="0" fontId="61" fillId="0" borderId="27" xfId="0" applyFont="1" applyFill="1" applyBorder="1" applyAlignment="1">
      <alignment horizontal="left" vertical="top" wrapText="1"/>
    </xf>
    <xf numFmtId="0" fontId="61" fillId="0" borderId="20" xfId="0" applyFont="1" applyFill="1" applyBorder="1" applyAlignment="1">
      <alignment horizontal="left" vertical="top" wrapText="1"/>
    </xf>
    <xf numFmtId="0" fontId="61" fillId="0" borderId="31" xfId="0" applyFont="1" applyFill="1" applyBorder="1" applyAlignment="1">
      <alignment horizontal="left" vertical="top" wrapText="1"/>
    </xf>
    <xf numFmtId="49" fontId="82" fillId="0" borderId="50" xfId="0" applyNumberFormat="1" applyFont="1" applyBorder="1" applyAlignment="1">
      <alignment horizontal="center" vertical="top"/>
    </xf>
    <xf numFmtId="49" fontId="82" fillId="0" borderId="18" xfId="0" applyNumberFormat="1" applyFont="1" applyBorder="1" applyAlignment="1">
      <alignment horizontal="center" vertical="top"/>
    </xf>
    <xf numFmtId="49" fontId="82" fillId="0" borderId="42" xfId="0" applyNumberFormat="1" applyFont="1" applyBorder="1" applyAlignment="1">
      <alignment horizontal="center" vertical="top"/>
    </xf>
    <xf numFmtId="49" fontId="83" fillId="0" borderId="50" xfId="0" applyNumberFormat="1" applyFont="1" applyBorder="1" applyAlignment="1">
      <alignment horizontal="center" vertical="top"/>
    </xf>
    <xf numFmtId="49" fontId="83" fillId="0" borderId="18" xfId="0" applyNumberFormat="1" applyFont="1" applyBorder="1" applyAlignment="1">
      <alignment horizontal="center" vertical="top"/>
    </xf>
    <xf numFmtId="49" fontId="83" fillId="0" borderId="42" xfId="0" applyNumberFormat="1" applyFont="1" applyBorder="1" applyAlignment="1">
      <alignment horizontal="center" vertical="top"/>
    </xf>
    <xf numFmtId="164" fontId="6" fillId="0" borderId="66" xfId="0" applyNumberFormat="1" applyFont="1" applyFill="1" applyBorder="1" applyAlignment="1">
      <alignment horizontal="left" vertical="top" wrapText="1"/>
    </xf>
    <xf numFmtId="164" fontId="6" fillId="0" borderId="59" xfId="0" applyNumberFormat="1" applyFont="1" applyFill="1" applyBorder="1" applyAlignment="1">
      <alignment horizontal="left" vertical="top" wrapText="1"/>
    </xf>
    <xf numFmtId="164" fontId="6" fillId="0" borderId="44" xfId="0" applyNumberFormat="1" applyFont="1" applyFill="1" applyBorder="1" applyAlignment="1">
      <alignment horizontal="left" vertical="top" wrapText="1"/>
    </xf>
    <xf numFmtId="0" fontId="2" fillId="0" borderId="34" xfId="0" applyFont="1" applyFill="1" applyBorder="1" applyAlignment="1">
      <alignment horizontal="center" vertical="top"/>
    </xf>
    <xf numFmtId="0" fontId="2" fillId="0" borderId="6" xfId="0" applyFont="1" applyFill="1" applyBorder="1" applyAlignment="1">
      <alignment horizontal="center" vertical="top"/>
    </xf>
    <xf numFmtId="0" fontId="2" fillId="0" borderId="39" xfId="0" applyFont="1" applyFill="1" applyBorder="1" applyAlignment="1">
      <alignment horizontal="center" vertical="top"/>
    </xf>
    <xf numFmtId="0" fontId="2" fillId="0" borderId="26" xfId="0" applyFont="1" applyFill="1" applyBorder="1" applyAlignment="1">
      <alignment horizontal="center" vertical="top"/>
    </xf>
    <xf numFmtId="0" fontId="2" fillId="0" borderId="19" xfId="0" applyFont="1" applyFill="1" applyBorder="1" applyAlignment="1">
      <alignment horizontal="center" vertical="top"/>
    </xf>
    <xf numFmtId="0" fontId="2" fillId="0" borderId="30" xfId="0" applyFont="1" applyFill="1" applyBorder="1" applyAlignment="1">
      <alignment horizontal="center" vertical="top"/>
    </xf>
    <xf numFmtId="0" fontId="2" fillId="0" borderId="27" xfId="0" applyFont="1" applyFill="1" applyBorder="1" applyAlignment="1">
      <alignment horizontal="center" vertical="top"/>
    </xf>
    <xf numFmtId="0" fontId="2" fillId="0" borderId="20" xfId="0" applyFont="1" applyFill="1" applyBorder="1" applyAlignment="1">
      <alignment horizontal="center" vertical="top"/>
    </xf>
    <xf numFmtId="0" fontId="2" fillId="0" borderId="31" xfId="0" applyFont="1" applyFill="1" applyBorder="1" applyAlignment="1">
      <alignment horizontal="center" vertical="top"/>
    </xf>
    <xf numFmtId="0" fontId="42" fillId="0" borderId="27" xfId="0" applyFont="1" applyFill="1" applyBorder="1" applyAlignment="1">
      <alignment horizontal="left" vertical="top" wrapText="1"/>
    </xf>
    <xf numFmtId="0" fontId="42" fillId="0" borderId="31" xfId="0" applyFont="1" applyFill="1" applyBorder="1" applyAlignment="1">
      <alignment horizontal="left" vertical="top" wrapText="1"/>
    </xf>
    <xf numFmtId="49" fontId="46" fillId="0" borderId="50" xfId="0" applyNumberFormat="1" applyFont="1" applyBorder="1" applyAlignment="1">
      <alignment horizontal="center" vertical="top"/>
    </xf>
    <xf numFmtId="49" fontId="46" fillId="0" borderId="42" xfId="0" applyNumberFormat="1" applyFont="1" applyBorder="1" applyAlignment="1">
      <alignment horizontal="center" vertical="top"/>
    </xf>
    <xf numFmtId="49" fontId="47" fillId="0" borderId="50" xfId="0" applyNumberFormat="1" applyFont="1" applyBorder="1" applyAlignment="1">
      <alignment horizontal="center" vertical="top"/>
    </xf>
    <xf numFmtId="49" fontId="47" fillId="0" borderId="42" xfId="0" applyNumberFormat="1" applyFont="1" applyBorder="1" applyAlignment="1">
      <alignment horizontal="center" vertical="top"/>
    </xf>
    <xf numFmtId="0" fontId="6" fillId="0" borderId="66" xfId="0" applyFont="1" applyFill="1" applyBorder="1" applyAlignment="1">
      <alignment horizontal="left" vertical="top" wrapText="1"/>
    </xf>
    <xf numFmtId="0" fontId="6" fillId="0" borderId="44" xfId="0" applyFont="1" applyFill="1" applyBorder="1" applyAlignment="1">
      <alignment horizontal="left" vertical="top" wrapText="1"/>
    </xf>
    <xf numFmtId="49" fontId="2" fillId="0" borderId="34" xfId="0" applyNumberFormat="1" applyFont="1" applyFill="1" applyBorder="1" applyAlignment="1">
      <alignment horizontal="center" vertical="top" wrapText="1"/>
    </xf>
    <xf numFmtId="49" fontId="2" fillId="0" borderId="39" xfId="0" applyNumberFormat="1" applyFont="1" applyFill="1" applyBorder="1" applyAlignment="1">
      <alignment horizontal="center" vertical="top" wrapText="1"/>
    </xf>
    <xf numFmtId="0" fontId="59" fillId="0" borderId="31" xfId="0" applyFont="1" applyBorder="1" applyAlignment="1">
      <alignment horizontal="left" vertical="top" wrapText="1"/>
    </xf>
    <xf numFmtId="49" fontId="47" fillId="0" borderId="18" xfId="0" applyNumberFormat="1" applyFont="1" applyBorder="1" applyAlignment="1">
      <alignment horizontal="center" vertical="top"/>
    </xf>
    <xf numFmtId="0" fontId="6" fillId="0" borderId="20" xfId="0" applyFont="1" applyFill="1" applyBorder="1" applyAlignment="1">
      <alignment horizontal="left" vertical="top" wrapText="1"/>
    </xf>
    <xf numFmtId="0" fontId="6" fillId="0" borderId="31" xfId="0" applyFont="1" applyFill="1" applyBorder="1" applyAlignment="1">
      <alignment horizontal="left" vertical="top" wrapText="1"/>
    </xf>
    <xf numFmtId="0" fontId="2" fillId="0" borderId="10" xfId="0" applyFont="1" applyFill="1" applyBorder="1" applyAlignment="1">
      <alignment horizontal="center" vertical="top" wrapText="1"/>
    </xf>
    <xf numFmtId="0" fontId="2" fillId="0" borderId="39" xfId="0" applyFont="1" applyFill="1" applyBorder="1" applyAlignment="1">
      <alignment horizontal="center" vertical="top" wrapText="1"/>
    </xf>
    <xf numFmtId="49" fontId="2" fillId="0" borderId="19" xfId="0" applyNumberFormat="1" applyFont="1" applyFill="1" applyBorder="1" applyAlignment="1">
      <alignment horizontal="center" vertical="top" wrapText="1"/>
    </xf>
    <xf numFmtId="49" fontId="2" fillId="0" borderId="20" xfId="0" applyNumberFormat="1" applyFont="1" applyFill="1" applyBorder="1" applyAlignment="1">
      <alignment horizontal="center" vertical="top" wrapText="1"/>
    </xf>
    <xf numFmtId="49" fontId="5" fillId="3" borderId="32" xfId="0" applyNumberFormat="1" applyFont="1" applyFill="1" applyBorder="1" applyAlignment="1">
      <alignment horizontal="right" vertical="top"/>
    </xf>
    <xf numFmtId="49" fontId="5" fillId="3" borderId="23" xfId="0" applyNumberFormat="1" applyFont="1" applyFill="1" applyBorder="1" applyAlignment="1">
      <alignment horizontal="right" vertical="top"/>
    </xf>
    <xf numFmtId="49" fontId="5" fillId="3" borderId="24" xfId="0" applyNumberFormat="1" applyFont="1" applyFill="1" applyBorder="1" applyAlignment="1">
      <alignment horizontal="right" vertical="top"/>
    </xf>
    <xf numFmtId="49" fontId="5" fillId="3" borderId="22" xfId="0" applyNumberFormat="1" applyFont="1" applyFill="1" applyBorder="1" applyAlignment="1">
      <alignment horizontal="left" vertical="top"/>
    </xf>
    <xf numFmtId="49" fontId="5" fillId="3" borderId="23" xfId="0" applyNumberFormat="1" applyFont="1" applyFill="1" applyBorder="1" applyAlignment="1">
      <alignment horizontal="left" vertical="top"/>
    </xf>
    <xf numFmtId="49" fontId="5" fillId="3" borderId="24" xfId="0" applyNumberFormat="1" applyFont="1" applyFill="1" applyBorder="1" applyAlignment="1">
      <alignment horizontal="left" vertical="top"/>
    </xf>
    <xf numFmtId="0" fontId="42" fillId="0" borderId="27" xfId="0" applyFont="1" applyFill="1" applyBorder="1" applyAlignment="1">
      <alignment vertical="top" wrapText="1"/>
    </xf>
    <xf numFmtId="0" fontId="42" fillId="0" borderId="20" xfId="0" applyFont="1" applyFill="1" applyBorder="1" applyAlignment="1">
      <alignment vertical="top" wrapText="1"/>
    </xf>
    <xf numFmtId="0" fontId="42" fillId="0" borderId="31" xfId="0" applyFont="1" applyFill="1" applyBorder="1" applyAlignment="1">
      <alignment vertical="top" wrapText="1"/>
    </xf>
    <xf numFmtId="49" fontId="47" fillId="0" borderId="66" xfId="0" applyNumberFormat="1" applyFont="1" applyBorder="1" applyAlignment="1">
      <alignment horizontal="center" vertical="top"/>
    </xf>
    <xf numFmtId="49" fontId="47" fillId="0" borderId="59" xfId="0" applyNumberFormat="1" applyFont="1" applyBorder="1" applyAlignment="1">
      <alignment horizontal="center" vertical="top"/>
    </xf>
    <xf numFmtId="49" fontId="47" fillId="0" borderId="44" xfId="0" applyNumberFormat="1" applyFont="1" applyBorder="1" applyAlignment="1">
      <alignment horizontal="center" vertical="top"/>
    </xf>
    <xf numFmtId="49" fontId="2" fillId="0" borderId="9" xfId="0" applyNumberFormat="1" applyFont="1" applyFill="1" applyBorder="1" applyAlignment="1">
      <alignment horizontal="center" vertical="top"/>
    </xf>
    <xf numFmtId="49" fontId="2" fillId="0" borderId="30" xfId="0" applyNumberFormat="1" applyFont="1" applyFill="1" applyBorder="1" applyAlignment="1">
      <alignment horizontal="center" vertical="top"/>
    </xf>
    <xf numFmtId="49" fontId="2" fillId="11" borderId="9" xfId="0" applyNumberFormat="1" applyFont="1" applyFill="1" applyBorder="1" applyAlignment="1">
      <alignment horizontal="center" vertical="top"/>
    </xf>
    <xf numFmtId="49" fontId="2" fillId="11" borderId="30" xfId="0" applyNumberFormat="1" applyFont="1" applyFill="1" applyBorder="1" applyAlignment="1">
      <alignment horizontal="center" vertical="top"/>
    </xf>
    <xf numFmtId="49" fontId="2" fillId="0" borderId="11" xfId="0" applyNumberFormat="1" applyFont="1" applyFill="1" applyBorder="1" applyAlignment="1">
      <alignment horizontal="center" vertical="top"/>
    </xf>
    <xf numFmtId="49" fontId="2" fillId="0" borderId="31" xfId="0" applyNumberFormat="1" applyFont="1" applyFill="1" applyBorder="1" applyAlignment="1">
      <alignment horizontal="center" vertical="top"/>
    </xf>
    <xf numFmtId="0" fontId="6" fillId="0" borderId="10" xfId="0" applyFont="1" applyFill="1" applyBorder="1" applyAlignment="1">
      <alignment horizontal="left" vertical="top" wrapText="1"/>
    </xf>
    <xf numFmtId="0" fontId="6" fillId="0" borderId="39" xfId="0" applyFont="1" applyFill="1" applyBorder="1" applyAlignment="1">
      <alignment horizontal="left" vertical="top" wrapText="1"/>
    </xf>
    <xf numFmtId="49" fontId="5" fillId="0" borderId="35" xfId="0" applyNumberFormat="1" applyFont="1" applyBorder="1" applyAlignment="1">
      <alignment horizontal="center" vertical="top"/>
    </xf>
    <xf numFmtId="49" fontId="5" fillId="0" borderId="7" xfId="0" applyNumberFormat="1" applyFont="1" applyBorder="1" applyAlignment="1">
      <alignment horizontal="center" vertical="top"/>
    </xf>
    <xf numFmtId="49" fontId="5" fillId="0" borderId="40" xfId="0" applyNumberFormat="1" applyFont="1" applyBorder="1" applyAlignment="1">
      <alignment horizontal="center" vertical="top"/>
    </xf>
    <xf numFmtId="0" fontId="42" fillId="0" borderId="20" xfId="0" applyFont="1" applyFill="1" applyBorder="1" applyAlignment="1">
      <alignment horizontal="left" vertical="top" wrapText="1"/>
    </xf>
    <xf numFmtId="49" fontId="46" fillId="0" borderId="18" xfId="0" applyNumberFormat="1" applyFont="1" applyBorder="1" applyAlignment="1">
      <alignment horizontal="center" vertical="top"/>
    </xf>
    <xf numFmtId="49" fontId="2" fillId="0" borderId="50" xfId="0" applyNumberFormat="1" applyFont="1" applyBorder="1" applyAlignment="1">
      <alignment horizontal="center" vertical="top"/>
    </xf>
    <xf numFmtId="49" fontId="2" fillId="0" borderId="42" xfId="0" applyNumberFormat="1" applyFont="1" applyBorder="1" applyAlignment="1">
      <alignment horizontal="center" vertical="top"/>
    </xf>
    <xf numFmtId="49" fontId="2" fillId="0" borderId="34" xfId="0" applyNumberFormat="1" applyFont="1" applyFill="1" applyBorder="1" applyAlignment="1">
      <alignment horizontal="center" vertical="top"/>
    </xf>
    <xf numFmtId="49" fontId="2" fillId="0" borderId="6" xfId="0" applyNumberFormat="1" applyFont="1" applyFill="1" applyBorder="1" applyAlignment="1">
      <alignment horizontal="center" vertical="top"/>
    </xf>
    <xf numFmtId="49" fontId="2" fillId="0" borderId="39" xfId="0" applyNumberFormat="1" applyFont="1" applyFill="1" applyBorder="1" applyAlignment="1">
      <alignment horizontal="center" vertical="top"/>
    </xf>
    <xf numFmtId="49" fontId="2" fillId="0" borderId="26" xfId="0" applyNumberFormat="1" applyFont="1" applyFill="1" applyBorder="1" applyAlignment="1">
      <alignment horizontal="center" vertical="top"/>
    </xf>
    <xf numFmtId="49" fontId="2" fillId="0" borderId="19" xfId="0" applyNumberFormat="1" applyFont="1" applyFill="1" applyBorder="1" applyAlignment="1">
      <alignment horizontal="center" vertical="top"/>
    </xf>
    <xf numFmtId="0" fontId="6" fillId="0" borderId="50" xfId="0" applyFont="1" applyFill="1" applyBorder="1" applyAlignment="1">
      <alignment horizontal="left" vertical="top" wrapText="1"/>
    </xf>
    <xf numFmtId="0" fontId="6" fillId="0" borderId="18" xfId="0" applyFont="1" applyFill="1" applyBorder="1" applyAlignment="1">
      <alignment horizontal="left" vertical="top" wrapText="1"/>
    </xf>
    <xf numFmtId="0" fontId="6" fillId="0" borderId="42" xfId="0" applyFont="1" applyFill="1" applyBorder="1" applyAlignment="1">
      <alignment horizontal="left" vertical="top" wrapText="1"/>
    </xf>
    <xf numFmtId="49" fontId="2" fillId="0" borderId="6" xfId="0" applyNumberFormat="1" applyFont="1" applyFill="1" applyBorder="1" applyAlignment="1">
      <alignment horizontal="center" vertical="top" wrapText="1"/>
    </xf>
    <xf numFmtId="49" fontId="5" fillId="0" borderId="25" xfId="0" applyNumberFormat="1" applyFont="1" applyBorder="1" applyAlignment="1">
      <alignment horizontal="center" vertical="top"/>
    </xf>
    <xf numFmtId="49" fontId="5" fillId="0" borderId="63" xfId="0" applyNumberFormat="1" applyFont="1" applyBorder="1" applyAlignment="1">
      <alignment horizontal="center" vertical="top"/>
    </xf>
    <xf numFmtId="0" fontId="42" fillId="0" borderId="25" xfId="0" applyFont="1" applyFill="1" applyBorder="1" applyAlignment="1">
      <alignment vertical="top" wrapText="1"/>
    </xf>
    <xf numFmtId="0" fontId="42" fillId="0" borderId="7" xfId="0" applyFont="1" applyFill="1" applyBorder="1" applyAlignment="1">
      <alignment vertical="top" wrapText="1"/>
    </xf>
    <xf numFmtId="0" fontId="42" fillId="0" borderId="63" xfId="0" applyFont="1" applyFill="1" applyBorder="1" applyAlignment="1">
      <alignment vertical="top" wrapText="1"/>
    </xf>
    <xf numFmtId="49" fontId="46" fillId="0" borderId="5" xfId="0" applyNumberFormat="1" applyFont="1" applyBorder="1" applyAlignment="1">
      <alignment horizontal="center" vertical="top"/>
    </xf>
    <xf numFmtId="49" fontId="47" fillId="0" borderId="12" xfId="0" applyNumberFormat="1" applyFont="1" applyBorder="1" applyAlignment="1">
      <alignment horizontal="center" vertical="top"/>
    </xf>
    <xf numFmtId="49" fontId="47" fillId="0" borderId="52" xfId="0" applyNumberFormat="1" applyFont="1" applyBorder="1" applyAlignment="1">
      <alignment horizontal="center" vertical="top"/>
    </xf>
    <xf numFmtId="49" fontId="47" fillId="0" borderId="53" xfId="0" applyNumberFormat="1" applyFont="1" applyBorder="1" applyAlignment="1">
      <alignment horizontal="center" vertical="top"/>
    </xf>
    <xf numFmtId="0" fontId="6" fillId="0" borderId="55" xfId="0" applyFont="1" applyFill="1" applyBorder="1" applyAlignment="1">
      <alignment horizontal="left" vertical="top" wrapText="1"/>
    </xf>
    <xf numFmtId="49" fontId="2" fillId="0" borderId="50" xfId="0" applyNumberFormat="1" applyFont="1" applyBorder="1" applyAlignment="1">
      <alignment horizontal="center" vertical="top" wrapText="1"/>
    </xf>
    <xf numFmtId="49" fontId="2" fillId="0" borderId="18" xfId="0" applyNumberFormat="1" applyFont="1" applyBorder="1" applyAlignment="1">
      <alignment horizontal="center" vertical="top" wrapText="1"/>
    </xf>
    <xf numFmtId="0" fontId="7" fillId="0" borderId="42" xfId="0" applyFont="1" applyBorder="1" applyAlignment="1">
      <alignment horizontal="center" vertical="top" wrapText="1"/>
    </xf>
    <xf numFmtId="0" fontId="6" fillId="0" borderId="66" xfId="0" applyFont="1" applyBorder="1" applyAlignment="1">
      <alignment vertical="top" wrapText="1"/>
    </xf>
    <xf numFmtId="0" fontId="6" fillId="0" borderId="59" xfId="0" applyFont="1" applyBorder="1" applyAlignment="1">
      <alignment vertical="top" wrapText="1"/>
    </xf>
    <xf numFmtId="0" fontId="44" fillId="0" borderId="59" xfId="0" applyFont="1" applyBorder="1" applyAlignment="1">
      <alignment wrapText="1"/>
    </xf>
    <xf numFmtId="0" fontId="6" fillId="0" borderId="34" xfId="0" applyFont="1" applyFill="1" applyBorder="1" applyAlignment="1">
      <alignment horizontal="center" vertical="top"/>
    </xf>
    <xf numFmtId="0" fontId="6" fillId="0" borderId="6" xfId="0" applyFont="1" applyFill="1" applyBorder="1" applyAlignment="1">
      <alignment horizontal="center" vertical="top"/>
    </xf>
    <xf numFmtId="0" fontId="6" fillId="0" borderId="39" xfId="0" applyFont="1" applyFill="1" applyBorder="1" applyAlignment="1">
      <alignment horizontal="center" vertical="top"/>
    </xf>
    <xf numFmtId="0" fontId="6" fillId="0" borderId="26" xfId="0" applyFont="1" applyFill="1" applyBorder="1" applyAlignment="1">
      <alignment horizontal="center" vertical="top"/>
    </xf>
    <xf numFmtId="0" fontId="6" fillId="0" borderId="19" xfId="0" applyFont="1" applyFill="1" applyBorder="1" applyAlignment="1">
      <alignment horizontal="center" vertical="top"/>
    </xf>
    <xf numFmtId="0" fontId="6" fillId="0" borderId="30" xfId="0" applyFont="1" applyFill="1" applyBorder="1" applyAlignment="1">
      <alignment horizontal="center" vertical="top"/>
    </xf>
    <xf numFmtId="49" fontId="2" fillId="0" borderId="27"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49" fontId="5" fillId="3" borderId="67" xfId="0" applyNumberFormat="1" applyFont="1" applyFill="1" applyBorder="1" applyAlignment="1">
      <alignment horizontal="left" vertical="top"/>
    </xf>
    <xf numFmtId="49" fontId="5" fillId="2" borderId="34" xfId="0" applyNumberFormat="1" applyFont="1" applyFill="1" applyBorder="1" applyAlignment="1">
      <alignment horizontal="center" vertical="top" wrapText="1"/>
    </xf>
    <xf numFmtId="49" fontId="5" fillId="2" borderId="6" xfId="0" applyNumberFormat="1" applyFont="1" applyFill="1" applyBorder="1" applyAlignment="1">
      <alignment horizontal="center" vertical="top" wrapText="1"/>
    </xf>
    <xf numFmtId="0" fontId="7" fillId="0" borderId="39" xfId="0" applyFont="1" applyBorder="1" applyAlignment="1">
      <alignment horizontal="center" vertical="top" wrapText="1"/>
    </xf>
    <xf numFmtId="49" fontId="5" fillId="3" borderId="35" xfId="0" applyNumberFormat="1" applyFont="1" applyFill="1" applyBorder="1" applyAlignment="1">
      <alignment horizontal="center" vertical="top" wrapText="1"/>
    </xf>
    <xf numFmtId="49" fontId="5" fillId="3" borderId="7" xfId="0" applyNumberFormat="1" applyFont="1" applyFill="1" applyBorder="1" applyAlignment="1">
      <alignment horizontal="center" vertical="top" wrapText="1"/>
    </xf>
    <xf numFmtId="0" fontId="7" fillId="0" borderId="40" xfId="0" applyFont="1" applyBorder="1" applyAlignment="1">
      <alignment horizontal="center" vertical="top" wrapText="1"/>
    </xf>
    <xf numFmtId="49" fontId="5" fillId="0" borderId="26" xfId="0" applyNumberFormat="1" applyFont="1" applyBorder="1" applyAlignment="1">
      <alignment horizontal="center" vertical="top" wrapText="1"/>
    </xf>
    <xf numFmtId="49" fontId="5" fillId="0" borderId="19" xfId="0" applyNumberFormat="1" applyFont="1" applyBorder="1" applyAlignment="1">
      <alignment horizontal="center" vertical="top" wrapText="1"/>
    </xf>
    <xf numFmtId="0" fontId="7" fillId="0" borderId="30" xfId="0" applyFont="1" applyBorder="1" applyAlignment="1">
      <alignment horizontal="center" vertical="top" wrapText="1"/>
    </xf>
    <xf numFmtId="0" fontId="42" fillId="4" borderId="27" xfId="0" applyFont="1" applyFill="1" applyBorder="1" applyAlignment="1">
      <alignment horizontal="left" vertical="top" wrapText="1"/>
    </xf>
    <xf numFmtId="0" fontId="42" fillId="4" borderId="20" xfId="0" applyFont="1" applyFill="1" applyBorder="1" applyAlignment="1">
      <alignment horizontal="left" vertical="top" wrapText="1"/>
    </xf>
    <xf numFmtId="0" fontId="59" fillId="4" borderId="31" xfId="0" applyFont="1" applyFill="1" applyBorder="1" applyAlignment="1">
      <alignment horizontal="left" vertical="top" wrapText="1"/>
    </xf>
    <xf numFmtId="49" fontId="17" fillId="0" borderId="66" xfId="0" applyNumberFormat="1" applyFont="1" applyBorder="1" applyAlignment="1">
      <alignment horizontal="center" vertical="top" wrapText="1"/>
    </xf>
    <xf numFmtId="49" fontId="17" fillId="0" borderId="59" xfId="0" applyNumberFormat="1" applyFont="1" applyBorder="1" applyAlignment="1">
      <alignment horizontal="center" vertical="top" wrapText="1"/>
    </xf>
    <xf numFmtId="0" fontId="7" fillId="0" borderId="44" xfId="0" applyFont="1" applyBorder="1" applyAlignment="1">
      <alignment horizontal="center" vertical="top" wrapText="1"/>
    </xf>
    <xf numFmtId="0" fontId="23" fillId="0" borderId="50" xfId="0" applyFont="1" applyBorder="1" applyAlignment="1">
      <alignment horizontal="left" vertical="justify" wrapText="1"/>
    </xf>
    <xf numFmtId="0" fontId="23" fillId="0" borderId="18" xfId="0" applyFont="1" applyBorder="1" applyAlignment="1">
      <alignment horizontal="left" vertical="justify" wrapText="1"/>
    </xf>
    <xf numFmtId="0" fontId="6" fillId="0" borderId="27" xfId="0" applyFont="1" applyFill="1" applyBorder="1" applyAlignment="1">
      <alignment horizontal="center" vertical="top"/>
    </xf>
    <xf numFmtId="0" fontId="6" fillId="0" borderId="20" xfId="0" applyFont="1" applyFill="1" applyBorder="1" applyAlignment="1">
      <alignment horizontal="center" vertical="top"/>
    </xf>
    <xf numFmtId="0" fontId="6" fillId="0" borderId="50" xfId="0" applyFont="1" applyBorder="1" applyAlignment="1">
      <alignment vertical="top" wrapText="1"/>
    </xf>
    <xf numFmtId="0" fontId="6" fillId="0" borderId="18" xfId="0" applyFont="1" applyBorder="1" applyAlignment="1">
      <alignment vertical="top" wrapText="1"/>
    </xf>
    <xf numFmtId="0" fontId="6" fillId="0" borderId="42" xfId="0" applyFont="1" applyBorder="1" applyAlignment="1">
      <alignment vertical="top" wrapText="1"/>
    </xf>
    <xf numFmtId="0" fontId="61" fillId="4" borderId="27" xfId="0" applyFont="1" applyFill="1" applyBorder="1" applyAlignment="1">
      <alignment horizontal="left" vertical="top" wrapText="1"/>
    </xf>
    <xf numFmtId="0" fontId="61" fillId="4" borderId="20" xfId="0" applyFont="1" applyFill="1" applyBorder="1" applyAlignment="1">
      <alignment horizontal="left" vertical="top" wrapText="1"/>
    </xf>
    <xf numFmtId="0" fontId="61" fillId="4" borderId="31" xfId="0" applyFont="1" applyFill="1" applyBorder="1" applyAlignment="1">
      <alignment horizontal="left" vertical="top" wrapText="1"/>
    </xf>
    <xf numFmtId="0" fontId="6" fillId="0" borderId="31" xfId="0" applyFont="1" applyFill="1" applyBorder="1" applyAlignment="1">
      <alignment horizontal="center" vertical="top"/>
    </xf>
    <xf numFmtId="0" fontId="23" fillId="0" borderId="42" xfId="0" applyFont="1" applyBorder="1" applyAlignment="1">
      <alignment horizontal="left" vertical="justify" wrapText="1"/>
    </xf>
    <xf numFmtId="49" fontId="5" fillId="3" borderId="22" xfId="0" applyNumberFormat="1" applyFont="1" applyFill="1" applyBorder="1" applyAlignment="1">
      <alignment horizontal="right" vertical="top"/>
    </xf>
    <xf numFmtId="0" fontId="4" fillId="4" borderId="27" xfId="0" applyFont="1" applyFill="1" applyBorder="1" applyAlignment="1">
      <alignment horizontal="left" vertical="top" wrapText="1"/>
    </xf>
    <xf numFmtId="0" fontId="4" fillId="4" borderId="20" xfId="0" applyFont="1" applyFill="1" applyBorder="1" applyAlignment="1">
      <alignment horizontal="left" vertical="top" wrapText="1"/>
    </xf>
    <xf numFmtId="0" fontId="7" fillId="4" borderId="31" xfId="0" applyFont="1" applyFill="1" applyBorder="1" applyAlignment="1">
      <alignment horizontal="left" vertical="top" wrapText="1"/>
    </xf>
    <xf numFmtId="0" fontId="23" fillId="0" borderId="50" xfId="0" applyFont="1" applyBorder="1" applyAlignment="1">
      <alignment horizontal="left" vertical="top" wrapText="1"/>
    </xf>
    <xf numFmtId="0" fontId="23" fillId="0" borderId="18" xfId="0" applyFont="1" applyBorder="1" applyAlignment="1">
      <alignment horizontal="left" vertical="top" wrapText="1"/>
    </xf>
    <xf numFmtId="0" fontId="23" fillId="0" borderId="42" xfId="0" applyFont="1" applyBorder="1" applyAlignment="1">
      <alignment horizontal="left" vertical="top" wrapText="1"/>
    </xf>
    <xf numFmtId="0" fontId="23" fillId="0" borderId="50" xfId="0" applyFont="1" applyFill="1" applyBorder="1" applyAlignment="1">
      <alignment horizontal="center" vertical="top"/>
    </xf>
    <xf numFmtId="0" fontId="23" fillId="0" borderId="18" xfId="0" applyFont="1" applyFill="1" applyBorder="1" applyAlignment="1">
      <alignment horizontal="center" vertical="top"/>
    </xf>
    <xf numFmtId="0" fontId="23" fillId="0" borderId="42" xfId="0" applyFont="1" applyFill="1" applyBorder="1" applyAlignment="1">
      <alignment horizontal="center" vertical="top"/>
    </xf>
    <xf numFmtId="49" fontId="5" fillId="2" borderId="39" xfId="0" applyNumberFormat="1" applyFont="1" applyFill="1" applyBorder="1" applyAlignment="1">
      <alignment horizontal="center" vertical="top" wrapText="1"/>
    </xf>
    <xf numFmtId="49" fontId="5" fillId="3" borderId="26" xfId="0" applyNumberFormat="1" applyFont="1" applyFill="1" applyBorder="1" applyAlignment="1">
      <alignment horizontal="center" vertical="top" wrapText="1"/>
    </xf>
    <xf numFmtId="49" fontId="5" fillId="3" borderId="19" xfId="0" applyNumberFormat="1" applyFont="1" applyFill="1" applyBorder="1" applyAlignment="1">
      <alignment horizontal="center" vertical="top" wrapText="1"/>
    </xf>
    <xf numFmtId="49" fontId="5" fillId="3" borderId="30" xfId="0" applyNumberFormat="1" applyFont="1" applyFill="1" applyBorder="1" applyAlignment="1">
      <alignment horizontal="center" vertical="top" wrapText="1"/>
    </xf>
    <xf numFmtId="49" fontId="5" fillId="0" borderId="30" xfId="0" applyNumberFormat="1" applyFont="1" applyBorder="1" applyAlignment="1">
      <alignment horizontal="center" vertical="top" wrapText="1"/>
    </xf>
    <xf numFmtId="0" fontId="4" fillId="4" borderId="31" xfId="0" applyFont="1" applyFill="1" applyBorder="1" applyAlignment="1">
      <alignment horizontal="left" vertical="top" wrapText="1"/>
    </xf>
    <xf numFmtId="49" fontId="17" fillId="0" borderId="50" xfId="0" applyNumberFormat="1" applyFont="1" applyBorder="1" applyAlignment="1">
      <alignment horizontal="center" vertical="top" wrapText="1"/>
    </xf>
    <xf numFmtId="49" fontId="17" fillId="0" borderId="18" xfId="0" applyNumberFormat="1" applyFont="1" applyBorder="1" applyAlignment="1">
      <alignment horizontal="center" vertical="top" wrapText="1"/>
    </xf>
    <xf numFmtId="49" fontId="17" fillId="0" borderId="42" xfId="0" applyNumberFormat="1" applyFont="1" applyBorder="1" applyAlignment="1">
      <alignment horizontal="center" vertical="top" wrapText="1"/>
    </xf>
    <xf numFmtId="49" fontId="2" fillId="0" borderId="42" xfId="0" applyNumberFormat="1" applyFont="1" applyBorder="1" applyAlignment="1">
      <alignment horizontal="center" vertical="top" wrapText="1"/>
    </xf>
    <xf numFmtId="0" fontId="23" fillId="0" borderId="27" xfId="0" applyFont="1" applyFill="1" applyBorder="1" applyAlignment="1">
      <alignment horizontal="center" vertical="top"/>
    </xf>
    <xf numFmtId="0" fontId="23" fillId="0" borderId="20" xfId="0" applyFont="1" applyFill="1" applyBorder="1" applyAlignment="1">
      <alignment horizontal="center" vertical="top"/>
    </xf>
    <xf numFmtId="0" fontId="23" fillId="0" borderId="31" xfId="0" applyFont="1" applyFill="1" applyBorder="1" applyAlignment="1">
      <alignment horizontal="center" vertical="top"/>
    </xf>
    <xf numFmtId="0" fontId="23" fillId="0" borderId="34" xfId="0" applyFont="1" applyFill="1" applyBorder="1" applyAlignment="1">
      <alignment horizontal="left" vertical="top" wrapText="1"/>
    </xf>
    <xf numFmtId="0" fontId="23" fillId="0" borderId="6" xfId="0" applyFont="1" applyFill="1" applyBorder="1" applyAlignment="1">
      <alignment horizontal="left" vertical="top" wrapText="1"/>
    </xf>
    <xf numFmtId="0" fontId="23" fillId="0" borderId="39" xfId="0" applyFont="1" applyFill="1" applyBorder="1" applyAlignment="1">
      <alignment horizontal="left" vertical="top" wrapText="1"/>
    </xf>
    <xf numFmtId="0" fontId="23" fillId="0" borderId="26" xfId="0" applyFont="1" applyFill="1" applyBorder="1" applyAlignment="1">
      <alignment horizontal="center" vertical="top"/>
    </xf>
    <xf numFmtId="0" fontId="23" fillId="0" borderId="19" xfId="0" applyFont="1" applyFill="1" applyBorder="1" applyAlignment="1">
      <alignment horizontal="center" vertical="top"/>
    </xf>
    <xf numFmtId="0" fontId="23" fillId="0" borderId="30" xfId="0" applyFont="1" applyFill="1" applyBorder="1" applyAlignment="1">
      <alignment horizontal="center" vertical="top"/>
    </xf>
    <xf numFmtId="0" fontId="23" fillId="0" borderId="26" xfId="0" applyNumberFormat="1" applyFont="1" applyFill="1" applyBorder="1" applyAlignment="1">
      <alignment horizontal="center" vertical="top"/>
    </xf>
    <xf numFmtId="0" fontId="23" fillId="0" borderId="19" xfId="0" applyNumberFormat="1" applyFont="1" applyFill="1" applyBorder="1" applyAlignment="1">
      <alignment horizontal="center" vertical="top"/>
    </xf>
    <xf numFmtId="0" fontId="23" fillId="0" borderId="30" xfId="0" applyNumberFormat="1" applyFont="1" applyFill="1" applyBorder="1" applyAlignment="1">
      <alignment horizontal="center" vertical="top"/>
    </xf>
    <xf numFmtId="0" fontId="23" fillId="0" borderId="27" xfId="0" applyNumberFormat="1" applyFont="1" applyFill="1" applyBorder="1" applyAlignment="1">
      <alignment horizontal="center" vertical="top"/>
    </xf>
    <xf numFmtId="0" fontId="23" fillId="0" borderId="20" xfId="0" applyNumberFormat="1" applyFont="1" applyFill="1" applyBorder="1" applyAlignment="1">
      <alignment horizontal="center" vertical="top"/>
    </xf>
    <xf numFmtId="0" fontId="23" fillId="0" borderId="31" xfId="0" applyNumberFormat="1" applyFont="1" applyFill="1" applyBorder="1" applyAlignment="1">
      <alignment horizontal="center" vertical="top"/>
    </xf>
    <xf numFmtId="0" fontId="23" fillId="0" borderId="18" xfId="0" applyFont="1" applyBorder="1" applyAlignment="1">
      <alignment horizontal="center" vertical="top"/>
    </xf>
    <xf numFmtId="0" fontId="23" fillId="0" borderId="42" xfId="0" applyFont="1" applyBorder="1" applyAlignment="1">
      <alignment horizontal="center" vertical="top"/>
    </xf>
    <xf numFmtId="0" fontId="23" fillId="0" borderId="50" xfId="0" applyFont="1" applyBorder="1" applyAlignment="1">
      <alignment horizontal="center" vertical="top"/>
    </xf>
    <xf numFmtId="49" fontId="2" fillId="0" borderId="66" xfId="0" applyNumberFormat="1" applyFont="1" applyBorder="1" applyAlignment="1">
      <alignment horizontal="center" vertical="top" wrapText="1"/>
    </xf>
    <xf numFmtId="49" fontId="2" fillId="0" borderId="59" xfId="0" applyNumberFormat="1" applyFont="1" applyBorder="1" applyAlignment="1">
      <alignment horizontal="center" vertical="top" wrapText="1"/>
    </xf>
    <xf numFmtId="0" fontId="23" fillId="0" borderId="65" xfId="0" applyFont="1" applyFill="1" applyBorder="1" applyAlignment="1">
      <alignment horizontal="left" vertical="top" wrapText="1"/>
    </xf>
    <xf numFmtId="0" fontId="23" fillId="0" borderId="28" xfId="0" applyFont="1" applyFill="1" applyBorder="1" applyAlignment="1">
      <alignment horizontal="left" vertical="top" wrapText="1"/>
    </xf>
    <xf numFmtId="0" fontId="23" fillId="0" borderId="41" xfId="0" applyFont="1" applyFill="1" applyBorder="1" applyAlignment="1">
      <alignment horizontal="left" vertical="top" wrapText="1"/>
    </xf>
    <xf numFmtId="0" fontId="7" fillId="0" borderId="23" xfId="0" applyFont="1" applyBorder="1" applyAlignment="1">
      <alignment vertical="center" wrapText="1"/>
    </xf>
    <xf numFmtId="0" fontId="7" fillId="0" borderId="24" xfId="0" applyFont="1" applyBorder="1" applyAlignment="1">
      <alignment vertical="center" wrapText="1"/>
    </xf>
    <xf numFmtId="0" fontId="5" fillId="6" borderId="3" xfId="0" applyFont="1" applyFill="1" applyBorder="1" applyAlignment="1">
      <alignment horizontal="right" vertical="top" wrapText="1"/>
    </xf>
    <xf numFmtId="0" fontId="7" fillId="6" borderId="4" xfId="0" applyFont="1" applyFill="1" applyBorder="1" applyAlignment="1">
      <alignment vertical="top" wrapText="1"/>
    </xf>
    <xf numFmtId="0" fontId="7" fillId="6" borderId="22" xfId="0" applyFont="1" applyFill="1" applyBorder="1" applyAlignment="1">
      <alignment vertical="top" wrapText="1"/>
    </xf>
    <xf numFmtId="0" fontId="6" fillId="0" borderId="71" xfId="0" applyFont="1" applyBorder="1" applyAlignment="1">
      <alignment horizontal="left" vertical="top" wrapText="1"/>
    </xf>
    <xf numFmtId="0" fontId="7" fillId="0" borderId="36" xfId="0" applyFont="1" applyBorder="1" applyAlignment="1">
      <alignment vertical="top" wrapText="1"/>
    </xf>
    <xf numFmtId="0" fontId="7" fillId="0" borderId="38" xfId="0" applyFont="1" applyBorder="1" applyAlignment="1">
      <alignment vertical="top" wrapText="1"/>
    </xf>
    <xf numFmtId="2" fontId="22" fillId="0" borderId="68" xfId="0" applyNumberFormat="1" applyFont="1" applyBorder="1" applyAlignment="1">
      <alignment horizontal="center" vertical="top" wrapText="1"/>
    </xf>
    <xf numFmtId="2" fontId="22" fillId="0" borderId="58" xfId="0" applyNumberFormat="1" applyFont="1" applyBorder="1" applyAlignment="1">
      <alignment horizontal="center" vertical="top" wrapText="1"/>
    </xf>
    <xf numFmtId="2" fontId="22" fillId="0" borderId="64" xfId="0" applyNumberFormat="1" applyFont="1" applyBorder="1" applyAlignment="1">
      <alignment horizontal="center" vertical="top" wrapText="1"/>
    </xf>
    <xf numFmtId="0" fontId="23" fillId="11" borderId="27" xfId="0" applyFont="1" applyFill="1" applyBorder="1" applyAlignment="1">
      <alignment horizontal="center" vertical="top" wrapText="1"/>
    </xf>
    <xf numFmtId="0" fontId="23" fillId="11" borderId="20" xfId="0" applyFont="1" applyFill="1" applyBorder="1" applyAlignment="1">
      <alignment horizontal="center" vertical="top" wrapText="1"/>
    </xf>
    <xf numFmtId="0" fontId="23" fillId="11" borderId="31" xfId="0" applyFont="1" applyFill="1" applyBorder="1" applyAlignment="1">
      <alignment horizontal="center" vertical="top" wrapText="1"/>
    </xf>
    <xf numFmtId="49" fontId="5" fillId="3" borderId="43" xfId="0" applyNumberFormat="1" applyFont="1" applyFill="1" applyBorder="1" applyAlignment="1">
      <alignment horizontal="right" vertical="top"/>
    </xf>
    <xf numFmtId="49" fontId="5" fillId="2" borderId="22" xfId="0" applyNumberFormat="1" applyFont="1" applyFill="1" applyBorder="1" applyAlignment="1">
      <alignment horizontal="right" vertical="top"/>
    </xf>
    <xf numFmtId="49" fontId="5" fillId="2" borderId="23" xfId="0" applyNumberFormat="1" applyFont="1" applyFill="1" applyBorder="1" applyAlignment="1">
      <alignment horizontal="right" vertical="top"/>
    </xf>
    <xf numFmtId="49" fontId="5" fillId="6" borderId="23" xfId="0" applyNumberFormat="1" applyFont="1" applyFill="1" applyBorder="1" applyAlignment="1">
      <alignment horizontal="right" vertical="top"/>
    </xf>
    <xf numFmtId="0" fontId="5" fillId="5" borderId="3" xfId="0" applyFont="1" applyFill="1" applyBorder="1" applyAlignment="1">
      <alignment horizontal="right" vertical="top" wrapText="1"/>
    </xf>
    <xf numFmtId="0" fontId="7" fillId="0" borderId="62" xfId="0" applyFont="1" applyBorder="1" applyAlignment="1">
      <alignment vertical="top" wrapText="1"/>
    </xf>
    <xf numFmtId="0" fontId="7" fillId="0" borderId="69" xfId="0" applyFont="1" applyBorder="1" applyAlignment="1">
      <alignment vertical="top" wrapText="1"/>
    </xf>
    <xf numFmtId="0" fontId="6" fillId="0" borderId="61" xfId="0" applyFont="1" applyBorder="1" applyAlignment="1">
      <alignment horizontal="left" vertical="top" wrapText="1"/>
    </xf>
    <xf numFmtId="0" fontId="7" fillId="0" borderId="57" xfId="0" applyFont="1" applyBorder="1" applyAlignment="1">
      <alignment vertical="top" wrapText="1"/>
    </xf>
    <xf numFmtId="0" fontId="7" fillId="0" borderId="56" xfId="0" applyFont="1" applyBorder="1" applyAlignment="1">
      <alignment vertical="top" wrapText="1"/>
    </xf>
    <xf numFmtId="0" fontId="6" fillId="0" borderId="68" xfId="0" applyFont="1" applyBorder="1" applyAlignment="1">
      <alignment horizontal="left" vertical="top" wrapText="1"/>
    </xf>
    <xf numFmtId="0" fontId="6" fillId="0" borderId="58" xfId="0" applyFont="1" applyBorder="1" applyAlignment="1">
      <alignment horizontal="left" vertical="top" wrapText="1"/>
    </xf>
    <xf numFmtId="0" fontId="6" fillId="0" borderId="64" xfId="0" applyFont="1" applyBorder="1" applyAlignment="1">
      <alignment horizontal="left" vertical="top" wrapText="1"/>
    </xf>
    <xf numFmtId="2" fontId="15" fillId="0" borderId="62" xfId="0" applyNumberFormat="1" applyFont="1" applyBorder="1" applyAlignment="1">
      <alignment horizontal="center" vertical="top" wrapText="1"/>
    </xf>
    <xf numFmtId="2" fontId="15" fillId="0" borderId="69" xfId="0" applyNumberFormat="1" applyFont="1" applyBorder="1" applyAlignment="1">
      <alignment horizontal="center" vertical="top" wrapText="1"/>
    </xf>
    <xf numFmtId="0" fontId="6" fillId="4" borderId="54" xfId="0" applyFont="1" applyFill="1" applyBorder="1" applyAlignment="1">
      <alignment horizontal="left" vertical="top" wrapText="1"/>
    </xf>
    <xf numFmtId="0" fontId="7" fillId="0" borderId="70" xfId="0" applyFont="1" applyBorder="1" applyAlignment="1">
      <alignment vertical="top" wrapText="1"/>
    </xf>
    <xf numFmtId="49" fontId="20" fillId="0" borderId="0" xfId="0" applyNumberFormat="1" applyFont="1" applyFill="1" applyBorder="1" applyAlignment="1">
      <alignment horizontal="center" vertical="top" wrapText="1"/>
    </xf>
    <xf numFmtId="0" fontId="7" fillId="0" borderId="0" xfId="0" applyFont="1" applyAlignment="1">
      <alignment vertical="top" wrapText="1"/>
    </xf>
    <xf numFmtId="164" fontId="12" fillId="5" borderId="23" xfId="0" applyNumberFormat="1" applyFont="1" applyFill="1" applyBorder="1" applyAlignment="1">
      <alignment horizontal="center" vertical="top" wrapText="1"/>
    </xf>
    <xf numFmtId="164" fontId="12" fillId="5" borderId="24" xfId="0" applyNumberFormat="1" applyFont="1" applyFill="1" applyBorder="1" applyAlignment="1">
      <alignment horizontal="center" vertical="top" wrapText="1"/>
    </xf>
    <xf numFmtId="164" fontId="22" fillId="0" borderId="62" xfId="0" applyNumberFormat="1" applyFont="1" applyBorder="1" applyAlignment="1">
      <alignment horizontal="center" vertical="top" wrapText="1"/>
    </xf>
    <xf numFmtId="164" fontId="22" fillId="0" borderId="69" xfId="0" applyNumberFormat="1" applyFont="1" applyBorder="1" applyAlignment="1">
      <alignment horizontal="center" vertical="top" wrapText="1"/>
    </xf>
    <xf numFmtId="0" fontId="6" fillId="4" borderId="68"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64" xfId="0" applyFont="1" applyFill="1" applyBorder="1" applyAlignment="1">
      <alignment horizontal="left" vertical="top" wrapText="1"/>
    </xf>
    <xf numFmtId="164" fontId="21" fillId="6" borderId="32" xfId="0" applyNumberFormat="1" applyFont="1" applyFill="1" applyBorder="1" applyAlignment="1">
      <alignment horizontal="center" vertical="top" wrapText="1"/>
    </xf>
    <xf numFmtId="164" fontId="21" fillId="6" borderId="23" xfId="0" applyNumberFormat="1" applyFont="1" applyFill="1" applyBorder="1" applyAlignment="1">
      <alignment horizontal="center" vertical="top" wrapText="1"/>
    </xf>
    <xf numFmtId="164" fontId="21" fillId="6" borderId="24" xfId="0" applyNumberFormat="1" applyFont="1" applyFill="1" applyBorder="1" applyAlignment="1">
      <alignment horizontal="center" vertical="top" wrapText="1"/>
    </xf>
    <xf numFmtId="164" fontId="22" fillId="0" borderId="52" xfId="0" applyNumberFormat="1" applyFont="1" applyBorder="1" applyAlignment="1">
      <alignment horizontal="center" vertical="top" wrapText="1"/>
    </xf>
    <xf numFmtId="164" fontId="22" fillId="0" borderId="17" xfId="0" applyNumberFormat="1" applyFont="1" applyBorder="1" applyAlignment="1">
      <alignment horizontal="center" vertical="top" wrapText="1"/>
    </xf>
    <xf numFmtId="164" fontId="22" fillId="0" borderId="46" xfId="0" applyNumberFormat="1" applyFont="1" applyBorder="1" applyAlignment="1">
      <alignment horizontal="center" vertical="top" wrapText="1"/>
    </xf>
    <xf numFmtId="0" fontId="6" fillId="0" borderId="10" xfId="0" applyFont="1" applyBorder="1" applyAlignment="1">
      <alignment vertical="top" wrapText="1"/>
    </xf>
    <xf numFmtId="0" fontId="6" fillId="0" borderId="9" xfId="0" applyFont="1" applyBorder="1" applyAlignment="1">
      <alignment vertical="top" wrapText="1"/>
    </xf>
    <xf numFmtId="0" fontId="6" fillId="0" borderId="11" xfId="0" applyFont="1" applyBorder="1" applyAlignment="1">
      <alignment vertical="top" wrapText="1"/>
    </xf>
    <xf numFmtId="164" fontId="22" fillId="0" borderId="54" xfId="0" applyNumberFormat="1" applyFont="1" applyBorder="1" applyAlignment="1">
      <alignment horizontal="center" vertical="top" wrapText="1"/>
    </xf>
    <xf numFmtId="0" fontId="6" fillId="0" borderId="34" xfId="0" applyFont="1" applyBorder="1" applyAlignment="1">
      <alignment horizontal="left" vertical="top" wrapText="1"/>
    </xf>
    <xf numFmtId="0" fontId="6" fillId="0" borderId="44" xfId="0" applyFont="1" applyBorder="1" applyAlignment="1">
      <alignment horizontal="left" vertical="top" wrapText="1"/>
    </xf>
    <xf numFmtId="49" fontId="5" fillId="6" borderId="22" xfId="0" applyNumberFormat="1" applyFont="1" applyFill="1" applyBorder="1" applyAlignment="1">
      <alignment horizontal="right" vertical="top"/>
    </xf>
    <xf numFmtId="0" fontId="2" fillId="6" borderId="32" xfId="0" applyFont="1" applyFill="1" applyBorder="1" applyAlignment="1">
      <alignment horizontal="center" vertical="top"/>
    </xf>
    <xf numFmtId="0" fontId="2" fillId="6" borderId="23" xfId="0" applyFont="1" applyFill="1" applyBorder="1" applyAlignment="1">
      <alignment horizontal="center" vertical="top"/>
    </xf>
    <xf numFmtId="0" fontId="2" fillId="6" borderId="24" xfId="0"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0" borderId="65" xfId="0" applyNumberFormat="1" applyFont="1" applyBorder="1" applyAlignment="1">
      <alignment horizontal="center" vertical="top"/>
    </xf>
    <xf numFmtId="49" fontId="5" fillId="0" borderId="28" xfId="0" applyNumberFormat="1" applyFont="1" applyBorder="1" applyAlignment="1">
      <alignment horizontal="center" vertical="top"/>
    </xf>
    <xf numFmtId="0" fontId="4" fillId="0" borderId="35" xfId="0" applyFont="1" applyBorder="1" applyAlignment="1">
      <alignment vertical="top" wrapText="1"/>
    </xf>
    <xf numFmtId="0" fontId="4" fillId="0" borderId="7" xfId="0" applyFont="1" applyBorder="1" applyAlignment="1">
      <alignment vertical="top" wrapText="1"/>
    </xf>
    <xf numFmtId="49" fontId="17" fillId="0" borderId="50" xfId="0" applyNumberFormat="1" applyFont="1" applyBorder="1" applyAlignment="1">
      <alignment horizontal="center" vertical="top"/>
    </xf>
    <xf numFmtId="49" fontId="5" fillId="3" borderId="3" xfId="0" applyNumberFormat="1" applyFont="1" applyFill="1" applyBorder="1" applyAlignment="1">
      <alignment horizontal="right" vertical="top"/>
    </xf>
    <xf numFmtId="49" fontId="5" fillId="3" borderId="4" xfId="0" applyNumberFormat="1" applyFont="1" applyFill="1" applyBorder="1" applyAlignment="1">
      <alignment horizontal="right" vertical="top"/>
    </xf>
    <xf numFmtId="49" fontId="5" fillId="3" borderId="60" xfId="0" applyNumberFormat="1" applyFont="1" applyFill="1" applyBorder="1" applyAlignment="1">
      <alignment horizontal="right" vertical="top"/>
    </xf>
    <xf numFmtId="49" fontId="5" fillId="3" borderId="75" xfId="0" applyNumberFormat="1" applyFont="1" applyFill="1" applyBorder="1" applyAlignment="1">
      <alignment horizontal="left" vertical="top"/>
    </xf>
    <xf numFmtId="49" fontId="5" fillId="3" borderId="40" xfId="0" applyNumberFormat="1" applyFont="1" applyFill="1" applyBorder="1" applyAlignment="1">
      <alignment horizontal="center" vertical="top"/>
    </xf>
    <xf numFmtId="49" fontId="5" fillId="0" borderId="41" xfId="0" applyNumberFormat="1" applyFont="1" applyBorder="1" applyAlignment="1">
      <alignment horizontal="center" vertical="top"/>
    </xf>
    <xf numFmtId="0" fontId="4" fillId="0" borderId="40" xfId="0" applyFont="1" applyBorder="1" applyAlignment="1">
      <alignment vertical="top" wrapText="1"/>
    </xf>
    <xf numFmtId="49" fontId="5" fillId="11" borderId="14" xfId="0" applyNumberFormat="1" applyFont="1" applyFill="1" applyBorder="1" applyAlignment="1">
      <alignment horizontal="center" vertical="top"/>
    </xf>
    <xf numFmtId="49" fontId="5" fillId="11" borderId="9" xfId="0" applyNumberFormat="1" applyFont="1" applyFill="1" applyBorder="1" applyAlignment="1">
      <alignment horizontal="center" vertical="top"/>
    </xf>
    <xf numFmtId="49" fontId="5" fillId="11" borderId="1" xfId="0" applyNumberFormat="1" applyFont="1" applyFill="1" applyBorder="1" applyAlignment="1">
      <alignment horizontal="center" vertical="top"/>
    </xf>
    <xf numFmtId="0" fontId="4" fillId="11" borderId="35" xfId="0" applyFont="1" applyFill="1" applyBorder="1" applyAlignment="1">
      <alignment horizontal="left" vertical="top" wrapText="1"/>
    </xf>
    <xf numFmtId="0" fontId="4" fillId="11" borderId="7" xfId="0" applyFont="1" applyFill="1" applyBorder="1" applyAlignment="1">
      <alignment horizontal="left" vertical="top" wrapText="1"/>
    </xf>
    <xf numFmtId="0" fontId="4" fillId="11" borderId="40" xfId="0" applyFont="1" applyFill="1" applyBorder="1" applyAlignment="1">
      <alignment horizontal="left" vertical="top" wrapText="1"/>
    </xf>
    <xf numFmtId="49" fontId="17" fillId="11" borderId="5" xfId="0" applyNumberFormat="1" applyFont="1" applyFill="1" applyBorder="1" applyAlignment="1">
      <alignment horizontal="center" vertical="top"/>
    </xf>
    <xf numFmtId="49" fontId="2" fillId="11" borderId="8" xfId="0" applyNumberFormat="1" applyFont="1" applyFill="1" applyBorder="1" applyAlignment="1">
      <alignment horizontal="center" vertical="top"/>
    </xf>
    <xf numFmtId="49" fontId="2" fillId="11" borderId="12" xfId="0" applyNumberFormat="1" applyFont="1" applyFill="1" applyBorder="1" applyAlignment="1">
      <alignment horizontal="center" vertical="top"/>
    </xf>
    <xf numFmtId="49" fontId="2" fillId="11" borderId="52" xfId="0" applyNumberFormat="1" applyFont="1" applyFill="1" applyBorder="1" applyAlignment="1">
      <alignment horizontal="center" vertical="top" wrapText="1"/>
    </xf>
    <xf numFmtId="49" fontId="2" fillId="11" borderId="73" xfId="0" applyNumberFormat="1" applyFont="1" applyFill="1" applyBorder="1" applyAlignment="1">
      <alignment horizontal="center" vertical="top"/>
    </xf>
    <xf numFmtId="49" fontId="2" fillId="11" borderId="53" xfId="0" applyNumberFormat="1" applyFont="1" applyFill="1" applyBorder="1" applyAlignment="1">
      <alignment horizontal="center" vertical="top"/>
    </xf>
    <xf numFmtId="0" fontId="6" fillId="20" borderId="15" xfId="0" applyFont="1" applyFill="1" applyBorder="1" applyAlignment="1">
      <alignment horizontal="left" vertical="top" wrapText="1"/>
    </xf>
    <xf numFmtId="0" fontId="6" fillId="20" borderId="61" xfId="0" applyFont="1" applyFill="1" applyBorder="1" applyAlignment="1">
      <alignment horizontal="left" vertical="top" wrapText="1"/>
    </xf>
    <xf numFmtId="0" fontId="6" fillId="11" borderId="14" xfId="0" applyFont="1" applyFill="1" applyBorder="1" applyAlignment="1">
      <alignment horizontal="center" vertical="top" wrapText="1"/>
    </xf>
    <xf numFmtId="0" fontId="6" fillId="11" borderId="57" xfId="0" applyFont="1" applyFill="1" applyBorder="1" applyAlignment="1">
      <alignment horizontal="center" vertical="top" wrapText="1"/>
    </xf>
    <xf numFmtId="0" fontId="6" fillId="11" borderId="16" xfId="0" applyFont="1" applyFill="1" applyBorder="1" applyAlignment="1">
      <alignment horizontal="center" vertical="top" wrapText="1"/>
    </xf>
    <xf numFmtId="0" fontId="6" fillId="11" borderId="56" xfId="0" applyFont="1" applyFill="1" applyBorder="1" applyAlignment="1">
      <alignment horizontal="center" vertical="top" wrapText="1"/>
    </xf>
    <xf numFmtId="49" fontId="5" fillId="0" borderId="14" xfId="0" applyNumberFormat="1" applyFont="1" applyBorder="1" applyAlignment="1">
      <alignment horizontal="center" vertical="top"/>
    </xf>
    <xf numFmtId="49" fontId="5" fillId="0" borderId="1" xfId="0" applyNumberFormat="1" applyFont="1" applyBorder="1" applyAlignment="1">
      <alignment horizontal="center" vertical="top"/>
    </xf>
    <xf numFmtId="49" fontId="17" fillId="0" borderId="12" xfId="0" applyNumberFormat="1" applyFont="1" applyBorder="1" applyAlignment="1">
      <alignment horizontal="center" vertical="top"/>
    </xf>
    <xf numFmtId="0" fontId="4" fillId="0" borderId="25" xfId="0" applyFont="1" applyBorder="1" applyAlignment="1">
      <alignment vertical="top" wrapText="1"/>
    </xf>
    <xf numFmtId="0" fontId="4" fillId="0" borderId="63" xfId="0" applyFont="1" applyBorder="1" applyAlignment="1">
      <alignment vertical="top" wrapText="1"/>
    </xf>
    <xf numFmtId="0" fontId="6" fillId="0" borderId="6" xfId="0" applyFont="1" applyBorder="1" applyAlignment="1">
      <alignment horizontal="left" vertical="top" wrapText="1"/>
    </xf>
    <xf numFmtId="0" fontId="6" fillId="0" borderId="39" xfId="0" applyFont="1" applyBorder="1" applyAlignment="1">
      <alignment horizontal="left" vertical="top" wrapText="1"/>
    </xf>
    <xf numFmtId="49" fontId="5" fillId="11" borderId="52" xfId="0" applyNumberFormat="1" applyFont="1" applyFill="1" applyBorder="1" applyAlignment="1">
      <alignment horizontal="center" vertical="top"/>
    </xf>
    <xf numFmtId="49" fontId="5" fillId="11" borderId="53" xfId="0" applyNumberFormat="1" applyFont="1" applyFill="1" applyBorder="1" applyAlignment="1">
      <alignment horizontal="center" vertical="top"/>
    </xf>
    <xf numFmtId="49" fontId="2" fillId="11" borderId="5" xfId="0" applyNumberFormat="1" applyFont="1" applyFill="1" applyBorder="1" applyAlignment="1">
      <alignment horizontal="center" vertical="top"/>
    </xf>
    <xf numFmtId="0" fontId="6" fillId="11" borderId="34" xfId="0" applyFont="1" applyFill="1" applyBorder="1" applyAlignment="1">
      <alignment horizontal="left" vertical="top" wrapText="1"/>
    </xf>
    <xf numFmtId="0" fontId="6" fillId="11" borderId="39" xfId="0" applyFont="1" applyFill="1" applyBorder="1" applyAlignment="1">
      <alignment horizontal="left" vertical="top" wrapText="1"/>
    </xf>
    <xf numFmtId="0" fontId="6" fillId="0" borderId="65" xfId="0" applyFont="1" applyBorder="1" applyAlignment="1">
      <alignment horizontal="left" vertical="top" wrapText="1"/>
    </xf>
    <xf numFmtId="0" fontId="6" fillId="0" borderId="28" xfId="0" applyFont="1" applyBorder="1" applyAlignment="1">
      <alignment horizontal="left" vertical="top" wrapText="1"/>
    </xf>
    <xf numFmtId="0" fontId="6" fillId="0" borderId="41" xfId="0" applyFont="1" applyBorder="1" applyAlignment="1">
      <alignment horizontal="left" vertical="top" wrapText="1"/>
    </xf>
    <xf numFmtId="49" fontId="2" fillId="0" borderId="8" xfId="0" applyNumberFormat="1" applyFont="1" applyBorder="1" applyAlignment="1">
      <alignment horizontal="center" vertical="top"/>
    </xf>
    <xf numFmtId="49" fontId="2" fillId="0" borderId="51" xfId="0" applyNumberFormat="1" applyFont="1" applyBorder="1" applyAlignment="1">
      <alignment horizontal="center" vertical="top"/>
    </xf>
    <xf numFmtId="0" fontId="4" fillId="0" borderId="16" xfId="0" applyFont="1" applyBorder="1" applyAlignment="1">
      <alignment vertical="top" wrapText="1"/>
    </xf>
    <xf numFmtId="0" fontId="4" fillId="0" borderId="2" xfId="0" applyFont="1" applyBorder="1" applyAlignment="1">
      <alignment vertical="top" wrapText="1"/>
    </xf>
    <xf numFmtId="164" fontId="6" fillId="0" borderId="73" xfId="0" applyNumberFormat="1" applyFont="1" applyBorder="1" applyAlignment="1">
      <alignment horizontal="left" vertical="center" wrapText="1"/>
    </xf>
    <xf numFmtId="0" fontId="44" fillId="0" borderId="44" xfId="0" applyFont="1" applyBorder="1" applyAlignment="1">
      <alignment horizontal="left" vertical="center" wrapText="1"/>
    </xf>
    <xf numFmtId="0" fontId="4" fillId="0" borderId="0" xfId="0" applyFont="1" applyAlignment="1">
      <alignment horizontal="left" vertical="center" wrapText="1"/>
    </xf>
    <xf numFmtId="0" fontId="24" fillId="6" borderId="32" xfId="0" applyFont="1" applyFill="1" applyBorder="1" applyAlignment="1">
      <alignment horizontal="center" vertical="top"/>
    </xf>
    <xf numFmtId="0" fontId="24" fillId="6" borderId="23" xfId="0" applyFont="1" applyFill="1" applyBorder="1" applyAlignment="1">
      <alignment horizontal="center" vertical="top"/>
    </xf>
    <xf numFmtId="0" fontId="24" fillId="6" borderId="24" xfId="0" applyFont="1" applyFill="1" applyBorder="1" applyAlignment="1">
      <alignment horizontal="center" vertical="top"/>
    </xf>
    <xf numFmtId="49" fontId="6" fillId="11" borderId="23" xfId="0" applyNumberFormat="1" applyFont="1" applyFill="1" applyBorder="1" applyAlignment="1">
      <alignment horizontal="right" vertical="top"/>
    </xf>
    <xf numFmtId="49" fontId="6" fillId="11" borderId="24" xfId="0" applyNumberFormat="1" applyFont="1" applyFill="1" applyBorder="1" applyAlignment="1">
      <alignment horizontal="right" vertical="top"/>
    </xf>
    <xf numFmtId="49" fontId="5" fillId="11" borderId="22" xfId="0" applyNumberFormat="1" applyFont="1" applyFill="1" applyBorder="1" applyAlignment="1">
      <alignment horizontal="right" vertical="top"/>
    </xf>
    <xf numFmtId="0" fontId="24" fillId="11" borderId="32" xfId="0" applyFont="1" applyFill="1" applyBorder="1" applyAlignment="1">
      <alignment horizontal="center" vertical="top"/>
    </xf>
    <xf numFmtId="0" fontId="24" fillId="11" borderId="23" xfId="0" applyFont="1" applyFill="1" applyBorder="1" applyAlignment="1">
      <alignment horizontal="center" vertical="top"/>
    </xf>
    <xf numFmtId="0" fontId="24" fillId="11" borderId="24" xfId="0" applyFont="1" applyFill="1" applyBorder="1" applyAlignment="1">
      <alignment horizontal="center" vertical="top"/>
    </xf>
    <xf numFmtId="49" fontId="58" fillId="2" borderId="52" xfId="0" applyNumberFormat="1" applyFont="1" applyFill="1" applyBorder="1" applyAlignment="1">
      <alignment horizontal="center" vertical="top"/>
    </xf>
    <xf numFmtId="49" fontId="58" fillId="2" borderId="59" xfId="0" applyNumberFormat="1" applyFont="1" applyFill="1" applyBorder="1" applyAlignment="1">
      <alignment horizontal="center" vertical="top"/>
    </xf>
    <xf numFmtId="49" fontId="58" fillId="2" borderId="53" xfId="0" applyNumberFormat="1" applyFont="1" applyFill="1" applyBorder="1" applyAlignment="1">
      <alignment horizontal="center" vertical="top"/>
    </xf>
    <xf numFmtId="49" fontId="58" fillId="3" borderId="14" xfId="0" applyNumberFormat="1" applyFont="1" applyFill="1" applyBorder="1" applyAlignment="1">
      <alignment horizontal="center" vertical="top"/>
    </xf>
    <xf numFmtId="49" fontId="58" fillId="3" borderId="19" xfId="0" applyNumberFormat="1" applyFont="1" applyFill="1" applyBorder="1" applyAlignment="1">
      <alignment horizontal="center" vertical="top"/>
    </xf>
    <xf numFmtId="49" fontId="58" fillId="3" borderId="1" xfId="0" applyNumberFormat="1" applyFont="1" applyFill="1" applyBorder="1" applyAlignment="1">
      <alignment horizontal="center" vertical="top"/>
    </xf>
    <xf numFmtId="49" fontId="58" fillId="11" borderId="26" xfId="0" applyNumberFormat="1" applyFont="1" applyFill="1" applyBorder="1" applyAlignment="1">
      <alignment horizontal="center" vertical="top" wrapText="1"/>
    </xf>
    <xf numFmtId="49" fontId="58" fillId="11" borderId="19" xfId="0" applyNumberFormat="1" applyFont="1" applyFill="1" applyBorder="1" applyAlignment="1">
      <alignment horizontal="center" vertical="top" wrapText="1"/>
    </xf>
    <xf numFmtId="0" fontId="43" fillId="11" borderId="30" xfId="0" applyFont="1" applyFill="1" applyBorder="1" applyAlignment="1">
      <alignment horizontal="center" vertical="top" wrapText="1"/>
    </xf>
    <xf numFmtId="49" fontId="35" fillId="0" borderId="26" xfId="0" applyNumberFormat="1" applyFont="1" applyBorder="1" applyAlignment="1">
      <alignment horizontal="center" vertical="top"/>
    </xf>
    <xf numFmtId="49" fontId="35" fillId="0" borderId="19" xfId="0" applyNumberFormat="1" applyFont="1" applyBorder="1" applyAlignment="1">
      <alignment horizontal="center" vertical="top"/>
    </xf>
    <xf numFmtId="49" fontId="35" fillId="0" borderId="30" xfId="0" applyNumberFormat="1" applyFont="1" applyBorder="1" applyAlignment="1">
      <alignment horizontal="center" vertical="top"/>
    </xf>
    <xf numFmtId="49" fontId="5" fillId="2" borderId="73" xfId="0" applyNumberFormat="1" applyFont="1" applyFill="1" applyBorder="1" applyAlignment="1">
      <alignment horizontal="center" vertical="top"/>
    </xf>
    <xf numFmtId="49" fontId="5" fillId="3" borderId="9" xfId="0" applyNumberFormat="1" applyFont="1" applyFill="1" applyBorder="1" applyAlignment="1">
      <alignment horizontal="center" vertical="top"/>
    </xf>
    <xf numFmtId="0" fontId="15" fillId="11" borderId="19" xfId="0" applyFont="1" applyFill="1" applyBorder="1" applyAlignment="1">
      <alignment horizontal="center" vertical="top" wrapText="1"/>
    </xf>
    <xf numFmtId="49" fontId="5" fillId="2" borderId="68" xfId="0" applyNumberFormat="1" applyFont="1" applyFill="1" applyBorder="1" applyAlignment="1">
      <alignment horizontal="center" vertical="top"/>
    </xf>
    <xf numFmtId="0" fontId="2" fillId="0" borderId="26"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2" fillId="0" borderId="30" xfId="0" applyFont="1" applyBorder="1" applyAlignment="1">
      <alignment horizontal="center" vertical="center" textRotation="90" wrapText="1"/>
    </xf>
    <xf numFmtId="49" fontId="5" fillId="3" borderId="36" xfId="0" applyNumberFormat="1" applyFont="1" applyFill="1" applyBorder="1" applyAlignment="1">
      <alignment horizontal="center" vertical="top"/>
    </xf>
    <xf numFmtId="49" fontId="17" fillId="0" borderId="55" xfId="0" applyNumberFormat="1" applyFont="1" applyBorder="1" applyAlignment="1">
      <alignment horizontal="center" vertical="top"/>
    </xf>
    <xf numFmtId="49" fontId="5" fillId="11" borderId="22" xfId="0" applyNumberFormat="1" applyFont="1" applyFill="1" applyBorder="1" applyAlignment="1">
      <alignment horizontal="left" vertical="top" wrapText="1"/>
    </xf>
    <xf numFmtId="49" fontId="2" fillId="0" borderId="55" xfId="0" applyNumberFormat="1" applyFont="1" applyBorder="1" applyAlignment="1">
      <alignment horizontal="center" vertical="top"/>
    </xf>
    <xf numFmtId="0" fontId="3" fillId="2" borderId="67" xfId="0" applyFont="1" applyFill="1" applyBorder="1" applyAlignment="1">
      <alignment horizontal="left" vertical="top"/>
    </xf>
    <xf numFmtId="0" fontId="3" fillId="2" borderId="0" xfId="0" applyFont="1" applyFill="1" applyBorder="1" applyAlignment="1">
      <alignment horizontal="left" vertical="top"/>
    </xf>
    <xf numFmtId="0" fontId="3" fillId="2" borderId="75" xfId="0" applyFont="1" applyFill="1" applyBorder="1" applyAlignment="1">
      <alignment horizontal="left" vertical="top"/>
    </xf>
    <xf numFmtId="0" fontId="39" fillId="0" borderId="32" xfId="0" applyFont="1" applyBorder="1" applyAlignment="1">
      <alignment wrapText="1"/>
    </xf>
    <xf numFmtId="0" fontId="15" fillId="0" borderId="23" xfId="0" applyFont="1" applyBorder="1" applyAlignment="1">
      <alignment wrapText="1"/>
    </xf>
    <xf numFmtId="0" fontId="15" fillId="0" borderId="24" xfId="0" applyFont="1" applyBorder="1" applyAlignment="1">
      <alignment wrapText="1"/>
    </xf>
    <xf numFmtId="49" fontId="5" fillId="11" borderId="23" xfId="0" applyNumberFormat="1" applyFont="1" applyFill="1" applyBorder="1" applyAlignment="1">
      <alignment horizontal="left" vertical="top" wrapText="1"/>
    </xf>
    <xf numFmtId="0" fontId="15" fillId="0" borderId="23" xfId="0" applyFont="1" applyBorder="1" applyAlignment="1">
      <alignment horizontal="left" vertical="top" wrapText="1"/>
    </xf>
    <xf numFmtId="0" fontId="15" fillId="0" borderId="24" xfId="0" applyFont="1" applyBorder="1" applyAlignment="1">
      <alignment horizontal="left" vertical="top" wrapText="1"/>
    </xf>
    <xf numFmtId="1" fontId="6" fillId="4" borderId="66" xfId="4" applyNumberFormat="1" applyFont="1" applyFill="1" applyBorder="1" applyAlignment="1">
      <alignment horizontal="left" vertical="top" wrapText="1"/>
    </xf>
    <xf numFmtId="1" fontId="6" fillId="4" borderId="44" xfId="4" applyNumberFormat="1" applyFont="1" applyFill="1" applyBorder="1" applyAlignment="1">
      <alignment horizontal="left" vertical="top" wrapText="1"/>
    </xf>
    <xf numFmtId="0" fontId="15" fillId="0" borderId="59" xfId="0" applyFont="1" applyBorder="1" applyAlignment="1">
      <alignment horizontal="left" vertical="top" wrapText="1"/>
    </xf>
    <xf numFmtId="0" fontId="15" fillId="0" borderId="44" xfId="0" applyFont="1" applyBorder="1" applyAlignment="1">
      <alignment horizontal="left" vertical="top" wrapText="1"/>
    </xf>
    <xf numFmtId="0" fontId="69" fillId="0" borderId="0" xfId="0" applyFont="1" applyFill="1" applyBorder="1" applyAlignment="1">
      <alignment horizontal="left" wrapText="1"/>
    </xf>
    <xf numFmtId="0" fontId="2" fillId="0" borderId="15" xfId="0" applyFont="1" applyFill="1" applyBorder="1" applyAlignment="1">
      <alignment horizontal="center" vertical="center" textRotation="90" wrapText="1"/>
    </xf>
    <xf numFmtId="0" fontId="2" fillId="0" borderId="61" xfId="0" applyFont="1" applyFill="1" applyBorder="1" applyAlignment="1">
      <alignment horizontal="center" vertical="center" textRotation="90" wrapText="1"/>
    </xf>
    <xf numFmtId="0" fontId="2" fillId="0" borderId="13" xfId="0" applyFont="1" applyFill="1" applyBorder="1" applyAlignment="1">
      <alignment horizontal="center" vertical="center" textRotation="90" wrapText="1"/>
    </xf>
    <xf numFmtId="0" fontId="5" fillId="8" borderId="26" xfId="0" applyFont="1" applyFill="1" applyBorder="1" applyAlignment="1">
      <alignment horizontal="left" vertical="top" wrapText="1"/>
    </xf>
    <xf numFmtId="0" fontId="5" fillId="8" borderId="27" xfId="0" applyFont="1" applyFill="1" applyBorder="1" applyAlignment="1">
      <alignment horizontal="left" vertical="top" wrapText="1"/>
    </xf>
    <xf numFmtId="49" fontId="5" fillId="7" borderId="15" xfId="0" applyNumberFormat="1" applyFont="1" applyFill="1" applyBorder="1" applyAlignment="1">
      <alignment horizontal="center" vertical="top"/>
    </xf>
    <xf numFmtId="49" fontId="5" fillId="7" borderId="10" xfId="0" applyNumberFormat="1" applyFont="1" applyFill="1" applyBorder="1" applyAlignment="1">
      <alignment horizontal="center" vertical="top"/>
    </xf>
    <xf numFmtId="49" fontId="5" fillId="7" borderId="13" xfId="0" applyNumberFormat="1" applyFont="1" applyFill="1" applyBorder="1" applyAlignment="1">
      <alignment horizontal="center" vertical="top"/>
    </xf>
    <xf numFmtId="49" fontId="5" fillId="8" borderId="72" xfId="0" applyNumberFormat="1" applyFont="1" applyFill="1" applyBorder="1" applyAlignment="1">
      <alignment horizontal="center" vertical="top"/>
    </xf>
    <xf numFmtId="0" fontId="4" fillId="0" borderId="35"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40" xfId="0" applyFont="1" applyFill="1" applyBorder="1" applyAlignment="1">
      <alignment horizontal="left" vertical="top" wrapText="1"/>
    </xf>
    <xf numFmtId="49" fontId="2" fillId="0" borderId="52" xfId="0" applyNumberFormat="1" applyFont="1" applyFill="1" applyBorder="1" applyAlignment="1">
      <alignment horizontal="center" vertical="top"/>
    </xf>
    <xf numFmtId="49" fontId="2" fillId="0" borderId="73" xfId="0" applyNumberFormat="1" applyFont="1" applyFill="1" applyBorder="1" applyAlignment="1">
      <alignment horizontal="center" vertical="top"/>
    </xf>
    <xf numFmtId="49" fontId="2" fillId="0" borderId="53" xfId="0" applyNumberFormat="1" applyFont="1" applyFill="1" applyBorder="1" applyAlignment="1">
      <alignment horizontal="center" vertical="top"/>
    </xf>
    <xf numFmtId="49" fontId="26" fillId="8" borderId="3" xfId="0" applyNumberFormat="1" applyFont="1" applyFill="1" applyBorder="1" applyAlignment="1">
      <alignment horizontal="right" vertical="top"/>
    </xf>
    <xf numFmtId="49" fontId="26" fillId="8" borderId="4" xfId="0" applyNumberFormat="1" applyFont="1" applyFill="1" applyBorder="1" applyAlignment="1">
      <alignment horizontal="right" vertical="top"/>
    </xf>
    <xf numFmtId="49" fontId="26" fillId="8" borderId="60" xfId="0" applyNumberFormat="1" applyFont="1" applyFill="1" applyBorder="1" applyAlignment="1">
      <alignment horizontal="right" vertical="top"/>
    </xf>
    <xf numFmtId="49" fontId="5" fillId="7" borderId="52" xfId="0" applyNumberFormat="1" applyFont="1" applyFill="1" applyBorder="1" applyAlignment="1">
      <alignment horizontal="center" vertical="top"/>
    </xf>
    <xf numFmtId="49" fontId="5" fillId="7" borderId="59" xfId="0" applyNumberFormat="1" applyFont="1" applyFill="1" applyBorder="1" applyAlignment="1">
      <alignment horizontal="center" vertical="top"/>
    </xf>
    <xf numFmtId="49" fontId="5" fillId="7" borderId="53" xfId="0" applyNumberFormat="1" applyFont="1" applyFill="1" applyBorder="1" applyAlignment="1">
      <alignment horizontal="center" vertical="top"/>
    </xf>
    <xf numFmtId="49" fontId="2" fillId="0" borderId="59" xfId="0" applyNumberFormat="1" applyFont="1" applyFill="1" applyBorder="1" applyAlignment="1">
      <alignment horizontal="center" vertical="top"/>
    </xf>
    <xf numFmtId="0" fontId="22" fillId="0" borderId="41" xfId="0" applyFont="1" applyFill="1" applyBorder="1" applyAlignment="1">
      <alignment horizontal="left" vertical="top" wrapText="1"/>
    </xf>
    <xf numFmtId="49" fontId="2" fillId="0" borderId="66" xfId="0" applyNumberFormat="1" applyFont="1" applyFill="1" applyBorder="1" applyAlignment="1">
      <alignment horizontal="center" vertical="top"/>
    </xf>
    <xf numFmtId="49" fontId="2" fillId="0" borderId="44" xfId="0" applyNumberFormat="1" applyFont="1" applyFill="1" applyBorder="1" applyAlignment="1">
      <alignment horizontal="center" vertical="top"/>
    </xf>
    <xf numFmtId="0" fontId="23" fillId="0" borderId="65" xfId="0" applyFont="1" applyFill="1" applyBorder="1" applyAlignment="1">
      <alignment wrapText="1"/>
    </xf>
    <xf numFmtId="0" fontId="44" fillId="0" borderId="37" xfId="0" applyFont="1" applyFill="1" applyBorder="1" applyAlignment="1">
      <alignment wrapText="1"/>
    </xf>
    <xf numFmtId="0" fontId="5" fillId="8" borderId="22" xfId="0" applyFont="1" applyFill="1" applyBorder="1" applyAlignment="1">
      <alignment horizontal="left" vertical="top" wrapText="1"/>
    </xf>
    <xf numFmtId="0" fontId="5" fillId="8" borderId="23" xfId="0" applyFont="1" applyFill="1" applyBorder="1" applyAlignment="1">
      <alignment horizontal="left" vertical="top" wrapText="1"/>
    </xf>
    <xf numFmtId="0" fontId="5" fillId="8" borderId="24" xfId="0" applyFont="1" applyFill="1" applyBorder="1" applyAlignment="1">
      <alignment horizontal="left" vertical="top" wrapText="1"/>
    </xf>
    <xf numFmtId="49" fontId="5" fillId="0" borderId="26" xfId="0" applyNumberFormat="1" applyFont="1" applyFill="1" applyBorder="1" applyAlignment="1">
      <alignment horizontal="center" vertical="top" wrapText="1"/>
    </xf>
    <xf numFmtId="0" fontId="7" fillId="0" borderId="19" xfId="0" applyFont="1" applyFill="1" applyBorder="1" applyAlignment="1">
      <alignment horizontal="center" vertical="top" wrapText="1"/>
    </xf>
    <xf numFmtId="0" fontId="7" fillId="0" borderId="30" xfId="0" applyFont="1" applyFill="1" applyBorder="1" applyAlignment="1">
      <alignment horizontal="center" vertical="top" wrapText="1"/>
    </xf>
    <xf numFmtId="0" fontId="7" fillId="0" borderId="18" xfId="0" applyFont="1" applyFill="1" applyBorder="1" applyAlignment="1">
      <alignment horizontal="center" vertical="top" wrapText="1"/>
    </xf>
    <xf numFmtId="0" fontId="7" fillId="0" borderId="42" xfId="0" applyFont="1" applyFill="1" applyBorder="1" applyAlignment="1">
      <alignment horizontal="center" vertical="top" wrapText="1"/>
    </xf>
    <xf numFmtId="0" fontId="6" fillId="0" borderId="50" xfId="0" applyFont="1" applyFill="1" applyBorder="1" applyAlignment="1">
      <alignment horizontal="center" vertical="top" wrapText="1"/>
    </xf>
    <xf numFmtId="0" fontId="7" fillId="0" borderId="55" xfId="0" applyFont="1" applyFill="1" applyBorder="1" applyAlignment="1">
      <alignment horizontal="center" vertical="top" wrapText="1"/>
    </xf>
    <xf numFmtId="49" fontId="2" fillId="0" borderId="46" xfId="0" applyNumberFormat="1" applyFont="1" applyFill="1" applyBorder="1" applyAlignment="1">
      <alignment horizontal="center" vertical="top"/>
    </xf>
    <xf numFmtId="49" fontId="2" fillId="0" borderId="48" xfId="0" applyNumberFormat="1" applyFont="1" applyFill="1" applyBorder="1" applyAlignment="1">
      <alignment horizontal="center" vertical="top"/>
    </xf>
    <xf numFmtId="0" fontId="10" fillId="0" borderId="27" xfId="0" applyFont="1" applyFill="1" applyBorder="1" applyAlignment="1">
      <alignment horizontal="left" vertical="top" wrapText="1"/>
    </xf>
    <xf numFmtId="0" fontId="10" fillId="0" borderId="31" xfId="0" applyFont="1" applyFill="1" applyBorder="1" applyAlignment="1">
      <alignment horizontal="left" vertical="top" wrapText="1"/>
    </xf>
    <xf numFmtId="49" fontId="5" fillId="8" borderId="22" xfId="0" applyNumberFormat="1" applyFont="1" applyFill="1" applyBorder="1" applyAlignment="1">
      <alignment horizontal="right" vertical="top"/>
    </xf>
    <xf numFmtId="49" fontId="5" fillId="8" borderId="23" xfId="0" applyNumberFormat="1" applyFont="1" applyFill="1" applyBorder="1" applyAlignment="1">
      <alignment horizontal="right" vertical="top"/>
    </xf>
    <xf numFmtId="49" fontId="5" fillId="7" borderId="22" xfId="0" applyNumberFormat="1" applyFont="1" applyFill="1" applyBorder="1" applyAlignment="1">
      <alignment horizontal="right" vertical="top"/>
    </xf>
    <xf numFmtId="49" fontId="5" fillId="7" borderId="23" xfId="0" applyNumberFormat="1" applyFont="1" applyFill="1" applyBorder="1" applyAlignment="1">
      <alignment horizontal="right" vertical="top"/>
    </xf>
    <xf numFmtId="49" fontId="5" fillId="0" borderId="19" xfId="0" applyNumberFormat="1" applyFont="1" applyFill="1" applyBorder="1" applyAlignment="1">
      <alignment horizontal="center" vertical="top" wrapText="1"/>
    </xf>
    <xf numFmtId="49" fontId="2" fillId="0" borderId="52" xfId="0" applyNumberFormat="1" applyFont="1" applyFill="1" applyBorder="1" applyAlignment="1">
      <alignment horizontal="center" vertical="top" wrapText="1"/>
    </xf>
    <xf numFmtId="0" fontId="23" fillId="0" borderId="59" xfId="0" applyFont="1" applyFill="1" applyBorder="1" applyAlignment="1">
      <alignment wrapText="1"/>
    </xf>
    <xf numFmtId="0" fontId="44" fillId="0" borderId="59" xfId="0" applyFont="1" applyFill="1" applyBorder="1" applyAlignment="1">
      <alignment wrapText="1"/>
    </xf>
    <xf numFmtId="0" fontId="15" fillId="0" borderId="0" xfId="0" applyFont="1" applyFill="1" applyBorder="1" applyAlignment="1">
      <alignment vertical="top" wrapText="1"/>
    </xf>
    <xf numFmtId="49" fontId="5" fillId="7" borderId="6" xfId="0" applyNumberFormat="1" applyFont="1" applyFill="1" applyBorder="1" applyAlignment="1">
      <alignment horizontal="center" vertical="top"/>
    </xf>
    <xf numFmtId="0" fontId="53" fillId="0" borderId="7" xfId="0" applyFont="1" applyFill="1" applyBorder="1" applyAlignment="1">
      <alignment horizontal="left" vertical="top" wrapText="1"/>
    </xf>
    <xf numFmtId="0" fontId="53" fillId="0" borderId="40" xfId="0" applyFont="1" applyFill="1" applyBorder="1" applyAlignment="1">
      <alignment horizontal="left" vertical="top" wrapText="1"/>
    </xf>
    <xf numFmtId="49" fontId="2" fillId="0" borderId="59" xfId="0" applyNumberFormat="1" applyFont="1" applyFill="1" applyBorder="1" applyAlignment="1">
      <alignment horizontal="center" vertical="top" wrapText="1"/>
    </xf>
    <xf numFmtId="0" fontId="6" fillId="0" borderId="32" xfId="0" applyFont="1" applyFill="1" applyBorder="1" applyAlignment="1">
      <alignment horizontal="left" vertical="top" wrapText="1"/>
    </xf>
    <xf numFmtId="0" fontId="6" fillId="0" borderId="23" xfId="0" applyFont="1" applyFill="1" applyBorder="1" applyAlignment="1">
      <alignment horizontal="left" vertical="top" wrapText="1"/>
    </xf>
    <xf numFmtId="0" fontId="6" fillId="0" borderId="24" xfId="0" applyFont="1" applyFill="1" applyBorder="1" applyAlignment="1">
      <alignment horizontal="left" vertical="top" wrapText="1"/>
    </xf>
    <xf numFmtId="2" fontId="22" fillId="0" borderId="32" xfId="0" applyNumberFormat="1" applyFont="1" applyFill="1" applyBorder="1" applyAlignment="1">
      <alignment horizontal="center" vertical="top" wrapText="1"/>
    </xf>
    <xf numFmtId="2" fontId="22" fillId="0" borderId="23" xfId="0" applyNumberFormat="1" applyFont="1" applyFill="1" applyBorder="1" applyAlignment="1">
      <alignment horizontal="center" vertical="top" wrapText="1"/>
    </xf>
    <xf numFmtId="2" fontId="22" fillId="0" borderId="24" xfId="0" applyNumberFormat="1" applyFont="1" applyFill="1" applyBorder="1" applyAlignment="1">
      <alignment horizontal="center" vertical="top" wrapText="1"/>
    </xf>
    <xf numFmtId="49" fontId="5" fillId="20" borderId="24" xfId="0" applyNumberFormat="1" applyFont="1" applyFill="1" applyBorder="1" applyAlignment="1">
      <alignment horizontal="right" vertical="top"/>
    </xf>
    <xf numFmtId="0" fontId="6" fillId="10" borderId="53" xfId="0" applyFont="1" applyFill="1" applyBorder="1" applyAlignment="1">
      <alignment horizontal="left" vertical="top" wrapText="1"/>
    </xf>
    <xf numFmtId="0" fontId="6" fillId="10" borderId="21" xfId="0" applyFont="1" applyFill="1" applyBorder="1" applyAlignment="1">
      <alignment horizontal="left" vertical="top" wrapText="1"/>
    </xf>
    <xf numFmtId="0" fontId="6" fillId="10" borderId="48" xfId="0" applyFont="1" applyFill="1" applyBorder="1" applyAlignment="1">
      <alignment horizontal="left" vertical="top" wrapText="1"/>
    </xf>
    <xf numFmtId="2" fontId="22" fillId="0" borderId="53" xfId="0" applyNumberFormat="1" applyFont="1" applyFill="1" applyBorder="1" applyAlignment="1">
      <alignment horizontal="center" vertical="top" wrapText="1"/>
    </xf>
    <xf numFmtId="2" fontId="22" fillId="0" borderId="21" xfId="0" applyNumberFormat="1" applyFont="1" applyFill="1" applyBorder="1" applyAlignment="1">
      <alignment horizontal="center" vertical="top" wrapText="1"/>
    </xf>
    <xf numFmtId="2" fontId="22" fillId="0" borderId="48" xfId="0" applyNumberFormat="1" applyFont="1" applyFill="1" applyBorder="1" applyAlignment="1">
      <alignment horizontal="center" vertical="top" wrapText="1"/>
    </xf>
    <xf numFmtId="49" fontId="2" fillId="0" borderId="5" xfId="0" applyNumberFormat="1" applyFont="1" applyBorder="1" applyAlignment="1">
      <alignment horizontal="center" vertical="top" wrapText="1"/>
    </xf>
    <xf numFmtId="49" fontId="2" fillId="0" borderId="12" xfId="0" applyNumberFormat="1" applyFont="1" applyBorder="1" applyAlignment="1">
      <alignment horizontal="center" vertical="top" wrapText="1"/>
    </xf>
    <xf numFmtId="49" fontId="5" fillId="2" borderId="52" xfId="0" applyNumberFormat="1" applyFont="1" applyFill="1" applyBorder="1" applyAlignment="1">
      <alignment horizontal="center" vertical="top" wrapText="1"/>
    </xf>
    <xf numFmtId="49" fontId="5" fillId="2" borderId="59" xfId="0" applyNumberFormat="1" applyFont="1" applyFill="1" applyBorder="1" applyAlignment="1">
      <alignment horizontal="center" vertical="top" wrapText="1"/>
    </xf>
    <xf numFmtId="49" fontId="5" fillId="2" borderId="53" xfId="0" applyNumberFormat="1" applyFont="1" applyFill="1" applyBorder="1" applyAlignment="1">
      <alignment horizontal="center" vertical="top" wrapText="1"/>
    </xf>
    <xf numFmtId="49" fontId="5" fillId="3" borderId="14" xfId="0" applyNumberFormat="1" applyFont="1" applyFill="1" applyBorder="1" applyAlignment="1">
      <alignment horizontal="center" vertical="top" wrapText="1"/>
    </xf>
    <xf numFmtId="49" fontId="5" fillId="3" borderId="1" xfId="0" applyNumberFormat="1" applyFont="1" applyFill="1" applyBorder="1" applyAlignment="1">
      <alignment horizontal="center" vertical="top" wrapText="1"/>
    </xf>
    <xf numFmtId="49" fontId="5" fillId="0" borderId="14" xfId="0" applyNumberFormat="1" applyFont="1" applyBorder="1" applyAlignment="1">
      <alignment horizontal="center" vertical="top" wrapText="1"/>
    </xf>
    <xf numFmtId="49" fontId="5" fillId="0" borderId="1" xfId="0" applyNumberFormat="1" applyFont="1" applyBorder="1" applyAlignment="1">
      <alignment horizontal="center" vertical="top" wrapText="1"/>
    </xf>
    <xf numFmtId="49" fontId="17" fillId="0" borderId="5" xfId="0" applyNumberFormat="1" applyFont="1" applyBorder="1" applyAlignment="1">
      <alignment horizontal="center" vertical="top" wrapText="1"/>
    </xf>
    <xf numFmtId="0" fontId="4" fillId="2" borderId="22" xfId="0" applyFont="1" applyFill="1" applyBorder="1" applyAlignment="1">
      <alignment horizontal="left" vertical="top" wrapText="1"/>
    </xf>
    <xf numFmtId="0" fontId="4" fillId="2" borderId="23" xfId="0" applyFont="1" applyFill="1" applyBorder="1" applyAlignment="1">
      <alignment horizontal="left" vertical="top" wrapText="1"/>
    </xf>
    <xf numFmtId="0" fontId="4" fillId="2" borderId="24" xfId="0" applyFont="1" applyFill="1" applyBorder="1" applyAlignment="1">
      <alignment horizontal="left" vertical="top" wrapText="1"/>
    </xf>
    <xf numFmtId="49" fontId="6" fillId="11" borderId="23" xfId="0" applyNumberFormat="1" applyFont="1" applyFill="1" applyBorder="1" applyAlignment="1">
      <alignment horizontal="left" vertical="top" wrapText="1"/>
    </xf>
    <xf numFmtId="49" fontId="6" fillId="11" borderId="24" xfId="0" applyNumberFormat="1" applyFont="1" applyFill="1" applyBorder="1" applyAlignment="1">
      <alignment horizontal="left" vertical="top" wrapText="1"/>
    </xf>
    <xf numFmtId="0" fontId="0" fillId="0" borderId="19" xfId="0" applyBorder="1" applyAlignment="1">
      <alignment horizontal="center" vertical="center" textRotation="90" wrapText="1"/>
    </xf>
    <xf numFmtId="0" fontId="0" fillId="0" borderId="30" xfId="0" applyBorder="1" applyAlignment="1">
      <alignment horizontal="center" vertical="center" textRotation="90" wrapText="1"/>
    </xf>
    <xf numFmtId="0" fontId="76" fillId="0" borderId="0" xfId="7" applyFont="1" applyAlignment="1">
      <alignment horizontal="left" vertical="top" wrapText="1"/>
    </xf>
    <xf numFmtId="0" fontId="4" fillId="0" borderId="0" xfId="7" applyFont="1" applyAlignment="1">
      <alignment horizontal="left" vertical="top" wrapText="1"/>
    </xf>
    <xf numFmtId="0" fontId="3" fillId="0" borderId="0" xfId="7" applyFont="1" applyFill="1" applyBorder="1" applyAlignment="1">
      <alignment horizontal="center" vertical="top"/>
    </xf>
    <xf numFmtId="0" fontId="4" fillId="0" borderId="0" xfId="7" applyFont="1" applyFill="1" applyBorder="1" applyAlignment="1">
      <alignment horizontal="center" vertical="top"/>
    </xf>
    <xf numFmtId="0" fontId="4" fillId="0" borderId="34" xfId="7" applyFont="1" applyFill="1" applyBorder="1" applyAlignment="1">
      <alignment horizontal="center" vertical="center" textRotation="90" wrapText="1"/>
    </xf>
    <xf numFmtId="0" fontId="4" fillId="0" borderId="6" xfId="7" applyFont="1" applyFill="1" applyBorder="1" applyAlignment="1">
      <alignment horizontal="center" vertical="center" textRotation="90" wrapText="1"/>
    </xf>
    <xf numFmtId="0" fontId="4" fillId="0" borderId="39" xfId="7" applyFont="1" applyFill="1" applyBorder="1" applyAlignment="1">
      <alignment horizontal="center" vertical="center" textRotation="90" wrapText="1"/>
    </xf>
    <xf numFmtId="0" fontId="4" fillId="0" borderId="26" xfId="7" applyFont="1" applyFill="1" applyBorder="1" applyAlignment="1">
      <alignment horizontal="center" vertical="center" textRotation="90" wrapText="1"/>
    </xf>
    <xf numFmtId="0" fontId="4" fillId="0" borderId="19" xfId="7" applyFont="1" applyFill="1" applyBorder="1" applyAlignment="1">
      <alignment horizontal="center" vertical="center" textRotation="90" wrapText="1"/>
    </xf>
    <xf numFmtId="0" fontId="4" fillId="0" borderId="30" xfId="7" applyFont="1" applyFill="1" applyBorder="1" applyAlignment="1">
      <alignment horizontal="center" vertical="center" textRotation="90" wrapText="1"/>
    </xf>
    <xf numFmtId="0" fontId="2" fillId="0" borderId="14" xfId="7" applyFont="1" applyBorder="1" applyAlignment="1">
      <alignment horizontal="center" vertical="center" textRotation="90" wrapText="1"/>
    </xf>
    <xf numFmtId="0" fontId="2" fillId="0" borderId="57" xfId="7" applyFont="1" applyBorder="1" applyAlignment="1">
      <alignment horizontal="center" vertical="center" textRotation="90" wrapText="1"/>
    </xf>
    <xf numFmtId="0" fontId="2" fillId="0" borderId="1" xfId="7" applyFont="1" applyBorder="1" applyAlignment="1">
      <alignment horizontal="center" vertical="center" textRotation="90" wrapText="1"/>
    </xf>
    <xf numFmtId="0" fontId="4" fillId="0" borderId="27" xfId="7" applyFont="1" applyFill="1" applyBorder="1" applyAlignment="1">
      <alignment horizontal="center" vertical="center" wrapText="1"/>
    </xf>
    <xf numFmtId="0" fontId="4" fillId="0" borderId="20" xfId="7" applyFont="1" applyFill="1" applyBorder="1" applyAlignment="1">
      <alignment horizontal="center" vertical="center" wrapText="1"/>
    </xf>
    <xf numFmtId="0" fontId="4" fillId="0" borderId="31" xfId="7" applyFont="1" applyFill="1" applyBorder="1" applyAlignment="1">
      <alignment horizontal="center" vertical="center" wrapText="1"/>
    </xf>
    <xf numFmtId="0" fontId="3" fillId="0" borderId="52" xfId="7" applyFont="1" applyFill="1" applyBorder="1" applyAlignment="1">
      <alignment horizontal="center" vertical="center"/>
    </xf>
    <xf numFmtId="0" fontId="3" fillId="0" borderId="17" xfId="7" applyFont="1" applyFill="1" applyBorder="1" applyAlignment="1">
      <alignment horizontal="center" vertical="center"/>
    </xf>
    <xf numFmtId="0" fontId="3" fillId="0" borderId="46" xfId="7" applyFont="1" applyFill="1" applyBorder="1" applyAlignment="1">
      <alignment horizontal="center" vertical="center"/>
    </xf>
    <xf numFmtId="0" fontId="6" fillId="0" borderId="10" xfId="7" applyFont="1" applyFill="1" applyBorder="1" applyAlignment="1">
      <alignment horizontal="center" vertical="center" textRotation="90" wrapText="1"/>
    </xf>
    <xf numFmtId="0" fontId="6" fillId="0" borderId="39" xfId="7" applyFont="1" applyFill="1" applyBorder="1" applyAlignment="1">
      <alignment horizontal="center" vertical="center" textRotation="90" wrapText="1"/>
    </xf>
    <xf numFmtId="0" fontId="6" fillId="0" borderId="70" xfId="7" applyFont="1" applyFill="1" applyBorder="1" applyAlignment="1">
      <alignment horizontal="center" vertical="center"/>
    </xf>
    <xf numFmtId="0" fontId="6" fillId="0" borderId="78" xfId="7" applyFont="1" applyFill="1" applyBorder="1" applyAlignment="1">
      <alignment horizontal="center" vertical="center"/>
    </xf>
    <xf numFmtId="0" fontId="6" fillId="0" borderId="11" xfId="7" applyFont="1" applyFill="1" applyBorder="1" applyAlignment="1">
      <alignment horizontal="center" vertical="center" textRotation="90" wrapText="1"/>
    </xf>
    <xf numFmtId="0" fontId="6" fillId="0" borderId="31" xfId="7" applyFont="1" applyFill="1" applyBorder="1" applyAlignment="1">
      <alignment horizontal="center" vertical="center" textRotation="90" wrapText="1"/>
    </xf>
    <xf numFmtId="0" fontId="4" fillId="0" borderId="10" xfId="7" applyFont="1" applyFill="1" applyBorder="1" applyAlignment="1">
      <alignment horizontal="center" vertical="center" wrapText="1"/>
    </xf>
    <xf numFmtId="0" fontId="4" fillId="0" borderId="39" xfId="7" applyFont="1" applyFill="1" applyBorder="1" applyAlignment="1">
      <alignment horizontal="center" vertical="center" wrapText="1"/>
    </xf>
    <xf numFmtId="0" fontId="4" fillId="0" borderId="70" xfId="7" applyFont="1" applyFill="1" applyBorder="1" applyAlignment="1">
      <alignment horizontal="center" vertical="center" wrapText="1"/>
    </xf>
    <xf numFmtId="0" fontId="4" fillId="0" borderId="62" xfId="7" applyFont="1" applyFill="1" applyBorder="1" applyAlignment="1">
      <alignment horizontal="center" vertical="center" wrapText="1"/>
    </xf>
    <xf numFmtId="0" fontId="4" fillId="0" borderId="69" xfId="7" applyFont="1" applyFill="1" applyBorder="1" applyAlignment="1">
      <alignment horizontal="center" vertical="center" wrapText="1"/>
    </xf>
    <xf numFmtId="0" fontId="6" fillId="0" borderId="50" xfId="7" applyNumberFormat="1" applyFont="1" applyFill="1" applyBorder="1" applyAlignment="1">
      <alignment horizontal="center" vertical="center" textRotation="90" wrapText="1"/>
    </xf>
    <xf numFmtId="0" fontId="6" fillId="0" borderId="18" xfId="7" applyNumberFormat="1" applyFont="1" applyFill="1" applyBorder="1" applyAlignment="1">
      <alignment horizontal="center" vertical="center" textRotation="90" wrapText="1"/>
    </xf>
    <xf numFmtId="0" fontId="6" fillId="0" borderId="42" xfId="7" applyNumberFormat="1" applyFont="1" applyFill="1" applyBorder="1" applyAlignment="1">
      <alignment horizontal="center" vertical="center" textRotation="90" wrapText="1"/>
    </xf>
    <xf numFmtId="0" fontId="6" fillId="0" borderId="50" xfId="7" applyFont="1" applyFill="1" applyBorder="1" applyAlignment="1">
      <alignment horizontal="center" vertical="center" textRotation="90" wrapText="1"/>
    </xf>
    <xf numFmtId="0" fontId="6" fillId="0" borderId="18" xfId="7" applyFont="1" applyFill="1" applyBorder="1" applyAlignment="1">
      <alignment horizontal="center" vertical="center" textRotation="90" wrapText="1"/>
    </xf>
    <xf numFmtId="0" fontId="6" fillId="0" borderId="42" xfId="7" applyFont="1" applyFill="1" applyBorder="1" applyAlignment="1">
      <alignment horizontal="center" vertical="center" textRotation="90" wrapText="1"/>
    </xf>
    <xf numFmtId="0" fontId="5" fillId="0" borderId="52" xfId="7" applyFont="1" applyFill="1" applyBorder="1" applyAlignment="1">
      <alignment horizontal="center" vertical="center" wrapText="1"/>
    </xf>
    <xf numFmtId="0" fontId="5" fillId="0" borderId="17" xfId="7" applyFont="1" applyFill="1" applyBorder="1" applyAlignment="1">
      <alignment horizontal="center" vertical="center" wrapText="1"/>
    </xf>
    <xf numFmtId="0" fontId="5" fillId="0" borderId="46" xfId="7" applyFont="1" applyFill="1" applyBorder="1" applyAlignment="1">
      <alignment horizontal="center" vertical="center" wrapText="1"/>
    </xf>
    <xf numFmtId="0" fontId="3" fillId="7" borderId="22" xfId="7" applyFont="1" applyFill="1" applyBorder="1" applyAlignment="1">
      <alignment horizontal="left" vertical="top"/>
    </xf>
    <xf numFmtId="0" fontId="3" fillId="7" borderId="23" xfId="7" applyFont="1" applyFill="1" applyBorder="1" applyAlignment="1">
      <alignment horizontal="left" vertical="top"/>
    </xf>
    <xf numFmtId="0" fontId="3" fillId="7" borderId="24" xfId="7" applyFont="1" applyFill="1" applyBorder="1" applyAlignment="1">
      <alignment horizontal="left" vertical="top"/>
    </xf>
    <xf numFmtId="0" fontId="3" fillId="15" borderId="22" xfId="7" applyFont="1" applyFill="1" applyBorder="1" applyAlignment="1">
      <alignment horizontal="left" vertical="top" wrapText="1"/>
    </xf>
    <xf numFmtId="0" fontId="3" fillId="15" borderId="23" xfId="7" applyFont="1" applyFill="1" applyBorder="1" applyAlignment="1">
      <alignment horizontal="left" vertical="top" wrapText="1"/>
    </xf>
    <xf numFmtId="0" fontId="3" fillId="15" borderId="24" xfId="7" applyFont="1" applyFill="1" applyBorder="1" applyAlignment="1">
      <alignment horizontal="left" vertical="top" wrapText="1"/>
    </xf>
    <xf numFmtId="49" fontId="3" fillId="7" borderId="34" xfId="7" applyNumberFormat="1" applyFont="1" applyFill="1" applyBorder="1" applyAlignment="1">
      <alignment horizontal="center" vertical="top"/>
    </xf>
    <xf numFmtId="49" fontId="3" fillId="7" borderId="6" xfId="7" applyNumberFormat="1" applyFont="1" applyFill="1" applyBorder="1" applyAlignment="1">
      <alignment horizontal="center" vertical="top"/>
    </xf>
    <xf numFmtId="49" fontId="3" fillId="7" borderId="39" xfId="7" applyNumberFormat="1" applyFont="1" applyFill="1" applyBorder="1" applyAlignment="1">
      <alignment horizontal="center" vertical="top"/>
    </xf>
    <xf numFmtId="49" fontId="3" fillId="8" borderId="26" xfId="7" applyNumberFormat="1" applyFont="1" applyFill="1" applyBorder="1" applyAlignment="1">
      <alignment horizontal="center" vertical="top"/>
    </xf>
    <xf numFmtId="49" fontId="3" fillId="8" borderId="19" xfId="7" applyNumberFormat="1" applyFont="1" applyFill="1" applyBorder="1" applyAlignment="1">
      <alignment horizontal="center" vertical="top"/>
    </xf>
    <xf numFmtId="49" fontId="3" fillId="8" borderId="30" xfId="7" applyNumberFormat="1" applyFont="1" applyFill="1" applyBorder="1" applyAlignment="1">
      <alignment horizontal="center" vertical="top"/>
    </xf>
    <xf numFmtId="49" fontId="3" fillId="0" borderId="35" xfId="7" applyNumberFormat="1" applyFont="1" applyFill="1" applyBorder="1" applyAlignment="1">
      <alignment horizontal="center" vertical="top"/>
    </xf>
    <xf numFmtId="49" fontId="3" fillId="0" borderId="7" xfId="7" applyNumberFormat="1" applyFont="1" applyFill="1" applyBorder="1" applyAlignment="1">
      <alignment horizontal="center" vertical="top"/>
    </xf>
    <xf numFmtId="49" fontId="3" fillId="0" borderId="40" xfId="7" applyNumberFormat="1" applyFont="1" applyFill="1" applyBorder="1" applyAlignment="1">
      <alignment horizontal="center" vertical="top"/>
    </xf>
    <xf numFmtId="0" fontId="3" fillId="0" borderId="50" xfId="7" applyFont="1" applyFill="1" applyBorder="1" applyAlignment="1">
      <alignment horizontal="left" vertical="center" wrapText="1"/>
    </xf>
    <xf numFmtId="0" fontId="3" fillId="0" borderId="18" xfId="7" applyFont="1" applyFill="1" applyBorder="1" applyAlignment="1">
      <alignment horizontal="left" vertical="center" wrapText="1"/>
    </xf>
    <xf numFmtId="49" fontId="2" fillId="0" borderId="75" xfId="7" applyNumberFormat="1" applyFont="1" applyFill="1" applyBorder="1" applyAlignment="1">
      <alignment horizontal="center" vertical="top"/>
    </xf>
    <xf numFmtId="49" fontId="2" fillId="0" borderId="47" xfId="7" applyNumberFormat="1" applyFont="1" applyFill="1" applyBorder="1" applyAlignment="1">
      <alignment horizontal="center" vertical="top"/>
    </xf>
    <xf numFmtId="49" fontId="2" fillId="0" borderId="45" xfId="7" applyNumberFormat="1" applyFont="1" applyFill="1" applyBorder="1" applyAlignment="1">
      <alignment horizontal="center" vertical="top"/>
    </xf>
    <xf numFmtId="49" fontId="2" fillId="0" borderId="50" xfId="7" applyNumberFormat="1" applyFont="1" applyFill="1" applyBorder="1" applyAlignment="1">
      <alignment horizontal="center" vertical="top"/>
    </xf>
    <xf numFmtId="49" fontId="2" fillId="0" borderId="18" xfId="7" applyNumberFormat="1" applyFont="1" applyFill="1" applyBorder="1" applyAlignment="1">
      <alignment horizontal="center" vertical="top"/>
    </xf>
    <xf numFmtId="49" fontId="2" fillId="0" borderId="42" xfId="7" applyNumberFormat="1" applyFont="1" applyFill="1" applyBorder="1" applyAlignment="1">
      <alignment horizontal="center" vertical="top"/>
    </xf>
    <xf numFmtId="0" fontId="4" fillId="10" borderId="52" xfId="7" applyFont="1" applyFill="1" applyBorder="1" applyAlignment="1">
      <alignment horizontal="center" vertical="top" wrapText="1"/>
    </xf>
    <xf numFmtId="0" fontId="4" fillId="10" borderId="73" xfId="7" applyFont="1" applyFill="1" applyBorder="1" applyAlignment="1">
      <alignment horizontal="center" vertical="top" wrapText="1"/>
    </xf>
    <xf numFmtId="0" fontId="2" fillId="0" borderId="26" xfId="7" applyFont="1" applyFill="1" applyBorder="1" applyAlignment="1">
      <alignment horizontal="center" vertical="top" wrapText="1"/>
    </xf>
    <xf numFmtId="0" fontId="2" fillId="0" borderId="36" xfId="7" applyFont="1" applyFill="1" applyBorder="1" applyAlignment="1">
      <alignment horizontal="center" vertical="top" wrapText="1"/>
    </xf>
    <xf numFmtId="1" fontId="2" fillId="0" borderId="27" xfId="7" applyNumberFormat="1" applyFont="1" applyFill="1" applyBorder="1" applyAlignment="1">
      <alignment horizontal="center" vertical="top" wrapText="1"/>
    </xf>
    <xf numFmtId="1" fontId="2" fillId="0" borderId="74" xfId="7" applyNumberFormat="1" applyFont="1" applyFill="1" applyBorder="1" applyAlignment="1">
      <alignment horizontal="center" vertical="top" wrapText="1"/>
    </xf>
    <xf numFmtId="49" fontId="3" fillId="8" borderId="23" xfId="7" applyNumberFormat="1" applyFont="1" applyFill="1" applyBorder="1" applyAlignment="1">
      <alignment horizontal="right" vertical="top"/>
    </xf>
    <xf numFmtId="49" fontId="3" fillId="8" borderId="24" xfId="7" applyNumberFormat="1" applyFont="1" applyFill="1" applyBorder="1" applyAlignment="1">
      <alignment horizontal="right" vertical="top"/>
    </xf>
    <xf numFmtId="49" fontId="3" fillId="8" borderId="23" xfId="7" applyNumberFormat="1" applyFont="1" applyFill="1" applyBorder="1" applyAlignment="1">
      <alignment horizontal="left" vertical="top"/>
    </xf>
    <xf numFmtId="49" fontId="3" fillId="8" borderId="24" xfId="7" applyNumberFormat="1" applyFont="1" applyFill="1" applyBorder="1" applyAlignment="1">
      <alignment horizontal="left" vertical="top"/>
    </xf>
    <xf numFmtId="49" fontId="3" fillId="7" borderId="50" xfId="7" applyNumberFormat="1" applyFont="1" applyFill="1" applyBorder="1" applyAlignment="1">
      <alignment horizontal="center" vertical="top"/>
    </xf>
    <xf numFmtId="49" fontId="3" fillId="7" borderId="42" xfId="7" applyNumberFormat="1" applyFont="1" applyFill="1" applyBorder="1" applyAlignment="1">
      <alignment horizontal="center" vertical="top"/>
    </xf>
    <xf numFmtId="0" fontId="2" fillId="0" borderId="14" xfId="7" applyFont="1" applyFill="1" applyBorder="1" applyAlignment="1">
      <alignment horizontal="center" vertical="top" wrapText="1"/>
    </xf>
    <xf numFmtId="0" fontId="2" fillId="0" borderId="57" xfId="7" applyFont="1" applyFill="1" applyBorder="1" applyAlignment="1">
      <alignment horizontal="center" vertical="top" wrapText="1"/>
    </xf>
    <xf numFmtId="1" fontId="2" fillId="0" borderId="16" xfId="7" applyNumberFormat="1" applyFont="1" applyFill="1" applyBorder="1" applyAlignment="1">
      <alignment horizontal="center" vertical="top" wrapText="1"/>
    </xf>
    <xf numFmtId="1" fontId="2" fillId="0" borderId="56" xfId="7" applyNumberFormat="1" applyFont="1" applyFill="1" applyBorder="1" applyAlignment="1">
      <alignment horizontal="center" vertical="top" wrapText="1"/>
    </xf>
    <xf numFmtId="0" fontId="4" fillId="0" borderId="8" xfId="7" applyFont="1" applyFill="1" applyBorder="1" applyAlignment="1">
      <alignment horizontal="left" vertical="center" wrapText="1"/>
    </xf>
    <xf numFmtId="0" fontId="4" fillId="0" borderId="18" xfId="7" applyFont="1" applyFill="1" applyBorder="1" applyAlignment="1">
      <alignment horizontal="left" vertical="center" wrapText="1"/>
    </xf>
    <xf numFmtId="0" fontId="30" fillId="0" borderId="8" xfId="7" applyFont="1" applyFill="1" applyBorder="1" applyAlignment="1">
      <alignment horizontal="left" vertical="center" wrapText="1"/>
    </xf>
    <xf numFmtId="0" fontId="30" fillId="0" borderId="18" xfId="7" applyFont="1" applyFill="1" applyBorder="1" applyAlignment="1">
      <alignment horizontal="left" vertical="center" wrapText="1"/>
    </xf>
    <xf numFmtId="0" fontId="30" fillId="0" borderId="55" xfId="7" applyFont="1" applyFill="1" applyBorder="1" applyAlignment="1">
      <alignment horizontal="left" vertical="center" wrapText="1"/>
    </xf>
    <xf numFmtId="0" fontId="3" fillId="0" borderId="50" xfId="7" applyFont="1" applyFill="1" applyBorder="1" applyAlignment="1">
      <alignment horizontal="left" vertical="top" wrapText="1"/>
    </xf>
    <xf numFmtId="0" fontId="3" fillId="0" borderId="18" xfId="7" applyFont="1" applyFill="1" applyBorder="1" applyAlignment="1">
      <alignment horizontal="left" vertical="top" wrapText="1"/>
    </xf>
    <xf numFmtId="49" fontId="2" fillId="0" borderId="66" xfId="7" applyNumberFormat="1" applyFont="1" applyFill="1" applyBorder="1" applyAlignment="1">
      <alignment horizontal="center" vertical="top"/>
    </xf>
    <xf numFmtId="49" fontId="2" fillId="0" borderId="59" xfId="7" applyNumberFormat="1" applyFont="1" applyFill="1" applyBorder="1" applyAlignment="1">
      <alignment horizontal="center" vertical="top"/>
    </xf>
    <xf numFmtId="0" fontId="4" fillId="0" borderId="34" xfId="7" applyFont="1" applyFill="1" applyBorder="1" applyAlignment="1">
      <alignment horizontal="center" vertical="top" wrapText="1"/>
    </xf>
    <xf numFmtId="0" fontId="4" fillId="0" borderId="71" xfId="7" applyFont="1" applyFill="1" applyBorder="1" applyAlignment="1">
      <alignment horizontal="center" vertical="top" wrapText="1"/>
    </xf>
    <xf numFmtId="49" fontId="3" fillId="0" borderId="20" xfId="7" applyNumberFormat="1" applyFont="1" applyFill="1" applyBorder="1" applyAlignment="1">
      <alignment horizontal="center" vertical="top"/>
    </xf>
    <xf numFmtId="49" fontId="3" fillId="0" borderId="31" xfId="7" applyNumberFormat="1" applyFont="1" applyFill="1" applyBorder="1" applyAlignment="1">
      <alignment horizontal="center" vertical="top"/>
    </xf>
    <xf numFmtId="0" fontId="3" fillId="0" borderId="55" xfId="7" applyFont="1" applyFill="1" applyBorder="1" applyAlignment="1">
      <alignment horizontal="left" vertical="center" wrapText="1"/>
    </xf>
    <xf numFmtId="49" fontId="3" fillId="0" borderId="26" xfId="7" applyNumberFormat="1" applyFont="1" applyFill="1" applyBorder="1" applyAlignment="1">
      <alignment horizontal="center" vertical="top"/>
    </xf>
    <xf numFmtId="49" fontId="3" fillId="0" borderId="30" xfId="7" applyNumberFormat="1" applyFont="1" applyFill="1" applyBorder="1" applyAlignment="1">
      <alignment horizontal="center" vertical="top"/>
    </xf>
    <xf numFmtId="0" fontId="3" fillId="0" borderId="27" xfId="7" applyFont="1" applyFill="1" applyBorder="1" applyAlignment="1">
      <alignment wrapText="1"/>
    </xf>
    <xf numFmtId="0" fontId="3" fillId="0" borderId="31" xfId="7" applyFont="1" applyFill="1" applyBorder="1" applyAlignment="1">
      <alignment wrapText="1"/>
    </xf>
    <xf numFmtId="0" fontId="76" fillId="0" borderId="34" xfId="7" applyFont="1" applyFill="1" applyBorder="1" applyAlignment="1">
      <alignment horizontal="left" vertical="top" wrapText="1"/>
    </xf>
    <xf numFmtId="0" fontId="76" fillId="0" borderId="71" xfId="7" applyFont="1" applyFill="1" applyBorder="1" applyAlignment="1">
      <alignment horizontal="left" vertical="top" wrapText="1"/>
    </xf>
    <xf numFmtId="1" fontId="4" fillId="0" borderId="26" xfId="7" applyNumberFormat="1" applyFont="1" applyFill="1" applyBorder="1" applyAlignment="1">
      <alignment horizontal="center" vertical="top" wrapText="1"/>
    </xf>
    <xf numFmtId="1" fontId="4" fillId="0" borderId="36" xfId="7" applyNumberFormat="1" applyFont="1" applyFill="1" applyBorder="1" applyAlignment="1">
      <alignment horizontal="center" vertical="top" wrapText="1"/>
    </xf>
    <xf numFmtId="49" fontId="4" fillId="0" borderId="26" xfId="7" applyNumberFormat="1" applyFont="1" applyFill="1" applyBorder="1" applyAlignment="1">
      <alignment horizontal="center" vertical="top" wrapText="1"/>
    </xf>
    <xf numFmtId="49" fontId="4" fillId="0" borderId="36" xfId="7" applyNumberFormat="1" applyFont="1" applyFill="1" applyBorder="1" applyAlignment="1">
      <alignment horizontal="center" vertical="top" wrapText="1"/>
    </xf>
    <xf numFmtId="1" fontId="4" fillId="0" borderId="27" xfId="7" applyNumberFormat="1" applyFont="1" applyFill="1" applyBorder="1" applyAlignment="1">
      <alignment horizontal="center" vertical="top" wrapText="1"/>
    </xf>
    <xf numFmtId="1" fontId="4" fillId="0" borderId="74" xfId="7" applyNumberFormat="1" applyFont="1" applyFill="1" applyBorder="1" applyAlignment="1">
      <alignment horizontal="center" vertical="top" wrapText="1"/>
    </xf>
    <xf numFmtId="0" fontId="4" fillId="0" borderId="34" xfId="7" applyFont="1" applyFill="1" applyBorder="1" applyAlignment="1">
      <alignment horizontal="left" vertical="center" wrapText="1"/>
    </xf>
    <xf numFmtId="0" fontId="4" fillId="0" borderId="39" xfId="7" applyFont="1" applyFill="1" applyBorder="1" applyAlignment="1">
      <alignment horizontal="left" vertical="center" wrapText="1"/>
    </xf>
    <xf numFmtId="1" fontId="2" fillId="0" borderId="26" xfId="7" applyNumberFormat="1" applyFont="1" applyFill="1" applyBorder="1" applyAlignment="1">
      <alignment horizontal="center" vertical="center" wrapText="1"/>
    </xf>
    <xf numFmtId="1" fontId="2" fillId="0" borderId="30" xfId="7" applyNumberFormat="1" applyFont="1" applyFill="1" applyBorder="1" applyAlignment="1">
      <alignment horizontal="center" vertical="center" wrapText="1"/>
    </xf>
    <xf numFmtId="0" fontId="2" fillId="0" borderId="26" xfId="7" applyNumberFormat="1" applyFont="1" applyFill="1" applyBorder="1" applyAlignment="1">
      <alignment horizontal="center" vertical="center" wrapText="1"/>
    </xf>
    <xf numFmtId="0" fontId="2" fillId="0" borderId="30" xfId="7" applyNumberFormat="1" applyFont="1" applyFill="1" applyBorder="1" applyAlignment="1">
      <alignment horizontal="center" vertical="center" wrapText="1"/>
    </xf>
    <xf numFmtId="1" fontId="2" fillId="0" borderId="27" xfId="7" applyNumberFormat="1" applyFont="1" applyFill="1" applyBorder="1" applyAlignment="1">
      <alignment horizontal="center" vertical="center" wrapText="1"/>
    </xf>
    <xf numFmtId="1" fontId="2" fillId="0" borderId="31" xfId="7" applyNumberFormat="1" applyFont="1" applyFill="1" applyBorder="1" applyAlignment="1">
      <alignment horizontal="center" vertical="center" wrapText="1"/>
    </xf>
    <xf numFmtId="164" fontId="3" fillId="0" borderId="67" xfId="7" applyNumberFormat="1" applyFont="1" applyFill="1" applyBorder="1" applyAlignment="1">
      <alignment horizontal="center" vertical="center"/>
    </xf>
    <xf numFmtId="164" fontId="3" fillId="0" borderId="0" xfId="7" applyNumberFormat="1" applyFont="1" applyFill="1" applyBorder="1" applyAlignment="1">
      <alignment horizontal="center" vertical="center"/>
    </xf>
    <xf numFmtId="164" fontId="3" fillId="0" borderId="43" xfId="7" applyNumberFormat="1" applyFont="1" applyFill="1" applyBorder="1" applyAlignment="1">
      <alignment horizontal="center" vertical="center"/>
    </xf>
    <xf numFmtId="0" fontId="4" fillId="0" borderId="66" xfId="7" applyFont="1" applyBorder="1" applyAlignment="1">
      <alignment horizontal="center" vertical="top"/>
    </xf>
    <xf numFmtId="0" fontId="4" fillId="0" borderId="67" xfId="7" applyFont="1" applyBorder="1" applyAlignment="1">
      <alignment horizontal="center" vertical="top"/>
    </xf>
    <xf numFmtId="0" fontId="4" fillId="0" borderId="75" xfId="7" applyFont="1" applyBorder="1" applyAlignment="1">
      <alignment horizontal="center" vertical="top"/>
    </xf>
    <xf numFmtId="0" fontId="4" fillId="0" borderId="59" xfId="7" applyFont="1" applyBorder="1" applyAlignment="1">
      <alignment horizontal="center" vertical="top"/>
    </xf>
    <xf numFmtId="0" fontId="4" fillId="0" borderId="0" xfId="7" applyFont="1" applyBorder="1" applyAlignment="1">
      <alignment horizontal="center" vertical="top"/>
    </xf>
    <xf numFmtId="0" fontId="4" fillId="0" borderId="47" xfId="7" applyFont="1" applyBorder="1" applyAlignment="1">
      <alignment horizontal="center" vertical="top"/>
    </xf>
    <xf numFmtId="0" fontId="4" fillId="0" borderId="44" xfId="7" applyFont="1" applyBorder="1" applyAlignment="1">
      <alignment horizontal="center" vertical="top"/>
    </xf>
    <xf numFmtId="0" fontId="4" fillId="0" borderId="43" xfId="7" applyFont="1" applyBorder="1" applyAlignment="1">
      <alignment horizontal="center" vertical="top"/>
    </xf>
    <xf numFmtId="0" fontId="4" fillId="0" borderId="45" xfId="7" applyFont="1" applyBorder="1" applyAlignment="1">
      <alignment horizontal="center" vertical="top"/>
    </xf>
    <xf numFmtId="49" fontId="5" fillId="15" borderId="50" xfId="7" applyNumberFormat="1" applyFont="1" applyFill="1" applyBorder="1" applyAlignment="1">
      <alignment horizontal="center" vertical="top"/>
    </xf>
    <xf numFmtId="49" fontId="5" fillId="15" borderId="18" xfId="7" applyNumberFormat="1" applyFont="1" applyFill="1" applyBorder="1" applyAlignment="1">
      <alignment horizontal="center" vertical="top"/>
    </xf>
    <xf numFmtId="49" fontId="5" fillId="11" borderId="50" xfId="7" applyNumberFormat="1" applyFont="1" applyFill="1" applyBorder="1" applyAlignment="1">
      <alignment horizontal="center" vertical="top" wrapText="1"/>
    </xf>
    <xf numFmtId="49" fontId="5" fillId="11" borderId="18" xfId="7" applyNumberFormat="1" applyFont="1" applyFill="1" applyBorder="1" applyAlignment="1">
      <alignment horizontal="center" vertical="top" wrapText="1"/>
    </xf>
    <xf numFmtId="49" fontId="35" fillId="0" borderId="27" xfId="7" applyNumberFormat="1" applyFont="1" applyBorder="1" applyAlignment="1">
      <alignment horizontal="center" vertical="top"/>
    </xf>
    <xf numFmtId="49" fontId="35" fillId="0" borderId="20" xfId="7" applyNumberFormat="1" applyFont="1" applyBorder="1" applyAlignment="1">
      <alignment horizontal="center" vertical="top"/>
    </xf>
    <xf numFmtId="49" fontId="4" fillId="0" borderId="50" xfId="7" applyNumberFormat="1" applyFont="1" applyFill="1" applyBorder="1" applyAlignment="1">
      <alignment horizontal="left" vertical="top" wrapText="1"/>
    </xf>
    <xf numFmtId="49" fontId="4" fillId="0" borderId="18" xfId="7" applyNumberFormat="1" applyFont="1" applyFill="1" applyBorder="1" applyAlignment="1">
      <alignment horizontal="left" vertical="top" wrapText="1"/>
    </xf>
    <xf numFmtId="0" fontId="4" fillId="0" borderId="50" xfId="7" applyFont="1" applyFill="1" applyBorder="1" applyAlignment="1">
      <alignment horizontal="center" vertical="center" wrapText="1"/>
    </xf>
    <xf numFmtId="0" fontId="4" fillId="0" borderId="42" xfId="7" applyFont="1" applyFill="1" applyBorder="1" applyAlignment="1">
      <alignment horizontal="center" vertical="center" wrapText="1"/>
    </xf>
    <xf numFmtId="0" fontId="4" fillId="0" borderId="50" xfId="7" applyFont="1" applyFill="1" applyBorder="1" applyAlignment="1">
      <alignment horizontal="left" vertical="center" wrapText="1"/>
    </xf>
    <xf numFmtId="0" fontId="4" fillId="0" borderId="42" xfId="7" applyFont="1" applyFill="1" applyBorder="1" applyAlignment="1">
      <alignment horizontal="left" vertical="center" wrapText="1"/>
    </xf>
    <xf numFmtId="1" fontId="4" fillId="0" borderId="66" xfId="7" applyNumberFormat="1" applyFont="1" applyFill="1" applyBorder="1" applyAlignment="1">
      <alignment horizontal="center" vertical="center" wrapText="1"/>
    </xf>
    <xf numFmtId="1" fontId="4" fillId="0" borderId="44" xfId="7" applyNumberFormat="1" applyFont="1" applyFill="1" applyBorder="1" applyAlignment="1">
      <alignment horizontal="center" vertical="center" wrapText="1"/>
    </xf>
    <xf numFmtId="0" fontId="4" fillId="0" borderId="50" xfId="7" applyNumberFormat="1" applyFont="1" applyFill="1" applyBorder="1" applyAlignment="1">
      <alignment horizontal="center" vertical="center" wrapText="1"/>
    </xf>
    <xf numFmtId="0" fontId="4" fillId="0" borderId="42" xfId="7" applyNumberFormat="1" applyFont="1" applyFill="1" applyBorder="1" applyAlignment="1">
      <alignment horizontal="center" vertical="center" wrapText="1"/>
    </xf>
    <xf numFmtId="49" fontId="5" fillId="15" borderId="42" xfId="7" applyNumberFormat="1" applyFont="1" applyFill="1" applyBorder="1" applyAlignment="1">
      <alignment horizontal="center" vertical="top"/>
    </xf>
    <xf numFmtId="49" fontId="5" fillId="11" borderId="42" xfId="7" applyNumberFormat="1" applyFont="1" applyFill="1" applyBorder="1" applyAlignment="1">
      <alignment horizontal="center" vertical="top" wrapText="1"/>
    </xf>
    <xf numFmtId="49" fontId="35" fillId="0" borderId="35" xfId="7" applyNumberFormat="1" applyFont="1" applyBorder="1" applyAlignment="1">
      <alignment horizontal="center" vertical="top"/>
    </xf>
    <xf numFmtId="49" fontId="35" fillId="0" borderId="7" xfId="7" applyNumberFormat="1" applyFont="1" applyBorder="1" applyAlignment="1">
      <alignment horizontal="center" vertical="top"/>
    </xf>
    <xf numFmtId="49" fontId="3" fillId="0" borderId="50" xfId="7" applyNumberFormat="1" applyFont="1" applyFill="1" applyBorder="1" applyAlignment="1">
      <alignment horizontal="left" vertical="top" wrapText="1"/>
    </xf>
    <xf numFmtId="49" fontId="3" fillId="0" borderId="18" xfId="7" applyNumberFormat="1" applyFont="1" applyFill="1" applyBorder="1" applyAlignment="1">
      <alignment horizontal="left" vertical="top" wrapText="1"/>
    </xf>
    <xf numFmtId="49" fontId="3" fillId="0" borderId="42" xfId="7" applyNumberFormat="1" applyFont="1" applyFill="1" applyBorder="1" applyAlignment="1">
      <alignment horizontal="left" vertical="top" wrapText="1"/>
    </xf>
    <xf numFmtId="0" fontId="6" fillId="0" borderId="66" xfId="7" applyFont="1" applyFill="1" applyBorder="1" applyAlignment="1">
      <alignment horizontal="center" vertical="top" textRotation="255" wrapText="1"/>
    </xf>
    <xf numFmtId="0" fontId="6" fillId="0" borderId="59" xfId="7" applyFont="1" applyFill="1" applyBorder="1" applyAlignment="1">
      <alignment horizontal="center" vertical="top" textRotation="255" wrapText="1"/>
    </xf>
    <xf numFmtId="0" fontId="6" fillId="0" borderId="44" xfId="7" applyFont="1" applyFill="1" applyBorder="1" applyAlignment="1">
      <alignment horizontal="center" vertical="top" textRotation="255" wrapText="1"/>
    </xf>
    <xf numFmtId="1" fontId="4" fillId="0" borderId="75" xfId="7" applyNumberFormat="1" applyFont="1" applyFill="1" applyBorder="1" applyAlignment="1">
      <alignment horizontal="center" vertical="center" wrapText="1"/>
    </xf>
    <xf numFmtId="0" fontId="4" fillId="0" borderId="45" xfId="7" applyFont="1" applyBorder="1" applyAlignment="1">
      <alignment horizontal="center" vertical="center" wrapText="1"/>
    </xf>
    <xf numFmtId="0" fontId="4" fillId="0" borderId="75" xfId="7" applyFont="1" applyFill="1" applyBorder="1" applyAlignment="1">
      <alignment horizontal="left" vertical="top" wrapText="1"/>
    </xf>
    <xf numFmtId="0" fontId="4" fillId="0" borderId="45" xfId="7" applyFont="1" applyFill="1" applyBorder="1" applyAlignment="1">
      <alignment horizontal="left" vertical="top" wrapText="1"/>
    </xf>
    <xf numFmtId="0" fontId="4" fillId="0" borderId="42" xfId="7" applyFont="1" applyBorder="1" applyAlignment="1">
      <alignment horizontal="center" vertical="center" wrapText="1"/>
    </xf>
    <xf numFmtId="1" fontId="4" fillId="0" borderId="50" xfId="7" applyNumberFormat="1" applyFont="1" applyFill="1" applyBorder="1" applyAlignment="1">
      <alignment horizontal="center" vertical="center" wrapText="1"/>
    </xf>
    <xf numFmtId="1" fontId="4" fillId="0" borderId="42" xfId="7" applyNumberFormat="1" applyFont="1" applyFill="1" applyBorder="1" applyAlignment="1">
      <alignment horizontal="center" vertical="center" wrapText="1"/>
    </xf>
    <xf numFmtId="49" fontId="35" fillId="0" borderId="31" xfId="7" applyNumberFormat="1" applyFont="1" applyBorder="1" applyAlignment="1">
      <alignment horizontal="center" vertical="top"/>
    </xf>
    <xf numFmtId="0" fontId="4" fillId="0" borderId="50" xfId="7" applyFont="1" applyBorder="1" applyAlignment="1">
      <alignment horizontal="left" vertical="top" wrapText="1"/>
    </xf>
    <xf numFmtId="0" fontId="4" fillId="0" borderId="42" xfId="7" applyFont="1" applyBorder="1" applyAlignment="1">
      <alignment horizontal="left" vertical="top" wrapText="1"/>
    </xf>
    <xf numFmtId="49" fontId="5" fillId="11" borderId="66" xfId="7" applyNumberFormat="1" applyFont="1" applyFill="1" applyBorder="1" applyAlignment="1">
      <alignment horizontal="center" vertical="top" wrapText="1"/>
    </xf>
    <xf numFmtId="49" fontId="5" fillId="11" borderId="44" xfId="7" applyNumberFormat="1" applyFont="1" applyFill="1" applyBorder="1" applyAlignment="1">
      <alignment horizontal="center" vertical="top" wrapText="1"/>
    </xf>
    <xf numFmtId="49" fontId="5" fillId="0" borderId="14" xfId="7" applyNumberFormat="1" applyFont="1" applyFill="1" applyBorder="1" applyAlignment="1">
      <alignment horizontal="center" vertical="top" wrapText="1"/>
    </xf>
    <xf numFmtId="49" fontId="5" fillId="0" borderId="1" xfId="7" applyNumberFormat="1" applyFont="1" applyFill="1" applyBorder="1" applyAlignment="1">
      <alignment horizontal="center" vertical="top" wrapText="1"/>
    </xf>
    <xf numFmtId="0" fontId="4" fillId="11" borderId="14" xfId="7" applyFont="1" applyFill="1" applyBorder="1" applyAlignment="1">
      <alignment horizontal="center" vertical="top" wrapText="1"/>
    </xf>
    <xf numFmtId="0" fontId="4" fillId="11" borderId="1" xfId="7" applyFont="1" applyFill="1" applyBorder="1" applyAlignment="1">
      <alignment horizontal="center" vertical="top" wrapText="1"/>
    </xf>
    <xf numFmtId="49" fontId="35" fillId="0" borderId="14" xfId="7" applyNumberFormat="1" applyFont="1" applyBorder="1" applyAlignment="1">
      <alignment horizontal="center" vertical="top"/>
    </xf>
    <xf numFmtId="49" fontId="35" fillId="0" borderId="1" xfId="7" applyNumberFormat="1" applyFont="1" applyBorder="1" applyAlignment="1">
      <alignment horizontal="center" vertical="top"/>
    </xf>
    <xf numFmtId="1" fontId="4" fillId="0" borderId="45" xfId="7" applyNumberFormat="1" applyFont="1" applyFill="1" applyBorder="1" applyAlignment="1">
      <alignment horizontal="center" vertical="center" wrapText="1"/>
    </xf>
    <xf numFmtId="49" fontId="5" fillId="2" borderId="50" xfId="7" applyNumberFormat="1" applyFont="1" applyFill="1" applyBorder="1" applyAlignment="1">
      <alignment horizontal="center" vertical="top"/>
    </xf>
    <xf numFmtId="49" fontId="5" fillId="2" borderId="42" xfId="7" applyNumberFormat="1" applyFont="1" applyFill="1" applyBorder="1" applyAlignment="1">
      <alignment horizontal="center" vertical="top"/>
    </xf>
    <xf numFmtId="0" fontId="4" fillId="11" borderId="34" xfId="7" applyFont="1" applyFill="1" applyBorder="1" applyAlignment="1">
      <alignment horizontal="center" vertical="top" wrapText="1"/>
    </xf>
    <xf numFmtId="0" fontId="4" fillId="11" borderId="39" xfId="7" applyFont="1" applyFill="1" applyBorder="1" applyAlignment="1">
      <alignment horizontal="center" vertical="top" wrapText="1"/>
    </xf>
    <xf numFmtId="49" fontId="3" fillId="0" borderId="14" xfId="7" applyNumberFormat="1" applyFont="1" applyFill="1" applyBorder="1" applyAlignment="1">
      <alignment horizontal="center" vertical="top"/>
    </xf>
    <xf numFmtId="49" fontId="3" fillId="0" borderId="1" xfId="7" applyNumberFormat="1" applyFont="1" applyFill="1" applyBorder="1" applyAlignment="1">
      <alignment horizontal="center" vertical="top"/>
    </xf>
    <xf numFmtId="49" fontId="5" fillId="11" borderId="23" xfId="7" applyNumberFormat="1" applyFont="1" applyFill="1" applyBorder="1" applyAlignment="1">
      <alignment horizontal="center" vertical="top" wrapText="1"/>
    </xf>
    <xf numFmtId="49" fontId="5" fillId="11" borderId="24" xfId="7" applyNumberFormat="1" applyFont="1" applyFill="1" applyBorder="1" applyAlignment="1">
      <alignment horizontal="center" vertical="top" wrapText="1"/>
    </xf>
    <xf numFmtId="0" fontId="3" fillId="0" borderId="75" xfId="7" applyFont="1" applyFill="1" applyBorder="1" applyAlignment="1">
      <alignment vertical="top" wrapText="1"/>
    </xf>
    <xf numFmtId="0" fontId="3" fillId="0" borderId="45" xfId="7" applyFont="1" applyFill="1" applyBorder="1" applyAlignment="1">
      <alignment vertical="top" wrapText="1"/>
    </xf>
    <xf numFmtId="49" fontId="2" fillId="0" borderId="50" xfId="7" applyNumberFormat="1" applyFont="1" applyBorder="1" applyAlignment="1">
      <alignment horizontal="center" vertical="top"/>
    </xf>
    <xf numFmtId="49" fontId="2" fillId="0" borderId="42" xfId="7" applyNumberFormat="1" applyFont="1" applyBorder="1" applyAlignment="1">
      <alignment horizontal="center" vertical="top"/>
    </xf>
    <xf numFmtId="0" fontId="4" fillId="0" borderId="23" xfId="7" applyFont="1" applyFill="1" applyBorder="1" applyAlignment="1">
      <alignment horizontal="center" vertical="center" wrapText="1"/>
    </xf>
    <xf numFmtId="0" fontId="4" fillId="0" borderId="24" xfId="7" applyFont="1" applyFill="1" applyBorder="1" applyAlignment="1">
      <alignment horizontal="center" vertical="center" wrapText="1"/>
    </xf>
    <xf numFmtId="0" fontId="4" fillId="11" borderId="6" xfId="7" applyFont="1" applyFill="1" applyBorder="1" applyAlignment="1">
      <alignment horizontal="center" vertical="top" wrapText="1"/>
    </xf>
    <xf numFmtId="49" fontId="3" fillId="0" borderId="36" xfId="7" applyNumberFormat="1" applyFont="1" applyFill="1" applyBorder="1" applyAlignment="1">
      <alignment horizontal="center" vertical="top"/>
    </xf>
    <xf numFmtId="49" fontId="3" fillId="0" borderId="57" xfId="7" applyNumberFormat="1" applyFont="1" applyFill="1" applyBorder="1" applyAlignment="1">
      <alignment horizontal="center" vertical="top"/>
    </xf>
    <xf numFmtId="0" fontId="3" fillId="0" borderId="47" xfId="7" applyFont="1" applyFill="1" applyBorder="1" applyAlignment="1">
      <alignment vertical="top" wrapText="1"/>
    </xf>
    <xf numFmtId="0" fontId="4" fillId="0" borderId="55" xfId="7" applyFont="1" applyFill="1" applyBorder="1" applyAlignment="1">
      <alignment horizontal="left" vertical="center" wrapText="1"/>
    </xf>
    <xf numFmtId="0" fontId="4" fillId="0" borderId="50" xfId="7" applyFont="1" applyFill="1" applyBorder="1" applyAlignment="1">
      <alignment horizontal="left" vertical="top" wrapText="1"/>
    </xf>
    <xf numFmtId="0" fontId="4" fillId="0" borderId="42" xfId="7" applyFont="1" applyFill="1" applyBorder="1" applyAlignment="1">
      <alignment horizontal="left" vertical="top" wrapText="1"/>
    </xf>
    <xf numFmtId="49" fontId="3" fillId="7" borderId="66" xfId="7" applyNumberFormat="1" applyFont="1" applyFill="1" applyBorder="1" applyAlignment="1">
      <alignment horizontal="center" vertical="top"/>
    </xf>
    <xf numFmtId="49" fontId="3" fillId="7" borderId="44" xfId="7" applyNumberFormat="1" applyFont="1" applyFill="1" applyBorder="1" applyAlignment="1">
      <alignment horizontal="center" vertical="top"/>
    </xf>
    <xf numFmtId="49" fontId="3" fillId="8" borderId="50" xfId="7" applyNumberFormat="1" applyFont="1" applyFill="1" applyBorder="1" applyAlignment="1">
      <alignment horizontal="center" vertical="top"/>
    </xf>
    <xf numFmtId="49" fontId="3" fillId="8" borderId="42" xfId="7" applyNumberFormat="1" applyFont="1" applyFill="1" applyBorder="1" applyAlignment="1">
      <alignment horizontal="center" vertical="top"/>
    </xf>
    <xf numFmtId="49" fontId="3" fillId="0" borderId="50" xfId="7" applyNumberFormat="1" applyFont="1" applyFill="1" applyBorder="1" applyAlignment="1">
      <alignment horizontal="center" vertical="top"/>
    </xf>
    <xf numFmtId="49" fontId="3" fillId="0" borderId="42" xfId="7" applyNumberFormat="1" applyFont="1" applyFill="1" applyBorder="1" applyAlignment="1">
      <alignment horizontal="center" vertical="top"/>
    </xf>
    <xf numFmtId="49" fontId="3" fillId="0" borderId="34" xfId="7" applyNumberFormat="1" applyFont="1" applyFill="1" applyBorder="1" applyAlignment="1">
      <alignment horizontal="center" vertical="top"/>
    </xf>
    <xf numFmtId="49" fontId="3" fillId="0" borderId="39" xfId="7" applyNumberFormat="1" applyFont="1" applyFill="1" applyBorder="1" applyAlignment="1">
      <alignment horizontal="center" vertical="top"/>
    </xf>
    <xf numFmtId="0" fontId="4" fillId="0" borderId="27" xfId="7" applyFont="1" applyFill="1" applyBorder="1" applyAlignment="1">
      <alignment vertical="top" wrapText="1"/>
    </xf>
    <xf numFmtId="0" fontId="4" fillId="0" borderId="31" xfId="7" applyFont="1" applyFill="1" applyBorder="1" applyAlignment="1">
      <alignment vertical="top" wrapText="1"/>
    </xf>
    <xf numFmtId="49" fontId="2" fillId="0" borderId="50" xfId="7" applyNumberFormat="1" applyFont="1" applyFill="1" applyBorder="1" applyAlignment="1">
      <alignment horizontal="center" vertical="top" wrapText="1"/>
    </xf>
    <xf numFmtId="49" fontId="2" fillId="0" borderId="42" xfId="7" applyNumberFormat="1" applyFont="1" applyFill="1" applyBorder="1" applyAlignment="1">
      <alignment horizontal="center" vertical="top" wrapText="1"/>
    </xf>
    <xf numFmtId="49" fontId="3" fillId="7" borderId="59" xfId="7" applyNumberFormat="1" applyFont="1" applyFill="1" applyBorder="1" applyAlignment="1">
      <alignment horizontal="center" vertical="top"/>
    </xf>
    <xf numFmtId="49" fontId="3" fillId="8" borderId="18" xfId="7" applyNumberFormat="1" applyFont="1" applyFill="1" applyBorder="1" applyAlignment="1">
      <alignment horizontal="center" vertical="top"/>
    </xf>
    <xf numFmtId="49" fontId="3" fillId="0" borderId="27" xfId="7" applyNumberFormat="1" applyFont="1" applyFill="1" applyBorder="1" applyAlignment="1">
      <alignment horizontal="center" vertical="top"/>
    </xf>
    <xf numFmtId="0" fontId="3" fillId="0" borderId="55" xfId="7" applyFont="1" applyFill="1" applyBorder="1" applyAlignment="1">
      <alignment horizontal="left" vertical="top" wrapText="1"/>
    </xf>
    <xf numFmtId="0" fontId="4" fillId="0" borderId="8" xfId="7" applyFont="1" applyFill="1" applyBorder="1" applyAlignment="1">
      <alignment horizontal="left" vertical="top" wrapText="1"/>
    </xf>
    <xf numFmtId="0" fontId="4" fillId="0" borderId="55" xfId="7" applyFont="1" applyFill="1" applyBorder="1" applyAlignment="1">
      <alignment horizontal="left" vertical="top" wrapText="1"/>
    </xf>
    <xf numFmtId="0" fontId="4" fillId="0" borderId="17" xfId="7" applyFont="1" applyFill="1" applyBorder="1" applyAlignment="1">
      <alignment vertical="center" wrapText="1"/>
    </xf>
    <xf numFmtId="0" fontId="4" fillId="0" borderId="0" xfId="7" applyFont="1" applyFill="1" applyBorder="1" applyAlignment="1">
      <alignment vertical="center" wrapText="1"/>
    </xf>
    <xf numFmtId="0" fontId="4" fillId="0" borderId="21" xfId="7" applyFont="1" applyFill="1" applyBorder="1" applyAlignment="1">
      <alignment vertical="center" wrapText="1"/>
    </xf>
    <xf numFmtId="49" fontId="2" fillId="0" borderId="5" xfId="7" applyNumberFormat="1" applyFont="1" applyFill="1" applyBorder="1" applyAlignment="1">
      <alignment horizontal="center" vertical="top"/>
    </xf>
    <xf numFmtId="49" fontId="2" fillId="0" borderId="12" xfId="7" applyNumberFormat="1" applyFont="1" applyFill="1" applyBorder="1" applyAlignment="1">
      <alignment horizontal="center" vertical="top"/>
    </xf>
    <xf numFmtId="49" fontId="3" fillId="8" borderId="22" xfId="7" applyNumberFormat="1" applyFont="1" applyFill="1" applyBorder="1" applyAlignment="1">
      <alignment horizontal="right" vertical="top"/>
    </xf>
    <xf numFmtId="0" fontId="4" fillId="0" borderId="75" xfId="7" applyFont="1" applyFill="1" applyBorder="1" applyAlignment="1">
      <alignment vertical="center" wrapText="1"/>
    </xf>
    <xf numFmtId="0" fontId="4" fillId="0" borderId="45" xfId="7" applyFont="1" applyFill="1" applyBorder="1" applyAlignment="1">
      <alignment vertical="center" wrapText="1"/>
    </xf>
    <xf numFmtId="49" fontId="3" fillId="7" borderId="52" xfId="7" applyNumberFormat="1" applyFont="1" applyFill="1" applyBorder="1" applyAlignment="1">
      <alignment horizontal="center" vertical="top"/>
    </xf>
    <xf numFmtId="49" fontId="3" fillId="7" borderId="53" xfId="7" applyNumberFormat="1" applyFont="1" applyFill="1" applyBorder="1" applyAlignment="1">
      <alignment horizontal="center" vertical="top"/>
    </xf>
    <xf numFmtId="49" fontId="3" fillId="8" borderId="5" xfId="7" applyNumberFormat="1" applyFont="1" applyFill="1" applyBorder="1" applyAlignment="1">
      <alignment horizontal="center" vertical="top"/>
    </xf>
    <xf numFmtId="49" fontId="3" fillId="8" borderId="12" xfId="7" applyNumberFormat="1" applyFont="1" applyFill="1" applyBorder="1" applyAlignment="1">
      <alignment horizontal="center" vertical="top"/>
    </xf>
    <xf numFmtId="49" fontId="3" fillId="0" borderId="65" xfId="7" applyNumberFormat="1" applyFont="1" applyFill="1" applyBorder="1" applyAlignment="1">
      <alignment horizontal="center" vertical="top"/>
    </xf>
    <xf numFmtId="49" fontId="3" fillId="0" borderId="41" xfId="7" applyNumberFormat="1" applyFont="1" applyFill="1" applyBorder="1" applyAlignment="1">
      <alignment horizontal="center" vertical="top"/>
    </xf>
    <xf numFmtId="49" fontId="3" fillId="0" borderId="46" xfId="7" applyNumberFormat="1" applyFont="1" applyFill="1" applyBorder="1" applyAlignment="1">
      <alignment horizontal="center" vertical="top"/>
    </xf>
    <xf numFmtId="49" fontId="3" fillId="0" borderId="47" xfId="7" applyNumberFormat="1" applyFont="1" applyFill="1" applyBorder="1" applyAlignment="1">
      <alignment horizontal="center" vertical="top"/>
    </xf>
    <xf numFmtId="49" fontId="3" fillId="0" borderId="48" xfId="7" applyNumberFormat="1" applyFont="1" applyFill="1" applyBorder="1" applyAlignment="1">
      <alignment horizontal="center" vertical="top"/>
    </xf>
    <xf numFmtId="0" fontId="2" fillId="0" borderId="27" xfId="7" applyNumberFormat="1" applyFont="1" applyFill="1" applyBorder="1" applyAlignment="1">
      <alignment horizontal="center" vertical="center" wrapText="1"/>
    </xf>
    <xf numFmtId="0" fontId="2" fillId="0" borderId="31" xfId="7" applyNumberFormat="1" applyFont="1" applyFill="1" applyBorder="1" applyAlignment="1">
      <alignment horizontal="center" vertical="center" wrapText="1"/>
    </xf>
    <xf numFmtId="49" fontId="2" fillId="0" borderId="30" xfId="7" applyNumberFormat="1" applyFont="1" applyFill="1" applyBorder="1" applyAlignment="1">
      <alignment horizontal="center" vertical="center" wrapText="1"/>
    </xf>
    <xf numFmtId="0" fontId="4" fillId="0" borderId="25" xfId="7" applyFont="1" applyFill="1" applyBorder="1" applyAlignment="1">
      <alignment vertical="center" wrapText="1"/>
    </xf>
    <xf numFmtId="0" fontId="4" fillId="0" borderId="63" xfId="7" applyFont="1" applyFill="1" applyBorder="1" applyAlignment="1">
      <alignment vertical="center" wrapText="1"/>
    </xf>
    <xf numFmtId="0" fontId="4" fillId="0" borderId="65" xfId="7" applyFont="1" applyFill="1" applyBorder="1" applyAlignment="1">
      <alignment horizontal="left" vertical="center" wrapText="1"/>
    </xf>
    <xf numFmtId="0" fontId="4" fillId="0" borderId="41" xfId="7" applyFont="1" applyFill="1" applyBorder="1" applyAlignment="1">
      <alignment horizontal="left" vertical="center" wrapText="1"/>
    </xf>
    <xf numFmtId="0" fontId="6" fillId="0" borderId="61" xfId="7" applyFont="1" applyBorder="1" applyAlignment="1">
      <alignment horizontal="left" vertical="top" wrapText="1"/>
    </xf>
    <xf numFmtId="0" fontId="7" fillId="0" borderId="57" xfId="7" applyFont="1" applyBorder="1" applyAlignment="1">
      <alignment vertical="top" wrapText="1"/>
    </xf>
    <xf numFmtId="0" fontId="7" fillId="0" borderId="70" xfId="7" applyFont="1" applyBorder="1" applyAlignment="1">
      <alignment vertical="top" wrapText="1"/>
    </xf>
    <xf numFmtId="164" fontId="22" fillId="0" borderId="54" xfId="7" applyNumberFormat="1" applyFont="1" applyBorder="1" applyAlignment="1">
      <alignment horizontal="center" vertical="top" wrapText="1"/>
    </xf>
    <xf numFmtId="164" fontId="22" fillId="0" borderId="62" xfId="7" applyNumberFormat="1" applyFont="1" applyBorder="1" applyAlignment="1">
      <alignment horizontal="center" vertical="top" wrapText="1"/>
    </xf>
    <xf numFmtId="164" fontId="22" fillId="0" borderId="69" xfId="7" applyNumberFormat="1" applyFont="1" applyBorder="1" applyAlignment="1">
      <alignment horizontal="center" vertical="top" wrapText="1"/>
    </xf>
    <xf numFmtId="49" fontId="3" fillId="7" borderId="22" xfId="7" applyNumberFormat="1" applyFont="1" applyFill="1" applyBorder="1" applyAlignment="1">
      <alignment horizontal="right" vertical="top"/>
    </xf>
    <xf numFmtId="49" fontId="3" fillId="7" borderId="23" xfId="7" applyNumberFormat="1" applyFont="1" applyFill="1" applyBorder="1" applyAlignment="1">
      <alignment horizontal="right" vertical="top"/>
    </xf>
    <xf numFmtId="49" fontId="5" fillId="11" borderId="32" xfId="7" applyNumberFormat="1" applyFont="1" applyFill="1" applyBorder="1" applyAlignment="1">
      <alignment horizontal="right" vertical="top"/>
    </xf>
    <xf numFmtId="49" fontId="5" fillId="11" borderId="23" xfId="7" applyNumberFormat="1" applyFont="1" applyFill="1" applyBorder="1" applyAlignment="1">
      <alignment horizontal="right" vertical="top"/>
    </xf>
    <xf numFmtId="0" fontId="3" fillId="14" borderId="23" xfId="7" applyNumberFormat="1" applyFont="1" applyFill="1" applyBorder="1" applyAlignment="1">
      <alignment horizontal="right" vertical="top"/>
    </xf>
    <xf numFmtId="0" fontId="3" fillId="14" borderId="24" xfId="7" applyNumberFormat="1" applyFont="1" applyFill="1" applyBorder="1" applyAlignment="1">
      <alignment horizontal="right" vertical="top"/>
    </xf>
    <xf numFmtId="0" fontId="5" fillId="6" borderId="32" xfId="7" applyFont="1" applyFill="1" applyBorder="1" applyAlignment="1">
      <alignment horizontal="right" vertical="top" wrapText="1"/>
    </xf>
    <xf numFmtId="0" fontId="5" fillId="6" borderId="23" xfId="7" applyFont="1" applyFill="1" applyBorder="1" applyAlignment="1">
      <alignment horizontal="right" vertical="top" wrapText="1"/>
    </xf>
    <xf numFmtId="0" fontId="5" fillId="6" borderId="24" xfId="7" applyFont="1" applyFill="1" applyBorder="1" applyAlignment="1">
      <alignment horizontal="right" vertical="top" wrapText="1"/>
    </xf>
    <xf numFmtId="0" fontId="4" fillId="0" borderId="50" xfId="7" applyFont="1" applyFill="1" applyBorder="1" applyAlignment="1">
      <alignment horizontal="center" vertical="top"/>
    </xf>
    <xf numFmtId="0" fontId="4" fillId="0" borderId="18" xfId="7" applyFont="1" applyFill="1" applyBorder="1" applyAlignment="1">
      <alignment horizontal="center" vertical="top"/>
    </xf>
    <xf numFmtId="0" fontId="5" fillId="5" borderId="3" xfId="7" applyFont="1" applyFill="1" applyBorder="1" applyAlignment="1">
      <alignment horizontal="right" vertical="top" wrapText="1"/>
    </xf>
    <xf numFmtId="0" fontId="7" fillId="0" borderId="4" xfId="7" applyFont="1" applyBorder="1" applyAlignment="1">
      <alignment vertical="top" wrapText="1"/>
    </xf>
    <xf numFmtId="0" fontId="7" fillId="0" borderId="60" xfId="7" applyFont="1" applyBorder="1" applyAlignment="1">
      <alignment vertical="top" wrapText="1"/>
    </xf>
    <xf numFmtId="165" fontId="12" fillId="5" borderId="23" xfId="7" applyNumberFormat="1" applyFont="1" applyFill="1" applyBorder="1" applyAlignment="1">
      <alignment horizontal="center" vertical="top" wrapText="1"/>
    </xf>
    <xf numFmtId="165" fontId="12" fillId="5" borderId="24" xfId="7" applyNumberFormat="1" applyFont="1" applyFill="1" applyBorder="1" applyAlignment="1">
      <alignment horizontal="center" vertical="top" wrapText="1"/>
    </xf>
    <xf numFmtId="0" fontId="20" fillId="0" borderId="43" xfId="7" applyFont="1" applyBorder="1" applyAlignment="1">
      <alignment horizontal="right" vertical="top"/>
    </xf>
    <xf numFmtId="0" fontId="6" fillId="4" borderId="54" xfId="7" applyFont="1" applyFill="1" applyBorder="1" applyAlignment="1">
      <alignment horizontal="left" vertical="top" wrapText="1"/>
    </xf>
    <xf numFmtId="0" fontId="7" fillId="4" borderId="62" xfId="7" applyFont="1" applyFill="1" applyBorder="1" applyAlignment="1">
      <alignment horizontal="left" vertical="top" wrapText="1"/>
    </xf>
    <xf numFmtId="0" fontId="7" fillId="4" borderId="69" xfId="7" applyFont="1" applyFill="1" applyBorder="1" applyAlignment="1">
      <alignment horizontal="left" vertical="top" wrapText="1"/>
    </xf>
    <xf numFmtId="0" fontId="6" fillId="4" borderId="68" xfId="7" applyFont="1" applyFill="1" applyBorder="1" applyAlignment="1">
      <alignment horizontal="left" vertical="top" wrapText="1"/>
    </xf>
    <xf numFmtId="0" fontId="7" fillId="4" borderId="58" xfId="7" applyFont="1" applyFill="1" applyBorder="1" applyAlignment="1">
      <alignment horizontal="left" vertical="top" wrapText="1"/>
    </xf>
    <xf numFmtId="0" fontId="7" fillId="4" borderId="64" xfId="7" applyFont="1" applyFill="1" applyBorder="1" applyAlignment="1">
      <alignment horizontal="left" vertical="top" wrapText="1"/>
    </xf>
    <xf numFmtId="0" fontId="7" fillId="0" borderId="56" xfId="7" applyFont="1" applyBorder="1" applyAlignment="1">
      <alignment vertical="top" wrapText="1"/>
    </xf>
    <xf numFmtId="0" fontId="5" fillId="6" borderId="3" xfId="7" applyFont="1" applyFill="1" applyBorder="1" applyAlignment="1">
      <alignment horizontal="right" vertical="top" wrapText="1"/>
    </xf>
    <xf numFmtId="0" fontId="7" fillId="6" borderId="4" xfId="7" applyFont="1" applyFill="1" applyBorder="1" applyAlignment="1">
      <alignment vertical="top" wrapText="1"/>
    </xf>
    <xf numFmtId="0" fontId="7" fillId="6" borderId="22" xfId="7" applyFont="1" applyFill="1" applyBorder="1" applyAlignment="1">
      <alignment vertical="top" wrapText="1"/>
    </xf>
    <xf numFmtId="164" fontId="21" fillId="6" borderId="32" xfId="7" applyNumberFormat="1" applyFont="1" applyFill="1" applyBorder="1" applyAlignment="1">
      <alignment horizontal="center" vertical="top" wrapText="1"/>
    </xf>
    <xf numFmtId="164" fontId="21" fillId="6" borderId="23" xfId="7" applyNumberFormat="1" applyFont="1" applyFill="1" applyBorder="1" applyAlignment="1">
      <alignment horizontal="center" vertical="top" wrapText="1"/>
    </xf>
    <xf numFmtId="164" fontId="21" fillId="6" borderId="24" xfId="7" applyNumberFormat="1" applyFont="1" applyFill="1" applyBorder="1" applyAlignment="1">
      <alignment horizontal="center" vertical="top" wrapText="1"/>
    </xf>
    <xf numFmtId="0" fontId="6" fillId="0" borderId="52" xfId="7" applyFont="1" applyBorder="1" applyAlignment="1">
      <alignment horizontal="left" vertical="top" wrapText="1"/>
    </xf>
    <xf numFmtId="0" fontId="6" fillId="0" borderId="17" xfId="7" applyFont="1" applyBorder="1" applyAlignment="1">
      <alignment horizontal="left" vertical="top" wrapText="1"/>
    </xf>
    <xf numFmtId="0" fontId="6" fillId="0" borderId="46" xfId="7" applyFont="1" applyBorder="1" applyAlignment="1">
      <alignment horizontal="left" vertical="top" wrapText="1"/>
    </xf>
    <xf numFmtId="164" fontId="22" fillId="0" borderId="52" xfId="7" applyNumberFormat="1" applyFont="1" applyBorder="1" applyAlignment="1">
      <alignment horizontal="center" vertical="top" wrapText="1"/>
    </xf>
    <xf numFmtId="164" fontId="22" fillId="0" borderId="17" xfId="7" applyNumberFormat="1" applyFont="1" applyBorder="1" applyAlignment="1">
      <alignment horizontal="center" vertical="top" wrapText="1"/>
    </xf>
    <xf numFmtId="164" fontId="22" fillId="0" borderId="46" xfId="7" applyNumberFormat="1" applyFont="1" applyBorder="1" applyAlignment="1">
      <alignment horizontal="center" vertical="top" wrapText="1"/>
    </xf>
    <xf numFmtId="0" fontId="6" fillId="0" borderId="54" xfId="7" applyFont="1" applyBorder="1" applyAlignment="1">
      <alignment horizontal="left" vertical="top" wrapText="1"/>
    </xf>
    <xf numFmtId="0" fontId="7" fillId="0" borderId="62" xfId="7" applyFont="1" applyBorder="1" applyAlignment="1">
      <alignment vertical="top" wrapText="1"/>
    </xf>
    <xf numFmtId="0" fontId="7" fillId="0" borderId="69" xfId="7" applyFont="1" applyBorder="1" applyAlignment="1">
      <alignment vertical="top" wrapText="1"/>
    </xf>
    <xf numFmtId="0" fontId="6" fillId="0" borderId="53" xfId="7" applyFont="1" applyBorder="1" applyAlignment="1">
      <alignment horizontal="left" vertical="top" wrapText="1"/>
    </xf>
    <xf numFmtId="0" fontId="6" fillId="0" borderId="21" xfId="7" applyFont="1" applyBorder="1" applyAlignment="1">
      <alignment horizontal="left" vertical="top" wrapText="1"/>
    </xf>
    <xf numFmtId="0" fontId="6" fillId="0" borderId="48" xfId="7" applyFont="1" applyBorder="1" applyAlignment="1">
      <alignment horizontal="left" vertical="top" wrapText="1"/>
    </xf>
    <xf numFmtId="165" fontId="22" fillId="0" borderId="53" xfId="7" applyNumberFormat="1" applyFont="1" applyBorder="1" applyAlignment="1">
      <alignment horizontal="center" vertical="top" wrapText="1"/>
    </xf>
    <xf numFmtId="165" fontId="22" fillId="0" borderId="21" xfId="7" applyNumberFormat="1" applyFont="1" applyBorder="1" applyAlignment="1">
      <alignment horizontal="center" vertical="top" wrapText="1"/>
    </xf>
    <xf numFmtId="165" fontId="22" fillId="0" borderId="48" xfId="7" applyNumberFormat="1" applyFont="1" applyBorder="1" applyAlignment="1">
      <alignment horizontal="center" vertical="top" wrapText="1"/>
    </xf>
    <xf numFmtId="165" fontId="21" fillId="6" borderId="32" xfId="7" applyNumberFormat="1" applyFont="1" applyFill="1" applyBorder="1" applyAlignment="1">
      <alignment horizontal="center" vertical="top" wrapText="1"/>
    </xf>
    <xf numFmtId="165" fontId="21" fillId="6" borderId="23" xfId="7" applyNumberFormat="1" applyFont="1" applyFill="1" applyBorder="1" applyAlignment="1">
      <alignment horizontal="center" vertical="top" wrapText="1"/>
    </xf>
    <xf numFmtId="165" fontId="21" fillId="6" borderId="24" xfId="7" applyNumberFormat="1" applyFont="1" applyFill="1" applyBorder="1" applyAlignment="1">
      <alignment horizontal="center" vertical="top" wrapText="1"/>
    </xf>
    <xf numFmtId="0" fontId="6" fillId="0" borderId="62" xfId="7" applyFont="1" applyBorder="1" applyAlignment="1">
      <alignment horizontal="left" vertical="top" wrapText="1"/>
    </xf>
    <xf numFmtId="0" fontId="6" fillId="0" borderId="69" xfId="7" applyFont="1" applyBorder="1" applyAlignment="1">
      <alignment horizontal="left" vertical="top" wrapText="1"/>
    </xf>
    <xf numFmtId="0" fontId="4" fillId="11" borderId="34" xfId="0" applyFont="1" applyFill="1" applyBorder="1" applyAlignment="1">
      <alignment vertical="top" wrapText="1"/>
    </xf>
    <xf numFmtId="0" fontId="4" fillId="11" borderId="6" xfId="0" applyFont="1" applyFill="1" applyBorder="1" applyAlignment="1">
      <alignment vertical="top" wrapText="1"/>
    </xf>
    <xf numFmtId="0" fontId="4" fillId="11" borderId="39" xfId="0" applyFont="1" applyFill="1" applyBorder="1" applyAlignment="1">
      <alignment vertical="top" wrapText="1"/>
    </xf>
    <xf numFmtId="49" fontId="5" fillId="2" borderId="24" xfId="0" applyNumberFormat="1" applyFont="1" applyFill="1" applyBorder="1" applyAlignment="1">
      <alignment horizontal="right" vertical="top"/>
    </xf>
    <xf numFmtId="2" fontId="2" fillId="6" borderId="32" xfId="0" applyNumberFormat="1" applyFont="1" applyFill="1" applyBorder="1" applyAlignment="1">
      <alignment horizontal="center" vertical="top"/>
    </xf>
    <xf numFmtId="2" fontId="2" fillId="6" borderId="23" xfId="0" applyNumberFormat="1" applyFont="1" applyFill="1" applyBorder="1" applyAlignment="1">
      <alignment horizontal="center" vertical="top"/>
    </xf>
    <xf numFmtId="2" fontId="2" fillId="6" borderId="24" xfId="0" applyNumberFormat="1" applyFont="1" applyFill="1" applyBorder="1" applyAlignment="1">
      <alignment horizontal="center" vertical="top"/>
    </xf>
    <xf numFmtId="0" fontId="5" fillId="3" borderId="22" xfId="0" applyFont="1" applyFill="1" applyBorder="1" applyAlignment="1">
      <alignment horizontal="left" vertical="top" wrapText="1"/>
    </xf>
    <xf numFmtId="0" fontId="5" fillId="3" borderId="23" xfId="0" applyFont="1" applyFill="1" applyBorder="1" applyAlignment="1">
      <alignment horizontal="left" vertical="top" wrapText="1"/>
    </xf>
    <xf numFmtId="0" fontId="5" fillId="3" borderId="24" xfId="0" applyFont="1" applyFill="1" applyBorder="1" applyAlignment="1">
      <alignment horizontal="left" vertical="top" wrapText="1"/>
    </xf>
    <xf numFmtId="0" fontId="4" fillId="11" borderId="10" xfId="0" applyFont="1" applyFill="1" applyBorder="1" applyAlignment="1">
      <alignment horizontal="left" vertical="top" wrapText="1"/>
    </xf>
    <xf numFmtId="0" fontId="4" fillId="11" borderId="39" xfId="0" applyFont="1" applyFill="1" applyBorder="1" applyAlignment="1">
      <alignment horizontal="left" vertical="top" wrapText="1"/>
    </xf>
    <xf numFmtId="49" fontId="19" fillId="11" borderId="9" xfId="0" applyNumberFormat="1" applyFont="1" applyFill="1" applyBorder="1" applyAlignment="1">
      <alignment horizontal="center" vertical="top" wrapText="1"/>
    </xf>
    <xf numFmtId="49" fontId="19" fillId="11" borderId="30" xfId="0" applyNumberFormat="1" applyFont="1" applyFill="1" applyBorder="1" applyAlignment="1">
      <alignment horizontal="center" vertical="top" wrapText="1"/>
    </xf>
    <xf numFmtId="49" fontId="2" fillId="11" borderId="50" xfId="0" applyNumberFormat="1" applyFont="1" applyFill="1" applyBorder="1" applyAlignment="1">
      <alignment horizontal="center" vertical="top"/>
    </xf>
    <xf numFmtId="49" fontId="2" fillId="11" borderId="18" xfId="0" applyNumberFormat="1" applyFont="1" applyFill="1" applyBorder="1" applyAlignment="1">
      <alignment horizontal="center" vertical="top"/>
    </xf>
    <xf numFmtId="49" fontId="2" fillId="11" borderId="42" xfId="0" applyNumberFormat="1" applyFont="1" applyFill="1" applyBorder="1" applyAlignment="1">
      <alignment horizontal="center" vertical="top"/>
    </xf>
    <xf numFmtId="49" fontId="2" fillId="11" borderId="59" xfId="0" applyNumberFormat="1" applyFont="1" applyFill="1" applyBorder="1" applyAlignment="1">
      <alignment horizontal="center" vertical="top"/>
    </xf>
    <xf numFmtId="0" fontId="19" fillId="11" borderId="11" xfId="0" applyFont="1" applyFill="1" applyBorder="1" applyAlignment="1">
      <alignment horizontal="center" vertical="top"/>
    </xf>
    <xf numFmtId="0" fontId="19" fillId="11" borderId="31" xfId="0" applyFont="1" applyFill="1" applyBorder="1" applyAlignment="1">
      <alignment horizontal="center" vertical="top"/>
    </xf>
    <xf numFmtId="0" fontId="2" fillId="0" borderId="34" xfId="0" applyFont="1" applyBorder="1" applyAlignment="1">
      <alignment horizontal="center" vertical="center" textRotation="90" wrapText="1"/>
    </xf>
    <xf numFmtId="0" fontId="2" fillId="0" borderId="6" xfId="0" applyFont="1" applyBorder="1" applyAlignment="1">
      <alignment horizontal="center" vertical="center" textRotation="90" wrapText="1"/>
    </xf>
    <xf numFmtId="0" fontId="7" fillId="0" borderId="43" xfId="0" applyFont="1" applyBorder="1" applyAlignment="1">
      <alignment horizontal="center" wrapText="1"/>
    </xf>
    <xf numFmtId="0" fontId="5" fillId="0" borderId="5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46" xfId="0" applyFont="1" applyBorder="1" applyAlignment="1">
      <alignment horizontal="center" vertical="center" wrapText="1"/>
    </xf>
    <xf numFmtId="0" fontId="2" fillId="0" borderId="70" xfId="0" applyFont="1" applyBorder="1" applyAlignment="1">
      <alignment horizontal="center" vertical="center"/>
    </xf>
    <xf numFmtId="0" fontId="2" fillId="0" borderId="78" xfId="0" applyFont="1" applyBorder="1" applyAlignment="1">
      <alignment horizontal="center" vertical="center"/>
    </xf>
    <xf numFmtId="0" fontId="2" fillId="0" borderId="62" xfId="0" applyFont="1" applyBorder="1" applyAlignment="1">
      <alignment horizontal="center" vertical="center"/>
    </xf>
    <xf numFmtId="0" fontId="2" fillId="0" borderId="69" xfId="0" applyFont="1" applyBorder="1" applyAlignment="1">
      <alignment horizontal="center" vertical="center"/>
    </xf>
    <xf numFmtId="0" fontId="3" fillId="2" borderId="22" xfId="0" applyFont="1" applyFill="1" applyBorder="1" applyAlignment="1">
      <alignment horizontal="left" vertical="top"/>
    </xf>
    <xf numFmtId="49" fontId="5" fillId="11" borderId="26" xfId="0" applyNumberFormat="1" applyFont="1" applyFill="1" applyBorder="1" applyAlignment="1">
      <alignment horizontal="center" vertical="top"/>
    </xf>
    <xf numFmtId="49" fontId="5" fillId="11" borderId="19" xfId="0" applyNumberFormat="1" applyFont="1" applyFill="1" applyBorder="1" applyAlignment="1">
      <alignment horizontal="center" vertical="top"/>
    </xf>
    <xf numFmtId="49" fontId="5" fillId="11" borderId="30" xfId="0" applyNumberFormat="1" applyFont="1" applyFill="1" applyBorder="1" applyAlignment="1">
      <alignment horizontal="center" vertical="top"/>
    </xf>
    <xf numFmtId="0" fontId="4" fillId="11" borderId="27" xfId="0" applyFont="1" applyFill="1" applyBorder="1" applyAlignment="1">
      <alignment horizontal="left" vertical="top" wrapText="1"/>
    </xf>
    <xf numFmtId="0" fontId="4" fillId="11" borderId="20" xfId="0" applyFont="1" applyFill="1" applyBorder="1" applyAlignment="1">
      <alignment horizontal="left" vertical="top" wrapText="1"/>
    </xf>
    <xf numFmtId="0" fontId="4" fillId="11" borderId="31" xfId="0" applyFont="1" applyFill="1" applyBorder="1" applyAlignment="1">
      <alignment horizontal="left" vertical="top" wrapText="1"/>
    </xf>
    <xf numFmtId="49" fontId="17" fillId="11" borderId="50" xfId="0" applyNumberFormat="1" applyFont="1" applyFill="1" applyBorder="1" applyAlignment="1">
      <alignment horizontal="center" vertical="top" wrapText="1"/>
    </xf>
    <xf numFmtId="49" fontId="17" fillId="11" borderId="18" xfId="0" applyNumberFormat="1" applyFont="1" applyFill="1" applyBorder="1" applyAlignment="1">
      <alignment horizontal="center" vertical="top" wrapText="1"/>
    </xf>
    <xf numFmtId="49" fontId="17" fillId="11" borderId="42" xfId="0" applyNumberFormat="1" applyFont="1" applyFill="1" applyBorder="1" applyAlignment="1">
      <alignment horizontal="center" vertical="top" wrapText="1"/>
    </xf>
    <xf numFmtId="49" fontId="5" fillId="11" borderId="32" xfId="0" applyNumberFormat="1" applyFont="1" applyFill="1" applyBorder="1" applyAlignment="1">
      <alignment horizontal="right" vertical="top"/>
    </xf>
    <xf numFmtId="49" fontId="5" fillId="11" borderId="22" xfId="0" applyNumberFormat="1" applyFont="1" applyFill="1" applyBorder="1" applyAlignment="1">
      <alignment horizontal="left" vertical="top"/>
    </xf>
    <xf numFmtId="49" fontId="5" fillId="11" borderId="23" xfId="0" applyNumberFormat="1" applyFont="1" applyFill="1" applyBorder="1" applyAlignment="1">
      <alignment horizontal="left" vertical="top"/>
    </xf>
    <xf numFmtId="49" fontId="5" fillId="11" borderId="67" xfId="0" applyNumberFormat="1" applyFont="1" applyFill="1" applyBorder="1" applyAlignment="1">
      <alignment horizontal="left" vertical="top"/>
    </xf>
    <xf numFmtId="49" fontId="5" fillId="11" borderId="75" xfId="0" applyNumberFormat="1" applyFont="1" applyFill="1" applyBorder="1" applyAlignment="1">
      <alignment horizontal="left" vertical="top"/>
    </xf>
    <xf numFmtId="0" fontId="5" fillId="5" borderId="32" xfId="0" applyFont="1" applyFill="1" applyBorder="1" applyAlignment="1">
      <alignment horizontal="right" vertical="top" wrapText="1"/>
    </xf>
    <xf numFmtId="0" fontId="5" fillId="5" borderId="23" xfId="0" applyFont="1" applyFill="1" applyBorder="1" applyAlignment="1">
      <alignment horizontal="right" vertical="top" wrapText="1"/>
    </xf>
    <xf numFmtId="0" fontId="5" fillId="5" borderId="24" xfId="0" applyFont="1" applyFill="1" applyBorder="1" applyAlignment="1">
      <alignment horizontal="right" vertical="top" wrapText="1"/>
    </xf>
    <xf numFmtId="2" fontId="12" fillId="5" borderId="32" xfId="0" applyNumberFormat="1" applyFont="1" applyFill="1" applyBorder="1" applyAlignment="1">
      <alignment horizontal="center" vertical="top" wrapText="1"/>
    </xf>
    <xf numFmtId="0" fontId="6" fillId="4" borderId="62" xfId="0" applyFont="1" applyFill="1" applyBorder="1" applyAlignment="1">
      <alignment horizontal="left" vertical="top" wrapText="1"/>
    </xf>
    <xf numFmtId="0" fontId="6" fillId="4" borderId="69" xfId="0" applyFont="1" applyFill="1" applyBorder="1" applyAlignment="1">
      <alignment horizontal="left" vertical="top" wrapText="1"/>
    </xf>
    <xf numFmtId="0" fontId="6" fillId="4" borderId="53" xfId="0" applyFont="1" applyFill="1" applyBorder="1" applyAlignment="1">
      <alignment horizontal="left" vertical="top" wrapText="1"/>
    </xf>
    <xf numFmtId="0" fontId="6" fillId="4" borderId="21" xfId="0" applyFont="1" applyFill="1" applyBorder="1" applyAlignment="1">
      <alignment horizontal="left" vertical="top" wrapText="1"/>
    </xf>
    <xf numFmtId="0" fontId="6" fillId="4" borderId="48" xfId="0" applyFont="1" applyFill="1" applyBorder="1" applyAlignment="1">
      <alignment horizontal="left" vertical="top" wrapText="1"/>
    </xf>
    <xf numFmtId="0" fontId="6" fillId="0" borderId="3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2" fontId="22" fillId="0" borderId="32" xfId="0" applyNumberFormat="1" applyFont="1" applyBorder="1" applyAlignment="1">
      <alignment horizontal="center" vertical="top" wrapText="1"/>
    </xf>
    <xf numFmtId="2" fontId="22" fillId="0" borderId="23" xfId="0" applyNumberFormat="1" applyFont="1" applyBorder="1" applyAlignment="1">
      <alignment horizontal="center" vertical="top" wrapText="1"/>
    </xf>
    <xf numFmtId="2" fontId="22" fillId="0" borderId="24" xfId="0" applyNumberFormat="1" applyFont="1" applyBorder="1" applyAlignment="1">
      <alignment horizontal="center" vertical="top" wrapText="1"/>
    </xf>
    <xf numFmtId="49" fontId="20" fillId="0" borderId="43" xfId="0" applyNumberFormat="1" applyFont="1" applyFill="1" applyBorder="1" applyAlignment="1">
      <alignment horizontal="center" vertical="top" wrapText="1"/>
    </xf>
    <xf numFmtId="0" fontId="10" fillId="0" borderId="20" xfId="0" applyFont="1" applyFill="1" applyBorder="1" applyAlignment="1">
      <alignment horizontal="left" vertical="top" wrapText="1"/>
    </xf>
    <xf numFmtId="49" fontId="88" fillId="0" borderId="50" xfId="0" applyNumberFormat="1" applyFont="1" applyBorder="1" applyAlignment="1">
      <alignment horizontal="center" vertical="top" wrapText="1"/>
    </xf>
    <xf numFmtId="49" fontId="88" fillId="0" borderId="18" xfId="0" applyNumberFormat="1" applyFont="1" applyBorder="1" applyAlignment="1">
      <alignment horizontal="center" vertical="top" wrapText="1"/>
    </xf>
    <xf numFmtId="49" fontId="89" fillId="0" borderId="50" xfId="0" applyNumberFormat="1" applyFont="1" applyBorder="1" applyAlignment="1">
      <alignment horizontal="center" vertical="top" wrapText="1"/>
    </xf>
    <xf numFmtId="49" fontId="89" fillId="0" borderId="18" xfId="0" applyNumberFormat="1" applyFont="1" applyBorder="1" applyAlignment="1">
      <alignment horizontal="center" vertical="top" wrapText="1"/>
    </xf>
    <xf numFmtId="164" fontId="23" fillId="4" borderId="50" xfId="0" applyNumberFormat="1" applyFont="1" applyFill="1" applyBorder="1" applyAlignment="1">
      <alignment horizontal="center" vertical="center" wrapText="1"/>
    </xf>
    <xf numFmtId="164" fontId="23" fillId="4" borderId="18" xfId="0" applyNumberFormat="1" applyFont="1" applyFill="1" applyBorder="1" applyAlignment="1">
      <alignment horizontal="center" vertical="center" wrapText="1"/>
    </xf>
    <xf numFmtId="164" fontId="23" fillId="4" borderId="55" xfId="0" applyNumberFormat="1" applyFont="1" applyFill="1" applyBorder="1" applyAlignment="1">
      <alignment horizontal="center" vertical="center" wrapText="1"/>
    </xf>
    <xf numFmtId="49" fontId="2" fillId="0" borderId="67" xfId="0" applyNumberFormat="1" applyFont="1" applyBorder="1" applyAlignment="1">
      <alignment horizontal="center" vertical="top"/>
    </xf>
    <xf numFmtId="49" fontId="2" fillId="0" borderId="43" xfId="0" applyNumberFormat="1" applyFont="1" applyBorder="1" applyAlignment="1">
      <alignment horizontal="center" vertical="top"/>
    </xf>
    <xf numFmtId="0" fontId="7" fillId="0" borderId="31" xfId="0" applyFont="1" applyBorder="1" applyAlignment="1">
      <alignment horizontal="left" vertical="top" wrapText="1"/>
    </xf>
    <xf numFmtId="0" fontId="23" fillId="0" borderId="50" xfId="0" applyFont="1" applyBorder="1" applyAlignment="1">
      <alignment horizontal="center" vertical="center"/>
    </xf>
    <xf numFmtId="0" fontId="23" fillId="0" borderId="18" xfId="0" applyFont="1" applyBorder="1" applyAlignment="1">
      <alignment horizontal="center" vertical="center"/>
    </xf>
    <xf numFmtId="0" fontId="23" fillId="0" borderId="55" xfId="0" applyFont="1" applyBorder="1" applyAlignment="1">
      <alignment horizontal="center" vertical="center"/>
    </xf>
    <xf numFmtId="164" fontId="23" fillId="0" borderId="34" xfId="0" applyNumberFormat="1" applyFont="1" applyBorder="1" applyAlignment="1">
      <alignment horizontal="center" vertical="center"/>
    </xf>
    <xf numFmtId="164" fontId="23" fillId="0" borderId="6" xfId="0" applyNumberFormat="1" applyFont="1" applyBorder="1" applyAlignment="1">
      <alignment horizontal="center" vertical="center"/>
    </xf>
    <xf numFmtId="164" fontId="23" fillId="0" borderId="71" xfId="0" applyNumberFormat="1" applyFont="1" applyBorder="1" applyAlignment="1">
      <alignment horizontal="center" vertical="center"/>
    </xf>
    <xf numFmtId="164" fontId="23" fillId="0" borderId="26" xfId="0" applyNumberFormat="1" applyFont="1" applyBorder="1" applyAlignment="1">
      <alignment horizontal="center" vertical="center"/>
    </xf>
    <xf numFmtId="164" fontId="23" fillId="0" borderId="19" xfId="0" applyNumberFormat="1" applyFont="1" applyBorder="1" applyAlignment="1">
      <alignment horizontal="center" vertical="center"/>
    </xf>
    <xf numFmtId="164" fontId="23" fillId="0" borderId="36" xfId="0" applyNumberFormat="1" applyFont="1" applyBorder="1" applyAlignment="1">
      <alignment horizontal="center" vertical="center"/>
    </xf>
    <xf numFmtId="164" fontId="23" fillId="0" borderId="27" xfId="0" applyNumberFormat="1" applyFont="1" applyBorder="1" applyAlignment="1">
      <alignment horizontal="center" vertical="center"/>
    </xf>
    <xf numFmtId="164" fontId="23" fillId="0" borderId="20" xfId="0" applyNumberFormat="1" applyFont="1" applyBorder="1" applyAlignment="1">
      <alignment horizontal="center" vertical="center"/>
    </xf>
    <xf numFmtId="164" fontId="23" fillId="0" borderId="74" xfId="0" applyNumberFormat="1" applyFont="1" applyBorder="1" applyAlignment="1">
      <alignment horizontal="center" vertical="center"/>
    </xf>
    <xf numFmtId="0" fontId="15" fillId="0" borderId="31" xfId="0" applyFont="1" applyBorder="1" applyAlignment="1">
      <alignment horizontal="left" vertical="top" wrapText="1"/>
    </xf>
    <xf numFmtId="49" fontId="2" fillId="0" borderId="0" xfId="0" applyNumberFormat="1" applyFont="1" applyBorder="1" applyAlignment="1">
      <alignment horizontal="center" vertical="top"/>
    </xf>
    <xf numFmtId="164" fontId="6" fillId="0" borderId="34" xfId="0" applyNumberFormat="1" applyFont="1" applyBorder="1" applyAlignment="1">
      <alignment horizontal="center" vertical="center"/>
    </xf>
    <xf numFmtId="164" fontId="6" fillId="0" borderId="71" xfId="0" applyNumberFormat="1" applyFont="1" applyBorder="1" applyAlignment="1">
      <alignment horizontal="center" vertical="center"/>
    </xf>
    <xf numFmtId="164" fontId="6" fillId="0" borderId="26" xfId="0" applyNumberFormat="1" applyFont="1" applyBorder="1" applyAlignment="1">
      <alignment horizontal="center" vertical="center"/>
    </xf>
    <xf numFmtId="164" fontId="6" fillId="0" borderId="36" xfId="0" applyNumberFormat="1" applyFont="1" applyBorder="1" applyAlignment="1">
      <alignment horizontal="center" vertical="center"/>
    </xf>
    <xf numFmtId="164" fontId="6" fillId="0" borderId="27" xfId="0" applyNumberFormat="1" applyFont="1" applyBorder="1" applyAlignment="1">
      <alignment horizontal="center" vertical="center"/>
    </xf>
    <xf numFmtId="164" fontId="6" fillId="0" borderId="74" xfId="0" applyNumberFormat="1" applyFont="1" applyBorder="1" applyAlignment="1">
      <alignment horizontal="center" vertical="center"/>
    </xf>
    <xf numFmtId="49" fontId="26" fillId="3" borderId="22" xfId="0" applyNumberFormat="1" applyFont="1" applyFill="1" applyBorder="1" applyAlignment="1">
      <alignment horizontal="left" vertical="top"/>
    </xf>
    <xf numFmtId="49" fontId="2" fillId="0" borderId="67" xfId="0" applyNumberFormat="1" applyFont="1" applyBorder="1" applyAlignment="1">
      <alignment horizontal="center" vertical="top" wrapText="1"/>
    </xf>
    <xf numFmtId="0" fontId="6" fillId="0" borderId="50" xfId="0" applyFont="1" applyBorder="1" applyAlignment="1">
      <alignment horizontal="center" vertical="top"/>
    </xf>
    <xf numFmtId="0" fontId="6" fillId="0" borderId="55" xfId="0" applyFont="1" applyBorder="1" applyAlignment="1">
      <alignment horizontal="center" vertical="top"/>
    </xf>
    <xf numFmtId="0" fontId="2" fillId="0" borderId="26"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74" xfId="0" applyFont="1" applyFill="1" applyBorder="1" applyAlignment="1">
      <alignment horizontal="center" vertical="center" wrapText="1"/>
    </xf>
    <xf numFmtId="49" fontId="2" fillId="0" borderId="50"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0" fontId="6" fillId="0" borderId="50"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50" xfId="0" applyFont="1" applyBorder="1" applyAlignment="1">
      <alignment horizontal="center" vertical="center"/>
    </xf>
    <xf numFmtId="0" fontId="6" fillId="0" borderId="55" xfId="0" applyFont="1" applyBorder="1" applyAlignment="1">
      <alignment horizontal="center" vertical="center"/>
    </xf>
    <xf numFmtId="0" fontId="7" fillId="0" borderId="71" xfId="0" applyFont="1" applyBorder="1" applyAlignment="1">
      <alignment horizontal="left" vertical="top" wrapText="1"/>
    </xf>
    <xf numFmtId="0" fontId="2" fillId="0" borderId="19"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31" xfId="0" applyFont="1" applyFill="1" applyBorder="1" applyAlignment="1">
      <alignment horizontal="center" vertical="center" wrapText="1"/>
    </xf>
    <xf numFmtId="49" fontId="17" fillId="0" borderId="42" xfId="0" applyNumberFormat="1" applyFont="1" applyBorder="1" applyAlignment="1">
      <alignment horizontal="center" vertical="top"/>
    </xf>
    <xf numFmtId="164" fontId="6" fillId="4" borderId="50" xfId="0" applyNumberFormat="1" applyFont="1" applyFill="1" applyBorder="1" applyAlignment="1">
      <alignment horizontal="center" vertical="center" wrapText="1"/>
    </xf>
    <xf numFmtId="164" fontId="6" fillId="4" borderId="55" xfId="0" applyNumberFormat="1" applyFont="1" applyFill="1" applyBorder="1" applyAlignment="1">
      <alignment horizontal="center" vertical="center" wrapText="1"/>
    </xf>
    <xf numFmtId="0" fontId="4" fillId="0" borderId="6" xfId="0" applyFont="1" applyFill="1" applyBorder="1" applyAlignment="1">
      <alignment horizontal="left" vertical="top" wrapText="1"/>
    </xf>
    <xf numFmtId="0" fontId="15" fillId="0" borderId="39" xfId="0" applyFont="1" applyBorder="1" applyAlignment="1">
      <alignment horizontal="left" vertical="top" wrapText="1"/>
    </xf>
    <xf numFmtId="0" fontId="10" fillId="0" borderId="34" xfId="0" applyFont="1" applyBorder="1" applyAlignment="1">
      <alignment wrapText="1"/>
    </xf>
    <xf numFmtId="0" fontId="10" fillId="0" borderId="6" xfId="0" applyFont="1" applyBorder="1" applyAlignment="1">
      <alignment wrapText="1"/>
    </xf>
    <xf numFmtId="2" fontId="19" fillId="6" borderId="32" xfId="0" applyNumberFormat="1" applyFont="1" applyFill="1" applyBorder="1" applyAlignment="1">
      <alignment horizontal="center" vertical="top"/>
    </xf>
    <xf numFmtId="2" fontId="19" fillId="6" borderId="23" xfId="0" applyNumberFormat="1" applyFont="1" applyFill="1" applyBorder="1" applyAlignment="1">
      <alignment horizontal="center" vertical="top"/>
    </xf>
    <xf numFmtId="2" fontId="19" fillId="6" borderId="24" xfId="0" applyNumberFormat="1" applyFont="1" applyFill="1" applyBorder="1" applyAlignment="1">
      <alignment horizontal="center" vertical="top"/>
    </xf>
    <xf numFmtId="0" fontId="15" fillId="0" borderId="0" xfId="0" applyFont="1" applyAlignment="1">
      <alignment vertical="top" wrapText="1"/>
    </xf>
    <xf numFmtId="164" fontId="22" fillId="0" borderId="54" xfId="4" applyNumberFormat="1" applyFont="1" applyBorder="1" applyAlignment="1">
      <alignment horizontal="center" vertical="top" wrapText="1"/>
    </xf>
    <xf numFmtId="164" fontId="22" fillId="0" borderId="62" xfId="4" applyNumberFormat="1" applyFont="1" applyBorder="1" applyAlignment="1">
      <alignment horizontal="center" vertical="top" wrapText="1"/>
    </xf>
    <xf numFmtId="164" fontId="22" fillId="0" borderId="69" xfId="4" applyNumberFormat="1" applyFont="1" applyBorder="1" applyAlignment="1">
      <alignment horizontal="center" vertical="top" wrapText="1"/>
    </xf>
    <xf numFmtId="0" fontId="3" fillId="0" borderId="32" xfId="4" applyFont="1" applyBorder="1" applyAlignment="1">
      <alignment horizontal="center" vertical="center" wrapText="1"/>
    </xf>
    <xf numFmtId="0" fontId="7" fillId="0" borderId="23" xfId="4" applyFont="1" applyBorder="1" applyAlignment="1">
      <alignment vertical="center" wrapText="1"/>
    </xf>
    <xf numFmtId="0" fontId="7" fillId="0" borderId="24" xfId="4" applyFont="1" applyBorder="1" applyAlignment="1">
      <alignment vertical="center" wrapText="1"/>
    </xf>
    <xf numFmtId="0" fontId="5" fillId="0" borderId="15" xfId="4" applyFont="1" applyBorder="1" applyAlignment="1">
      <alignment horizontal="center" vertical="center" wrapText="1"/>
    </xf>
    <xf numFmtId="0" fontId="5" fillId="0" borderId="14" xfId="4" applyFont="1" applyBorder="1" applyAlignment="1">
      <alignment horizontal="center" vertical="center" wrapText="1"/>
    </xf>
    <xf numFmtId="0" fontId="5" fillId="0" borderId="16" xfId="4" applyFont="1" applyBorder="1" applyAlignment="1">
      <alignment horizontal="center" vertical="center" wrapText="1"/>
    </xf>
    <xf numFmtId="2" fontId="2" fillId="19" borderId="32" xfId="0" applyNumberFormat="1" applyFont="1" applyFill="1" applyBorder="1" applyAlignment="1">
      <alignment horizontal="center" vertical="top"/>
    </xf>
    <xf numFmtId="2" fontId="2" fillId="19" borderId="23" xfId="0" applyNumberFormat="1" applyFont="1" applyFill="1" applyBorder="1" applyAlignment="1">
      <alignment horizontal="center" vertical="top"/>
    </xf>
    <xf numFmtId="2" fontId="2" fillId="19" borderId="24" xfId="0" applyNumberFormat="1" applyFont="1" applyFill="1" applyBorder="1" applyAlignment="1">
      <alignment horizontal="center" vertical="top"/>
    </xf>
    <xf numFmtId="0" fontId="10" fillId="0" borderId="71" xfId="0" applyFont="1" applyBorder="1" applyAlignment="1">
      <alignment wrapText="1"/>
    </xf>
    <xf numFmtId="49" fontId="5" fillId="3" borderId="33" xfId="0" applyNumberFormat="1" applyFont="1" applyFill="1" applyBorder="1" applyAlignment="1">
      <alignment horizontal="right" vertical="top"/>
    </xf>
    <xf numFmtId="0" fontId="6" fillId="0" borderId="61" xfId="4" applyFont="1" applyBorder="1" applyAlignment="1">
      <alignment horizontal="left" vertical="top" wrapText="1"/>
    </xf>
    <xf numFmtId="0" fontId="7" fillId="0" borderId="57" xfId="4" applyFont="1" applyBorder="1" applyAlignment="1">
      <alignment vertical="top" wrapText="1"/>
    </xf>
    <xf numFmtId="0" fontId="7" fillId="0" borderId="56" xfId="4" applyFont="1" applyBorder="1" applyAlignment="1">
      <alignment vertical="top" wrapText="1"/>
    </xf>
    <xf numFmtId="0" fontId="5" fillId="5" borderId="3" xfId="4" applyFont="1" applyFill="1" applyBorder="1" applyAlignment="1">
      <alignment horizontal="right" vertical="top" wrapText="1"/>
    </xf>
    <xf numFmtId="0" fontId="7" fillId="0" borderId="4" xfId="4" applyFont="1" applyBorder="1" applyAlignment="1">
      <alignment vertical="top" wrapText="1"/>
    </xf>
    <xf numFmtId="0" fontId="7" fillId="0" borderId="60" xfId="4" applyFont="1" applyBorder="1" applyAlignment="1">
      <alignment vertical="top" wrapText="1"/>
    </xf>
    <xf numFmtId="2" fontId="12" fillId="5" borderId="23" xfId="4" applyNumberFormat="1" applyFont="1" applyFill="1" applyBorder="1" applyAlignment="1">
      <alignment horizontal="center" vertical="top" wrapText="1"/>
    </xf>
    <xf numFmtId="2" fontId="12" fillId="5" borderId="24" xfId="4" applyNumberFormat="1" applyFont="1" applyFill="1" applyBorder="1" applyAlignment="1">
      <alignment horizontal="center" vertical="top" wrapText="1"/>
    </xf>
    <xf numFmtId="49" fontId="5" fillId="19" borderId="24" xfId="0" applyNumberFormat="1" applyFont="1" applyFill="1" applyBorder="1" applyAlignment="1">
      <alignment horizontal="right" vertical="top"/>
    </xf>
    <xf numFmtId="0" fontId="6" fillId="0" borderId="54" xfId="4" applyFont="1" applyBorder="1" applyAlignment="1">
      <alignment horizontal="left" vertical="top" wrapText="1"/>
    </xf>
    <xf numFmtId="0" fontId="15" fillId="0" borderId="62" xfId="0" applyFont="1" applyBorder="1" applyAlignment="1">
      <alignment vertical="top" wrapText="1"/>
    </xf>
    <xf numFmtId="0" fontId="15" fillId="0" borderId="69" xfId="0" applyFont="1" applyBorder="1" applyAlignment="1">
      <alignment vertical="top" wrapText="1"/>
    </xf>
    <xf numFmtId="0" fontId="6" fillId="0" borderId="44" xfId="4" applyFont="1" applyBorder="1" applyAlignment="1">
      <alignment horizontal="left" vertical="top" wrapText="1"/>
    </xf>
    <xf numFmtId="0" fontId="0" fillId="0" borderId="43" xfId="0" applyBorder="1" applyAlignment="1">
      <alignment vertical="top" wrapText="1"/>
    </xf>
    <xf numFmtId="0" fontId="0" fillId="0" borderId="45" xfId="0" applyBorder="1" applyAlignment="1">
      <alignment vertical="top" wrapText="1"/>
    </xf>
    <xf numFmtId="164" fontId="22" fillId="0" borderId="44" xfId="4" applyNumberFormat="1" applyFont="1" applyBorder="1" applyAlignment="1">
      <alignment horizontal="center" vertical="top" wrapText="1"/>
    </xf>
    <xf numFmtId="0" fontId="15" fillId="0" borderId="43" xfId="0" applyFont="1" applyBorder="1" applyAlignment="1">
      <alignment horizontal="center" vertical="top" wrapText="1"/>
    </xf>
    <xf numFmtId="0" fontId="15" fillId="0" borderId="45" xfId="0" applyFont="1" applyBorder="1" applyAlignment="1">
      <alignment horizontal="center" vertical="top" wrapText="1"/>
    </xf>
    <xf numFmtId="0" fontId="5" fillId="6" borderId="3" xfId="4" applyFont="1" applyFill="1" applyBorder="1" applyAlignment="1">
      <alignment horizontal="right" vertical="top" wrapText="1"/>
    </xf>
    <xf numFmtId="0" fontId="7" fillId="6" borderId="4" xfId="4" applyFont="1" applyFill="1" applyBorder="1" applyAlignment="1">
      <alignment vertical="top" wrapText="1"/>
    </xf>
    <xf numFmtId="0" fontId="7" fillId="6" borderId="22" xfId="4" applyFont="1" applyFill="1" applyBorder="1" applyAlignment="1">
      <alignment vertical="top" wrapText="1"/>
    </xf>
    <xf numFmtId="164" fontId="21" fillId="6" borderId="32" xfId="4" applyNumberFormat="1" applyFont="1" applyFill="1" applyBorder="1" applyAlignment="1">
      <alignment horizontal="center" vertical="top" wrapText="1"/>
    </xf>
    <xf numFmtId="164" fontId="21" fillId="6" borderId="23" xfId="4" applyNumberFormat="1" applyFont="1" applyFill="1" applyBorder="1" applyAlignment="1">
      <alignment horizontal="center" vertical="top" wrapText="1"/>
    </xf>
    <xf numFmtId="164" fontId="21" fillId="6" borderId="24" xfId="4" applyNumberFormat="1" applyFont="1" applyFill="1" applyBorder="1" applyAlignment="1">
      <alignment horizontal="center" vertical="top" wrapText="1"/>
    </xf>
    <xf numFmtId="0" fontId="7" fillId="0" borderId="70" xfId="4" applyFont="1" applyBorder="1" applyAlignment="1">
      <alignment vertical="top" wrapText="1"/>
    </xf>
    <xf numFmtId="0" fontId="7" fillId="0" borderId="62" xfId="4" applyFont="1" applyBorder="1" applyAlignment="1">
      <alignment vertical="top" wrapText="1"/>
    </xf>
    <xf numFmtId="0" fontId="7" fillId="0" borderId="69" xfId="4" applyFont="1" applyBorder="1" applyAlignment="1">
      <alignment vertical="top" wrapText="1"/>
    </xf>
    <xf numFmtId="0" fontId="6" fillId="0" borderId="71" xfId="4" applyFont="1" applyBorder="1" applyAlignment="1">
      <alignment horizontal="left" vertical="top" wrapText="1"/>
    </xf>
    <xf numFmtId="0" fontId="7" fillId="0" borderId="36" xfId="4" applyFont="1" applyBorder="1" applyAlignment="1">
      <alignment vertical="top" wrapText="1"/>
    </xf>
    <xf numFmtId="0" fontId="7" fillId="0" borderId="38" xfId="4" applyFont="1" applyBorder="1" applyAlignment="1">
      <alignment vertical="top" wrapText="1"/>
    </xf>
    <xf numFmtId="2" fontId="22" fillId="0" borderId="68" xfId="4" applyNumberFormat="1" applyFont="1" applyBorder="1" applyAlignment="1">
      <alignment horizontal="center" vertical="top" wrapText="1"/>
    </xf>
    <xf numFmtId="2" fontId="22" fillId="0" borderId="58" xfId="4" applyNumberFormat="1" applyFont="1" applyBorder="1" applyAlignment="1">
      <alignment horizontal="center" vertical="top" wrapText="1"/>
    </xf>
    <xf numFmtId="2" fontId="22" fillId="0" borderId="64" xfId="4" applyNumberFormat="1" applyFont="1" applyBorder="1" applyAlignment="1">
      <alignment horizontal="center" vertical="top" wrapText="1"/>
    </xf>
    <xf numFmtId="0" fontId="15" fillId="0" borderId="19" xfId="0" applyFont="1" applyBorder="1" applyAlignment="1">
      <alignment horizontal="center" vertical="center" textRotation="90" wrapText="1"/>
    </xf>
    <xf numFmtId="0" fontId="15" fillId="0" borderId="30" xfId="0" applyFont="1" applyBorder="1" applyAlignment="1">
      <alignment horizontal="center" vertical="center" textRotation="90" wrapText="1"/>
    </xf>
    <xf numFmtId="49" fontId="35" fillId="11" borderId="66" xfId="0" applyNumberFormat="1" applyFont="1" applyFill="1" applyBorder="1" applyAlignment="1">
      <alignment horizontal="center" vertical="top" wrapText="1"/>
    </xf>
    <xf numFmtId="49" fontId="35" fillId="11" borderId="67" xfId="0" applyNumberFormat="1" applyFont="1" applyFill="1" applyBorder="1" applyAlignment="1">
      <alignment horizontal="center" vertical="top" wrapText="1"/>
    </xf>
    <xf numFmtId="49" fontId="35" fillId="11" borderId="75" xfId="0" applyNumberFormat="1" applyFont="1" applyFill="1" applyBorder="1" applyAlignment="1">
      <alignment horizontal="center" vertical="top" wrapText="1"/>
    </xf>
    <xf numFmtId="49" fontId="35" fillId="11" borderId="44" xfId="0" applyNumberFormat="1" applyFont="1" applyFill="1" applyBorder="1" applyAlignment="1">
      <alignment horizontal="center" vertical="top" wrapText="1"/>
    </xf>
    <xf numFmtId="49" fontId="35" fillId="11" borderId="43" xfId="0" applyNumberFormat="1" applyFont="1" applyFill="1" applyBorder="1" applyAlignment="1">
      <alignment horizontal="center" vertical="top" wrapText="1"/>
    </xf>
    <xf numFmtId="49" fontId="35" fillId="11" borderId="45" xfId="0" applyNumberFormat="1" applyFont="1" applyFill="1" applyBorder="1" applyAlignment="1">
      <alignment horizontal="center" vertical="top" wrapText="1"/>
    </xf>
    <xf numFmtId="49" fontId="5" fillId="0" borderId="9" xfId="0" applyNumberFormat="1" applyFont="1" applyBorder="1" applyAlignment="1">
      <alignment horizontal="center" vertical="top"/>
    </xf>
    <xf numFmtId="0" fontId="6" fillId="0" borderId="10" xfId="5" applyFont="1" applyFill="1" applyBorder="1" applyAlignment="1" applyProtection="1">
      <alignment vertical="top" wrapText="1"/>
      <protection locked="0"/>
    </xf>
    <xf numFmtId="0" fontId="15" fillId="0" borderId="71" xfId="0" applyFont="1" applyBorder="1" applyAlignment="1">
      <alignment vertical="top" wrapText="1"/>
    </xf>
    <xf numFmtId="49" fontId="5" fillId="11" borderId="66" xfId="0" applyNumberFormat="1" applyFont="1" applyFill="1" applyBorder="1" applyAlignment="1">
      <alignment horizontal="center" vertical="top" wrapText="1"/>
    </xf>
    <xf numFmtId="49" fontId="5" fillId="11" borderId="75" xfId="0" applyNumberFormat="1" applyFont="1" applyFill="1" applyBorder="1" applyAlignment="1">
      <alignment horizontal="center" vertical="top" wrapText="1"/>
    </xf>
    <xf numFmtId="0" fontId="28" fillId="0" borderId="66" xfId="0" applyFont="1" applyBorder="1" applyAlignment="1">
      <alignment horizontal="left" vertical="top" wrapText="1"/>
    </xf>
    <xf numFmtId="0" fontId="33" fillId="0" borderId="44" xfId="0" applyFont="1" applyBorder="1" applyAlignment="1">
      <alignment horizontal="left" vertical="top" wrapText="1"/>
    </xf>
    <xf numFmtId="49" fontId="6" fillId="0" borderId="50" xfId="5" applyNumberFormat="1" applyFont="1" applyFill="1" applyBorder="1" applyAlignment="1">
      <alignment vertical="top" wrapText="1"/>
    </xf>
    <xf numFmtId="49" fontId="6" fillId="0" borderId="42" xfId="5" applyNumberFormat="1" applyFont="1" applyFill="1" applyBorder="1" applyAlignment="1">
      <alignment vertical="top" wrapText="1"/>
    </xf>
    <xf numFmtId="0" fontId="6" fillId="0" borderId="50" xfId="0" applyFont="1" applyBorder="1" applyAlignment="1">
      <alignment horizontal="center" vertical="top" wrapText="1"/>
    </xf>
    <xf numFmtId="0" fontId="6" fillId="0" borderId="42" xfId="0" applyFont="1" applyBorder="1" applyAlignment="1">
      <alignment horizontal="center" vertical="top" wrapText="1"/>
    </xf>
    <xf numFmtId="0" fontId="3" fillId="2" borderId="22" xfId="0" applyFont="1" applyFill="1" applyBorder="1" applyAlignment="1">
      <alignment horizontal="left" vertical="top" wrapText="1"/>
    </xf>
    <xf numFmtId="0" fontId="28" fillId="0" borderId="50" xfId="0" applyFont="1" applyBorder="1" applyAlignment="1">
      <alignment horizontal="center" vertical="top" wrapText="1"/>
    </xf>
    <xf numFmtId="0" fontId="28" fillId="0" borderId="18" xfId="0" applyFont="1" applyBorder="1" applyAlignment="1">
      <alignment horizontal="center" vertical="top" wrapText="1"/>
    </xf>
    <xf numFmtId="0" fontId="28" fillId="0" borderId="42" xfId="0" applyFont="1" applyBorder="1" applyAlignment="1">
      <alignment horizontal="center" vertical="top" wrapText="1"/>
    </xf>
    <xf numFmtId="0" fontId="4" fillId="0" borderId="20" xfId="0" applyFont="1" applyBorder="1" applyAlignment="1">
      <alignment horizontal="left" vertical="top" wrapText="1"/>
    </xf>
    <xf numFmtId="0" fontId="4" fillId="0" borderId="31" xfId="0" applyFont="1" applyBorder="1" applyAlignment="1">
      <alignment horizontal="left" vertical="top" wrapText="1"/>
    </xf>
    <xf numFmtId="0" fontId="5" fillId="0" borderId="22" xfId="0" applyFont="1" applyBorder="1" applyAlignment="1">
      <alignment horizontal="left" vertical="top" wrapText="1"/>
    </xf>
    <xf numFmtId="0" fontId="5" fillId="0" borderId="23" xfId="0" applyFont="1" applyBorder="1" applyAlignment="1">
      <alignment horizontal="left" vertical="top" wrapText="1"/>
    </xf>
    <xf numFmtId="49" fontId="5" fillId="11" borderId="24" xfId="0" applyNumberFormat="1" applyFont="1" applyFill="1" applyBorder="1" applyAlignment="1">
      <alignment horizontal="left" vertical="top" wrapText="1"/>
    </xf>
    <xf numFmtId="0" fontId="6" fillId="0" borderId="66" xfId="0" applyFont="1" applyBorder="1" applyAlignment="1">
      <alignment horizontal="left" vertical="top" wrapText="1"/>
    </xf>
    <xf numFmtId="0" fontId="4" fillId="0" borderId="61" xfId="0" applyFont="1" applyBorder="1" applyAlignment="1">
      <alignment horizontal="left" vertical="top" wrapText="1"/>
    </xf>
    <xf numFmtId="164" fontId="15" fillId="0" borderId="62" xfId="0" applyNumberFormat="1" applyFont="1" applyBorder="1" applyAlignment="1">
      <alignment horizontal="center" vertical="top" wrapText="1"/>
    </xf>
    <xf numFmtId="164" fontId="15" fillId="0" borderId="69" xfId="0" applyNumberFormat="1" applyFont="1" applyBorder="1" applyAlignment="1">
      <alignment horizontal="center" vertical="top" wrapText="1"/>
    </xf>
    <xf numFmtId="0" fontId="3" fillId="5" borderId="3" xfId="0" applyFont="1" applyFill="1" applyBorder="1" applyAlignment="1">
      <alignment horizontal="right" vertical="top" wrapText="1"/>
    </xf>
    <xf numFmtId="0" fontId="3" fillId="6" borderId="3" xfId="0" applyFont="1" applyFill="1" applyBorder="1" applyAlignment="1">
      <alignment horizontal="right" vertical="top" wrapText="1"/>
    </xf>
    <xf numFmtId="164" fontId="12" fillId="6" borderId="32" xfId="0" applyNumberFormat="1" applyFont="1" applyFill="1" applyBorder="1" applyAlignment="1">
      <alignment horizontal="center" vertical="top" wrapText="1"/>
    </xf>
    <xf numFmtId="164" fontId="12" fillId="6" borderId="23" xfId="0" applyNumberFormat="1" applyFont="1" applyFill="1" applyBorder="1" applyAlignment="1">
      <alignment horizontal="center" vertical="top" wrapText="1"/>
    </xf>
    <xf numFmtId="164" fontId="12" fillId="6" borderId="24" xfId="0" applyNumberFormat="1" applyFont="1" applyFill="1" applyBorder="1" applyAlignment="1">
      <alignment horizontal="center" vertical="top" wrapText="1"/>
    </xf>
    <xf numFmtId="0" fontId="4" fillId="0" borderId="15" xfId="0" applyFont="1" applyBorder="1" applyAlignment="1">
      <alignment horizontal="left" vertical="top" wrapText="1"/>
    </xf>
    <xf numFmtId="0" fontId="7" fillId="0" borderId="14" xfId="0" applyFont="1" applyBorder="1" applyAlignment="1">
      <alignment vertical="top" wrapText="1"/>
    </xf>
    <xf numFmtId="0" fontId="7" fillId="0" borderId="16" xfId="0" applyFont="1" applyBorder="1" applyAlignment="1">
      <alignment vertical="top" wrapText="1"/>
    </xf>
    <xf numFmtId="164" fontId="15" fillId="0" borderId="17" xfId="0" applyNumberFormat="1" applyFont="1" applyBorder="1" applyAlignment="1">
      <alignment horizontal="center" vertical="top" wrapText="1"/>
    </xf>
    <xf numFmtId="164" fontId="15" fillId="0" borderId="46" xfId="0" applyNumberFormat="1" applyFont="1" applyBorder="1" applyAlignment="1">
      <alignment horizontal="center" vertical="top" wrapText="1"/>
    </xf>
    <xf numFmtId="164" fontId="15" fillId="0" borderId="54" xfId="0" applyNumberFormat="1" applyFont="1" applyBorder="1" applyAlignment="1">
      <alignment horizontal="center" vertical="top" wrapText="1"/>
    </xf>
    <xf numFmtId="0" fontId="4" fillId="0" borderId="71" xfId="0" applyFont="1" applyBorder="1" applyAlignment="1">
      <alignment horizontal="left" vertical="top" wrapText="1"/>
    </xf>
    <xf numFmtId="164" fontId="15" fillId="0" borderId="68" xfId="0" applyNumberFormat="1" applyFont="1" applyBorder="1" applyAlignment="1">
      <alignment horizontal="center" vertical="top" wrapText="1"/>
    </xf>
    <xf numFmtId="164" fontId="15" fillId="0" borderId="58" xfId="0" applyNumberFormat="1" applyFont="1" applyBorder="1" applyAlignment="1">
      <alignment horizontal="center" vertical="top" wrapText="1"/>
    </xf>
    <xf numFmtId="164" fontId="15" fillId="0" borderId="64" xfId="0" applyNumberFormat="1" applyFont="1" applyBorder="1" applyAlignment="1">
      <alignment horizontal="center" vertical="top" wrapText="1"/>
    </xf>
    <xf numFmtId="49" fontId="3" fillId="3" borderId="22" xfId="0" applyNumberFormat="1" applyFont="1" applyFill="1" applyBorder="1" applyAlignment="1">
      <alignment horizontal="right" vertical="top"/>
    </xf>
    <xf numFmtId="49" fontId="3" fillId="2" borderId="4" xfId="0" applyNumberFormat="1" applyFont="1" applyFill="1" applyBorder="1" applyAlignment="1">
      <alignment horizontal="right" vertical="top"/>
    </xf>
    <xf numFmtId="0" fontId="4" fillId="6" borderId="53" xfId="0" applyFont="1" applyFill="1" applyBorder="1" applyAlignment="1">
      <alignment horizontal="center" vertical="top"/>
    </xf>
    <xf numFmtId="0" fontId="4" fillId="6" borderId="21" xfId="0" applyFont="1" applyFill="1" applyBorder="1" applyAlignment="1">
      <alignment horizontal="center" vertical="top"/>
    </xf>
    <xf numFmtId="0" fontId="4" fillId="6" borderId="48" xfId="0" applyFont="1" applyFill="1" applyBorder="1" applyAlignment="1">
      <alignment horizontal="center" vertical="top"/>
    </xf>
    <xf numFmtId="164" fontId="4" fillId="11" borderId="26" xfId="0" applyNumberFormat="1" applyFont="1" applyFill="1" applyBorder="1" applyAlignment="1">
      <alignment horizontal="center" vertical="top"/>
    </xf>
    <xf numFmtId="164" fontId="4" fillId="11" borderId="30" xfId="0" applyNumberFormat="1" applyFont="1" applyFill="1" applyBorder="1" applyAlignment="1">
      <alignment horizontal="center" vertical="top"/>
    </xf>
    <xf numFmtId="49" fontId="3" fillId="3" borderId="40" xfId="0" applyNumberFormat="1" applyFont="1" applyFill="1" applyBorder="1" applyAlignment="1">
      <alignment horizontal="right" vertical="top"/>
    </xf>
    <xf numFmtId="49" fontId="3" fillId="3" borderId="43" xfId="0" applyNumberFormat="1" applyFont="1" applyFill="1" applyBorder="1" applyAlignment="1">
      <alignment horizontal="right" vertical="top"/>
    </xf>
    <xf numFmtId="49" fontId="3" fillId="2" borderId="34" xfId="0" applyNumberFormat="1" applyFont="1" applyFill="1" applyBorder="1" applyAlignment="1">
      <alignment horizontal="center" vertical="top" wrapText="1"/>
    </xf>
    <xf numFmtId="0" fontId="15" fillId="0" borderId="6" xfId="0" applyFont="1" applyBorder="1" applyAlignment="1">
      <alignment horizontal="center" vertical="top" wrapText="1"/>
    </xf>
    <xf numFmtId="49" fontId="3" fillId="3" borderId="26" xfId="0" applyNumberFormat="1" applyFont="1" applyFill="1" applyBorder="1" applyAlignment="1">
      <alignment horizontal="center" vertical="top" wrapText="1"/>
    </xf>
    <xf numFmtId="49" fontId="3" fillId="0" borderId="26" xfId="0" applyNumberFormat="1" applyFont="1" applyBorder="1" applyAlignment="1">
      <alignment horizontal="center" vertical="top" wrapText="1"/>
    </xf>
    <xf numFmtId="0" fontId="15" fillId="0" borderId="20" xfId="0" applyFont="1" applyBorder="1" applyAlignment="1">
      <alignment horizontal="left" vertical="top" wrapText="1"/>
    </xf>
    <xf numFmtId="49" fontId="2" fillId="11" borderId="34" xfId="0" applyNumberFormat="1" applyFont="1" applyFill="1" applyBorder="1" applyAlignment="1">
      <alignment horizontal="left" vertical="top" wrapText="1"/>
    </xf>
    <xf numFmtId="0" fontId="49" fillId="0" borderId="6" xfId="0" applyFont="1" applyBorder="1" applyAlignment="1">
      <alignment horizontal="left" vertical="top" wrapText="1"/>
    </xf>
    <xf numFmtId="49" fontId="4" fillId="11" borderId="26" xfId="0" applyNumberFormat="1" applyFont="1" applyFill="1" applyBorder="1" applyAlignment="1">
      <alignment horizontal="center" vertical="top" wrapText="1"/>
    </xf>
    <xf numFmtId="164" fontId="4" fillId="11" borderId="26" xfId="0" applyNumberFormat="1" applyFont="1" applyFill="1" applyBorder="1" applyAlignment="1">
      <alignment horizontal="center" vertical="top" wrapText="1"/>
    </xf>
    <xf numFmtId="164" fontId="4" fillId="11" borderId="19" xfId="0" applyNumberFormat="1" applyFont="1" applyFill="1" applyBorder="1" applyAlignment="1">
      <alignment horizontal="center" vertical="top" wrapText="1"/>
    </xf>
    <xf numFmtId="164" fontId="4" fillId="11" borderId="30" xfId="0" applyNumberFormat="1" applyFont="1" applyFill="1" applyBorder="1" applyAlignment="1">
      <alignment horizontal="center" vertical="top" wrapText="1"/>
    </xf>
    <xf numFmtId="0" fontId="4" fillId="11" borderId="16" xfId="0" applyFont="1" applyFill="1" applyBorder="1" applyAlignment="1">
      <alignment horizontal="left" vertical="top" wrapText="1"/>
    </xf>
    <xf numFmtId="0" fontId="4" fillId="11" borderId="2" xfId="0" applyFont="1" applyFill="1" applyBorder="1" applyAlignment="1">
      <alignment horizontal="left" vertical="top" wrapText="1"/>
    </xf>
    <xf numFmtId="0" fontId="2" fillId="11" borderId="34" xfId="0" applyFont="1" applyFill="1" applyBorder="1" applyAlignment="1">
      <alignment horizontal="left" vertical="top" wrapText="1"/>
    </xf>
    <xf numFmtId="0" fontId="2" fillId="11" borderId="39" xfId="0" applyFont="1" applyFill="1" applyBorder="1" applyAlignment="1">
      <alignment horizontal="left" vertical="top" wrapText="1"/>
    </xf>
    <xf numFmtId="0" fontId="4" fillId="11" borderId="26" xfId="0" applyFont="1" applyFill="1" applyBorder="1" applyAlignment="1">
      <alignment horizontal="center" vertical="top"/>
    </xf>
    <xf numFmtId="0" fontId="4" fillId="11" borderId="30" xfId="0" applyFont="1" applyFill="1" applyBorder="1" applyAlignment="1">
      <alignment horizontal="center" vertical="top"/>
    </xf>
    <xf numFmtId="0" fontId="4" fillId="11" borderId="26" xfId="0" applyFont="1" applyFill="1" applyBorder="1" applyAlignment="1">
      <alignment horizontal="center" vertical="top" wrapText="1"/>
    </xf>
    <xf numFmtId="0" fontId="4" fillId="11" borderId="30" xfId="0" applyFont="1" applyFill="1" applyBorder="1" applyAlignment="1">
      <alignment horizontal="center" vertical="top" wrapText="1"/>
    </xf>
    <xf numFmtId="49" fontId="3" fillId="3" borderId="33" xfId="0" applyNumberFormat="1" applyFont="1" applyFill="1" applyBorder="1" applyAlignment="1">
      <alignment horizontal="right" vertical="top"/>
    </xf>
    <xf numFmtId="49" fontId="3" fillId="3" borderId="22" xfId="0" applyNumberFormat="1" applyFont="1" applyFill="1" applyBorder="1" applyAlignment="1">
      <alignment horizontal="left" vertical="top"/>
    </xf>
    <xf numFmtId="49" fontId="3" fillId="3" borderId="23" xfId="0" applyNumberFormat="1" applyFont="1" applyFill="1" applyBorder="1" applyAlignment="1">
      <alignment horizontal="left" vertical="top"/>
    </xf>
    <xf numFmtId="49" fontId="3" fillId="3" borderId="24" xfId="0" applyNumberFormat="1" applyFont="1" applyFill="1" applyBorder="1" applyAlignment="1">
      <alignment horizontal="left" vertical="top"/>
    </xf>
    <xf numFmtId="49" fontId="2" fillId="11" borderId="6" xfId="0" applyNumberFormat="1" applyFont="1" applyFill="1" applyBorder="1" applyAlignment="1">
      <alignment horizontal="left" vertical="top" wrapText="1"/>
    </xf>
    <xf numFmtId="49" fontId="2" fillId="11" borderId="39" xfId="0" applyNumberFormat="1" applyFont="1" applyFill="1" applyBorder="1" applyAlignment="1">
      <alignment horizontal="left" vertical="top" wrapText="1"/>
    </xf>
    <xf numFmtId="49" fontId="4" fillId="11" borderId="19" xfId="0" applyNumberFormat="1" applyFont="1" applyFill="1" applyBorder="1" applyAlignment="1">
      <alignment horizontal="center" vertical="top" wrapText="1"/>
    </xf>
    <xf numFmtId="49" fontId="4" fillId="11" borderId="30" xfId="0" applyNumberFormat="1" applyFont="1" applyFill="1" applyBorder="1" applyAlignment="1">
      <alignment horizontal="center" vertical="top" wrapText="1"/>
    </xf>
    <xf numFmtId="0" fontId="4" fillId="11" borderId="19" xfId="0" applyFont="1" applyFill="1" applyBorder="1" applyAlignment="1">
      <alignment horizontal="center" vertical="top" wrapText="1"/>
    </xf>
    <xf numFmtId="49" fontId="11" fillId="2" borderId="34" xfId="0" applyNumberFormat="1" applyFont="1" applyFill="1" applyBorder="1" applyAlignment="1">
      <alignment horizontal="center" vertical="top" wrapText="1"/>
    </xf>
    <xf numFmtId="49" fontId="11" fillId="2" borderId="6" xfId="0" applyNumberFormat="1" applyFont="1" applyFill="1" applyBorder="1" applyAlignment="1">
      <alignment horizontal="center" vertical="top" wrapText="1"/>
    </xf>
    <xf numFmtId="49" fontId="11" fillId="2" borderId="39" xfId="0" applyNumberFormat="1" applyFont="1" applyFill="1" applyBorder="1" applyAlignment="1">
      <alignment horizontal="center" vertical="top" wrapText="1"/>
    </xf>
    <xf numFmtId="49" fontId="11" fillId="3" borderId="26" xfId="0" applyNumberFormat="1" applyFont="1" applyFill="1" applyBorder="1" applyAlignment="1">
      <alignment horizontal="center" vertical="top" wrapText="1"/>
    </xf>
    <xf numFmtId="49" fontId="11" fillId="3" borderId="19" xfId="0" applyNumberFormat="1" applyFont="1" applyFill="1" applyBorder="1" applyAlignment="1">
      <alignment horizontal="center" vertical="top" wrapText="1"/>
    </xf>
    <xf numFmtId="49" fontId="11" fillId="3" borderId="30" xfId="0" applyNumberFormat="1" applyFont="1" applyFill="1" applyBorder="1" applyAlignment="1">
      <alignment horizontal="center" vertical="top" wrapText="1"/>
    </xf>
    <xf numFmtId="49" fontId="11" fillId="0" borderId="26" xfId="0" applyNumberFormat="1" applyFont="1" applyBorder="1" applyAlignment="1">
      <alignment horizontal="center" vertical="top" wrapText="1"/>
    </xf>
    <xf numFmtId="49" fontId="11" fillId="0" borderId="19" xfId="0" applyNumberFormat="1" applyFont="1" applyBorder="1" applyAlignment="1">
      <alignment horizontal="center" vertical="top" wrapText="1"/>
    </xf>
    <xf numFmtId="49" fontId="11" fillId="0" borderId="30" xfId="0" applyNumberFormat="1" applyFont="1" applyBorder="1" applyAlignment="1">
      <alignment horizontal="center" vertical="top" wrapText="1"/>
    </xf>
    <xf numFmtId="0" fontId="10" fillId="4" borderId="26" xfId="0" applyFont="1" applyFill="1" applyBorder="1" applyAlignment="1">
      <alignment horizontal="left" vertical="top" wrapText="1"/>
    </xf>
    <xf numFmtId="0" fontId="10" fillId="4" borderId="19" xfId="0" applyFont="1" applyFill="1" applyBorder="1" applyAlignment="1">
      <alignment horizontal="left" vertical="top" wrapText="1"/>
    </xf>
    <xf numFmtId="0" fontId="10" fillId="4" borderId="30" xfId="0" applyFont="1" applyFill="1" applyBorder="1" applyAlignment="1">
      <alignment horizontal="left" vertical="top" wrapText="1"/>
    </xf>
    <xf numFmtId="49" fontId="19" fillId="0" borderId="26" xfId="0" applyNumberFormat="1" applyFont="1" applyBorder="1" applyAlignment="1">
      <alignment horizontal="left" vertical="top" wrapText="1"/>
    </xf>
    <xf numFmtId="49" fontId="19" fillId="0" borderId="19" xfId="0" applyNumberFormat="1" applyFont="1" applyBorder="1" applyAlignment="1">
      <alignment horizontal="left" vertical="top" wrapText="1"/>
    </xf>
    <xf numFmtId="49" fontId="19" fillId="0" borderId="30" xfId="0" applyNumberFormat="1" applyFont="1" applyBorder="1" applyAlignment="1">
      <alignment horizontal="left" vertical="top" wrapText="1"/>
    </xf>
    <xf numFmtId="164" fontId="10" fillId="11" borderId="26" xfId="0" applyNumberFormat="1" applyFont="1" applyFill="1" applyBorder="1" applyAlignment="1">
      <alignment horizontal="center" vertical="top" wrapText="1"/>
    </xf>
    <xf numFmtId="164" fontId="10" fillId="11" borderId="19" xfId="0" applyNumberFormat="1" applyFont="1" applyFill="1" applyBorder="1" applyAlignment="1">
      <alignment horizontal="center" vertical="top" wrapText="1"/>
    </xf>
    <xf numFmtId="164" fontId="10" fillId="11" borderId="30" xfId="0" applyNumberFormat="1" applyFont="1" applyFill="1" applyBorder="1" applyAlignment="1">
      <alignment horizontal="center" vertical="top" wrapText="1"/>
    </xf>
    <xf numFmtId="0" fontId="10" fillId="0" borderId="39" xfId="0" applyFont="1" applyBorder="1" applyAlignment="1">
      <alignment horizontal="center" vertical="top" wrapText="1"/>
    </xf>
    <xf numFmtId="0" fontId="10" fillId="0" borderId="30" xfId="0" applyFont="1" applyBorder="1" applyAlignment="1">
      <alignment horizontal="center" vertical="top" wrapText="1"/>
    </xf>
    <xf numFmtId="0" fontId="10" fillId="0" borderId="26" xfId="0" applyFont="1" applyBorder="1" applyAlignment="1">
      <alignment horizontal="left" vertical="top" wrapText="1"/>
    </xf>
    <xf numFmtId="0" fontId="10" fillId="0" borderId="30" xfId="0" applyFont="1" applyBorder="1" applyAlignment="1">
      <alignment horizontal="left" vertical="top" wrapText="1"/>
    </xf>
    <xf numFmtId="49" fontId="10" fillId="0" borderId="26" xfId="0" applyNumberFormat="1" applyFont="1" applyFill="1" applyBorder="1" applyAlignment="1">
      <alignment horizontal="center" vertical="top" wrapText="1"/>
    </xf>
    <xf numFmtId="49" fontId="10" fillId="0" borderId="19" xfId="0" applyNumberFormat="1" applyFont="1" applyFill="1" applyBorder="1" applyAlignment="1">
      <alignment horizontal="center" vertical="top" wrapText="1"/>
    </xf>
    <xf numFmtId="49" fontId="10" fillId="0" borderId="30" xfId="0" applyNumberFormat="1" applyFont="1" applyFill="1" applyBorder="1" applyAlignment="1">
      <alignment horizontal="center" vertical="top" wrapText="1"/>
    </xf>
    <xf numFmtId="0" fontId="10" fillId="0" borderId="26" xfId="0" applyFont="1" applyBorder="1" applyAlignment="1">
      <alignment horizontal="center" vertical="top" wrapText="1"/>
    </xf>
    <xf numFmtId="0" fontId="10" fillId="0" borderId="19" xfId="0" applyFont="1" applyBorder="1" applyAlignment="1">
      <alignment horizontal="center" vertical="top" wrapText="1"/>
    </xf>
    <xf numFmtId="0" fontId="11" fillId="2" borderId="35" xfId="0" applyFont="1" applyFill="1" applyBorder="1" applyAlignment="1">
      <alignment horizontal="left" vertical="top" wrapText="1"/>
    </xf>
    <xf numFmtId="0" fontId="11" fillId="2" borderId="67" xfId="0" applyFont="1" applyFill="1" applyBorder="1" applyAlignment="1">
      <alignment horizontal="left" vertical="top" wrapText="1"/>
    </xf>
    <xf numFmtId="0" fontId="11" fillId="2" borderId="75" xfId="0" applyFont="1" applyFill="1" applyBorder="1" applyAlignment="1">
      <alignment horizontal="left" vertical="top" wrapText="1"/>
    </xf>
    <xf numFmtId="0" fontId="11" fillId="3" borderId="65" xfId="0" applyFont="1" applyFill="1" applyBorder="1" applyAlignment="1">
      <alignment horizontal="left" vertical="top" wrapText="1"/>
    </xf>
    <xf numFmtId="0" fontId="11" fillId="3" borderId="26" xfId="0" applyFont="1" applyFill="1" applyBorder="1" applyAlignment="1">
      <alignment horizontal="left" vertical="top" wrapText="1"/>
    </xf>
    <xf numFmtId="0" fontId="11" fillId="3" borderId="27" xfId="0" applyFont="1" applyFill="1" applyBorder="1" applyAlignment="1">
      <alignment horizontal="left" vertical="top" wrapText="1"/>
    </xf>
    <xf numFmtId="49" fontId="11" fillId="28" borderId="28" xfId="0" applyNumberFormat="1" applyFont="1" applyFill="1" applyBorder="1" applyAlignment="1">
      <alignment horizontal="center" vertical="top" wrapText="1"/>
    </xf>
    <xf numFmtId="0" fontId="10" fillId="0" borderId="28" xfId="0" applyFont="1" applyBorder="1" applyAlignment="1">
      <alignment vertical="top" wrapText="1"/>
    </xf>
    <xf numFmtId="0" fontId="10" fillId="0" borderId="19" xfId="0" applyFont="1" applyBorder="1" applyAlignment="1">
      <alignment vertical="top" wrapText="1"/>
    </xf>
    <xf numFmtId="0" fontId="10" fillId="11" borderId="19" xfId="0" applyFont="1" applyFill="1" applyBorder="1" applyAlignment="1">
      <alignment horizontal="left" vertical="top" wrapText="1"/>
    </xf>
    <xf numFmtId="0" fontId="10" fillId="0" borderId="19" xfId="0" applyFont="1" applyBorder="1" applyAlignment="1">
      <alignment horizontal="left" vertical="top" wrapText="1"/>
    </xf>
    <xf numFmtId="0" fontId="19" fillId="0" borderId="19" xfId="0" applyFont="1" applyBorder="1" applyAlignment="1">
      <alignment vertical="top" wrapText="1"/>
    </xf>
    <xf numFmtId="49" fontId="10" fillId="0" borderId="19" xfId="0" applyNumberFormat="1" applyFont="1" applyBorder="1" applyAlignment="1">
      <alignment horizontal="center" vertical="top" wrapText="1"/>
    </xf>
    <xf numFmtId="164" fontId="10" fillId="0" borderId="19" xfId="0" applyNumberFormat="1" applyFont="1" applyBorder="1" applyAlignment="1">
      <alignment horizontal="center" vertical="top" wrapText="1"/>
    </xf>
    <xf numFmtId="0" fontId="10" fillId="0" borderId="19" xfId="0" applyFont="1" applyBorder="1" applyAlignment="1">
      <alignment horizontal="center" wrapText="1"/>
    </xf>
    <xf numFmtId="164" fontId="10" fillId="0" borderId="19" xfId="0" applyNumberFormat="1" applyFont="1" applyFill="1" applyBorder="1" applyAlignment="1">
      <alignment horizontal="center" vertical="top" wrapText="1"/>
    </xf>
    <xf numFmtId="0" fontId="10" fillId="0" borderId="27" xfId="0" applyFont="1" applyBorder="1" applyAlignment="1">
      <alignment horizontal="center" vertical="center" textRotation="90" wrapText="1"/>
    </xf>
    <xf numFmtId="0" fontId="10" fillId="0" borderId="20" xfId="0" applyFont="1" applyBorder="1" applyAlignment="1">
      <alignment horizontal="center" vertical="center" textRotation="90" wrapText="1"/>
    </xf>
    <xf numFmtId="0" fontId="10" fillId="0" borderId="31" xfId="0" applyFont="1" applyBorder="1" applyAlignment="1">
      <alignment horizontal="center" vertical="center" textRotation="90" wrapText="1"/>
    </xf>
    <xf numFmtId="0" fontId="11" fillId="0" borderId="52" xfId="0" applyFont="1" applyBorder="1" applyAlignment="1">
      <alignment horizontal="center" vertical="center"/>
    </xf>
    <xf numFmtId="0" fontId="11" fillId="0" borderId="17" xfId="0" applyFont="1" applyBorder="1" applyAlignment="1">
      <alignment horizontal="center" vertical="center"/>
    </xf>
    <xf numFmtId="0" fontId="11" fillId="0" borderId="46" xfId="0" applyFont="1" applyBorder="1" applyAlignment="1">
      <alignment horizontal="center" vertical="center"/>
    </xf>
    <xf numFmtId="0" fontId="10" fillId="0" borderId="10" xfId="0" applyFont="1" applyBorder="1" applyAlignment="1">
      <alignment horizontal="center" vertical="center" textRotation="90" wrapText="1"/>
    </xf>
    <xf numFmtId="0" fontId="10" fillId="0" borderId="39" xfId="0" applyFont="1" applyBorder="1" applyAlignment="1">
      <alignment horizontal="center" vertical="center" textRotation="90" wrapText="1"/>
    </xf>
    <xf numFmtId="0" fontId="10" fillId="0" borderId="57" xfId="0" applyFont="1" applyBorder="1" applyAlignment="1">
      <alignment horizontal="center" vertical="center"/>
    </xf>
    <xf numFmtId="0" fontId="10" fillId="0" borderId="72" xfId="0" applyFont="1" applyFill="1" applyBorder="1" applyAlignment="1">
      <alignment horizontal="center" vertical="center" textRotation="90" wrapText="1"/>
    </xf>
    <xf numFmtId="0" fontId="10" fillId="0" borderId="40" xfId="0" applyFont="1" applyFill="1" applyBorder="1" applyAlignment="1">
      <alignment horizontal="center" vertical="center" textRotation="90" wrapText="1"/>
    </xf>
    <xf numFmtId="0" fontId="10" fillId="0" borderId="10"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36" xfId="0" applyFont="1" applyBorder="1" applyAlignment="1">
      <alignment horizontal="center" vertical="center"/>
    </xf>
    <xf numFmtId="0" fontId="10" fillId="0" borderId="74" xfId="0" applyFont="1" applyBorder="1" applyAlignment="1">
      <alignment horizontal="center" vertical="center"/>
    </xf>
    <xf numFmtId="0" fontId="10" fillId="0" borderId="0" xfId="0" applyFont="1" applyAlignment="1">
      <alignment vertical="top" wrapText="1"/>
    </xf>
    <xf numFmtId="0" fontId="10" fillId="0" borderId="15" xfId="0" applyFont="1" applyBorder="1" applyAlignment="1">
      <alignment horizontal="center" vertical="center" textRotation="90" wrapText="1"/>
    </xf>
    <xf numFmtId="0" fontId="10" fillId="0" borderId="61" xfId="0" applyFont="1" applyBorder="1" applyAlignment="1">
      <alignment horizontal="center" vertical="center" textRotation="90" wrapText="1"/>
    </xf>
    <xf numFmtId="0" fontId="10" fillId="0" borderId="13" xfId="0" applyFont="1" applyBorder="1" applyAlignment="1">
      <alignment horizontal="center" vertical="center" textRotation="90" wrapText="1"/>
    </xf>
    <xf numFmtId="0" fontId="10" fillId="0" borderId="14" xfId="0" applyFont="1" applyBorder="1" applyAlignment="1">
      <alignment horizontal="center" vertical="center" textRotation="90" wrapText="1"/>
    </xf>
    <xf numFmtId="0" fontId="10" fillId="0" borderId="57" xfId="0" applyFont="1" applyBorder="1" applyAlignment="1">
      <alignment horizontal="center" vertical="center" textRotation="90" wrapText="1"/>
    </xf>
    <xf numFmtId="0" fontId="10" fillId="0" borderId="1" xfId="0" applyFont="1" applyBorder="1" applyAlignment="1">
      <alignment horizontal="center" vertical="center" textRotation="90" wrapText="1"/>
    </xf>
    <xf numFmtId="0" fontId="10" fillId="0" borderId="26"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50" xfId="0" applyNumberFormat="1" applyFont="1" applyBorder="1" applyAlignment="1">
      <alignment horizontal="center" vertical="center" textRotation="90" wrapText="1"/>
    </xf>
    <xf numFmtId="0" fontId="10" fillId="0" borderId="18" xfId="0" applyNumberFormat="1" applyFont="1" applyBorder="1" applyAlignment="1">
      <alignment horizontal="center" vertical="center" textRotation="90" wrapText="1"/>
    </xf>
    <xf numFmtId="0" fontId="10" fillId="0" borderId="42" xfId="0" applyNumberFormat="1" applyFont="1" applyBorder="1" applyAlignment="1">
      <alignment horizontal="center" vertical="center" textRotation="90" wrapText="1"/>
    </xf>
    <xf numFmtId="0" fontId="10" fillId="0" borderId="17" xfId="0" applyFont="1" applyBorder="1" applyAlignment="1">
      <alignment horizontal="center" vertical="center" textRotation="90" wrapText="1"/>
    </xf>
    <xf numFmtId="0" fontId="10" fillId="0" borderId="62" xfId="0" applyFont="1" applyBorder="1" applyAlignment="1">
      <alignment horizontal="center" vertical="center" textRotation="90" wrapText="1"/>
    </xf>
    <xf numFmtId="0" fontId="10" fillId="0" borderId="21" xfId="0" applyFont="1" applyBorder="1" applyAlignment="1">
      <alignment horizontal="center" vertical="center" textRotation="90" wrapText="1"/>
    </xf>
    <xf numFmtId="0" fontId="10" fillId="0" borderId="50" xfId="0" applyFont="1" applyBorder="1" applyAlignment="1">
      <alignment horizontal="center" vertical="center" textRotation="90" wrapText="1"/>
    </xf>
    <xf numFmtId="0" fontId="10" fillId="0" borderId="18" xfId="0" applyFont="1" applyBorder="1" applyAlignment="1">
      <alignment horizontal="center" vertical="center" textRotation="90" wrapText="1"/>
    </xf>
    <xf numFmtId="0" fontId="10" fillId="0" borderId="42" xfId="0" applyFont="1" applyBorder="1" applyAlignment="1">
      <alignment horizontal="center" vertical="center" textRotation="90" wrapText="1"/>
    </xf>
    <xf numFmtId="0" fontId="11" fillId="0" borderId="15"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25" xfId="0" applyFont="1" applyBorder="1" applyAlignment="1">
      <alignment horizontal="center" vertical="center" wrapText="1"/>
    </xf>
    <xf numFmtId="0" fontId="10" fillId="0" borderId="35" xfId="0" applyFont="1" applyBorder="1" applyAlignment="1">
      <alignment horizontal="center" vertical="center" textRotation="90" wrapText="1"/>
    </xf>
    <xf numFmtId="0" fontId="10" fillId="0" borderId="7" xfId="0" applyFont="1" applyBorder="1" applyAlignment="1">
      <alignment horizontal="center" vertical="center" textRotation="90" wrapText="1"/>
    </xf>
    <xf numFmtId="0" fontId="10" fillId="0" borderId="40" xfId="0" applyFont="1" applyBorder="1" applyAlignment="1">
      <alignment horizontal="center" vertical="center" textRotation="90" wrapText="1"/>
    </xf>
    <xf numFmtId="0" fontId="6" fillId="0" borderId="10"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36" xfId="0" applyFont="1" applyBorder="1" applyAlignment="1">
      <alignment horizontal="center" vertical="center"/>
    </xf>
    <xf numFmtId="0" fontId="6" fillId="0" borderId="74" xfId="0" applyFont="1" applyBorder="1" applyAlignment="1">
      <alignment horizontal="center" vertical="center"/>
    </xf>
    <xf numFmtId="0" fontId="11" fillId="0" borderId="0" xfId="0" applyFont="1" applyAlignment="1">
      <alignment horizontal="left" wrapText="1"/>
    </xf>
    <xf numFmtId="0" fontId="3" fillId="2" borderId="24" xfId="0" applyFont="1" applyFill="1" applyBorder="1" applyAlignment="1">
      <alignment horizontal="left" vertical="top" wrapText="1"/>
    </xf>
    <xf numFmtId="49" fontId="5" fillId="2" borderId="15" xfId="0" applyNumberFormat="1" applyFont="1" applyFill="1" applyBorder="1" applyAlignment="1">
      <alignment horizontal="center" vertical="top"/>
    </xf>
    <xf numFmtId="49" fontId="5" fillId="2" borderId="13" xfId="0" applyNumberFormat="1" applyFont="1" applyFill="1" applyBorder="1" applyAlignment="1">
      <alignment horizontal="center" vertical="top"/>
    </xf>
    <xf numFmtId="49" fontId="5" fillId="3" borderId="25" xfId="0" applyNumberFormat="1" applyFont="1" applyFill="1" applyBorder="1" applyAlignment="1">
      <alignment horizontal="center" vertical="top"/>
    </xf>
    <xf numFmtId="49" fontId="5" fillId="3" borderId="63" xfId="0" applyNumberFormat="1" applyFont="1" applyFill="1" applyBorder="1" applyAlignment="1">
      <alignment horizontal="center" vertical="top"/>
    </xf>
    <xf numFmtId="49" fontId="2" fillId="0" borderId="52" xfId="0" applyNumberFormat="1" applyFont="1" applyBorder="1" applyAlignment="1">
      <alignment horizontal="center" vertical="top"/>
    </xf>
    <xf numFmtId="49" fontId="2" fillId="0" borderId="73" xfId="0" applyNumberFormat="1" applyFont="1" applyBorder="1" applyAlignment="1">
      <alignment horizontal="center" vertical="top"/>
    </xf>
    <xf numFmtId="0" fontId="6" fillId="4" borderId="65" xfId="0" applyFont="1" applyFill="1" applyBorder="1" applyAlignment="1">
      <alignment horizontal="left" vertical="top" wrapText="1"/>
    </xf>
    <xf numFmtId="0" fontId="6" fillId="4" borderId="41" xfId="0" applyFont="1" applyFill="1" applyBorder="1" applyAlignment="1">
      <alignment horizontal="left" vertical="top" wrapText="1"/>
    </xf>
    <xf numFmtId="0" fontId="6" fillId="0" borderId="26" xfId="0" applyFont="1" applyFill="1" applyBorder="1" applyAlignment="1">
      <alignment horizontal="center" vertical="top" wrapText="1"/>
    </xf>
    <xf numFmtId="0" fontId="6" fillId="0" borderId="19" xfId="0" applyFont="1" applyFill="1" applyBorder="1" applyAlignment="1">
      <alignment horizontal="center" vertical="top" wrapText="1"/>
    </xf>
    <xf numFmtId="0" fontId="6" fillId="0" borderId="30" xfId="0" applyFont="1" applyFill="1" applyBorder="1" applyAlignment="1">
      <alignment horizontal="center" vertical="top" wrapText="1"/>
    </xf>
    <xf numFmtId="0" fontId="6" fillId="0" borderId="27" xfId="0" applyFont="1" applyFill="1" applyBorder="1" applyAlignment="1">
      <alignment horizontal="center" vertical="top" wrapText="1"/>
    </xf>
    <xf numFmtId="0" fontId="6" fillId="0" borderId="20" xfId="0" applyFont="1" applyFill="1" applyBorder="1" applyAlignment="1">
      <alignment horizontal="center" vertical="top" wrapText="1"/>
    </xf>
    <xf numFmtId="0" fontId="6" fillId="0" borderId="31" xfId="0" applyFont="1" applyFill="1" applyBorder="1" applyAlignment="1">
      <alignment horizontal="center" vertical="top" wrapText="1"/>
    </xf>
    <xf numFmtId="49" fontId="2" fillId="0" borderId="66" xfId="0" applyNumberFormat="1" applyFont="1" applyBorder="1" applyAlignment="1">
      <alignment horizontal="center" vertical="top"/>
    </xf>
    <xf numFmtId="49" fontId="2" fillId="0" borderId="44" xfId="0" applyNumberFormat="1" applyFont="1" applyBorder="1" applyAlignment="1">
      <alignment horizontal="center" vertical="top"/>
    </xf>
    <xf numFmtId="0" fontId="6" fillId="4" borderId="28" xfId="0" applyFont="1" applyFill="1" applyBorder="1" applyAlignment="1">
      <alignment horizontal="left" vertical="top" wrapText="1"/>
    </xf>
    <xf numFmtId="1" fontId="6" fillId="0" borderId="26" xfId="0" applyNumberFormat="1" applyFont="1" applyFill="1" applyBorder="1" applyAlignment="1">
      <alignment horizontal="center" vertical="top"/>
    </xf>
    <xf numFmtId="1" fontId="6" fillId="0" borderId="30" xfId="0" applyNumberFormat="1" applyFont="1" applyFill="1" applyBorder="1" applyAlignment="1">
      <alignment horizontal="center" vertical="top"/>
    </xf>
    <xf numFmtId="49" fontId="6" fillId="0" borderId="26" xfId="0" applyNumberFormat="1" applyFont="1" applyFill="1" applyBorder="1" applyAlignment="1">
      <alignment horizontal="center" vertical="top"/>
    </xf>
    <xf numFmtId="49" fontId="6" fillId="0" borderId="30" xfId="0" applyNumberFormat="1" applyFont="1" applyFill="1" applyBorder="1" applyAlignment="1">
      <alignment horizontal="center" vertical="top"/>
    </xf>
    <xf numFmtId="49" fontId="5" fillId="3" borderId="45" xfId="0" applyNumberFormat="1" applyFont="1" applyFill="1" applyBorder="1" applyAlignment="1">
      <alignment horizontal="right" vertical="top"/>
    </xf>
    <xf numFmtId="0" fontId="5" fillId="3" borderId="67" xfId="0" applyFont="1" applyFill="1" applyBorder="1" applyAlignment="1">
      <alignment horizontal="left" vertical="top" wrapText="1"/>
    </xf>
    <xf numFmtId="49" fontId="6" fillId="0" borderId="5" xfId="0" applyNumberFormat="1" applyFont="1" applyBorder="1" applyAlignment="1">
      <alignment horizontal="center" vertical="top"/>
    </xf>
    <xf numFmtId="49" fontId="6" fillId="0" borderId="18" xfId="0" applyNumberFormat="1" applyFont="1" applyBorder="1" applyAlignment="1">
      <alignment horizontal="center" vertical="top"/>
    </xf>
    <xf numFmtId="49" fontId="6" fillId="0" borderId="12" xfId="0" applyNumberFormat="1" applyFont="1" applyBorder="1" applyAlignment="1">
      <alignment horizontal="center" vertical="top"/>
    </xf>
    <xf numFmtId="0" fontId="6" fillId="4" borderId="9" xfId="0" applyFont="1" applyFill="1" applyBorder="1" applyAlignment="1">
      <alignment horizontal="left" vertical="top" wrapText="1"/>
    </xf>
    <xf numFmtId="0" fontId="6" fillId="4" borderId="19" xfId="0" applyFont="1" applyFill="1" applyBorder="1" applyAlignment="1">
      <alignment horizontal="left" vertical="top" wrapText="1"/>
    </xf>
    <xf numFmtId="0" fontId="6" fillId="4" borderId="36" xfId="0" applyFont="1" applyFill="1" applyBorder="1" applyAlignment="1">
      <alignment horizontal="left" vertical="top" wrapText="1"/>
    </xf>
    <xf numFmtId="1" fontId="6" fillId="0" borderId="19" xfId="0" applyNumberFormat="1" applyFont="1" applyFill="1" applyBorder="1" applyAlignment="1">
      <alignment horizontal="center" vertical="top"/>
    </xf>
    <xf numFmtId="49" fontId="6" fillId="0" borderId="19" xfId="0" applyNumberFormat="1" applyFont="1" applyFill="1" applyBorder="1" applyAlignment="1">
      <alignment horizontal="center" vertical="top"/>
    </xf>
    <xf numFmtId="49" fontId="6" fillId="0" borderId="27" xfId="0" applyNumberFormat="1" applyFont="1" applyFill="1" applyBorder="1" applyAlignment="1">
      <alignment horizontal="center" vertical="top"/>
    </xf>
    <xf numFmtId="49" fontId="6" fillId="0" borderId="20" xfId="0" applyNumberFormat="1" applyFont="1" applyFill="1" applyBorder="1" applyAlignment="1">
      <alignment horizontal="center" vertical="top"/>
    </xf>
    <xf numFmtId="49" fontId="6" fillId="0" borderId="31" xfId="0" applyNumberFormat="1" applyFont="1" applyFill="1" applyBorder="1" applyAlignment="1">
      <alignment horizontal="center" vertical="top"/>
    </xf>
    <xf numFmtId="49" fontId="6" fillId="0" borderId="27" xfId="8" applyNumberFormat="1" applyFont="1" applyFill="1" applyBorder="1" applyAlignment="1">
      <alignment horizontal="center" vertical="top"/>
    </xf>
    <xf numFmtId="49" fontId="6" fillId="0" borderId="31" xfId="8" applyNumberFormat="1" applyFont="1" applyFill="1" applyBorder="1" applyAlignment="1">
      <alignment horizontal="center" vertical="top"/>
    </xf>
    <xf numFmtId="49" fontId="26" fillId="2" borderId="34" xfId="0" applyNumberFormat="1" applyFont="1" applyFill="1" applyBorder="1" applyAlignment="1">
      <alignment horizontal="center" vertical="top"/>
    </xf>
    <xf numFmtId="49" fontId="26" fillId="2" borderId="39" xfId="0" applyNumberFormat="1" applyFont="1" applyFill="1" applyBorder="1" applyAlignment="1">
      <alignment horizontal="center" vertical="top"/>
    </xf>
    <xf numFmtId="49" fontId="26" fillId="3" borderId="26" xfId="0" applyNumberFormat="1" applyFont="1" applyFill="1" applyBorder="1" applyAlignment="1">
      <alignment horizontal="center" vertical="top"/>
    </xf>
    <xf numFmtId="49" fontId="26" fillId="3" borderId="30" xfId="0" applyNumberFormat="1" applyFont="1" applyFill="1" applyBorder="1" applyAlignment="1">
      <alignment horizontal="center" vertical="top"/>
    </xf>
    <xf numFmtId="49" fontId="26" fillId="0" borderId="26" xfId="0" applyNumberFormat="1" applyFont="1" applyBorder="1" applyAlignment="1">
      <alignment horizontal="center" vertical="top"/>
    </xf>
    <xf numFmtId="49" fontId="26" fillId="0" borderId="30" xfId="0" applyNumberFormat="1" applyFont="1" applyBorder="1" applyAlignment="1">
      <alignment horizontal="center" vertical="top"/>
    </xf>
    <xf numFmtId="0" fontId="10" fillId="0" borderId="27" xfId="0" applyFont="1" applyFill="1" applyBorder="1" applyAlignment="1">
      <alignment vertical="top" wrapText="1"/>
    </xf>
    <xf numFmtId="0" fontId="10" fillId="0" borderId="31" xfId="0" applyFont="1" applyFill="1" applyBorder="1" applyAlignment="1">
      <alignment vertical="top" wrapText="1"/>
    </xf>
    <xf numFmtId="49" fontId="19" fillId="0" borderId="5" xfId="0" applyNumberFormat="1" applyFont="1" applyBorder="1" applyAlignment="1">
      <alignment horizontal="center" vertical="top"/>
    </xf>
    <xf numFmtId="49" fontId="19" fillId="0" borderId="12" xfId="0" applyNumberFormat="1" applyFont="1" applyBorder="1" applyAlignment="1">
      <alignment horizontal="center" vertical="top"/>
    </xf>
    <xf numFmtId="49" fontId="19" fillId="0" borderId="50" xfId="0" applyNumberFormat="1" applyFont="1" applyBorder="1" applyAlignment="1">
      <alignment horizontal="center" vertical="top"/>
    </xf>
    <xf numFmtId="49" fontId="19" fillId="0" borderId="42" xfId="0" applyNumberFormat="1" applyFont="1" applyBorder="1" applyAlignment="1">
      <alignment horizontal="center" vertical="top"/>
    </xf>
    <xf numFmtId="49" fontId="5" fillId="3" borderId="30" xfId="0" applyNumberFormat="1" applyFont="1" applyFill="1" applyBorder="1" applyAlignment="1">
      <alignment horizontal="right" vertical="top"/>
    </xf>
    <xf numFmtId="0" fontId="5" fillId="3" borderId="26" xfId="0" applyFont="1" applyFill="1" applyBorder="1" applyAlignment="1">
      <alignment horizontal="left" vertical="top" wrapText="1"/>
    </xf>
    <xf numFmtId="0" fontId="23" fillId="4" borderId="65" xfId="0" applyFont="1" applyFill="1" applyBorder="1" applyAlignment="1">
      <alignment horizontal="left" vertical="top" wrapText="1"/>
    </xf>
    <xf numFmtId="0" fontId="23" fillId="4" borderId="41" xfId="0" applyFont="1" applyFill="1" applyBorder="1" applyAlignment="1">
      <alignment horizontal="left" vertical="top" wrapText="1"/>
    </xf>
    <xf numFmtId="1" fontId="23" fillId="0" borderId="26" xfId="0" applyNumberFormat="1" applyFont="1" applyFill="1" applyBorder="1" applyAlignment="1">
      <alignment horizontal="center" vertical="top"/>
    </xf>
    <xf numFmtId="1" fontId="23" fillId="0" borderId="30" xfId="0" applyNumberFormat="1" applyFont="1" applyFill="1" applyBorder="1" applyAlignment="1">
      <alignment horizontal="center" vertical="top"/>
    </xf>
    <xf numFmtId="49" fontId="23" fillId="0" borderId="26" xfId="0" applyNumberFormat="1" applyFont="1" applyFill="1" applyBorder="1" applyAlignment="1">
      <alignment horizontal="center" vertical="top"/>
    </xf>
    <xf numFmtId="49" fontId="23" fillId="0" borderId="30" xfId="0" applyNumberFormat="1" applyFont="1" applyFill="1" applyBorder="1" applyAlignment="1">
      <alignment horizontal="center" vertical="top"/>
    </xf>
    <xf numFmtId="49" fontId="23" fillId="0" borderId="27" xfId="0" applyNumberFormat="1" applyFont="1" applyFill="1" applyBorder="1" applyAlignment="1">
      <alignment horizontal="center" vertical="top"/>
    </xf>
    <xf numFmtId="49" fontId="23" fillId="0" borderId="31" xfId="0" applyNumberFormat="1" applyFont="1" applyFill="1" applyBorder="1" applyAlignment="1">
      <alignment horizontal="center" vertical="top"/>
    </xf>
    <xf numFmtId="49" fontId="26" fillId="3" borderId="3" xfId="0" applyNumberFormat="1" applyFont="1" applyFill="1" applyBorder="1" applyAlignment="1">
      <alignment horizontal="right" vertical="top"/>
    </xf>
    <xf numFmtId="49" fontId="26" fillId="3" borderId="4" xfId="0" applyNumberFormat="1" applyFont="1" applyFill="1" applyBorder="1" applyAlignment="1">
      <alignment horizontal="right" vertical="top"/>
    </xf>
    <xf numFmtId="49" fontId="26" fillId="3" borderId="60" xfId="0" applyNumberFormat="1" applyFont="1" applyFill="1" applyBorder="1" applyAlignment="1">
      <alignment horizontal="right" vertical="top"/>
    </xf>
    <xf numFmtId="49" fontId="26" fillId="2" borderId="22" xfId="0" applyNumberFormat="1" applyFont="1" applyFill="1" applyBorder="1" applyAlignment="1">
      <alignment horizontal="right" vertical="top"/>
    </xf>
    <xf numFmtId="49" fontId="26" fillId="2" borderId="23" xfId="0" applyNumberFormat="1" applyFont="1" applyFill="1" applyBorder="1" applyAlignment="1">
      <alignment horizontal="right" vertical="top"/>
    </xf>
    <xf numFmtId="49" fontId="26" fillId="25" borderId="39" xfId="0" applyNumberFormat="1" applyFont="1" applyFill="1" applyBorder="1" applyAlignment="1">
      <alignment horizontal="right" vertical="top"/>
    </xf>
    <xf numFmtId="49" fontId="26" fillId="25" borderId="4" xfId="0" applyNumberFormat="1" applyFont="1" applyFill="1" applyBorder="1" applyAlignment="1">
      <alignment horizontal="right" vertical="top"/>
    </xf>
    <xf numFmtId="49" fontId="26" fillId="25" borderId="30" xfId="0" applyNumberFormat="1" applyFont="1" applyFill="1" applyBorder="1" applyAlignment="1">
      <alignment horizontal="right" vertical="top"/>
    </xf>
    <xf numFmtId="49" fontId="26" fillId="25" borderId="60" xfId="0" applyNumberFormat="1" applyFont="1" applyFill="1" applyBorder="1" applyAlignment="1">
      <alignment horizontal="right" vertical="top"/>
    </xf>
    <xf numFmtId="0" fontId="26" fillId="3" borderId="4" xfId="0" applyFont="1" applyFill="1" applyBorder="1" applyAlignment="1">
      <alignment horizontal="left" vertical="top" wrapText="1"/>
    </xf>
    <xf numFmtId="0" fontId="26" fillId="3" borderId="60" xfId="0" applyFont="1" applyFill="1" applyBorder="1" applyAlignment="1">
      <alignment horizontal="left" vertical="top" wrapText="1"/>
    </xf>
    <xf numFmtId="0" fontId="11" fillId="2" borderId="23" xfId="0" applyFont="1" applyFill="1" applyBorder="1" applyAlignment="1">
      <alignment horizontal="left" vertical="top"/>
    </xf>
    <xf numFmtId="0" fontId="11" fillId="2" borderId="24" xfId="0" applyFont="1" applyFill="1" applyBorder="1" applyAlignment="1">
      <alignment horizontal="left" vertical="top"/>
    </xf>
    <xf numFmtId="49" fontId="26" fillId="0" borderId="26" xfId="0" applyNumberFormat="1" applyFont="1" applyBorder="1" applyAlignment="1">
      <alignment horizontal="center" vertical="top" wrapText="1"/>
    </xf>
    <xf numFmtId="49" fontId="26" fillId="0" borderId="19" xfId="0" applyNumberFormat="1" applyFont="1" applyBorder="1" applyAlignment="1">
      <alignment horizontal="center" vertical="top" wrapText="1"/>
    </xf>
    <xf numFmtId="49" fontId="19" fillId="0" borderId="17" xfId="0" applyNumberFormat="1" applyFont="1" applyBorder="1" applyAlignment="1">
      <alignment horizontal="center" vertical="top"/>
    </xf>
    <xf numFmtId="49" fontId="19" fillId="0" borderId="0" xfId="0" applyNumberFormat="1" applyFont="1" applyBorder="1" applyAlignment="1">
      <alignment horizontal="center" vertical="top"/>
    </xf>
    <xf numFmtId="49" fontId="19" fillId="0" borderId="21" xfId="0" applyNumberFormat="1" applyFont="1" applyBorder="1" applyAlignment="1">
      <alignment horizontal="center" vertical="top"/>
    </xf>
    <xf numFmtId="49" fontId="19" fillId="0" borderId="35" xfId="0" applyNumberFormat="1" applyFont="1" applyBorder="1" applyAlignment="1">
      <alignment horizontal="center" vertical="top" wrapText="1"/>
    </xf>
    <xf numFmtId="49" fontId="19" fillId="0" borderId="19" xfId="0" applyNumberFormat="1" applyFont="1" applyBorder="1" applyAlignment="1">
      <alignment horizontal="center" vertical="top" wrapText="1"/>
    </xf>
    <xf numFmtId="0" fontId="1" fillId="0" borderId="19" xfId="0" applyFont="1" applyBorder="1" applyAlignment="1">
      <alignment horizontal="center" vertical="top" wrapText="1"/>
    </xf>
    <xf numFmtId="0" fontId="1" fillId="0" borderId="30" xfId="0" applyFont="1" applyBorder="1" applyAlignment="1">
      <alignment horizontal="center" vertical="top" wrapText="1"/>
    </xf>
    <xf numFmtId="0" fontId="23" fillId="0" borderId="26" xfId="0" applyFont="1" applyFill="1" applyBorder="1" applyAlignment="1">
      <alignment horizontal="left" vertical="top" wrapText="1"/>
    </xf>
    <xf numFmtId="0" fontId="23" fillId="0" borderId="19" xfId="0" applyFont="1" applyFill="1" applyBorder="1" applyAlignment="1">
      <alignment horizontal="left" vertical="top" wrapText="1"/>
    </xf>
    <xf numFmtId="0" fontId="23" fillId="0" borderId="30" xfId="0" applyFont="1" applyFill="1" applyBorder="1" applyAlignment="1">
      <alignment horizontal="left" vertical="top" wrapText="1"/>
    </xf>
    <xf numFmtId="0" fontId="10" fillId="0" borderId="35" xfId="0" applyFont="1" applyFill="1" applyBorder="1" applyAlignment="1">
      <alignment horizontal="left" vertical="top" wrapText="1"/>
    </xf>
    <xf numFmtId="0" fontId="10" fillId="0" borderId="7" xfId="0" applyFont="1" applyFill="1" applyBorder="1" applyAlignment="1">
      <alignment horizontal="left" vertical="top" wrapText="1"/>
    </xf>
    <xf numFmtId="0" fontId="10" fillId="0" borderId="40" xfId="0" applyFont="1" applyFill="1" applyBorder="1" applyAlignment="1">
      <alignment horizontal="left" vertical="top" wrapText="1"/>
    </xf>
    <xf numFmtId="49" fontId="19" fillId="0" borderId="14" xfId="0" applyNumberFormat="1" applyFont="1" applyBorder="1" applyAlignment="1">
      <alignment horizontal="center" vertical="top"/>
    </xf>
    <xf numFmtId="49" fontId="19" fillId="0" borderId="19" xfId="0" applyNumberFormat="1" applyFont="1" applyBorder="1" applyAlignment="1">
      <alignment horizontal="center" vertical="top"/>
    </xf>
    <xf numFmtId="49" fontId="19" fillId="0" borderId="1" xfId="0" applyNumberFormat="1" applyFont="1" applyBorder="1" applyAlignment="1">
      <alignment horizontal="center" vertical="top"/>
    </xf>
    <xf numFmtId="49" fontId="19" fillId="0" borderId="26" xfId="0" applyNumberFormat="1" applyFont="1" applyBorder="1" applyAlignment="1">
      <alignment horizontal="center" vertical="top" wrapText="1"/>
    </xf>
    <xf numFmtId="49" fontId="19" fillId="0" borderId="30" xfId="0" applyNumberFormat="1" applyFont="1" applyBorder="1" applyAlignment="1">
      <alignment horizontal="center" vertical="top" wrapText="1"/>
    </xf>
    <xf numFmtId="0" fontId="23" fillId="0" borderId="7" xfId="0" applyFont="1" applyBorder="1" applyAlignment="1">
      <alignment horizontal="left" vertical="top" wrapText="1"/>
    </xf>
    <xf numFmtId="0" fontId="23" fillId="0" borderId="40" xfId="0" applyFont="1" applyBorder="1" applyAlignment="1">
      <alignment horizontal="left" vertical="top" wrapText="1"/>
    </xf>
    <xf numFmtId="49" fontId="26" fillId="3" borderId="31" xfId="0" applyNumberFormat="1" applyFont="1" applyFill="1" applyBorder="1" applyAlignment="1">
      <alignment horizontal="right" vertical="top"/>
    </xf>
    <xf numFmtId="0" fontId="26" fillId="3" borderId="22" xfId="0" applyFont="1" applyFill="1" applyBorder="1" applyAlignment="1">
      <alignment horizontal="left" vertical="top" wrapText="1"/>
    </xf>
    <xf numFmtId="0" fontId="26" fillId="3" borderId="23" xfId="0" applyFont="1" applyFill="1" applyBorder="1" applyAlignment="1">
      <alignment horizontal="left" vertical="top" wrapText="1"/>
    </xf>
    <xf numFmtId="0" fontId="26" fillId="3" borderId="24" xfId="0" applyFont="1" applyFill="1" applyBorder="1" applyAlignment="1">
      <alignment horizontal="left" vertical="top" wrapText="1"/>
    </xf>
    <xf numFmtId="49" fontId="26" fillId="3" borderId="39" xfId="0" applyNumberFormat="1" applyFont="1" applyFill="1" applyBorder="1" applyAlignment="1">
      <alignment horizontal="right" vertical="top"/>
    </xf>
    <xf numFmtId="49" fontId="26" fillId="3" borderId="30" xfId="0" applyNumberFormat="1" applyFont="1" applyFill="1" applyBorder="1" applyAlignment="1">
      <alignment horizontal="right" vertical="top"/>
    </xf>
    <xf numFmtId="49" fontId="26" fillId="2" borderId="24" xfId="0" applyNumberFormat="1" applyFont="1" applyFill="1" applyBorder="1" applyAlignment="1">
      <alignment horizontal="right" vertical="top"/>
    </xf>
    <xf numFmtId="0" fontId="11" fillId="2" borderId="22" xfId="0" applyFont="1" applyFill="1" applyBorder="1" applyAlignment="1">
      <alignment horizontal="left" vertical="top" wrapText="1"/>
    </xf>
    <xf numFmtId="0" fontId="11" fillId="2" borderId="23" xfId="0" applyFont="1" applyFill="1" applyBorder="1" applyAlignment="1">
      <alignment horizontal="left" vertical="top" wrapText="1"/>
    </xf>
    <xf numFmtId="0" fontId="11" fillId="2" borderId="24" xfId="0" applyFont="1" applyFill="1" applyBorder="1" applyAlignment="1">
      <alignment horizontal="left" vertical="top" wrapText="1"/>
    </xf>
    <xf numFmtId="0" fontId="23" fillId="0" borderId="65" xfId="0" applyFont="1" applyFill="1" applyBorder="1" applyAlignment="1">
      <alignment vertical="top" wrapText="1"/>
    </xf>
    <xf numFmtId="0" fontId="23" fillId="0" borderId="28" xfId="0" applyFont="1" applyFill="1" applyBorder="1" applyAlignment="1">
      <alignment vertical="top" wrapText="1"/>
    </xf>
    <xf numFmtId="0" fontId="7" fillId="0" borderId="28" xfId="0" applyFont="1" applyBorder="1" applyAlignment="1">
      <alignment vertical="top" wrapText="1"/>
    </xf>
    <xf numFmtId="0" fontId="7" fillId="0" borderId="41" xfId="0" applyFont="1" applyBorder="1" applyAlignment="1">
      <alignment vertical="top" wrapText="1"/>
    </xf>
    <xf numFmtId="49" fontId="26" fillId="26" borderId="32" xfId="0" applyNumberFormat="1" applyFont="1" applyFill="1" applyBorder="1" applyAlignment="1">
      <alignment horizontal="right" vertical="top"/>
    </xf>
    <xf numFmtId="49" fontId="26" fillId="26" borderId="23" xfId="0" applyNumberFormat="1" applyFont="1" applyFill="1" applyBorder="1" applyAlignment="1">
      <alignment horizontal="right" vertical="top"/>
    </xf>
    <xf numFmtId="49" fontId="26" fillId="26" borderId="24" xfId="0" applyNumberFormat="1" applyFont="1" applyFill="1" applyBorder="1" applyAlignment="1">
      <alignment horizontal="right" vertical="top"/>
    </xf>
    <xf numFmtId="49" fontId="5" fillId="26" borderId="32" xfId="0" applyNumberFormat="1" applyFont="1" applyFill="1" applyBorder="1" applyAlignment="1">
      <alignment horizontal="right" vertical="top"/>
    </xf>
    <xf numFmtId="49" fontId="5" fillId="26" borderId="23" xfId="0" applyNumberFormat="1" applyFont="1" applyFill="1" applyBorder="1" applyAlignment="1">
      <alignment horizontal="right" vertical="top"/>
    </xf>
    <xf numFmtId="49" fontId="5" fillId="26" borderId="24" xfId="0" applyNumberFormat="1" applyFont="1" applyFill="1" applyBorder="1" applyAlignment="1">
      <alignment horizontal="right" vertical="top"/>
    </xf>
    <xf numFmtId="0" fontId="4" fillId="0" borderId="27" xfId="0" applyFont="1" applyFill="1" applyBorder="1" applyAlignment="1">
      <alignment vertical="top" wrapText="1"/>
    </xf>
    <xf numFmtId="0" fontId="4" fillId="0" borderId="20" xfId="0" applyFont="1" applyFill="1" applyBorder="1" applyAlignment="1">
      <alignment vertical="top" wrapText="1"/>
    </xf>
    <xf numFmtId="164" fontId="10" fillId="0" borderId="62" xfId="0" applyNumberFormat="1" applyFont="1" applyBorder="1" applyAlignment="1">
      <alignment horizontal="center" vertical="top" wrapText="1"/>
    </xf>
    <xf numFmtId="164" fontId="10" fillId="0" borderId="69" xfId="0" applyNumberFormat="1" applyFont="1" applyBorder="1" applyAlignment="1">
      <alignment horizontal="center" vertical="top" wrapText="1"/>
    </xf>
    <xf numFmtId="49" fontId="20" fillId="0" borderId="0" xfId="0" applyNumberFormat="1" applyFont="1" applyFill="1" applyBorder="1" applyAlignment="1">
      <alignment horizontal="left" vertical="top" wrapText="1"/>
    </xf>
    <xf numFmtId="164" fontId="11" fillId="6" borderId="32" xfId="0" applyNumberFormat="1" applyFont="1" applyFill="1" applyBorder="1" applyAlignment="1">
      <alignment horizontal="center" vertical="top" wrapText="1"/>
    </xf>
    <xf numFmtId="164" fontId="11" fillId="6" borderId="23" xfId="0" applyNumberFormat="1" applyFont="1" applyFill="1" applyBorder="1" applyAlignment="1">
      <alignment horizontal="center" vertical="top" wrapText="1"/>
    </xf>
    <xf numFmtId="164" fontId="11" fillId="6" borderId="24" xfId="0" applyNumberFormat="1" applyFont="1" applyFill="1" applyBorder="1" applyAlignment="1">
      <alignment horizontal="center" vertical="top" wrapText="1"/>
    </xf>
    <xf numFmtId="164" fontId="26" fillId="6" borderId="32" xfId="0" applyNumberFormat="1" applyFont="1" applyFill="1" applyBorder="1" applyAlignment="1">
      <alignment horizontal="center" vertical="top" wrapText="1"/>
    </xf>
    <xf numFmtId="164" fontId="26" fillId="6" borderId="23" xfId="0" applyNumberFormat="1" applyFont="1" applyFill="1" applyBorder="1" applyAlignment="1">
      <alignment horizontal="center" vertical="top" wrapText="1"/>
    </xf>
    <xf numFmtId="164" fontId="26" fillId="6" borderId="24" xfId="0" applyNumberFormat="1" applyFont="1" applyFill="1" applyBorder="1" applyAlignment="1">
      <alignment horizontal="center" vertical="top" wrapText="1"/>
    </xf>
    <xf numFmtId="164" fontId="11" fillId="5" borderId="23" xfId="0" applyNumberFormat="1" applyFont="1" applyFill="1" applyBorder="1" applyAlignment="1">
      <alignment horizontal="center" vertical="top" wrapText="1"/>
    </xf>
    <xf numFmtId="164" fontId="11" fillId="5" borderId="24" xfId="0" applyNumberFormat="1" applyFont="1" applyFill="1" applyBorder="1" applyAlignment="1">
      <alignment horizontal="center" vertical="top" wrapText="1"/>
    </xf>
    <xf numFmtId="0" fontId="7" fillId="0" borderId="62" xfId="0" applyFont="1" applyBorder="1" applyAlignment="1">
      <alignment horizontal="center" vertical="top" wrapText="1"/>
    </xf>
    <xf numFmtId="0" fontId="7" fillId="0" borderId="69" xfId="0" applyFont="1" applyBorder="1" applyAlignment="1">
      <alignment horizontal="center" vertical="top" wrapText="1"/>
    </xf>
    <xf numFmtId="0" fontId="6" fillId="4" borderId="44" xfId="0" applyFont="1" applyFill="1" applyBorder="1" applyAlignment="1">
      <alignment horizontal="left" vertical="top" wrapText="1"/>
    </xf>
    <xf numFmtId="0" fontId="6" fillId="4" borderId="43" xfId="0" applyFont="1" applyFill="1" applyBorder="1" applyAlignment="1">
      <alignment horizontal="left" vertical="top" wrapText="1"/>
    </xf>
    <xf numFmtId="0" fontId="6" fillId="4" borderId="45" xfId="0" applyFont="1" applyFill="1" applyBorder="1" applyAlignment="1">
      <alignment horizontal="left" vertical="top" wrapText="1"/>
    </xf>
    <xf numFmtId="164" fontId="10" fillId="0" borderId="44" xfId="0" applyNumberFormat="1" applyFont="1" applyBorder="1" applyAlignment="1">
      <alignment horizontal="center" vertical="top" wrapText="1"/>
    </xf>
    <xf numFmtId="164" fontId="10" fillId="0" borderId="43" xfId="0" applyNumberFormat="1" applyFont="1" applyBorder="1" applyAlignment="1">
      <alignment horizontal="center" vertical="top" wrapText="1"/>
    </xf>
    <xf numFmtId="164" fontId="10" fillId="0" borderId="45" xfId="0" applyNumberFormat="1" applyFont="1" applyBorder="1" applyAlignment="1">
      <alignment horizontal="center" vertical="top" wrapText="1"/>
    </xf>
    <xf numFmtId="164" fontId="10" fillId="0" borderId="17" xfId="0" applyNumberFormat="1" applyFont="1" applyBorder="1" applyAlignment="1">
      <alignment horizontal="center" vertical="top" wrapText="1"/>
    </xf>
    <xf numFmtId="164" fontId="10" fillId="0" borderId="46" xfId="0" applyNumberFormat="1" applyFont="1" applyBorder="1" applyAlignment="1">
      <alignment horizontal="center" vertical="top" wrapText="1"/>
    </xf>
    <xf numFmtId="0" fontId="4" fillId="0" borderId="19" xfId="0" applyFont="1" applyBorder="1" applyAlignment="1">
      <alignment horizontal="center" vertical="center" textRotation="90" wrapText="1"/>
    </xf>
    <xf numFmtId="0" fontId="4" fillId="0" borderId="30" xfId="0" applyFont="1" applyBorder="1" applyAlignment="1">
      <alignment horizontal="center" vertical="center" textRotation="90" wrapText="1"/>
    </xf>
    <xf numFmtId="0" fontId="4" fillId="0" borderId="23" xfId="0" applyFont="1" applyBorder="1" applyAlignment="1">
      <alignment horizontal="left" vertical="top" wrapText="1"/>
    </xf>
    <xf numFmtId="49" fontId="26" fillId="2" borderId="52" xfId="0" applyNumberFormat="1" applyFont="1" applyFill="1" applyBorder="1" applyAlignment="1">
      <alignment horizontal="center" vertical="top"/>
    </xf>
    <xf numFmtId="49" fontId="26" fillId="2" borderId="59" xfId="0" applyNumberFormat="1" applyFont="1" applyFill="1" applyBorder="1" applyAlignment="1">
      <alignment horizontal="center" vertical="top"/>
    </xf>
    <xf numFmtId="49" fontId="26" fillId="2" borderId="53" xfId="0" applyNumberFormat="1" applyFont="1" applyFill="1" applyBorder="1" applyAlignment="1">
      <alignment horizontal="center" vertical="top"/>
    </xf>
    <xf numFmtId="0" fontId="4" fillId="11" borderId="35" xfId="0" applyFont="1" applyFill="1" applyBorder="1" applyAlignment="1">
      <alignment horizontal="center" vertical="top" wrapText="1"/>
    </xf>
    <xf numFmtId="0" fontId="4" fillId="11" borderId="67" xfId="0" applyFont="1" applyFill="1" applyBorder="1" applyAlignment="1">
      <alignment horizontal="center" vertical="top" wrapText="1"/>
    </xf>
    <xf numFmtId="0" fontId="4" fillId="11" borderId="65" xfId="0" applyFont="1" applyFill="1" applyBorder="1" applyAlignment="1">
      <alignment horizontal="center" vertical="top" wrapText="1"/>
    </xf>
    <xf numFmtId="0" fontId="4" fillId="11" borderId="7" xfId="0" applyFont="1" applyFill="1" applyBorder="1" applyAlignment="1">
      <alignment horizontal="center" vertical="top" wrapText="1"/>
    </xf>
    <xf numFmtId="0" fontId="4" fillId="11" borderId="0" xfId="0" applyFont="1" applyFill="1" applyBorder="1" applyAlignment="1">
      <alignment horizontal="center" vertical="top" wrapText="1"/>
    </xf>
    <xf numFmtId="0" fontId="4" fillId="11" borderId="28" xfId="0" applyFont="1" applyFill="1" applyBorder="1" applyAlignment="1">
      <alignment horizontal="center" vertical="top" wrapText="1"/>
    </xf>
    <xf numFmtId="0" fontId="4" fillId="11" borderId="40" xfId="0" applyFont="1" applyFill="1" applyBorder="1" applyAlignment="1">
      <alignment horizontal="center" vertical="top" wrapText="1"/>
    </xf>
    <xf numFmtId="0" fontId="4" fillId="11" borderId="43" xfId="0" applyFont="1" applyFill="1" applyBorder="1" applyAlignment="1">
      <alignment horizontal="center" vertical="top" wrapText="1"/>
    </xf>
    <xf numFmtId="0" fontId="4" fillId="11" borderId="41" xfId="0" applyFont="1" applyFill="1" applyBorder="1" applyAlignment="1">
      <alignment horizontal="center" vertical="top" wrapText="1"/>
    </xf>
    <xf numFmtId="0" fontId="4" fillId="0" borderId="27" xfId="0" applyFont="1" applyBorder="1" applyAlignment="1">
      <alignment horizontal="left" vertical="top" wrapText="1"/>
    </xf>
    <xf numFmtId="49" fontId="26" fillId="2" borderId="6" xfId="0" applyNumberFormat="1" applyFont="1" applyFill="1" applyBorder="1" applyAlignment="1">
      <alignment horizontal="center" vertical="top"/>
    </xf>
    <xf numFmtId="49" fontId="5" fillId="11" borderId="30" xfId="0" applyNumberFormat="1" applyFont="1" applyFill="1" applyBorder="1" applyAlignment="1">
      <alignment horizontal="center" vertical="top" wrapText="1"/>
    </xf>
    <xf numFmtId="49" fontId="20" fillId="0" borderId="43" xfId="0" applyNumberFormat="1" applyFont="1" applyBorder="1" applyAlignment="1">
      <alignment horizontal="center" vertical="top" wrapText="1"/>
    </xf>
    <xf numFmtId="2" fontId="5" fillId="6" borderId="32" xfId="0" applyNumberFormat="1" applyFont="1" applyFill="1" applyBorder="1" applyAlignment="1">
      <alignment horizontal="center" vertical="top" wrapText="1"/>
    </xf>
    <xf numFmtId="2" fontId="5" fillId="6" borderId="23" xfId="0" applyNumberFormat="1" applyFont="1" applyFill="1" applyBorder="1" applyAlignment="1">
      <alignment horizontal="center" vertical="top" wrapText="1"/>
    </xf>
    <xf numFmtId="2" fontId="5" fillId="6" borderId="24" xfId="0" applyNumberFormat="1" applyFont="1" applyFill="1" applyBorder="1" applyAlignment="1">
      <alignment horizontal="center" vertical="top" wrapText="1"/>
    </xf>
    <xf numFmtId="2" fontId="6" fillId="0" borderId="52" xfId="0" applyNumberFormat="1" applyFont="1" applyBorder="1" applyAlignment="1">
      <alignment horizontal="center" vertical="top" wrapText="1"/>
    </xf>
    <xf numFmtId="2" fontId="6" fillId="0" borderId="17" xfId="0" applyNumberFormat="1" applyFont="1" applyBorder="1" applyAlignment="1">
      <alignment horizontal="center" vertical="top" wrapText="1"/>
    </xf>
    <xf numFmtId="2" fontId="6" fillId="0" borderId="46" xfId="0" applyNumberFormat="1" applyFont="1" applyBorder="1" applyAlignment="1">
      <alignment horizontal="center" vertical="top" wrapText="1"/>
    </xf>
    <xf numFmtId="2" fontId="6" fillId="0" borderId="54" xfId="0" applyNumberFormat="1" applyFont="1" applyBorder="1" applyAlignment="1">
      <alignment horizontal="center" vertical="top" wrapText="1"/>
    </xf>
    <xf numFmtId="2" fontId="6" fillId="0" borderId="62" xfId="0" applyNumberFormat="1" applyFont="1" applyBorder="1" applyAlignment="1">
      <alignment horizontal="center" vertical="top" wrapText="1"/>
    </xf>
    <xf numFmtId="2" fontId="6" fillId="0" borderId="69" xfId="0" applyNumberFormat="1" applyFont="1" applyBorder="1" applyAlignment="1">
      <alignment horizontal="center" vertical="top" wrapText="1"/>
    </xf>
    <xf numFmtId="0" fontId="4" fillId="0" borderId="57" xfId="0" applyFont="1" applyBorder="1" applyAlignment="1">
      <alignment vertical="top" wrapText="1"/>
    </xf>
    <xf numFmtId="0" fontId="4" fillId="0" borderId="70" xfId="0" applyFont="1" applyBorder="1" applyAlignment="1">
      <alignment vertical="top" wrapText="1"/>
    </xf>
    <xf numFmtId="0" fontId="4" fillId="0" borderId="56" xfId="0" applyFont="1" applyBorder="1" applyAlignment="1">
      <alignment vertical="top" wrapText="1"/>
    </xf>
    <xf numFmtId="0" fontId="4" fillId="0" borderId="4" xfId="0" applyFont="1" applyBorder="1" applyAlignment="1">
      <alignment vertical="top" wrapText="1"/>
    </xf>
    <xf numFmtId="0" fontId="4" fillId="0" borderId="60" xfId="0" applyFont="1" applyBorder="1" applyAlignment="1">
      <alignment vertical="top" wrapText="1"/>
    </xf>
    <xf numFmtId="2" fontId="3" fillId="5" borderId="23" xfId="0" applyNumberFormat="1" applyFont="1" applyFill="1" applyBorder="1" applyAlignment="1">
      <alignment horizontal="center" vertical="top" wrapText="1"/>
    </xf>
    <xf numFmtId="2" fontId="3" fillId="5" borderId="24" xfId="0" applyNumberFormat="1" applyFont="1" applyFill="1" applyBorder="1" applyAlignment="1">
      <alignment horizontal="center" vertical="top" wrapText="1"/>
    </xf>
    <xf numFmtId="0" fontId="4" fillId="0" borderId="62" xfId="0" applyFont="1" applyBorder="1" applyAlignment="1">
      <alignment vertical="top" wrapText="1"/>
    </xf>
    <xf numFmtId="0" fontId="4" fillId="0" borderId="69" xfId="0" applyFont="1" applyBorder="1" applyAlignment="1">
      <alignment vertical="top" wrapText="1"/>
    </xf>
    <xf numFmtId="0" fontId="4" fillId="6" borderId="4" xfId="0" applyFont="1" applyFill="1" applyBorder="1" applyAlignment="1">
      <alignment vertical="top" wrapText="1"/>
    </xf>
    <xf numFmtId="0" fontId="4" fillId="6" borderId="22" xfId="0" applyFont="1" applyFill="1" applyBorder="1" applyAlignment="1">
      <alignment vertical="top" wrapText="1"/>
    </xf>
  </cellXfs>
  <cellStyles count="34">
    <cellStyle name="Comma 2" xfId="6"/>
    <cellStyle name="Comma 2 2" xfId="10"/>
    <cellStyle name="Comma 2 2 2" xfId="12"/>
    <cellStyle name="Comma 2 2 2 2" xfId="18"/>
    <cellStyle name="Comma 2 2 2 2 2" xfId="30"/>
    <cellStyle name="Comma 2 2 2 3" xfId="24"/>
    <cellStyle name="Comma 2 2 3" xfId="14"/>
    <cellStyle name="Comma 2 2 3 2" xfId="20"/>
    <cellStyle name="Comma 2 2 3 2 2" xfId="32"/>
    <cellStyle name="Comma 2 2 3 3" xfId="26"/>
    <cellStyle name="Comma 2 2 4" xfId="16"/>
    <cellStyle name="Comma 2 2 4 2" xfId="28"/>
    <cellStyle name="Comma 2 2 5" xfId="22"/>
    <cellStyle name="Comma 2 3" xfId="11"/>
    <cellStyle name="Comma 2 3 2" xfId="17"/>
    <cellStyle name="Comma 2 3 2 2" xfId="29"/>
    <cellStyle name="Comma 2 3 3" xfId="23"/>
    <cellStyle name="Comma 2 4" xfId="13"/>
    <cellStyle name="Comma 2 4 2" xfId="19"/>
    <cellStyle name="Comma 2 4 2 2" xfId="31"/>
    <cellStyle name="Comma 2 4 3" xfId="25"/>
    <cellStyle name="Comma 2 5" xfId="15"/>
    <cellStyle name="Comma 2 5 2" xfId="27"/>
    <cellStyle name="Comma 2 6" xfId="21"/>
    <cellStyle name="Įprastas" xfId="0" builtinId="0"/>
    <cellStyle name="Įprastas 2" xfId="2"/>
    <cellStyle name="Įprastas 3" xfId="7"/>
    <cellStyle name="Įprastas 4" xfId="9"/>
    <cellStyle name="Kablelis" xfId="33" builtinId="3"/>
    <cellStyle name="Normal 2" xfId="1"/>
    <cellStyle name="Normal 2 2" xfId="3"/>
    <cellStyle name="Normal 3" xfId="4"/>
    <cellStyle name="Normal_1 lentelė(1)" xfId="5"/>
    <cellStyle name="Percent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00"/>
  <sheetViews>
    <sheetView tabSelected="1" workbookViewId="0">
      <selection activeCell="N1" sqref="N1:P1"/>
    </sheetView>
  </sheetViews>
  <sheetFormatPr defaultRowHeight="13.2"/>
  <cols>
    <col min="1" max="1" width="2.88671875" customWidth="1"/>
    <col min="2" max="3" width="2.5546875" customWidth="1"/>
    <col min="4" max="4" width="26.88671875" customWidth="1"/>
    <col min="5" max="5" width="7.88671875" customWidth="1"/>
    <col min="6" max="6" width="4.44140625" customWidth="1"/>
    <col min="7" max="7" width="8.6640625" customWidth="1"/>
    <col min="8" max="9" width="8.109375" customWidth="1"/>
    <col min="10" max="10" width="7.33203125" customWidth="1"/>
    <col min="11" max="11" width="7.6640625" customWidth="1"/>
    <col min="12" max="12" width="7.44140625" customWidth="1"/>
    <col min="13" max="13" width="7.6640625" customWidth="1"/>
    <col min="14" max="14" width="38.44140625" customWidth="1"/>
    <col min="15" max="15" width="6.109375" customWidth="1"/>
    <col min="16" max="16" width="5.6640625" customWidth="1"/>
    <col min="17" max="17" width="6.109375" customWidth="1"/>
  </cols>
  <sheetData>
    <row r="1" spans="1:18" ht="45.6" customHeight="1">
      <c r="A1" s="123"/>
      <c r="B1" s="123"/>
      <c r="C1" s="123"/>
      <c r="D1" s="123"/>
      <c r="E1" s="123"/>
      <c r="F1" s="123"/>
      <c r="G1" s="123"/>
      <c r="H1" s="123"/>
      <c r="I1" s="123"/>
      <c r="J1" s="123"/>
      <c r="K1" s="123"/>
      <c r="L1" s="123"/>
      <c r="M1" s="123"/>
      <c r="N1" s="2833" t="s">
        <v>1156</v>
      </c>
      <c r="O1" s="2833"/>
      <c r="P1" s="2833"/>
      <c r="Q1" s="123"/>
    </row>
    <row r="2" spans="1:18" ht="15.6">
      <c r="A2" s="124"/>
      <c r="B2" s="124"/>
      <c r="C2" s="124"/>
      <c r="D2" s="124"/>
      <c r="E2" s="278" t="s">
        <v>66</v>
      </c>
      <c r="F2" s="278"/>
      <c r="G2" s="279"/>
      <c r="H2" s="278"/>
      <c r="I2" s="278"/>
      <c r="J2" s="278"/>
      <c r="K2" s="278"/>
      <c r="L2" s="278"/>
      <c r="M2" s="278"/>
      <c r="N2" s="278"/>
      <c r="O2" s="124"/>
      <c r="P2" s="124"/>
      <c r="Q2" s="124"/>
    </row>
    <row r="3" spans="1:18" ht="13.95" customHeight="1" thickBot="1">
      <c r="A3" s="121"/>
      <c r="B3" s="9"/>
      <c r="C3" s="9"/>
      <c r="D3" s="2895" t="s">
        <v>33</v>
      </c>
      <c r="E3" s="2895"/>
      <c r="F3" s="2895"/>
      <c r="G3" s="2895"/>
      <c r="H3" s="2895"/>
      <c r="I3" s="2895"/>
      <c r="J3" s="2895"/>
      <c r="K3" s="2895"/>
      <c r="L3" s="2895"/>
      <c r="M3" s="2895"/>
      <c r="N3" s="2895"/>
      <c r="O3" s="2895"/>
      <c r="P3" s="2895"/>
      <c r="Q3" s="2895"/>
    </row>
    <row r="4" spans="1:18" ht="30" customHeight="1">
      <c r="A4" s="2896" t="s">
        <v>0</v>
      </c>
      <c r="B4" s="2899" t="s">
        <v>1</v>
      </c>
      <c r="C4" s="2899" t="s">
        <v>2</v>
      </c>
      <c r="D4" s="2902" t="s">
        <v>3</v>
      </c>
      <c r="E4" s="2905" t="s">
        <v>4</v>
      </c>
      <c r="F4" s="2908" t="s">
        <v>5</v>
      </c>
      <c r="G4" s="2905" t="s">
        <v>6</v>
      </c>
      <c r="H4" s="2914" t="s">
        <v>372</v>
      </c>
      <c r="I4" s="2915"/>
      <c r="J4" s="2915"/>
      <c r="K4" s="2916"/>
      <c r="L4" s="2917" t="s">
        <v>283</v>
      </c>
      <c r="M4" s="2911" t="s">
        <v>466</v>
      </c>
      <c r="N4" s="2920" t="s">
        <v>21</v>
      </c>
      <c r="O4" s="2921"/>
      <c r="P4" s="2921"/>
      <c r="Q4" s="2922"/>
    </row>
    <row r="5" spans="1:18" ht="13.2" customHeight="1">
      <c r="A5" s="2897"/>
      <c r="B5" s="2900"/>
      <c r="C5" s="2900"/>
      <c r="D5" s="2903"/>
      <c r="E5" s="2906"/>
      <c r="F5" s="2909"/>
      <c r="G5" s="2906"/>
      <c r="H5" s="2923" t="s">
        <v>7</v>
      </c>
      <c r="I5" s="2925" t="s">
        <v>8</v>
      </c>
      <c r="J5" s="2925"/>
      <c r="K5" s="2926" t="s">
        <v>76</v>
      </c>
      <c r="L5" s="2918"/>
      <c r="M5" s="2912"/>
      <c r="N5" s="2928" t="s">
        <v>32</v>
      </c>
      <c r="O5" s="2930" t="s">
        <v>9</v>
      </c>
      <c r="P5" s="2930"/>
      <c r="Q5" s="2931"/>
    </row>
    <row r="6" spans="1:18" ht="124.2" customHeight="1" thickBot="1">
      <c r="A6" s="2898"/>
      <c r="B6" s="2901"/>
      <c r="C6" s="2901"/>
      <c r="D6" s="2904"/>
      <c r="E6" s="2907"/>
      <c r="F6" s="2910"/>
      <c r="G6" s="2907"/>
      <c r="H6" s="2924"/>
      <c r="I6" s="1156" t="s">
        <v>7</v>
      </c>
      <c r="J6" s="1156" t="s">
        <v>10</v>
      </c>
      <c r="K6" s="2927"/>
      <c r="L6" s="2919"/>
      <c r="M6" s="2913"/>
      <c r="N6" s="2929"/>
      <c r="O6" s="130" t="s">
        <v>235</v>
      </c>
      <c r="P6" s="130" t="s">
        <v>282</v>
      </c>
      <c r="Q6" s="131" t="s">
        <v>373</v>
      </c>
    </row>
    <row r="7" spans="1:18" ht="13.8" thickBot="1">
      <c r="A7" s="132" t="s">
        <v>11</v>
      </c>
      <c r="B7" s="1162" t="s">
        <v>815</v>
      </c>
      <c r="C7" s="1162"/>
      <c r="D7" s="385"/>
      <c r="E7" s="1162"/>
      <c r="F7" s="1162"/>
      <c r="G7" s="1162"/>
      <c r="H7" s="1162"/>
      <c r="I7" s="1162"/>
      <c r="J7" s="1162"/>
      <c r="K7" s="1162"/>
      <c r="L7" s="1162"/>
      <c r="M7" s="1162"/>
      <c r="N7" s="1166"/>
      <c r="O7" s="1162"/>
      <c r="P7" s="1162"/>
      <c r="Q7" s="1163"/>
    </row>
    <row r="8" spans="1:18" ht="16.95" customHeight="1" thickBot="1">
      <c r="A8" s="133" t="s">
        <v>11</v>
      </c>
      <c r="B8" s="134" t="s">
        <v>11</v>
      </c>
      <c r="C8" s="2839" t="s">
        <v>816</v>
      </c>
      <c r="D8" s="2840"/>
      <c r="E8" s="2840"/>
      <c r="F8" s="2840"/>
      <c r="G8" s="2840"/>
      <c r="H8" s="2840"/>
      <c r="I8" s="2840"/>
      <c r="J8" s="2840"/>
      <c r="K8" s="2840"/>
      <c r="L8" s="2840"/>
      <c r="M8" s="2840"/>
      <c r="N8" s="2840"/>
      <c r="O8" s="2840"/>
      <c r="P8" s="2840"/>
      <c r="Q8" s="2841"/>
    </row>
    <row r="9" spans="1:18" ht="25.95" customHeight="1" thickBot="1">
      <c r="A9" s="1161"/>
      <c r="B9" s="363"/>
      <c r="C9" s="363"/>
      <c r="D9" s="363"/>
      <c r="E9" s="363"/>
      <c r="F9" s="363"/>
      <c r="G9" s="363"/>
      <c r="H9" s="363"/>
      <c r="I9" s="363"/>
      <c r="J9" s="363"/>
      <c r="K9" s="363"/>
      <c r="L9" s="363"/>
      <c r="M9" s="364"/>
      <c r="N9" s="369" t="s">
        <v>378</v>
      </c>
      <c r="O9" s="583">
        <v>98.77</v>
      </c>
      <c r="P9" s="592"/>
      <c r="Q9" s="584"/>
      <c r="R9" s="585"/>
    </row>
    <row r="10" spans="1:18" s="123" customFormat="1" ht="17.399999999999999" customHeight="1">
      <c r="A10" s="2813" t="s">
        <v>11</v>
      </c>
      <c r="B10" s="2815" t="s">
        <v>11</v>
      </c>
      <c r="C10" s="2817" t="s">
        <v>11</v>
      </c>
      <c r="D10" s="2819" t="s">
        <v>379</v>
      </c>
      <c r="E10" s="2821" t="s">
        <v>40</v>
      </c>
      <c r="F10" s="2823" t="s">
        <v>67</v>
      </c>
      <c r="G10" s="333" t="s">
        <v>36</v>
      </c>
      <c r="H10" s="334">
        <f>I10+K10</f>
        <v>5397.5999999999995</v>
      </c>
      <c r="I10" s="196">
        <v>5382.2</v>
      </c>
      <c r="J10" s="195">
        <v>4662.3999999999996</v>
      </c>
      <c r="K10" s="191">
        <v>15.4</v>
      </c>
      <c r="L10" s="12">
        <v>5600</v>
      </c>
      <c r="M10" s="506">
        <v>5800</v>
      </c>
      <c r="N10" s="580" t="s">
        <v>403</v>
      </c>
      <c r="O10" s="586" t="s">
        <v>556</v>
      </c>
      <c r="P10" s="586" t="s">
        <v>556</v>
      </c>
      <c r="Q10" s="586" t="s">
        <v>556</v>
      </c>
      <c r="R10" s="585"/>
    </row>
    <row r="11" spans="1:18" s="123" customFormat="1">
      <c r="A11" s="2838"/>
      <c r="B11" s="2842"/>
      <c r="C11" s="2835"/>
      <c r="D11" s="2836"/>
      <c r="E11" s="2837"/>
      <c r="F11" s="2834"/>
      <c r="G11" s="252" t="s">
        <v>68</v>
      </c>
      <c r="H11" s="351">
        <f t="shared" ref="H11:H15" si="0">I11+K11</f>
        <v>0</v>
      </c>
      <c r="I11" s="352"/>
      <c r="J11" s="353"/>
      <c r="K11" s="393"/>
      <c r="L11" s="394"/>
      <c r="M11" s="395"/>
      <c r="N11" s="428" t="s">
        <v>407</v>
      </c>
      <c r="O11" s="587" t="s">
        <v>542</v>
      </c>
      <c r="P11" s="587"/>
      <c r="Q11" s="587"/>
      <c r="R11" s="585"/>
    </row>
    <row r="12" spans="1:18" s="123" customFormat="1" ht="25.2" customHeight="1">
      <c r="A12" s="2838"/>
      <c r="B12" s="2842"/>
      <c r="C12" s="2835"/>
      <c r="D12" s="2836"/>
      <c r="E12" s="2837"/>
      <c r="F12" s="2834"/>
      <c r="G12" s="252" t="s">
        <v>80</v>
      </c>
      <c r="H12" s="351">
        <f t="shared" si="0"/>
        <v>0</v>
      </c>
      <c r="I12" s="352"/>
      <c r="J12" s="353"/>
      <c r="K12" s="393"/>
      <c r="L12" s="394"/>
      <c r="M12" s="395"/>
      <c r="N12" s="581" t="s">
        <v>404</v>
      </c>
      <c r="O12" s="588" t="s">
        <v>557</v>
      </c>
      <c r="P12" s="588" t="s">
        <v>557</v>
      </c>
      <c r="Q12" s="588" t="s">
        <v>557</v>
      </c>
      <c r="R12" s="585"/>
    </row>
    <row r="13" spans="1:18" s="123" customFormat="1">
      <c r="A13" s="2838"/>
      <c r="B13" s="2842"/>
      <c r="C13" s="2835"/>
      <c r="D13" s="2836"/>
      <c r="E13" s="2837"/>
      <c r="F13" s="2834"/>
      <c r="G13" s="252"/>
      <c r="H13" s="351"/>
      <c r="I13" s="352"/>
      <c r="J13" s="353"/>
      <c r="K13" s="393"/>
      <c r="L13" s="394"/>
      <c r="M13" s="395"/>
      <c r="N13" s="428" t="s">
        <v>407</v>
      </c>
      <c r="O13" s="588" t="s">
        <v>543</v>
      </c>
      <c r="P13" s="588"/>
      <c r="Q13" s="588"/>
      <c r="R13" s="585"/>
    </row>
    <row r="14" spans="1:18" s="123" customFormat="1" ht="26.4" customHeight="1">
      <c r="A14" s="2838"/>
      <c r="B14" s="2842"/>
      <c r="C14" s="2835"/>
      <c r="D14" s="2836"/>
      <c r="E14" s="2837"/>
      <c r="F14" s="2834"/>
      <c r="G14" s="252" t="s">
        <v>52</v>
      </c>
      <c r="H14" s="351">
        <f t="shared" si="0"/>
        <v>13.9</v>
      </c>
      <c r="I14" s="352">
        <v>13.9</v>
      </c>
      <c r="J14" s="460">
        <v>13.6</v>
      </c>
      <c r="K14" s="459"/>
      <c r="L14" s="394">
        <v>14</v>
      </c>
      <c r="M14" s="395">
        <v>15</v>
      </c>
      <c r="N14" s="582" t="s">
        <v>405</v>
      </c>
      <c r="O14" s="589" t="s">
        <v>544</v>
      </c>
      <c r="P14" s="589" t="s">
        <v>545</v>
      </c>
      <c r="Q14" s="589" t="s">
        <v>545</v>
      </c>
      <c r="R14" s="585"/>
    </row>
    <row r="15" spans="1:18" s="123" customFormat="1">
      <c r="A15" s="2838"/>
      <c r="B15" s="2842"/>
      <c r="C15" s="2835"/>
      <c r="D15" s="2836"/>
      <c r="E15" s="2837"/>
      <c r="F15" s="2834"/>
      <c r="G15" s="120" t="s">
        <v>495</v>
      </c>
      <c r="H15" s="525">
        <f t="shared" si="0"/>
        <v>15.92</v>
      </c>
      <c r="I15" s="530">
        <v>15.92</v>
      </c>
      <c r="J15" s="318"/>
      <c r="K15" s="461"/>
      <c r="L15" s="462"/>
      <c r="M15" s="564"/>
      <c r="N15" s="563"/>
      <c r="O15" s="590"/>
      <c r="P15" s="590"/>
      <c r="Q15" s="591"/>
      <c r="R15" s="585"/>
    </row>
    <row r="16" spans="1:18" s="123" customFormat="1" ht="13.8" thickBot="1">
      <c r="A16" s="2814"/>
      <c r="B16" s="2816"/>
      <c r="C16" s="2818"/>
      <c r="D16" s="2820"/>
      <c r="E16" s="2822"/>
      <c r="F16" s="2822"/>
      <c r="G16" s="152" t="s">
        <v>12</v>
      </c>
      <c r="H16" s="17">
        <f>SUM(H10:H15)</f>
        <v>5427.4199999999992</v>
      </c>
      <c r="I16" s="17">
        <f t="shared" ref="I16:M16" si="1">SUM(I10:I15)</f>
        <v>5412.0199999999995</v>
      </c>
      <c r="J16" s="17">
        <f t="shared" si="1"/>
        <v>4676</v>
      </c>
      <c r="K16" s="17">
        <f t="shared" si="1"/>
        <v>15.4</v>
      </c>
      <c r="L16" s="17">
        <f t="shared" si="1"/>
        <v>5614</v>
      </c>
      <c r="M16" s="17">
        <f t="shared" si="1"/>
        <v>5815</v>
      </c>
      <c r="N16" s="379"/>
      <c r="O16" s="593"/>
      <c r="P16" s="593"/>
      <c r="Q16" s="594"/>
    </row>
    <row r="17" spans="1:17" s="123" customFormat="1" ht="14.4" customHeight="1">
      <c r="A17" s="2813" t="s">
        <v>11</v>
      </c>
      <c r="B17" s="2815" t="s">
        <v>11</v>
      </c>
      <c r="C17" s="2817" t="s">
        <v>13</v>
      </c>
      <c r="D17" s="2819" t="s">
        <v>380</v>
      </c>
      <c r="E17" s="2821" t="s">
        <v>40</v>
      </c>
      <c r="F17" s="2823" t="s">
        <v>67</v>
      </c>
      <c r="G17" s="333" t="s">
        <v>36</v>
      </c>
      <c r="H17" s="334">
        <f>I17+K17</f>
        <v>556.5</v>
      </c>
      <c r="I17" s="196">
        <v>556.5</v>
      </c>
      <c r="J17" s="195">
        <v>433.1</v>
      </c>
      <c r="K17" s="191">
        <v>0</v>
      </c>
      <c r="L17" s="12">
        <v>578</v>
      </c>
      <c r="M17" s="506">
        <v>600</v>
      </c>
      <c r="N17" s="427" t="s">
        <v>406</v>
      </c>
      <c r="O17" s="595">
        <v>27</v>
      </c>
      <c r="P17" s="1158">
        <v>27</v>
      </c>
      <c r="Q17" s="595">
        <v>27</v>
      </c>
    </row>
    <row r="18" spans="1:17" s="123" customFormat="1">
      <c r="A18" s="2838"/>
      <c r="B18" s="2842"/>
      <c r="C18" s="2835"/>
      <c r="D18" s="2836"/>
      <c r="E18" s="2837"/>
      <c r="F18" s="2834"/>
      <c r="G18" s="252"/>
      <c r="H18" s="351"/>
      <c r="I18" s="352"/>
      <c r="J18" s="353"/>
      <c r="K18" s="393"/>
      <c r="L18" s="394"/>
      <c r="M18" s="395"/>
      <c r="N18" s="572" t="s">
        <v>407</v>
      </c>
      <c r="O18" s="587" t="s">
        <v>408</v>
      </c>
      <c r="P18" s="587" t="s">
        <v>408</v>
      </c>
      <c r="Q18" s="587" t="s">
        <v>408</v>
      </c>
    </row>
    <row r="19" spans="1:17" s="123" customFormat="1" ht="13.2" customHeight="1">
      <c r="A19" s="2838"/>
      <c r="B19" s="2842"/>
      <c r="C19" s="2835"/>
      <c r="D19" s="2836"/>
      <c r="E19" s="2837"/>
      <c r="F19" s="2834"/>
      <c r="G19" s="252"/>
      <c r="H19" s="344"/>
      <c r="I19" s="352"/>
      <c r="J19" s="353"/>
      <c r="K19" s="393"/>
      <c r="L19" s="394"/>
      <c r="M19" s="395"/>
      <c r="N19" s="2337" t="s">
        <v>409</v>
      </c>
      <c r="O19" s="2695">
        <v>8</v>
      </c>
      <c r="P19" s="2696">
        <v>8</v>
      </c>
      <c r="Q19" s="2697">
        <v>8</v>
      </c>
    </row>
    <row r="20" spans="1:17" s="123" customFormat="1">
      <c r="A20" s="2838"/>
      <c r="B20" s="2842"/>
      <c r="C20" s="2835"/>
      <c r="D20" s="2836"/>
      <c r="E20" s="2837"/>
      <c r="F20" s="2834"/>
      <c r="G20" s="120" t="s">
        <v>495</v>
      </c>
      <c r="H20" s="648">
        <f t="shared" ref="H20" si="2">I20+K20</f>
        <v>0.97</v>
      </c>
      <c r="I20" s="530">
        <v>0.97</v>
      </c>
      <c r="J20" s="318"/>
      <c r="K20" s="461"/>
      <c r="L20" s="462"/>
      <c r="M20" s="564"/>
      <c r="N20" s="565"/>
      <c r="O20" s="1164"/>
      <c r="P20" s="1165"/>
      <c r="Q20" s="571"/>
    </row>
    <row r="21" spans="1:17" s="123" customFormat="1" ht="13.8" thickBot="1">
      <c r="A21" s="2814"/>
      <c r="B21" s="2816"/>
      <c r="C21" s="2818"/>
      <c r="D21" s="2820"/>
      <c r="E21" s="2822"/>
      <c r="F21" s="2822"/>
      <c r="G21" s="152" t="s">
        <v>12</v>
      </c>
      <c r="H21" s="153">
        <f t="shared" ref="H21:M21" si="3">SUM(H17:H20)</f>
        <v>557.47</v>
      </c>
      <c r="I21" s="153">
        <f t="shared" si="3"/>
        <v>557.47</v>
      </c>
      <c r="J21" s="153">
        <f t="shared" si="3"/>
        <v>433.1</v>
      </c>
      <c r="K21" s="14">
        <f t="shared" si="3"/>
        <v>0</v>
      </c>
      <c r="L21" s="174">
        <f t="shared" si="3"/>
        <v>578</v>
      </c>
      <c r="M21" s="158">
        <f t="shared" si="3"/>
        <v>600</v>
      </c>
      <c r="N21" s="379"/>
      <c r="O21" s="376"/>
      <c r="P21" s="570"/>
      <c r="Q21" s="376"/>
    </row>
    <row r="22" spans="1:17" s="123" customFormat="1" ht="15.6" customHeight="1" thickBot="1">
      <c r="A22" s="2813" t="s">
        <v>11</v>
      </c>
      <c r="B22" s="2815" t="s">
        <v>11</v>
      </c>
      <c r="C22" s="2817" t="s">
        <v>34</v>
      </c>
      <c r="D22" s="2819" t="s">
        <v>381</v>
      </c>
      <c r="E22" s="2821" t="s">
        <v>40</v>
      </c>
      <c r="F22" s="2823" t="s">
        <v>67</v>
      </c>
      <c r="G22" s="333" t="s">
        <v>36</v>
      </c>
      <c r="H22" s="334">
        <f>I22+K22</f>
        <v>280.8</v>
      </c>
      <c r="I22" s="196">
        <v>280.8</v>
      </c>
      <c r="J22" s="195">
        <v>262.89999999999998</v>
      </c>
      <c r="K22" s="191">
        <v>0</v>
      </c>
      <c r="L22" s="12">
        <v>291</v>
      </c>
      <c r="M22" s="506">
        <v>300</v>
      </c>
      <c r="N22" s="1169" t="s">
        <v>410</v>
      </c>
      <c r="O22" s="381">
        <v>8</v>
      </c>
      <c r="P22" s="435">
        <v>8</v>
      </c>
      <c r="Q22" s="381">
        <v>8</v>
      </c>
    </row>
    <row r="23" spans="1:17" s="123" customFormat="1" ht="10.199999999999999" customHeight="1">
      <c r="A23" s="2838"/>
      <c r="B23" s="2842"/>
      <c r="C23" s="2835"/>
      <c r="D23" s="2836"/>
      <c r="E23" s="2837"/>
      <c r="F23" s="2834"/>
      <c r="G23" s="252"/>
      <c r="H23" s="351"/>
      <c r="I23" s="352"/>
      <c r="J23" s="353"/>
      <c r="K23" s="393"/>
      <c r="L23" s="394"/>
      <c r="M23" s="395"/>
      <c r="N23" s="428" t="s">
        <v>407</v>
      </c>
      <c r="O23" s="429"/>
      <c r="P23" s="429"/>
      <c r="Q23" s="429"/>
    </row>
    <row r="24" spans="1:17" s="123" customFormat="1" ht="13.8" thickBot="1">
      <c r="A24" s="2814"/>
      <c r="B24" s="2816"/>
      <c r="C24" s="2818"/>
      <c r="D24" s="2820"/>
      <c r="E24" s="2822"/>
      <c r="F24" s="2822"/>
      <c r="G24" s="152" t="s">
        <v>12</v>
      </c>
      <c r="H24" s="153">
        <f t="shared" ref="H24:M24" si="4">SUM(H22:H23)</f>
        <v>280.8</v>
      </c>
      <c r="I24" s="153">
        <f t="shared" si="4"/>
        <v>280.8</v>
      </c>
      <c r="J24" s="153">
        <f t="shared" si="4"/>
        <v>262.89999999999998</v>
      </c>
      <c r="K24" s="14">
        <f t="shared" si="4"/>
        <v>0</v>
      </c>
      <c r="L24" s="174">
        <f t="shared" si="4"/>
        <v>291</v>
      </c>
      <c r="M24" s="158">
        <f t="shared" si="4"/>
        <v>300</v>
      </c>
      <c r="N24" s="379"/>
      <c r="O24" s="376"/>
      <c r="P24" s="376"/>
      <c r="Q24" s="280"/>
    </row>
    <row r="25" spans="1:17" s="123" customFormat="1" ht="24.6" customHeight="1" thickBot="1">
      <c r="A25" s="2813" t="s">
        <v>11</v>
      </c>
      <c r="B25" s="2815" t="s">
        <v>11</v>
      </c>
      <c r="C25" s="2817" t="s">
        <v>38</v>
      </c>
      <c r="D25" s="2819" t="s">
        <v>529</v>
      </c>
      <c r="E25" s="2821" t="s">
        <v>40</v>
      </c>
      <c r="F25" s="2823" t="s">
        <v>67</v>
      </c>
      <c r="G25" s="333" t="s">
        <v>36</v>
      </c>
      <c r="H25" s="334">
        <f>I25+K25</f>
        <v>25</v>
      </c>
      <c r="I25" s="196">
        <v>25</v>
      </c>
      <c r="J25" s="335"/>
      <c r="K25" s="191">
        <v>0</v>
      </c>
      <c r="L25" s="12">
        <v>25</v>
      </c>
      <c r="M25" s="506">
        <v>25</v>
      </c>
      <c r="N25" s="1169" t="s">
        <v>412</v>
      </c>
      <c r="O25" s="381">
        <v>71</v>
      </c>
      <c r="P25" s="372"/>
      <c r="Q25" s="374"/>
    </row>
    <row r="26" spans="1:17" s="123" customFormat="1" ht="15.6" customHeight="1" thickBot="1">
      <c r="A26" s="2814"/>
      <c r="B26" s="2816"/>
      <c r="C26" s="2818"/>
      <c r="D26" s="2820"/>
      <c r="E26" s="2822"/>
      <c r="F26" s="2822"/>
      <c r="G26" s="152" t="s">
        <v>12</v>
      </c>
      <c r="H26" s="153">
        <f t="shared" ref="H26:M26" si="5">SUM(H25:H25)</f>
        <v>25</v>
      </c>
      <c r="I26" s="153">
        <f t="shared" si="5"/>
        <v>25</v>
      </c>
      <c r="J26" s="153">
        <f t="shared" si="5"/>
        <v>0</v>
      </c>
      <c r="K26" s="14">
        <f t="shared" si="5"/>
        <v>0</v>
      </c>
      <c r="L26" s="174">
        <f t="shared" si="5"/>
        <v>25</v>
      </c>
      <c r="M26" s="158">
        <f t="shared" si="5"/>
        <v>25</v>
      </c>
      <c r="N26" s="379"/>
      <c r="O26" s="376"/>
      <c r="P26" s="376"/>
      <c r="Q26" s="280"/>
    </row>
    <row r="27" spans="1:17" s="123" customFormat="1" ht="24" customHeight="1" thickBot="1">
      <c r="A27" s="621" t="s">
        <v>11</v>
      </c>
      <c r="B27" s="1160" t="s">
        <v>11</v>
      </c>
      <c r="C27" s="1159"/>
      <c r="D27" s="561" t="s">
        <v>524</v>
      </c>
      <c r="E27" s="534"/>
      <c r="F27" s="556"/>
      <c r="G27" s="507"/>
      <c r="H27" s="559">
        <f>H16+H21+H24+H26</f>
        <v>6290.69</v>
      </c>
      <c r="I27" s="559">
        <f t="shared" ref="I27:M27" si="6">I16+I21+I24+I26</f>
        <v>6275.29</v>
      </c>
      <c r="J27" s="559">
        <f t="shared" si="6"/>
        <v>5372</v>
      </c>
      <c r="K27" s="559">
        <f t="shared" si="6"/>
        <v>15.4</v>
      </c>
      <c r="L27" s="559">
        <f t="shared" si="6"/>
        <v>6508</v>
      </c>
      <c r="M27" s="559">
        <f t="shared" si="6"/>
        <v>6740</v>
      </c>
      <c r="N27" s="557"/>
      <c r="O27" s="558"/>
      <c r="P27" s="558"/>
      <c r="Q27" s="280"/>
    </row>
    <row r="28" spans="1:17" s="123" customFormat="1" ht="20.399999999999999" customHeight="1" thickBot="1">
      <c r="A28" s="133" t="s">
        <v>11</v>
      </c>
      <c r="B28" s="134" t="s">
        <v>13</v>
      </c>
      <c r="C28" s="2839" t="s">
        <v>574</v>
      </c>
      <c r="D28" s="2840"/>
      <c r="E28" s="2840"/>
      <c r="F28" s="2840"/>
      <c r="G28" s="2840"/>
      <c r="H28" s="2840"/>
      <c r="I28" s="2840"/>
      <c r="J28" s="2840"/>
      <c r="K28" s="2840"/>
      <c r="L28" s="2840"/>
      <c r="M28" s="2840"/>
      <c r="N28" s="2840"/>
      <c r="O28" s="2840"/>
      <c r="P28" s="2840"/>
      <c r="Q28" s="2841"/>
    </row>
    <row r="29" spans="1:17" s="123" customFormat="1" ht="13.95" customHeight="1" thickBot="1">
      <c r="A29" s="2813" t="s">
        <v>11</v>
      </c>
      <c r="B29" s="2815" t="s">
        <v>13</v>
      </c>
      <c r="C29" s="2817" t="s">
        <v>11</v>
      </c>
      <c r="D29" s="2819" t="s">
        <v>389</v>
      </c>
      <c r="E29" s="2821" t="s">
        <v>40</v>
      </c>
      <c r="F29" s="2823" t="s">
        <v>530</v>
      </c>
      <c r="G29" s="333" t="s">
        <v>69</v>
      </c>
      <c r="H29" s="334">
        <f>I29+K29</f>
        <v>1.5</v>
      </c>
      <c r="I29" s="196">
        <v>1.5</v>
      </c>
      <c r="J29" s="195">
        <v>1.4</v>
      </c>
      <c r="K29" s="191">
        <v>0</v>
      </c>
      <c r="L29" s="12">
        <v>0</v>
      </c>
      <c r="M29" s="506">
        <v>0</v>
      </c>
      <c r="N29" s="1169"/>
      <c r="O29" s="373"/>
      <c r="P29" s="373"/>
      <c r="Q29" s="374"/>
    </row>
    <row r="30" spans="1:17" s="123" customFormat="1" ht="13.8" thickBot="1">
      <c r="A30" s="2838"/>
      <c r="B30" s="2842"/>
      <c r="C30" s="2835"/>
      <c r="D30" s="2836"/>
      <c r="E30" s="2837"/>
      <c r="F30" s="2834"/>
      <c r="G30" s="252"/>
      <c r="H30" s="351"/>
      <c r="I30" s="352"/>
      <c r="J30" s="353"/>
      <c r="K30" s="393"/>
      <c r="L30" s="394"/>
      <c r="M30" s="395"/>
      <c r="N30" s="1169"/>
      <c r="O30" s="373"/>
      <c r="P30" s="373"/>
      <c r="Q30" s="374"/>
    </row>
    <row r="31" spans="1:17" s="123" customFormat="1" ht="13.8" thickBot="1">
      <c r="A31" s="2814"/>
      <c r="B31" s="2816"/>
      <c r="C31" s="2818"/>
      <c r="D31" s="2820"/>
      <c r="E31" s="2822"/>
      <c r="F31" s="2822"/>
      <c r="G31" s="152" t="s">
        <v>12</v>
      </c>
      <c r="H31" s="153">
        <f t="shared" ref="H31:M31" si="7">SUM(H29:H30)</f>
        <v>1.5</v>
      </c>
      <c r="I31" s="153">
        <f t="shared" si="7"/>
        <v>1.5</v>
      </c>
      <c r="J31" s="153">
        <f t="shared" si="7"/>
        <v>1.4</v>
      </c>
      <c r="K31" s="14">
        <f t="shared" si="7"/>
        <v>0</v>
      </c>
      <c r="L31" s="174">
        <f t="shared" si="7"/>
        <v>0</v>
      </c>
      <c r="M31" s="158">
        <f t="shared" si="7"/>
        <v>0</v>
      </c>
      <c r="N31" s="379"/>
      <c r="O31" s="376"/>
      <c r="P31" s="376"/>
      <c r="Q31" s="280"/>
    </row>
    <row r="32" spans="1:17" s="123" customFormat="1" ht="38.4" customHeight="1" thickBot="1">
      <c r="A32" s="2813" t="s">
        <v>11</v>
      </c>
      <c r="B32" s="2815" t="s">
        <v>13</v>
      </c>
      <c r="C32" s="2817" t="s">
        <v>13</v>
      </c>
      <c r="D32" s="2819" t="s">
        <v>390</v>
      </c>
      <c r="E32" s="2821" t="s">
        <v>40</v>
      </c>
      <c r="F32" s="2823" t="s">
        <v>530</v>
      </c>
      <c r="G32" s="333" t="s">
        <v>69</v>
      </c>
      <c r="H32" s="334">
        <f>I32+K32</f>
        <v>48.3</v>
      </c>
      <c r="I32" s="196">
        <v>48.3</v>
      </c>
      <c r="J32" s="195">
        <v>47.6</v>
      </c>
      <c r="K32" s="191">
        <v>0</v>
      </c>
      <c r="L32" s="12">
        <v>0</v>
      </c>
      <c r="M32" s="506">
        <v>0</v>
      </c>
      <c r="N32" s="1169" t="s">
        <v>411</v>
      </c>
      <c r="O32" s="373"/>
      <c r="P32" s="373"/>
      <c r="Q32" s="374"/>
    </row>
    <row r="33" spans="1:17" s="123" customFormat="1" ht="13.8" thickBot="1">
      <c r="A33" s="2814"/>
      <c r="B33" s="2816"/>
      <c r="C33" s="2818"/>
      <c r="D33" s="2820"/>
      <c r="E33" s="2822"/>
      <c r="F33" s="2822"/>
      <c r="G33" s="152" t="s">
        <v>12</v>
      </c>
      <c r="H33" s="153">
        <f t="shared" ref="H33:M33" si="8">SUM(H32:H32)</f>
        <v>48.3</v>
      </c>
      <c r="I33" s="153">
        <f t="shared" si="8"/>
        <v>48.3</v>
      </c>
      <c r="J33" s="153">
        <f t="shared" si="8"/>
        <v>47.6</v>
      </c>
      <c r="K33" s="14">
        <f t="shared" si="8"/>
        <v>0</v>
      </c>
      <c r="L33" s="174">
        <f t="shared" si="8"/>
        <v>0</v>
      </c>
      <c r="M33" s="158">
        <f t="shared" si="8"/>
        <v>0</v>
      </c>
      <c r="N33" s="379"/>
      <c r="O33" s="376"/>
      <c r="P33" s="376"/>
      <c r="Q33" s="280"/>
    </row>
    <row r="34" spans="1:17" s="123" customFormat="1" ht="25.2" customHeight="1" thickBot="1">
      <c r="A34" s="2813" t="s">
        <v>11</v>
      </c>
      <c r="B34" s="2815" t="s">
        <v>13</v>
      </c>
      <c r="C34" s="2817" t="s">
        <v>34</v>
      </c>
      <c r="D34" s="2819" t="s">
        <v>391</v>
      </c>
      <c r="E34" s="2821" t="s">
        <v>40</v>
      </c>
      <c r="F34" s="2823" t="s">
        <v>67</v>
      </c>
      <c r="G34" s="333" t="s">
        <v>69</v>
      </c>
      <c r="H34" s="334">
        <f>I34+K34</f>
        <v>58.2</v>
      </c>
      <c r="I34" s="196">
        <v>58.2</v>
      </c>
      <c r="J34" s="195">
        <v>44.1</v>
      </c>
      <c r="K34" s="191">
        <v>0</v>
      </c>
      <c r="L34" s="12">
        <v>0</v>
      </c>
      <c r="M34" s="506">
        <v>0</v>
      </c>
      <c r="N34" s="1169" t="s">
        <v>521</v>
      </c>
      <c r="O34" s="381">
        <v>0.76</v>
      </c>
      <c r="P34" s="373"/>
      <c r="Q34" s="374"/>
    </row>
    <row r="35" spans="1:17" s="123" customFormat="1" ht="13.8" thickBot="1">
      <c r="A35" s="2814"/>
      <c r="B35" s="2816"/>
      <c r="C35" s="2818"/>
      <c r="D35" s="2820"/>
      <c r="E35" s="2822"/>
      <c r="F35" s="2822"/>
      <c r="G35" s="152" t="s">
        <v>12</v>
      </c>
      <c r="H35" s="153">
        <f t="shared" ref="H35:M35" si="9">SUM(H34:H34)</f>
        <v>58.2</v>
      </c>
      <c r="I35" s="153">
        <f t="shared" si="9"/>
        <v>58.2</v>
      </c>
      <c r="J35" s="153">
        <f t="shared" si="9"/>
        <v>44.1</v>
      </c>
      <c r="K35" s="14">
        <f t="shared" si="9"/>
        <v>0</v>
      </c>
      <c r="L35" s="174">
        <f t="shared" si="9"/>
        <v>0</v>
      </c>
      <c r="M35" s="158">
        <f t="shared" si="9"/>
        <v>0</v>
      </c>
      <c r="N35" s="379"/>
      <c r="O35" s="376"/>
      <c r="P35" s="376"/>
      <c r="Q35" s="280"/>
    </row>
    <row r="36" spans="1:17" s="123" customFormat="1" ht="13.95" customHeight="1" thickBot="1">
      <c r="A36" s="2813" t="s">
        <v>11</v>
      </c>
      <c r="B36" s="2815" t="s">
        <v>13</v>
      </c>
      <c r="C36" s="2817" t="s">
        <v>35</v>
      </c>
      <c r="D36" s="2819" t="s">
        <v>392</v>
      </c>
      <c r="E36" s="2821" t="s">
        <v>40</v>
      </c>
      <c r="F36" s="2823" t="s">
        <v>531</v>
      </c>
      <c r="G36" s="333" t="s">
        <v>69</v>
      </c>
      <c r="H36" s="334">
        <f>I36+K36</f>
        <v>15.3</v>
      </c>
      <c r="I36" s="196">
        <v>15.3</v>
      </c>
      <c r="J36" s="195">
        <v>15.1</v>
      </c>
      <c r="K36" s="191">
        <v>0</v>
      </c>
      <c r="L36" s="12">
        <v>0</v>
      </c>
      <c r="M36" s="506">
        <v>0</v>
      </c>
      <c r="N36" s="1169"/>
      <c r="O36" s="373"/>
      <c r="P36" s="373"/>
      <c r="Q36" s="374"/>
    </row>
    <row r="37" spans="1:17" s="123" customFormat="1" ht="13.8" thickBot="1">
      <c r="A37" s="2814"/>
      <c r="B37" s="2816"/>
      <c r="C37" s="2818"/>
      <c r="D37" s="2820"/>
      <c r="E37" s="2822"/>
      <c r="F37" s="2822"/>
      <c r="G37" s="152" t="s">
        <v>12</v>
      </c>
      <c r="H37" s="153">
        <f t="shared" ref="H37:M37" si="10">SUM(H36:H36)</f>
        <v>15.3</v>
      </c>
      <c r="I37" s="153">
        <f t="shared" si="10"/>
        <v>15.3</v>
      </c>
      <c r="J37" s="153">
        <f t="shared" si="10"/>
        <v>15.1</v>
      </c>
      <c r="K37" s="14">
        <f t="shared" si="10"/>
        <v>0</v>
      </c>
      <c r="L37" s="174">
        <f t="shared" si="10"/>
        <v>0</v>
      </c>
      <c r="M37" s="158">
        <f t="shared" si="10"/>
        <v>0</v>
      </c>
      <c r="N37" s="379"/>
      <c r="O37" s="376"/>
      <c r="P37" s="376"/>
      <c r="Q37" s="280"/>
    </row>
    <row r="38" spans="1:17" s="123" customFormat="1" ht="13.95" customHeight="1" thickBot="1">
      <c r="A38" s="2813" t="s">
        <v>11</v>
      </c>
      <c r="B38" s="2815" t="s">
        <v>13</v>
      </c>
      <c r="C38" s="2817" t="s">
        <v>54</v>
      </c>
      <c r="D38" s="2819" t="s">
        <v>393</v>
      </c>
      <c r="E38" s="2821" t="s">
        <v>40</v>
      </c>
      <c r="F38" s="2823" t="s">
        <v>70</v>
      </c>
      <c r="G38" s="333" t="s">
        <v>69</v>
      </c>
      <c r="H38" s="517">
        <f>I38+K38</f>
        <v>6.1</v>
      </c>
      <c r="I38" s="518">
        <v>6.1</v>
      </c>
      <c r="J38" s="335"/>
      <c r="K38" s="191">
        <v>0</v>
      </c>
      <c r="L38" s="12">
        <v>0</v>
      </c>
      <c r="M38" s="506">
        <v>0</v>
      </c>
      <c r="N38" s="1169"/>
      <c r="O38" s="373"/>
      <c r="P38" s="373"/>
      <c r="Q38" s="374"/>
    </row>
    <row r="39" spans="1:17" s="123" customFormat="1" ht="13.8" thickBot="1">
      <c r="A39" s="2814"/>
      <c r="B39" s="2816"/>
      <c r="C39" s="2818"/>
      <c r="D39" s="2820"/>
      <c r="E39" s="2822"/>
      <c r="F39" s="2822"/>
      <c r="G39" s="152" t="s">
        <v>12</v>
      </c>
      <c r="H39" s="153">
        <f t="shared" ref="H39:M39" si="11">SUM(H38:H38)</f>
        <v>6.1</v>
      </c>
      <c r="I39" s="153">
        <f t="shared" si="11"/>
        <v>6.1</v>
      </c>
      <c r="J39" s="153">
        <f t="shared" si="11"/>
        <v>0</v>
      </c>
      <c r="K39" s="14">
        <f t="shared" si="11"/>
        <v>0</v>
      </c>
      <c r="L39" s="174">
        <f t="shared" si="11"/>
        <v>0</v>
      </c>
      <c r="M39" s="158">
        <f t="shared" si="11"/>
        <v>0</v>
      </c>
      <c r="N39" s="379"/>
      <c r="O39" s="376"/>
      <c r="P39" s="376"/>
      <c r="Q39" s="280"/>
    </row>
    <row r="40" spans="1:17" s="123" customFormat="1" ht="13.8" thickBot="1">
      <c r="A40" s="2813" t="s">
        <v>11</v>
      </c>
      <c r="B40" s="2815" t="s">
        <v>13</v>
      </c>
      <c r="C40" s="2817" t="s">
        <v>37</v>
      </c>
      <c r="D40" s="2819" t="s">
        <v>394</v>
      </c>
      <c r="E40" s="2821" t="s">
        <v>40</v>
      </c>
      <c r="F40" s="2823" t="s">
        <v>531</v>
      </c>
      <c r="G40" s="333" t="s">
        <v>69</v>
      </c>
      <c r="H40" s="334">
        <f>I40+K40</f>
        <v>61.2</v>
      </c>
      <c r="I40" s="196">
        <v>61.2</v>
      </c>
      <c r="J40" s="195">
        <v>45.9</v>
      </c>
      <c r="K40" s="191">
        <v>0</v>
      </c>
      <c r="L40" s="12">
        <v>0</v>
      </c>
      <c r="M40" s="506">
        <v>0</v>
      </c>
      <c r="N40" s="1169"/>
      <c r="O40" s="373"/>
      <c r="P40" s="373"/>
      <c r="Q40" s="374"/>
    </row>
    <row r="41" spans="1:17" s="123" customFormat="1" ht="13.8" thickBot="1">
      <c r="A41" s="2814"/>
      <c r="B41" s="2816"/>
      <c r="C41" s="2818"/>
      <c r="D41" s="2820"/>
      <c r="E41" s="2822"/>
      <c r="F41" s="2822"/>
      <c r="G41" s="152" t="s">
        <v>12</v>
      </c>
      <c r="H41" s="153">
        <f t="shared" ref="H41:M41" si="12">SUM(H40:H40)</f>
        <v>61.2</v>
      </c>
      <c r="I41" s="153">
        <f t="shared" si="12"/>
        <v>61.2</v>
      </c>
      <c r="J41" s="153">
        <f t="shared" si="12"/>
        <v>45.9</v>
      </c>
      <c r="K41" s="14">
        <f t="shared" si="12"/>
        <v>0</v>
      </c>
      <c r="L41" s="174">
        <f t="shared" si="12"/>
        <v>0</v>
      </c>
      <c r="M41" s="158">
        <f t="shared" si="12"/>
        <v>0</v>
      </c>
      <c r="N41" s="379"/>
      <c r="O41" s="376"/>
      <c r="P41" s="376"/>
      <c r="Q41" s="280"/>
    </row>
    <row r="42" spans="1:17" s="123" customFormat="1" ht="13.95" customHeight="1" thickBot="1">
      <c r="A42" s="2813" t="s">
        <v>11</v>
      </c>
      <c r="B42" s="2815" t="s">
        <v>13</v>
      </c>
      <c r="C42" s="2817" t="s">
        <v>55</v>
      </c>
      <c r="D42" s="2819" t="s">
        <v>395</v>
      </c>
      <c r="E42" s="2821" t="s">
        <v>40</v>
      </c>
      <c r="F42" s="2823" t="s">
        <v>71</v>
      </c>
      <c r="G42" s="333" t="s">
        <v>69</v>
      </c>
      <c r="H42" s="334">
        <f>I42+K42</f>
        <v>6.6</v>
      </c>
      <c r="I42" s="196">
        <v>6.6</v>
      </c>
      <c r="J42" s="195">
        <v>6.2</v>
      </c>
      <c r="K42" s="191">
        <v>0</v>
      </c>
      <c r="L42" s="12">
        <v>0</v>
      </c>
      <c r="M42" s="506">
        <v>0</v>
      </c>
      <c r="N42" s="1169"/>
      <c r="O42" s="373"/>
      <c r="P42" s="373"/>
      <c r="Q42" s="374"/>
    </row>
    <row r="43" spans="1:17" s="123" customFormat="1" ht="12.6" customHeight="1" thickBot="1">
      <c r="A43" s="2814"/>
      <c r="B43" s="2816"/>
      <c r="C43" s="2818"/>
      <c r="D43" s="2820"/>
      <c r="E43" s="2822"/>
      <c r="F43" s="2822"/>
      <c r="G43" s="152" t="s">
        <v>12</v>
      </c>
      <c r="H43" s="153">
        <f t="shared" ref="H43:M43" si="13">SUM(H42:H42)</f>
        <v>6.6</v>
      </c>
      <c r="I43" s="153">
        <f t="shared" si="13"/>
        <v>6.6</v>
      </c>
      <c r="J43" s="153">
        <f t="shared" si="13"/>
        <v>6.2</v>
      </c>
      <c r="K43" s="14">
        <f t="shared" si="13"/>
        <v>0</v>
      </c>
      <c r="L43" s="174">
        <f t="shared" si="13"/>
        <v>0</v>
      </c>
      <c r="M43" s="158">
        <f t="shared" si="13"/>
        <v>0</v>
      </c>
      <c r="N43" s="379"/>
      <c r="O43" s="376"/>
      <c r="P43" s="376"/>
      <c r="Q43" s="280"/>
    </row>
    <row r="44" spans="1:17" s="123" customFormat="1" ht="13.8" thickBot="1">
      <c r="A44" s="2813" t="s">
        <v>11</v>
      </c>
      <c r="B44" s="2815" t="s">
        <v>13</v>
      </c>
      <c r="C44" s="2817" t="s">
        <v>38</v>
      </c>
      <c r="D44" s="2819" t="s">
        <v>396</v>
      </c>
      <c r="E44" s="2821" t="s">
        <v>40</v>
      </c>
      <c r="F44" s="2823" t="s">
        <v>67</v>
      </c>
      <c r="G44" s="333" t="s">
        <v>69</v>
      </c>
      <c r="H44" s="334">
        <f>I44+K44</f>
        <v>22.3</v>
      </c>
      <c r="I44" s="196">
        <v>22.3</v>
      </c>
      <c r="J44" s="195">
        <v>20.5</v>
      </c>
      <c r="K44" s="336">
        <v>0</v>
      </c>
      <c r="L44" s="156">
        <v>0</v>
      </c>
      <c r="M44" s="119">
        <v>0</v>
      </c>
      <c r="N44" s="1169"/>
      <c r="O44" s="373"/>
      <c r="P44" s="373"/>
      <c r="Q44" s="374"/>
    </row>
    <row r="45" spans="1:17" s="123" customFormat="1" ht="13.8" thickBot="1">
      <c r="A45" s="2814"/>
      <c r="B45" s="2816"/>
      <c r="C45" s="2818"/>
      <c r="D45" s="2820"/>
      <c r="E45" s="2822"/>
      <c r="F45" s="2822"/>
      <c r="G45" s="152" t="s">
        <v>12</v>
      </c>
      <c r="H45" s="153">
        <f t="shared" ref="H45:M45" si="14">SUM(H44:H44)</f>
        <v>22.3</v>
      </c>
      <c r="I45" s="153">
        <f t="shared" si="14"/>
        <v>22.3</v>
      </c>
      <c r="J45" s="153">
        <f t="shared" si="14"/>
        <v>20.5</v>
      </c>
      <c r="K45" s="153">
        <f t="shared" si="14"/>
        <v>0</v>
      </c>
      <c r="L45" s="153">
        <f t="shared" si="14"/>
        <v>0</v>
      </c>
      <c r="M45" s="153">
        <f t="shared" si="14"/>
        <v>0</v>
      </c>
      <c r="N45" s="379"/>
      <c r="O45" s="376"/>
      <c r="P45" s="376"/>
      <c r="Q45" s="280"/>
    </row>
    <row r="46" spans="1:17" s="123" customFormat="1" ht="25.2" customHeight="1" thickBot="1">
      <c r="A46" s="2813" t="s">
        <v>11</v>
      </c>
      <c r="B46" s="2815" t="s">
        <v>13</v>
      </c>
      <c r="C46" s="2817" t="s">
        <v>56</v>
      </c>
      <c r="D46" s="2819" t="s">
        <v>397</v>
      </c>
      <c r="E46" s="2821" t="s">
        <v>40</v>
      </c>
      <c r="F46" s="2823" t="s">
        <v>532</v>
      </c>
      <c r="G46" s="333" t="s">
        <v>69</v>
      </c>
      <c r="H46" s="334">
        <f>I46+K46</f>
        <v>25.7</v>
      </c>
      <c r="I46" s="196">
        <v>25.7</v>
      </c>
      <c r="J46" s="195">
        <v>22.5</v>
      </c>
      <c r="K46" s="336">
        <v>0</v>
      </c>
      <c r="L46" s="156">
        <v>0</v>
      </c>
      <c r="M46" s="119">
        <v>0</v>
      </c>
      <c r="N46" s="1169" t="s">
        <v>413</v>
      </c>
      <c r="O46" s="381">
        <v>1500</v>
      </c>
      <c r="P46" s="381">
        <v>1500</v>
      </c>
      <c r="Q46" s="380">
        <v>1500</v>
      </c>
    </row>
    <row r="47" spans="1:17" s="123" customFormat="1" ht="13.8" thickBot="1">
      <c r="A47" s="2814"/>
      <c r="B47" s="2816"/>
      <c r="C47" s="2818"/>
      <c r="D47" s="2820"/>
      <c r="E47" s="2822"/>
      <c r="F47" s="2822"/>
      <c r="G47" s="152" t="s">
        <v>12</v>
      </c>
      <c r="H47" s="153">
        <f t="shared" ref="H47:M47" si="15">SUM(H46:H46)</f>
        <v>25.7</v>
      </c>
      <c r="I47" s="153">
        <f t="shared" si="15"/>
        <v>25.7</v>
      </c>
      <c r="J47" s="153">
        <f t="shared" si="15"/>
        <v>22.5</v>
      </c>
      <c r="K47" s="153">
        <f t="shared" si="15"/>
        <v>0</v>
      </c>
      <c r="L47" s="153">
        <f t="shared" si="15"/>
        <v>0</v>
      </c>
      <c r="M47" s="153">
        <f t="shared" si="15"/>
        <v>0</v>
      </c>
      <c r="N47" s="379"/>
      <c r="O47" s="376"/>
      <c r="P47" s="376"/>
      <c r="Q47" s="280"/>
    </row>
    <row r="48" spans="1:17" s="123" customFormat="1" ht="35.4" customHeight="1" thickBot="1">
      <c r="A48" s="2813" t="s">
        <v>11</v>
      </c>
      <c r="B48" s="2815" t="s">
        <v>13</v>
      </c>
      <c r="C48" s="2817" t="s">
        <v>57</v>
      </c>
      <c r="D48" s="2819" t="s">
        <v>573</v>
      </c>
      <c r="E48" s="2821" t="s">
        <v>40</v>
      </c>
      <c r="F48" s="2823" t="s">
        <v>531</v>
      </c>
      <c r="G48" s="333" t="s">
        <v>69</v>
      </c>
      <c r="H48" s="334">
        <f>I48+K48</f>
        <v>16.600000000000001</v>
      </c>
      <c r="I48" s="196">
        <v>16.600000000000001</v>
      </c>
      <c r="J48" s="195">
        <v>16.3</v>
      </c>
      <c r="K48" s="191">
        <v>0</v>
      </c>
      <c r="L48" s="12">
        <v>0</v>
      </c>
      <c r="M48" s="506">
        <v>0</v>
      </c>
      <c r="N48" s="1169" t="s">
        <v>522</v>
      </c>
      <c r="O48" s="550">
        <v>29.3</v>
      </c>
      <c r="P48" s="550">
        <v>35</v>
      </c>
      <c r="Q48" s="551">
        <v>40</v>
      </c>
    </row>
    <row r="49" spans="1:18" s="123" customFormat="1" ht="15" customHeight="1" thickBot="1">
      <c r="A49" s="2838"/>
      <c r="B49" s="2842"/>
      <c r="C49" s="2835"/>
      <c r="D49" s="2836"/>
      <c r="E49" s="2837"/>
      <c r="F49" s="2834"/>
      <c r="G49" s="252"/>
      <c r="H49" s="351"/>
      <c r="I49" s="352"/>
      <c r="J49" s="353"/>
      <c r="K49" s="393"/>
      <c r="L49" s="394"/>
      <c r="M49" s="395"/>
      <c r="N49" s="1169" t="s">
        <v>523</v>
      </c>
      <c r="O49" s="550">
        <v>1.5</v>
      </c>
      <c r="P49" s="550">
        <v>2</v>
      </c>
      <c r="Q49" s="551">
        <v>2.5</v>
      </c>
      <c r="R49" s="116"/>
    </row>
    <row r="50" spans="1:18" s="123" customFormat="1" ht="13.8" thickBot="1">
      <c r="A50" s="2814"/>
      <c r="B50" s="2816"/>
      <c r="C50" s="2818"/>
      <c r="D50" s="2820"/>
      <c r="E50" s="2822"/>
      <c r="F50" s="2822"/>
      <c r="G50" s="152" t="s">
        <v>12</v>
      </c>
      <c r="H50" s="153">
        <f t="shared" ref="H50:M50" si="16">SUM(H48:H49)</f>
        <v>16.600000000000001</v>
      </c>
      <c r="I50" s="153">
        <f t="shared" si="16"/>
        <v>16.600000000000001</v>
      </c>
      <c r="J50" s="153">
        <f t="shared" si="16"/>
        <v>16.3</v>
      </c>
      <c r="K50" s="14">
        <f t="shared" si="16"/>
        <v>0</v>
      </c>
      <c r="L50" s="174">
        <f t="shared" si="16"/>
        <v>0</v>
      </c>
      <c r="M50" s="158">
        <f t="shared" si="16"/>
        <v>0</v>
      </c>
      <c r="N50" s="379"/>
      <c r="O50" s="376"/>
      <c r="P50" s="376"/>
      <c r="Q50" s="280"/>
    </row>
    <row r="51" spans="1:18" s="123" customFormat="1" ht="13.95" customHeight="1" thickBot="1">
      <c r="A51" s="2813" t="s">
        <v>11</v>
      </c>
      <c r="B51" s="2815" t="s">
        <v>13</v>
      </c>
      <c r="C51" s="2817" t="s">
        <v>65</v>
      </c>
      <c r="D51" s="2819" t="s">
        <v>398</v>
      </c>
      <c r="E51" s="2821" t="s">
        <v>40</v>
      </c>
      <c r="F51" s="2823" t="s">
        <v>532</v>
      </c>
      <c r="G51" s="333" t="s">
        <v>69</v>
      </c>
      <c r="H51" s="334">
        <f>I51+K51</f>
        <v>0.1</v>
      </c>
      <c r="I51" s="196">
        <v>0.1</v>
      </c>
      <c r="J51" s="195">
        <v>0.1</v>
      </c>
      <c r="K51" s="191">
        <v>0</v>
      </c>
      <c r="L51" s="12">
        <v>0</v>
      </c>
      <c r="M51" s="506">
        <v>0</v>
      </c>
      <c r="N51" s="1169"/>
      <c r="O51" s="373"/>
      <c r="P51" s="373"/>
      <c r="Q51" s="374"/>
    </row>
    <row r="52" spans="1:18" s="123" customFormat="1" ht="13.8" thickBot="1">
      <c r="A52" s="2814"/>
      <c r="B52" s="2816"/>
      <c r="C52" s="2818"/>
      <c r="D52" s="2820"/>
      <c r="E52" s="2822"/>
      <c r="F52" s="2822"/>
      <c r="G52" s="152" t="s">
        <v>12</v>
      </c>
      <c r="H52" s="153">
        <f t="shared" ref="H52:M52" si="17">SUM(H51:H51)</f>
        <v>0.1</v>
      </c>
      <c r="I52" s="153">
        <f t="shared" si="17"/>
        <v>0.1</v>
      </c>
      <c r="J52" s="153">
        <f t="shared" si="17"/>
        <v>0.1</v>
      </c>
      <c r="K52" s="14">
        <f t="shared" si="17"/>
        <v>0</v>
      </c>
      <c r="L52" s="174">
        <f t="shared" si="17"/>
        <v>0</v>
      </c>
      <c r="M52" s="158">
        <f t="shared" si="17"/>
        <v>0</v>
      </c>
      <c r="N52" s="379"/>
      <c r="O52" s="376"/>
      <c r="P52" s="376"/>
      <c r="Q52" s="280"/>
    </row>
    <row r="53" spans="1:18" s="123" customFormat="1" ht="13.95" customHeight="1" thickBot="1">
      <c r="A53" s="2813" t="s">
        <v>11</v>
      </c>
      <c r="B53" s="2815" t="s">
        <v>13</v>
      </c>
      <c r="C53" s="2817" t="s">
        <v>58</v>
      </c>
      <c r="D53" s="2819" t="s">
        <v>399</v>
      </c>
      <c r="E53" s="2821" t="s">
        <v>40</v>
      </c>
      <c r="F53" s="2823" t="s">
        <v>71</v>
      </c>
      <c r="G53" s="333" t="s">
        <v>69</v>
      </c>
      <c r="H53" s="334">
        <f>I53+K53</f>
        <v>96</v>
      </c>
      <c r="I53" s="196">
        <v>90</v>
      </c>
      <c r="J53" s="195">
        <v>81.2</v>
      </c>
      <c r="K53" s="191">
        <v>6</v>
      </c>
      <c r="L53" s="12">
        <v>0</v>
      </c>
      <c r="M53" s="506">
        <v>0</v>
      </c>
      <c r="N53" s="1169"/>
      <c r="O53" s="373"/>
      <c r="P53" s="373"/>
      <c r="Q53" s="374"/>
    </row>
    <row r="54" spans="1:18" s="123" customFormat="1" ht="13.8" thickBot="1">
      <c r="A54" s="2814"/>
      <c r="B54" s="2816"/>
      <c r="C54" s="2818"/>
      <c r="D54" s="2820"/>
      <c r="E54" s="2822"/>
      <c r="F54" s="2822"/>
      <c r="G54" s="152" t="s">
        <v>12</v>
      </c>
      <c r="H54" s="153">
        <f t="shared" ref="H54:M54" si="18">SUM(H53:H53)</f>
        <v>96</v>
      </c>
      <c r="I54" s="153">
        <f t="shared" si="18"/>
        <v>90</v>
      </c>
      <c r="J54" s="153">
        <f t="shared" si="18"/>
        <v>81.2</v>
      </c>
      <c r="K54" s="14">
        <f t="shared" si="18"/>
        <v>6</v>
      </c>
      <c r="L54" s="174">
        <f t="shared" si="18"/>
        <v>0</v>
      </c>
      <c r="M54" s="158">
        <f t="shared" si="18"/>
        <v>0</v>
      </c>
      <c r="N54" s="379"/>
      <c r="O54" s="376"/>
      <c r="P54" s="376"/>
      <c r="Q54" s="280"/>
    </row>
    <row r="55" spans="1:18" s="123" customFormat="1" ht="13.95" customHeight="1" thickBot="1">
      <c r="A55" s="2813" t="s">
        <v>11</v>
      </c>
      <c r="B55" s="2815" t="s">
        <v>13</v>
      </c>
      <c r="C55" s="2817" t="s">
        <v>39</v>
      </c>
      <c r="D55" s="2819" t="s">
        <v>400</v>
      </c>
      <c r="E55" s="2821" t="s">
        <v>40</v>
      </c>
      <c r="F55" s="2823" t="s">
        <v>499</v>
      </c>
      <c r="G55" s="333" t="s">
        <v>69</v>
      </c>
      <c r="H55" s="334">
        <f>I55+K55</f>
        <v>0.3</v>
      </c>
      <c r="I55" s="196">
        <v>0.3</v>
      </c>
      <c r="J55" s="335"/>
      <c r="K55" s="191">
        <v>0</v>
      </c>
      <c r="L55" s="12">
        <v>0</v>
      </c>
      <c r="M55" s="506">
        <v>0</v>
      </c>
      <c r="N55" s="1169"/>
      <c r="O55" s="373"/>
      <c r="P55" s="373"/>
      <c r="Q55" s="374"/>
    </row>
    <row r="56" spans="1:18" s="123" customFormat="1" ht="42.6" customHeight="1" thickBot="1">
      <c r="A56" s="2814"/>
      <c r="B56" s="2816"/>
      <c r="C56" s="2818"/>
      <c r="D56" s="2820"/>
      <c r="E56" s="2822"/>
      <c r="F56" s="2822"/>
      <c r="G56" s="152" t="s">
        <v>12</v>
      </c>
      <c r="H56" s="153">
        <f t="shared" ref="H56:M56" si="19">SUM(H55:H55)</f>
        <v>0.3</v>
      </c>
      <c r="I56" s="153">
        <f t="shared" si="19"/>
        <v>0.3</v>
      </c>
      <c r="J56" s="153">
        <f t="shared" si="19"/>
        <v>0</v>
      </c>
      <c r="K56" s="14">
        <f t="shared" si="19"/>
        <v>0</v>
      </c>
      <c r="L56" s="174">
        <f t="shared" si="19"/>
        <v>0</v>
      </c>
      <c r="M56" s="158">
        <f t="shared" si="19"/>
        <v>0</v>
      </c>
      <c r="N56" s="379"/>
      <c r="O56" s="376"/>
      <c r="P56" s="376"/>
      <c r="Q56" s="280"/>
    </row>
    <row r="57" spans="1:18" s="123" customFormat="1" ht="13.8" thickBot="1">
      <c r="A57" s="2813" t="s">
        <v>11</v>
      </c>
      <c r="B57" s="2815" t="s">
        <v>13</v>
      </c>
      <c r="C57" s="2817" t="s">
        <v>205</v>
      </c>
      <c r="D57" s="2819" t="s">
        <v>401</v>
      </c>
      <c r="E57" s="2821" t="s">
        <v>40</v>
      </c>
      <c r="F57" s="2823" t="s">
        <v>499</v>
      </c>
      <c r="G57" s="333" t="s">
        <v>69</v>
      </c>
      <c r="H57" s="334">
        <f>I57+K57</f>
        <v>27.5</v>
      </c>
      <c r="I57" s="196">
        <v>27.5</v>
      </c>
      <c r="J57" s="195">
        <v>19.5</v>
      </c>
      <c r="K57" s="191">
        <v>0</v>
      </c>
      <c r="L57" s="12">
        <v>0</v>
      </c>
      <c r="M57" s="506">
        <v>0</v>
      </c>
      <c r="N57" s="1169"/>
      <c r="O57" s="373"/>
      <c r="P57" s="373"/>
      <c r="Q57" s="374"/>
    </row>
    <row r="58" spans="1:18" s="123" customFormat="1" ht="13.8" thickBot="1">
      <c r="A58" s="2814"/>
      <c r="B58" s="2816"/>
      <c r="C58" s="2818"/>
      <c r="D58" s="2820"/>
      <c r="E58" s="2822"/>
      <c r="F58" s="2822"/>
      <c r="G58" s="152" t="s">
        <v>12</v>
      </c>
      <c r="H58" s="153">
        <f t="shared" ref="H58:M58" si="20">SUM(H57:H57)</f>
        <v>27.5</v>
      </c>
      <c r="I58" s="153">
        <f t="shared" si="20"/>
        <v>27.5</v>
      </c>
      <c r="J58" s="153">
        <f t="shared" si="20"/>
        <v>19.5</v>
      </c>
      <c r="K58" s="14">
        <f t="shared" si="20"/>
        <v>0</v>
      </c>
      <c r="L58" s="174">
        <f t="shared" si="20"/>
        <v>0</v>
      </c>
      <c r="M58" s="158">
        <f t="shared" si="20"/>
        <v>0</v>
      </c>
      <c r="N58" s="379"/>
      <c r="O58" s="376"/>
      <c r="P58" s="376"/>
      <c r="Q58" s="280"/>
    </row>
    <row r="59" spans="1:18" s="123" customFormat="1" ht="13.95" customHeight="1" thickBot="1">
      <c r="A59" s="2813" t="s">
        <v>11</v>
      </c>
      <c r="B59" s="2815" t="s">
        <v>13</v>
      </c>
      <c r="C59" s="2817" t="s">
        <v>1078</v>
      </c>
      <c r="D59" s="2819" t="s">
        <v>526</v>
      </c>
      <c r="E59" s="2821" t="s">
        <v>40</v>
      </c>
      <c r="F59" s="2823" t="s">
        <v>67</v>
      </c>
      <c r="G59" s="333" t="s">
        <v>69</v>
      </c>
      <c r="H59" s="334">
        <f>I59+K59</f>
        <v>20.6</v>
      </c>
      <c r="I59" s="196">
        <v>20.6</v>
      </c>
      <c r="J59" s="195">
        <v>20.3</v>
      </c>
      <c r="K59" s="191">
        <v>0</v>
      </c>
      <c r="L59" s="12">
        <v>0</v>
      </c>
      <c r="M59" s="506">
        <v>0</v>
      </c>
      <c r="N59" s="1169"/>
      <c r="O59" s="373"/>
      <c r="P59" s="373"/>
      <c r="Q59" s="374"/>
    </row>
    <row r="60" spans="1:18" s="123" customFormat="1" ht="13.8" thickBot="1">
      <c r="A60" s="2814"/>
      <c r="B60" s="2816"/>
      <c r="C60" s="2818"/>
      <c r="D60" s="2820"/>
      <c r="E60" s="2822"/>
      <c r="F60" s="2822"/>
      <c r="G60" s="152" t="s">
        <v>12</v>
      </c>
      <c r="H60" s="153">
        <f t="shared" ref="H60:M60" si="21">SUM(H59:H59)</f>
        <v>20.6</v>
      </c>
      <c r="I60" s="153">
        <f>SUM(I59:I59)</f>
        <v>20.6</v>
      </c>
      <c r="J60" s="153">
        <f>SUM(J59:J59)</f>
        <v>20.3</v>
      </c>
      <c r="K60" s="14">
        <f t="shared" si="21"/>
        <v>0</v>
      </c>
      <c r="L60" s="174">
        <f t="shared" si="21"/>
        <v>0</v>
      </c>
      <c r="M60" s="158">
        <f t="shared" si="21"/>
        <v>0</v>
      </c>
      <c r="N60" s="379"/>
      <c r="O60" s="376"/>
      <c r="P60" s="376"/>
      <c r="Q60" s="280"/>
    </row>
    <row r="61" spans="1:18" s="123" customFormat="1" ht="13.8" thickBot="1">
      <c r="A61" s="621" t="s">
        <v>11</v>
      </c>
      <c r="B61" s="1160" t="s">
        <v>13</v>
      </c>
      <c r="C61" s="1159"/>
      <c r="D61" s="561" t="s">
        <v>524</v>
      </c>
      <c r="E61" s="534"/>
      <c r="F61" s="556"/>
      <c r="G61" s="507"/>
      <c r="H61" s="559">
        <f>H31+H33+H35+H37+H39+H41+H43+H45+H47+H50+H52+H54+H56+H60+H58</f>
        <v>406.30000000000007</v>
      </c>
      <c r="I61" s="559">
        <f>I31+I33+I35+I37+I39+I41+I43+I45+I47+I50+I52+I54+I56+I60+I58</f>
        <v>400.30000000000007</v>
      </c>
      <c r="J61" s="559">
        <f>J31+J33+J35+J37+J39+J41+J43+J45+J47+J50+J52+J54+J56+J60+J58</f>
        <v>340.7</v>
      </c>
      <c r="K61" s="559">
        <f>K31+K33+K35+K37+K39+K41+K43+K45+K47+K50+K52+K54+K56+K60+K58</f>
        <v>6</v>
      </c>
      <c r="L61" s="559">
        <v>422</v>
      </c>
      <c r="M61" s="559">
        <v>439</v>
      </c>
      <c r="N61" s="557"/>
      <c r="O61" s="558"/>
      <c r="P61" s="558"/>
      <c r="Q61" s="280"/>
    </row>
    <row r="62" spans="1:18" s="123" customFormat="1" ht="13.95" customHeight="1" thickBot="1">
      <c r="A62" s="133" t="s">
        <v>11</v>
      </c>
      <c r="B62" s="134" t="s">
        <v>34</v>
      </c>
      <c r="C62" s="2839" t="s">
        <v>507</v>
      </c>
      <c r="D62" s="2840"/>
      <c r="E62" s="2840"/>
      <c r="F62" s="2840"/>
      <c r="G62" s="2840"/>
      <c r="H62" s="2840"/>
      <c r="I62" s="2840"/>
      <c r="J62" s="2840"/>
      <c r="K62" s="2840"/>
      <c r="L62" s="2840"/>
      <c r="M62" s="2840"/>
      <c r="N62" s="2840"/>
      <c r="O62" s="2840"/>
      <c r="P62" s="2840"/>
      <c r="Q62" s="2841"/>
    </row>
    <row r="63" spans="1:18" s="123" customFormat="1" ht="24.6" customHeight="1" thickBot="1">
      <c r="A63" s="2813" t="s">
        <v>11</v>
      </c>
      <c r="B63" s="2815" t="s">
        <v>34</v>
      </c>
      <c r="C63" s="2817" t="s">
        <v>11</v>
      </c>
      <c r="D63" s="2819" t="s">
        <v>509</v>
      </c>
      <c r="E63" s="2821" t="s">
        <v>40</v>
      </c>
      <c r="F63" s="2823" t="s">
        <v>67</v>
      </c>
      <c r="G63" s="333" t="s">
        <v>36</v>
      </c>
      <c r="H63" s="334">
        <f>I63+K63</f>
        <v>35.299999999999997</v>
      </c>
      <c r="I63" s="196">
        <v>35.299999999999997</v>
      </c>
      <c r="J63" s="335"/>
      <c r="K63" s="336">
        <v>0</v>
      </c>
      <c r="L63" s="156">
        <v>36</v>
      </c>
      <c r="M63" s="119">
        <v>36</v>
      </c>
      <c r="N63" s="1169" t="s">
        <v>72</v>
      </c>
      <c r="O63" s="381">
        <v>2</v>
      </c>
      <c r="P63" s="381">
        <v>2</v>
      </c>
      <c r="Q63" s="380">
        <v>2</v>
      </c>
    </row>
    <row r="64" spans="1:18" s="123" customFormat="1" ht="13.8" thickBot="1">
      <c r="A64" s="2814"/>
      <c r="B64" s="2816"/>
      <c r="C64" s="2818"/>
      <c r="D64" s="2820"/>
      <c r="E64" s="2822"/>
      <c r="F64" s="2822"/>
      <c r="G64" s="152" t="s">
        <v>12</v>
      </c>
      <c r="H64" s="153">
        <f t="shared" ref="H64:M64" si="22">SUM(H63:H63)</f>
        <v>35.299999999999997</v>
      </c>
      <c r="I64" s="153">
        <f t="shared" si="22"/>
        <v>35.299999999999997</v>
      </c>
      <c r="J64" s="153">
        <f t="shared" si="22"/>
        <v>0</v>
      </c>
      <c r="K64" s="153">
        <f t="shared" si="22"/>
        <v>0</v>
      </c>
      <c r="L64" s="153">
        <f t="shared" si="22"/>
        <v>36</v>
      </c>
      <c r="M64" s="153">
        <f t="shared" si="22"/>
        <v>36</v>
      </c>
      <c r="N64" s="379"/>
      <c r="O64" s="376"/>
      <c r="P64" s="376"/>
      <c r="Q64" s="280"/>
    </row>
    <row r="65" spans="1:17" s="123" customFormat="1" ht="13.8" thickBot="1">
      <c r="A65" s="621" t="s">
        <v>11</v>
      </c>
      <c r="B65" s="1160" t="s">
        <v>34</v>
      </c>
      <c r="C65" s="1159"/>
      <c r="D65" s="561" t="s">
        <v>524</v>
      </c>
      <c r="E65" s="534"/>
      <c r="F65" s="556"/>
      <c r="G65" s="507"/>
      <c r="H65" s="559">
        <f>H64*1</f>
        <v>35.299999999999997</v>
      </c>
      <c r="I65" s="559">
        <f t="shared" ref="I65:M65" si="23">I64*1</f>
        <v>35.299999999999997</v>
      </c>
      <c r="J65" s="559">
        <f t="shared" si="23"/>
        <v>0</v>
      </c>
      <c r="K65" s="559">
        <f t="shared" si="23"/>
        <v>0</v>
      </c>
      <c r="L65" s="559">
        <f t="shared" si="23"/>
        <v>36</v>
      </c>
      <c r="M65" s="559">
        <f t="shared" si="23"/>
        <v>36</v>
      </c>
      <c r="N65" s="557"/>
      <c r="O65" s="558"/>
      <c r="P65" s="558"/>
      <c r="Q65" s="280"/>
    </row>
    <row r="66" spans="1:17" s="123" customFormat="1" ht="13.95" customHeight="1" thickBot="1">
      <c r="A66" s="133" t="s">
        <v>11</v>
      </c>
      <c r="B66" s="134" t="s">
        <v>35</v>
      </c>
      <c r="C66" s="2839" t="s">
        <v>510</v>
      </c>
      <c r="D66" s="2840"/>
      <c r="E66" s="2840"/>
      <c r="F66" s="2840"/>
      <c r="G66" s="2840"/>
      <c r="H66" s="2840"/>
      <c r="I66" s="2840"/>
      <c r="J66" s="2840"/>
      <c r="K66" s="2840"/>
      <c r="L66" s="2840"/>
      <c r="M66" s="2840"/>
      <c r="N66" s="2840"/>
      <c r="O66" s="2840"/>
      <c r="P66" s="2840"/>
      <c r="Q66" s="2841"/>
    </row>
    <row r="67" spans="1:17" s="123" customFormat="1" ht="13.95" customHeight="1" thickBot="1">
      <c r="A67" s="2813" t="s">
        <v>11</v>
      </c>
      <c r="B67" s="2815" t="s">
        <v>35</v>
      </c>
      <c r="C67" s="2817" t="s">
        <v>11</v>
      </c>
      <c r="D67" s="2819" t="s">
        <v>508</v>
      </c>
      <c r="E67" s="2821" t="s">
        <v>40</v>
      </c>
      <c r="F67" s="2823" t="s">
        <v>67</v>
      </c>
      <c r="G67" s="333" t="s">
        <v>36</v>
      </c>
      <c r="H67" s="334">
        <f>I67+K67</f>
        <v>5.8</v>
      </c>
      <c r="I67" s="196">
        <v>5.8</v>
      </c>
      <c r="J67" s="335"/>
      <c r="K67" s="336">
        <v>0</v>
      </c>
      <c r="L67" s="156">
        <v>6</v>
      </c>
      <c r="M67" s="119">
        <v>6</v>
      </c>
      <c r="N67" s="1169"/>
      <c r="O67" s="373"/>
      <c r="P67" s="373"/>
      <c r="Q67" s="374"/>
    </row>
    <row r="68" spans="1:17" s="123" customFormat="1" ht="13.8" thickBot="1">
      <c r="A68" s="2814"/>
      <c r="B68" s="2816"/>
      <c r="C68" s="2818"/>
      <c r="D68" s="2820"/>
      <c r="E68" s="2822"/>
      <c r="F68" s="2822"/>
      <c r="G68" s="152" t="s">
        <v>12</v>
      </c>
      <c r="H68" s="153">
        <f t="shared" ref="H68:M68" si="24">SUM(H67:H67)</f>
        <v>5.8</v>
      </c>
      <c r="I68" s="153">
        <f t="shared" si="24"/>
        <v>5.8</v>
      </c>
      <c r="J68" s="153">
        <f t="shared" si="24"/>
        <v>0</v>
      </c>
      <c r="K68" s="153">
        <f t="shared" si="24"/>
        <v>0</v>
      </c>
      <c r="L68" s="153">
        <f t="shared" si="24"/>
        <v>6</v>
      </c>
      <c r="M68" s="153">
        <f t="shared" si="24"/>
        <v>6</v>
      </c>
      <c r="N68" s="379"/>
      <c r="O68" s="376"/>
      <c r="P68" s="376"/>
      <c r="Q68" s="280"/>
    </row>
    <row r="69" spans="1:17" s="123" customFormat="1" ht="13.8" thickBot="1">
      <c r="A69" s="621" t="s">
        <v>11</v>
      </c>
      <c r="B69" s="1160" t="s">
        <v>11</v>
      </c>
      <c r="C69" s="1159"/>
      <c r="D69" s="561" t="s">
        <v>524</v>
      </c>
      <c r="E69" s="534"/>
      <c r="F69" s="556"/>
      <c r="G69" s="507"/>
      <c r="H69" s="559">
        <f>H68*1</f>
        <v>5.8</v>
      </c>
      <c r="I69" s="559">
        <f t="shared" ref="I69:M69" si="25">I68*1</f>
        <v>5.8</v>
      </c>
      <c r="J69" s="559">
        <f t="shared" si="25"/>
        <v>0</v>
      </c>
      <c r="K69" s="559">
        <f t="shared" si="25"/>
        <v>0</v>
      </c>
      <c r="L69" s="559">
        <f t="shared" si="25"/>
        <v>6</v>
      </c>
      <c r="M69" s="559">
        <f t="shared" si="25"/>
        <v>6</v>
      </c>
      <c r="N69" s="557"/>
      <c r="O69" s="558"/>
      <c r="P69" s="558"/>
      <c r="Q69" s="280"/>
    </row>
    <row r="70" spans="1:17" s="123" customFormat="1" ht="13.8" thickBot="1">
      <c r="A70" s="438" t="s">
        <v>11</v>
      </c>
      <c r="B70" s="2846" t="s">
        <v>59</v>
      </c>
      <c r="C70" s="2847"/>
      <c r="D70" s="2847"/>
      <c r="E70" s="2847"/>
      <c r="F70" s="2847"/>
      <c r="G70" s="2848"/>
      <c r="H70" s="987">
        <f t="shared" ref="H70:M70" si="26">H69+H65+H61+H27</f>
        <v>6738.09</v>
      </c>
      <c r="I70" s="987">
        <f t="shared" si="26"/>
        <v>6716.6900000000005</v>
      </c>
      <c r="J70" s="987">
        <f t="shared" si="26"/>
        <v>5712.7</v>
      </c>
      <c r="K70" s="987">
        <f t="shared" si="26"/>
        <v>21.4</v>
      </c>
      <c r="L70" s="987">
        <f t="shared" si="26"/>
        <v>6972</v>
      </c>
      <c r="M70" s="987">
        <f t="shared" si="26"/>
        <v>7221</v>
      </c>
      <c r="N70" s="988"/>
      <c r="O70" s="988"/>
      <c r="P70" s="988"/>
      <c r="Q70" s="989"/>
    </row>
    <row r="71" spans="1:17" s="123" customFormat="1" ht="13.95" customHeight="1" thickBot="1">
      <c r="A71" s="133" t="s">
        <v>34</v>
      </c>
      <c r="B71" s="134" t="s">
        <v>11</v>
      </c>
      <c r="C71" s="2839" t="s">
        <v>511</v>
      </c>
      <c r="D71" s="2840"/>
      <c r="E71" s="2840"/>
      <c r="F71" s="2840"/>
      <c r="G71" s="2840"/>
      <c r="H71" s="2840"/>
      <c r="I71" s="2840"/>
      <c r="J71" s="2840"/>
      <c r="K71" s="2840"/>
      <c r="L71" s="2840"/>
      <c r="M71" s="2840"/>
      <c r="N71" s="2840"/>
      <c r="O71" s="2840"/>
      <c r="P71" s="2840"/>
      <c r="Q71" s="2841"/>
    </row>
    <row r="72" spans="1:17" s="123" customFormat="1" ht="24.6" thickBot="1">
      <c r="A72" s="2813" t="s">
        <v>34</v>
      </c>
      <c r="B72" s="2815" t="s">
        <v>11</v>
      </c>
      <c r="C72" s="2817" t="s">
        <v>11</v>
      </c>
      <c r="D72" s="2819" t="s">
        <v>525</v>
      </c>
      <c r="E72" s="2821" t="s">
        <v>40</v>
      </c>
      <c r="F72" s="2823" t="s">
        <v>51</v>
      </c>
      <c r="G72" s="333" t="s">
        <v>36</v>
      </c>
      <c r="H72" s="334">
        <f>I72+K72</f>
        <v>3832</v>
      </c>
      <c r="I72" s="196">
        <v>0</v>
      </c>
      <c r="J72" s="335"/>
      <c r="K72" s="336">
        <v>3832</v>
      </c>
      <c r="L72" s="156">
        <v>4000</v>
      </c>
      <c r="M72" s="119">
        <v>4000</v>
      </c>
      <c r="N72" s="1169" t="s">
        <v>414</v>
      </c>
      <c r="O72" s="373"/>
      <c r="P72" s="373"/>
      <c r="Q72" s="374"/>
    </row>
    <row r="73" spans="1:17" s="123" customFormat="1" ht="36.6" thickBot="1">
      <c r="A73" s="2838"/>
      <c r="B73" s="2842"/>
      <c r="C73" s="2835"/>
      <c r="D73" s="2836"/>
      <c r="E73" s="2837"/>
      <c r="F73" s="2834"/>
      <c r="G73" s="252"/>
      <c r="H73" s="351"/>
      <c r="I73" s="352"/>
      <c r="J73" s="353"/>
      <c r="K73" s="354"/>
      <c r="L73" s="355"/>
      <c r="M73" s="356"/>
      <c r="N73" s="1169" t="s">
        <v>415</v>
      </c>
      <c r="O73" s="381">
        <v>100</v>
      </c>
      <c r="P73" s="381">
        <v>100</v>
      </c>
      <c r="Q73" s="380">
        <v>100</v>
      </c>
    </row>
    <row r="74" spans="1:17" s="123" customFormat="1" ht="13.8" thickBot="1">
      <c r="A74" s="2814"/>
      <c r="B74" s="2816"/>
      <c r="C74" s="2818"/>
      <c r="D74" s="2820"/>
      <c r="E74" s="2822"/>
      <c r="F74" s="2822"/>
      <c r="G74" s="152" t="s">
        <v>12</v>
      </c>
      <c r="H74" s="153">
        <f t="shared" ref="H74:M74" si="27">SUM(H72:H73)</f>
        <v>3832</v>
      </c>
      <c r="I74" s="153">
        <f t="shared" si="27"/>
        <v>0</v>
      </c>
      <c r="J74" s="153">
        <f t="shared" si="27"/>
        <v>0</v>
      </c>
      <c r="K74" s="560">
        <f t="shared" si="27"/>
        <v>3832</v>
      </c>
      <c r="L74" s="153">
        <f t="shared" si="27"/>
        <v>4000</v>
      </c>
      <c r="M74" s="153">
        <f t="shared" si="27"/>
        <v>4000</v>
      </c>
      <c r="N74" s="379"/>
      <c r="O74" s="376"/>
      <c r="P74" s="376"/>
      <c r="Q74" s="280"/>
    </row>
    <row r="75" spans="1:17" s="123" customFormat="1" ht="13.95" customHeight="1" thickBot="1">
      <c r="A75" s="2813" t="s">
        <v>34</v>
      </c>
      <c r="B75" s="2815" t="s">
        <v>11</v>
      </c>
      <c r="C75" s="2817" t="s">
        <v>13</v>
      </c>
      <c r="D75" s="2819" t="s">
        <v>512</v>
      </c>
      <c r="E75" s="2821" t="s">
        <v>40</v>
      </c>
      <c r="F75" s="2823" t="s">
        <v>51</v>
      </c>
      <c r="G75" s="333" t="s">
        <v>36</v>
      </c>
      <c r="H75" s="334">
        <f>I75+K75</f>
        <v>70</v>
      </c>
      <c r="I75" s="196">
        <v>70</v>
      </c>
      <c r="J75" s="335"/>
      <c r="K75" s="336">
        <v>0</v>
      </c>
      <c r="L75" s="156">
        <v>70</v>
      </c>
      <c r="M75" s="119">
        <v>70</v>
      </c>
      <c r="N75" s="1169"/>
      <c r="O75" s="373"/>
      <c r="P75" s="373"/>
      <c r="Q75" s="374"/>
    </row>
    <row r="76" spans="1:17" s="123" customFormat="1" ht="13.8" thickBot="1">
      <c r="A76" s="2838"/>
      <c r="B76" s="2842"/>
      <c r="C76" s="2835"/>
      <c r="D76" s="2836"/>
      <c r="E76" s="2837"/>
      <c r="F76" s="2834"/>
      <c r="G76" s="252"/>
      <c r="H76" s="351"/>
      <c r="I76" s="352"/>
      <c r="J76" s="353"/>
      <c r="K76" s="354"/>
      <c r="L76" s="355"/>
      <c r="M76" s="356"/>
      <c r="N76" s="1169"/>
      <c r="O76" s="373"/>
      <c r="P76" s="373"/>
      <c r="Q76" s="374"/>
    </row>
    <row r="77" spans="1:17" s="123" customFormat="1">
      <c r="A77" s="2838"/>
      <c r="B77" s="2842"/>
      <c r="C77" s="2835"/>
      <c r="D77" s="2836"/>
      <c r="E77" s="2837"/>
      <c r="F77" s="2834"/>
      <c r="G77" s="120"/>
      <c r="H77" s="337"/>
      <c r="I77" s="338"/>
      <c r="J77" s="339"/>
      <c r="K77" s="340"/>
      <c r="L77" s="341"/>
      <c r="M77" s="342"/>
      <c r="N77" s="378"/>
      <c r="O77" s="371"/>
      <c r="P77" s="371"/>
      <c r="Q77" s="326"/>
    </row>
    <row r="78" spans="1:17" s="123" customFormat="1" ht="13.8" thickBot="1">
      <c r="A78" s="2814"/>
      <c r="B78" s="2816"/>
      <c r="C78" s="2818"/>
      <c r="D78" s="2820"/>
      <c r="E78" s="2822"/>
      <c r="F78" s="2822"/>
      <c r="G78" s="152" t="s">
        <v>12</v>
      </c>
      <c r="H78" s="153">
        <f t="shared" ref="H78:M78" si="28">SUM(H75:H77)</f>
        <v>70</v>
      </c>
      <c r="I78" s="153">
        <f t="shared" si="28"/>
        <v>70</v>
      </c>
      <c r="J78" s="153">
        <f t="shared" si="28"/>
        <v>0</v>
      </c>
      <c r="K78" s="153">
        <f t="shared" si="28"/>
        <v>0</v>
      </c>
      <c r="L78" s="153">
        <f t="shared" si="28"/>
        <v>70</v>
      </c>
      <c r="M78" s="153">
        <f t="shared" si="28"/>
        <v>70</v>
      </c>
      <c r="N78" s="379"/>
      <c r="O78" s="376"/>
      <c r="P78" s="376"/>
      <c r="Q78" s="280"/>
    </row>
    <row r="79" spans="1:17" s="123" customFormat="1" ht="13.8" thickBot="1">
      <c r="A79" s="2813" t="s">
        <v>34</v>
      </c>
      <c r="B79" s="2815" t="s">
        <v>11</v>
      </c>
      <c r="C79" s="2817" t="s">
        <v>34</v>
      </c>
      <c r="D79" s="2819" t="s">
        <v>513</v>
      </c>
      <c r="E79" s="2821" t="s">
        <v>40</v>
      </c>
      <c r="F79" s="2823" t="s">
        <v>51</v>
      </c>
      <c r="G79" s="333" t="s">
        <v>36</v>
      </c>
      <c r="H79" s="334">
        <f>I79+K79</f>
        <v>0</v>
      </c>
      <c r="I79" s="196">
        <v>0</v>
      </c>
      <c r="J79" s="335"/>
      <c r="K79" s="336">
        <v>0</v>
      </c>
      <c r="L79" s="156">
        <v>0</v>
      </c>
      <c r="M79" s="119">
        <v>0</v>
      </c>
      <c r="N79" s="1169"/>
      <c r="O79" s="373"/>
      <c r="P79" s="373"/>
      <c r="Q79" s="374"/>
    </row>
    <row r="80" spans="1:17" s="123" customFormat="1" ht="13.8" thickBot="1">
      <c r="A80" s="2814"/>
      <c r="B80" s="2816"/>
      <c r="C80" s="2818"/>
      <c r="D80" s="2820"/>
      <c r="E80" s="2822"/>
      <c r="F80" s="2822"/>
      <c r="G80" s="152" t="s">
        <v>12</v>
      </c>
      <c r="H80" s="153">
        <f t="shared" ref="H80:M80" si="29">SUM(H79:H79)</f>
        <v>0</v>
      </c>
      <c r="I80" s="153">
        <f t="shared" si="29"/>
        <v>0</v>
      </c>
      <c r="J80" s="153">
        <f t="shared" si="29"/>
        <v>0</v>
      </c>
      <c r="K80" s="153">
        <f t="shared" si="29"/>
        <v>0</v>
      </c>
      <c r="L80" s="153">
        <f t="shared" si="29"/>
        <v>0</v>
      </c>
      <c r="M80" s="153">
        <f t="shared" si="29"/>
        <v>0</v>
      </c>
      <c r="N80" s="379"/>
      <c r="O80" s="376"/>
      <c r="P80" s="376"/>
      <c r="Q80" s="280"/>
    </row>
    <row r="81" spans="1:17" ht="13.8" thickBot="1">
      <c r="A81" s="621" t="s">
        <v>34</v>
      </c>
      <c r="B81" s="1160" t="s">
        <v>11</v>
      </c>
      <c r="C81" s="1159"/>
      <c r="D81" s="561" t="s">
        <v>524</v>
      </c>
      <c r="E81" s="534"/>
      <c r="F81" s="556"/>
      <c r="G81" s="507"/>
      <c r="H81" s="559">
        <f t="shared" ref="H81:M81" si="30">H80+H78+H74</f>
        <v>3902</v>
      </c>
      <c r="I81" s="559">
        <f t="shared" si="30"/>
        <v>70</v>
      </c>
      <c r="J81" s="559">
        <f t="shared" si="30"/>
        <v>0</v>
      </c>
      <c r="K81" s="562">
        <f t="shared" si="30"/>
        <v>3832</v>
      </c>
      <c r="L81" s="559">
        <f t="shared" si="30"/>
        <v>4070</v>
      </c>
      <c r="M81" s="559">
        <f t="shared" si="30"/>
        <v>4070</v>
      </c>
      <c r="N81" s="557"/>
      <c r="O81" s="558"/>
      <c r="P81" s="558"/>
      <c r="Q81" s="280"/>
    </row>
    <row r="82" spans="1:17" s="123" customFormat="1" ht="13.8" thickBot="1">
      <c r="A82" s="438" t="s">
        <v>34</v>
      </c>
      <c r="B82" s="2846" t="s">
        <v>59</v>
      </c>
      <c r="C82" s="2847"/>
      <c r="D82" s="2847"/>
      <c r="E82" s="2847"/>
      <c r="F82" s="2847"/>
      <c r="G82" s="2848"/>
      <c r="H82" s="987">
        <f>H81*1</f>
        <v>3902</v>
      </c>
      <c r="I82" s="987">
        <f t="shared" ref="I82:M82" si="31">I81*1</f>
        <v>70</v>
      </c>
      <c r="J82" s="987">
        <f t="shared" si="31"/>
        <v>0</v>
      </c>
      <c r="K82" s="987">
        <f t="shared" si="31"/>
        <v>3832</v>
      </c>
      <c r="L82" s="987">
        <f t="shared" si="31"/>
        <v>4070</v>
      </c>
      <c r="M82" s="987">
        <f t="shared" si="31"/>
        <v>4070</v>
      </c>
      <c r="N82" s="988"/>
      <c r="O82" s="988"/>
      <c r="P82" s="988"/>
      <c r="Q82" s="989"/>
    </row>
    <row r="83" spans="1:17" s="123" customFormat="1" ht="13.8" thickBot="1">
      <c r="A83" s="140"/>
      <c r="B83" s="138"/>
      <c r="C83" s="641"/>
      <c r="D83" s="1157"/>
      <c r="E83" s="1157"/>
      <c r="F83" s="2849" t="s">
        <v>564</v>
      </c>
      <c r="G83" s="2850"/>
      <c r="H83" s="627">
        <f t="shared" ref="H83:M83" si="32">H15+H20</f>
        <v>16.89</v>
      </c>
      <c r="I83" s="627">
        <f t="shared" si="32"/>
        <v>16.89</v>
      </c>
      <c r="J83" s="627">
        <f t="shared" si="32"/>
        <v>0</v>
      </c>
      <c r="K83" s="627">
        <f t="shared" si="32"/>
        <v>0</v>
      </c>
      <c r="L83" s="627">
        <f t="shared" si="32"/>
        <v>0</v>
      </c>
      <c r="M83" s="627">
        <f t="shared" si="32"/>
        <v>0</v>
      </c>
      <c r="N83" s="624"/>
      <c r="O83" s="625"/>
      <c r="P83" s="625"/>
      <c r="Q83" s="626"/>
    </row>
    <row r="84" spans="1:17" ht="13.8" thickBot="1">
      <c r="A84" s="566" t="s">
        <v>11</v>
      </c>
      <c r="B84" s="2893" t="s">
        <v>569</v>
      </c>
      <c r="C84" s="2894"/>
      <c r="D84" s="2894"/>
      <c r="E84" s="2894"/>
      <c r="F84" s="2894"/>
      <c r="G84" s="2894"/>
      <c r="H84" s="1176">
        <f t="shared" ref="H84:M84" si="33">H27+H61+H65+H69+H81-H83</f>
        <v>10623.2</v>
      </c>
      <c r="I84" s="1176">
        <f t="shared" si="33"/>
        <v>6769.8</v>
      </c>
      <c r="J84" s="1176">
        <f t="shared" si="33"/>
        <v>5712.7</v>
      </c>
      <c r="K84" s="1176">
        <f t="shared" si="33"/>
        <v>3853.4</v>
      </c>
      <c r="L84" s="1176">
        <f t="shared" si="33"/>
        <v>11042</v>
      </c>
      <c r="M84" s="1176">
        <f t="shared" si="33"/>
        <v>11291</v>
      </c>
      <c r="N84" s="2843"/>
      <c r="O84" s="2844"/>
      <c r="P84" s="2844"/>
      <c r="Q84" s="2845"/>
    </row>
    <row r="85" spans="1:17" s="123" customFormat="1" ht="13.8" thickBot="1">
      <c r="A85" s="566" t="s">
        <v>11</v>
      </c>
      <c r="B85" s="2870" t="s">
        <v>15</v>
      </c>
      <c r="C85" s="2871"/>
      <c r="D85" s="2871"/>
      <c r="E85" s="2871"/>
      <c r="F85" s="2871"/>
      <c r="G85" s="2872"/>
      <c r="H85" s="1177">
        <f t="shared" ref="H85:M85" si="34">H83+H84</f>
        <v>10640.09</v>
      </c>
      <c r="I85" s="1177">
        <f t="shared" si="34"/>
        <v>6786.6900000000005</v>
      </c>
      <c r="J85" s="1177">
        <f t="shared" si="34"/>
        <v>5712.7</v>
      </c>
      <c r="K85" s="1177">
        <f t="shared" si="34"/>
        <v>3853.4</v>
      </c>
      <c r="L85" s="1177">
        <f t="shared" si="34"/>
        <v>11042</v>
      </c>
      <c r="M85" s="1177">
        <f t="shared" si="34"/>
        <v>11291</v>
      </c>
      <c r="N85" s="2824"/>
      <c r="O85" s="2825"/>
      <c r="P85" s="2825"/>
      <c r="Q85" s="2826"/>
    </row>
    <row r="86" spans="1:17">
      <c r="A86" s="614"/>
      <c r="B86" s="614"/>
      <c r="C86" s="614"/>
      <c r="D86" s="614"/>
      <c r="E86" s="614"/>
      <c r="F86" s="614"/>
      <c r="G86" s="614"/>
      <c r="H86" s="614"/>
      <c r="I86" s="614"/>
      <c r="J86" s="614"/>
      <c r="K86" s="614"/>
      <c r="L86" s="614"/>
      <c r="M86" s="614"/>
      <c r="N86" s="614"/>
      <c r="O86" s="331"/>
      <c r="P86" s="331"/>
      <c r="Q86" s="331"/>
    </row>
    <row r="87" spans="1:17" s="123" customFormat="1">
      <c r="A87" s="282"/>
      <c r="B87" s="282"/>
      <c r="C87" s="282"/>
      <c r="D87" s="282"/>
      <c r="E87" s="282"/>
      <c r="F87" s="282"/>
      <c r="G87" s="282"/>
      <c r="H87" s="282"/>
      <c r="I87" s="282"/>
      <c r="J87" s="282"/>
      <c r="K87" s="282"/>
      <c r="L87" s="282"/>
      <c r="M87" s="282"/>
      <c r="N87" s="282"/>
      <c r="O87" s="331"/>
      <c r="P87" s="331"/>
      <c r="Q87" s="331"/>
    </row>
    <row r="88" spans="1:17" ht="26.4" customHeight="1" thickBot="1">
      <c r="A88" s="282"/>
      <c r="B88" s="330"/>
      <c r="C88" s="330"/>
      <c r="D88" s="362"/>
      <c r="E88" s="362"/>
      <c r="F88" s="2863" t="s">
        <v>16</v>
      </c>
      <c r="G88" s="2863"/>
      <c r="H88" s="2863"/>
      <c r="I88" s="2863"/>
      <c r="J88" s="2863"/>
      <c r="K88" s="2863"/>
      <c r="L88" s="2863"/>
      <c r="M88" s="2863"/>
      <c r="N88" s="331"/>
      <c r="O88" s="331"/>
      <c r="P88" s="331"/>
      <c r="Q88" s="331"/>
    </row>
    <row r="89" spans="1:17" ht="37.950000000000003" customHeight="1" thickBot="1">
      <c r="A89" s="124"/>
      <c r="B89" s="325"/>
      <c r="C89" s="325"/>
      <c r="D89" s="2864"/>
      <c r="E89" s="2865"/>
      <c r="F89" s="2865"/>
      <c r="G89" s="2866"/>
      <c r="H89" s="2867" t="s">
        <v>374</v>
      </c>
      <c r="I89" s="2868"/>
      <c r="J89" s="2868"/>
      <c r="K89" s="2869"/>
      <c r="L89" s="124"/>
      <c r="M89" s="124"/>
      <c r="N89" s="325"/>
      <c r="O89" s="332"/>
      <c r="P89" s="325"/>
      <c r="Q89" s="325"/>
    </row>
    <row r="90" spans="1:17" ht="15" customHeight="1" thickBot="1">
      <c r="A90" s="124"/>
      <c r="B90" s="325"/>
      <c r="C90" s="325"/>
      <c r="D90" s="2857"/>
      <c r="E90" s="2858"/>
      <c r="F90" s="2858"/>
      <c r="G90" s="2859"/>
      <c r="H90" s="2860">
        <f>H91+H92+H93+H94+H95+H96</f>
        <v>10640.089999999998</v>
      </c>
      <c r="I90" s="2861"/>
      <c r="J90" s="2861"/>
      <c r="K90" s="2862"/>
      <c r="L90" s="1175"/>
      <c r="M90" s="124"/>
      <c r="N90" s="325"/>
      <c r="O90" s="332"/>
      <c r="P90" s="325"/>
      <c r="Q90" s="325"/>
    </row>
    <row r="91" spans="1:17" ht="13.2" customHeight="1">
      <c r="A91" s="124"/>
      <c r="B91" s="325"/>
      <c r="C91" s="325"/>
      <c r="D91" s="2884" t="s">
        <v>817</v>
      </c>
      <c r="E91" s="2885"/>
      <c r="F91" s="2885"/>
      <c r="G91" s="2886"/>
      <c r="H91" s="2887">
        <v>10203</v>
      </c>
      <c r="I91" s="2888"/>
      <c r="J91" s="2888"/>
      <c r="K91" s="2889"/>
      <c r="L91" s="124"/>
      <c r="M91" s="124"/>
      <c r="N91" s="325"/>
      <c r="O91" s="332"/>
      <c r="P91" s="325"/>
      <c r="Q91" s="325"/>
    </row>
    <row r="92" spans="1:17" ht="13.2" customHeight="1">
      <c r="A92" s="124"/>
      <c r="B92" s="325"/>
      <c r="C92" s="325"/>
      <c r="D92" s="2890" t="s">
        <v>818</v>
      </c>
      <c r="E92" s="2891"/>
      <c r="F92" s="2891"/>
      <c r="G92" s="2892"/>
      <c r="H92" s="2851"/>
      <c r="I92" s="2852"/>
      <c r="J92" s="2852"/>
      <c r="K92" s="2853"/>
      <c r="L92" s="124"/>
      <c r="M92" s="124"/>
      <c r="N92" s="325"/>
      <c r="O92" s="332"/>
      <c r="P92" s="325"/>
      <c r="Q92" s="325"/>
    </row>
    <row r="93" spans="1:17" ht="13.2" customHeight="1">
      <c r="A93" s="124"/>
      <c r="B93" s="325"/>
      <c r="C93" s="325"/>
      <c r="D93" s="2854" t="s">
        <v>63</v>
      </c>
      <c r="E93" s="2855"/>
      <c r="F93" s="2855"/>
      <c r="G93" s="2856"/>
      <c r="H93" s="2851"/>
      <c r="I93" s="2852"/>
      <c r="J93" s="2852"/>
      <c r="K93" s="2853"/>
      <c r="L93" s="124"/>
      <c r="M93" s="124"/>
      <c r="N93" s="325"/>
      <c r="O93" s="332"/>
      <c r="P93" s="325"/>
      <c r="Q93" s="325"/>
    </row>
    <row r="94" spans="1:17" ht="13.2" customHeight="1">
      <c r="A94" s="124"/>
      <c r="B94" s="325"/>
      <c r="C94" s="325"/>
      <c r="D94" s="2854" t="s">
        <v>73</v>
      </c>
      <c r="E94" s="2855"/>
      <c r="F94" s="2855"/>
      <c r="G94" s="2856"/>
      <c r="H94" s="2851">
        <v>406.3</v>
      </c>
      <c r="I94" s="2852"/>
      <c r="J94" s="2852"/>
      <c r="K94" s="2853"/>
      <c r="L94" s="124"/>
      <c r="M94" s="124"/>
      <c r="N94" s="325"/>
      <c r="O94" s="332"/>
      <c r="P94" s="325"/>
      <c r="Q94" s="325"/>
    </row>
    <row r="95" spans="1:17" ht="13.2" customHeight="1">
      <c r="A95" s="124"/>
      <c r="B95" s="325"/>
      <c r="C95" s="325"/>
      <c r="D95" s="2854" t="s">
        <v>819</v>
      </c>
      <c r="E95" s="2855"/>
      <c r="F95" s="2855"/>
      <c r="G95" s="2856"/>
      <c r="H95" s="2851">
        <v>13.9</v>
      </c>
      <c r="I95" s="2852"/>
      <c r="J95" s="2852"/>
      <c r="K95" s="2853"/>
      <c r="L95" s="124"/>
      <c r="M95" s="124"/>
      <c r="N95" s="325"/>
      <c r="O95" s="332"/>
      <c r="P95" s="325"/>
      <c r="Q95" s="325"/>
    </row>
    <row r="96" spans="1:17" s="123" customFormat="1" ht="13.95" customHeight="1" thickBot="1">
      <c r="A96" s="124"/>
      <c r="B96" s="325"/>
      <c r="C96" s="325"/>
      <c r="D96" s="2827" t="s">
        <v>570</v>
      </c>
      <c r="E96" s="2828"/>
      <c r="F96" s="2828"/>
      <c r="G96" s="2829"/>
      <c r="H96" s="2830">
        <v>16.89</v>
      </c>
      <c r="I96" s="2831"/>
      <c r="J96" s="2831"/>
      <c r="K96" s="2832"/>
      <c r="L96" s="124"/>
      <c r="M96" s="124"/>
      <c r="N96" s="325"/>
      <c r="O96" s="332"/>
      <c r="P96" s="325"/>
      <c r="Q96" s="325"/>
    </row>
    <row r="97" spans="1:17" ht="13.95" customHeight="1" thickBot="1">
      <c r="A97" s="124"/>
      <c r="B97" s="325"/>
      <c r="C97" s="325"/>
      <c r="D97" s="2881"/>
      <c r="E97" s="2882"/>
      <c r="F97" s="2882"/>
      <c r="G97" s="2883"/>
      <c r="H97" s="2860">
        <f>SUM(H98:K99)</f>
        <v>0</v>
      </c>
      <c r="I97" s="2861"/>
      <c r="J97" s="2861"/>
      <c r="K97" s="2862"/>
      <c r="L97" s="124"/>
      <c r="M97" s="124"/>
      <c r="N97" s="325"/>
      <c r="O97" s="332"/>
      <c r="P97" s="325"/>
      <c r="Q97" s="325"/>
    </row>
    <row r="98" spans="1:17" ht="13.2" customHeight="1">
      <c r="A98" s="124"/>
      <c r="B98" s="325"/>
      <c r="C98" s="325"/>
      <c r="D98" s="2884"/>
      <c r="E98" s="2885"/>
      <c r="F98" s="2885"/>
      <c r="G98" s="2886"/>
      <c r="H98" s="2887">
        <v>0</v>
      </c>
      <c r="I98" s="2888"/>
      <c r="J98" s="2888"/>
      <c r="K98" s="2889"/>
      <c r="L98" s="124"/>
      <c r="M98" s="124"/>
      <c r="N98" s="325"/>
      <c r="O98" s="332"/>
      <c r="P98" s="325"/>
      <c r="Q98" s="325"/>
    </row>
    <row r="99" spans="1:17" ht="13.2" customHeight="1" thickBot="1">
      <c r="A99" s="124"/>
      <c r="B99" s="325"/>
      <c r="C99" s="325"/>
      <c r="D99" s="2878"/>
      <c r="E99" s="2879"/>
      <c r="F99" s="2879"/>
      <c r="G99" s="2880"/>
      <c r="H99" s="2852">
        <v>0</v>
      </c>
      <c r="I99" s="2852"/>
      <c r="J99" s="2852"/>
      <c r="K99" s="2853"/>
      <c r="L99" s="124"/>
      <c r="M99" s="124"/>
      <c r="N99" s="325"/>
      <c r="O99" s="332"/>
      <c r="P99" s="325"/>
      <c r="Q99" s="325"/>
    </row>
    <row r="100" spans="1:17" ht="13.95" customHeight="1" thickBot="1">
      <c r="A100" s="124"/>
      <c r="B100" s="325"/>
      <c r="C100" s="325"/>
      <c r="D100" s="2873"/>
      <c r="E100" s="2874"/>
      <c r="F100" s="2874"/>
      <c r="G100" s="2875"/>
      <c r="H100" s="2876">
        <f>H97+H90</f>
        <v>10640.089999999998</v>
      </c>
      <c r="I100" s="2876"/>
      <c r="J100" s="2876"/>
      <c r="K100" s="2877"/>
      <c r="L100" s="124"/>
      <c r="M100" s="124"/>
      <c r="N100" s="325"/>
      <c r="O100" s="332"/>
      <c r="P100" s="325"/>
      <c r="Q100" s="325"/>
    </row>
  </sheetData>
  <mergeCells count="199">
    <mergeCell ref="C8:Q8"/>
    <mergeCell ref="D3:Q3"/>
    <mergeCell ref="A4:A6"/>
    <mergeCell ref="B4:B6"/>
    <mergeCell ref="C4:C6"/>
    <mergeCell ref="D4:D6"/>
    <mergeCell ref="E4:E6"/>
    <mergeCell ref="F4:F6"/>
    <mergeCell ref="M4:M6"/>
    <mergeCell ref="G4:G6"/>
    <mergeCell ref="H4:K4"/>
    <mergeCell ref="L4:L6"/>
    <mergeCell ref="N4:Q4"/>
    <mergeCell ref="H5:H6"/>
    <mergeCell ref="I5:J5"/>
    <mergeCell ref="K5:K6"/>
    <mergeCell ref="N5:N6"/>
    <mergeCell ref="O5:Q5"/>
    <mergeCell ref="A22:A24"/>
    <mergeCell ref="F22:F24"/>
    <mergeCell ref="A25:A26"/>
    <mergeCell ref="C17:C21"/>
    <mergeCell ref="D17:D21"/>
    <mergeCell ref="E17:E21"/>
    <mergeCell ref="B22:B24"/>
    <mergeCell ref="C22:C24"/>
    <mergeCell ref="D22:D24"/>
    <mergeCell ref="E22:E24"/>
    <mergeCell ref="D25:D26"/>
    <mergeCell ref="E25:E26"/>
    <mergeCell ref="F25:F26"/>
    <mergeCell ref="B25:B26"/>
    <mergeCell ref="C25:C26"/>
    <mergeCell ref="A10:A16"/>
    <mergeCell ref="B10:B16"/>
    <mergeCell ref="C10:C16"/>
    <mergeCell ref="D10:D16"/>
    <mergeCell ref="E10:E16"/>
    <mergeCell ref="F10:F16"/>
    <mergeCell ref="A17:A21"/>
    <mergeCell ref="B17:B21"/>
    <mergeCell ref="F17:F21"/>
    <mergeCell ref="D100:G100"/>
    <mergeCell ref="H100:K100"/>
    <mergeCell ref="D99:G99"/>
    <mergeCell ref="H99:K99"/>
    <mergeCell ref="D97:G97"/>
    <mergeCell ref="H97:K97"/>
    <mergeCell ref="D98:G98"/>
    <mergeCell ref="H98:K98"/>
    <mergeCell ref="A75:A78"/>
    <mergeCell ref="B75:B78"/>
    <mergeCell ref="C75:C78"/>
    <mergeCell ref="D75:D78"/>
    <mergeCell ref="D91:G91"/>
    <mergeCell ref="H91:K91"/>
    <mergeCell ref="D92:G92"/>
    <mergeCell ref="H92:K92"/>
    <mergeCell ref="B84:G84"/>
    <mergeCell ref="A79:A80"/>
    <mergeCell ref="B79:B80"/>
    <mergeCell ref="C79:C80"/>
    <mergeCell ref="B82:G82"/>
    <mergeCell ref="D93:G93"/>
    <mergeCell ref="H93:K93"/>
    <mergeCell ref="D94:G94"/>
    <mergeCell ref="D95:G95"/>
    <mergeCell ref="H95:K95"/>
    <mergeCell ref="D90:G90"/>
    <mergeCell ref="H90:K90"/>
    <mergeCell ref="D79:D80"/>
    <mergeCell ref="E79:E80"/>
    <mergeCell ref="F79:F80"/>
    <mergeCell ref="E75:E78"/>
    <mergeCell ref="F75:F78"/>
    <mergeCell ref="F88:M88"/>
    <mergeCell ref="D89:G89"/>
    <mergeCell ref="H89:K89"/>
    <mergeCell ref="B85:G85"/>
    <mergeCell ref="F48:F50"/>
    <mergeCell ref="F57:F58"/>
    <mergeCell ref="E67:E68"/>
    <mergeCell ref="F36:F37"/>
    <mergeCell ref="F42:F43"/>
    <mergeCell ref="F67:F68"/>
    <mergeCell ref="F51:F52"/>
    <mergeCell ref="E36:E37"/>
    <mergeCell ref="H94:K94"/>
    <mergeCell ref="F72:F74"/>
    <mergeCell ref="E72:E74"/>
    <mergeCell ref="A42:A43"/>
    <mergeCell ref="B42:B43"/>
    <mergeCell ref="C42:C43"/>
    <mergeCell ref="D42:D43"/>
    <mergeCell ref="E42:E43"/>
    <mergeCell ref="C40:C41"/>
    <mergeCell ref="A51:A52"/>
    <mergeCell ref="B51:B52"/>
    <mergeCell ref="C51:C52"/>
    <mergeCell ref="D51:D52"/>
    <mergeCell ref="E51:E52"/>
    <mergeCell ref="A40:A41"/>
    <mergeCell ref="B40:B41"/>
    <mergeCell ref="A48:A50"/>
    <mergeCell ref="B48:B50"/>
    <mergeCell ref="C48:C50"/>
    <mergeCell ref="D48:D50"/>
    <mergeCell ref="E48:E50"/>
    <mergeCell ref="N84:Q84"/>
    <mergeCell ref="A72:A74"/>
    <mergeCell ref="C72:C74"/>
    <mergeCell ref="C62:Q62"/>
    <mergeCell ref="A63:A64"/>
    <mergeCell ref="B63:B64"/>
    <mergeCell ref="C63:C64"/>
    <mergeCell ref="D63:D64"/>
    <mergeCell ref="E63:E64"/>
    <mergeCell ref="F63:F64"/>
    <mergeCell ref="C66:Q66"/>
    <mergeCell ref="B70:G70"/>
    <mergeCell ref="C71:Q71"/>
    <mergeCell ref="A67:A68"/>
    <mergeCell ref="C67:C68"/>
    <mergeCell ref="D67:D68"/>
    <mergeCell ref="B67:B68"/>
    <mergeCell ref="B72:B74"/>
    <mergeCell ref="F83:G83"/>
    <mergeCell ref="D72:D74"/>
    <mergeCell ref="A34:A35"/>
    <mergeCell ref="A29:A31"/>
    <mergeCell ref="C28:Q28"/>
    <mergeCell ref="B29:B31"/>
    <mergeCell ref="B34:B35"/>
    <mergeCell ref="E34:E35"/>
    <mergeCell ref="D40:D41"/>
    <mergeCell ref="E40:E41"/>
    <mergeCell ref="F40:F41"/>
    <mergeCell ref="C34:C35"/>
    <mergeCell ref="D34:D35"/>
    <mergeCell ref="E32:E33"/>
    <mergeCell ref="A38:A39"/>
    <mergeCell ref="B38:B39"/>
    <mergeCell ref="C38:C39"/>
    <mergeCell ref="A36:A37"/>
    <mergeCell ref="B36:B37"/>
    <mergeCell ref="C36:C37"/>
    <mergeCell ref="D36:D37"/>
    <mergeCell ref="F32:F33"/>
    <mergeCell ref="D38:D39"/>
    <mergeCell ref="E38:E39"/>
    <mergeCell ref="F38:F39"/>
    <mergeCell ref="F34:F35"/>
    <mergeCell ref="N85:Q85"/>
    <mergeCell ref="D96:G96"/>
    <mergeCell ref="H96:K96"/>
    <mergeCell ref="N1:P1"/>
    <mergeCell ref="F29:F31"/>
    <mergeCell ref="A32:A33"/>
    <mergeCell ref="B32:B33"/>
    <mergeCell ref="C32:C33"/>
    <mergeCell ref="D32:D33"/>
    <mergeCell ref="E44:E45"/>
    <mergeCell ref="F44:F45"/>
    <mergeCell ref="A46:A47"/>
    <mergeCell ref="B46:B47"/>
    <mergeCell ref="C46:C47"/>
    <mergeCell ref="D46:D47"/>
    <mergeCell ref="E46:E47"/>
    <mergeCell ref="F46:F47"/>
    <mergeCell ref="A44:A45"/>
    <mergeCell ref="B44:B45"/>
    <mergeCell ref="C44:C45"/>
    <mergeCell ref="D44:D45"/>
    <mergeCell ref="C29:C31"/>
    <mergeCell ref="D29:D31"/>
    <mergeCell ref="E29:E31"/>
    <mergeCell ref="A59:A60"/>
    <mergeCell ref="B59:B60"/>
    <mergeCell ref="C59:C60"/>
    <mergeCell ref="D59:D60"/>
    <mergeCell ref="E59:E60"/>
    <mergeCell ref="F59:F60"/>
    <mergeCell ref="A57:A58"/>
    <mergeCell ref="B57:B58"/>
    <mergeCell ref="C57:C58"/>
    <mergeCell ref="D57:D58"/>
    <mergeCell ref="E57:E58"/>
    <mergeCell ref="A55:A56"/>
    <mergeCell ref="B55:B56"/>
    <mergeCell ref="C55:C56"/>
    <mergeCell ref="D55:D56"/>
    <mergeCell ref="E55:E56"/>
    <mergeCell ref="F55:F56"/>
    <mergeCell ref="B53:B54"/>
    <mergeCell ref="C53:C54"/>
    <mergeCell ref="D53:D54"/>
    <mergeCell ref="E53:E54"/>
    <mergeCell ref="F53:F54"/>
    <mergeCell ref="A53:A54"/>
  </mergeCells>
  <pageMargins left="0.7" right="0.7" top="0.75" bottom="0.75" header="0.3" footer="0.3"/>
  <pageSetup paperSize="9" scale="84" fitToHeight="0" orientation="landscape"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1"/>
  <sheetViews>
    <sheetView workbookViewId="0">
      <selection activeCell="R3" sqref="R3"/>
    </sheetView>
  </sheetViews>
  <sheetFormatPr defaultRowHeight="13.2"/>
  <cols>
    <col min="1" max="1" width="2.6640625" customWidth="1"/>
    <col min="2" max="3" width="2.5546875" customWidth="1"/>
    <col min="4" max="4" width="22.5546875" customWidth="1"/>
    <col min="5" max="5" width="7.88671875" customWidth="1"/>
    <col min="6" max="6" width="4.44140625" customWidth="1"/>
    <col min="7" max="7" width="5.33203125" customWidth="1"/>
    <col min="8" max="8" width="7.5546875" customWidth="1"/>
    <col min="9" max="9" width="6.44140625" customWidth="1"/>
    <col min="10" max="10" width="6.5546875" customWidth="1"/>
    <col min="11" max="11" width="5.44140625" customWidth="1"/>
    <col min="12" max="12" width="6" customWidth="1"/>
    <col min="13" max="13" width="5.6640625" customWidth="1"/>
    <col min="14" max="14" width="30.5546875" customWidth="1"/>
    <col min="15" max="15" width="6.109375" customWidth="1"/>
    <col min="16" max="16" width="5.88671875" customWidth="1"/>
    <col min="17" max="17" width="5.6640625" customWidth="1"/>
  </cols>
  <sheetData>
    <row r="1" spans="1:17" ht="49.2" customHeight="1">
      <c r="N1" s="3013" t="s">
        <v>1156</v>
      </c>
      <c r="O1" s="3013"/>
      <c r="P1" s="1869"/>
      <c r="Q1" s="1869"/>
    </row>
    <row r="2" spans="1:17">
      <c r="A2" s="124"/>
      <c r="B2" s="124"/>
      <c r="C2" s="124"/>
      <c r="D2" s="549"/>
      <c r="E2" s="1728" t="s">
        <v>255</v>
      </c>
      <c r="F2" s="1729"/>
      <c r="G2" s="1730"/>
      <c r="H2" s="1729"/>
      <c r="I2" s="1729"/>
      <c r="J2" s="1729"/>
      <c r="K2" s="549"/>
      <c r="L2" s="1568"/>
      <c r="M2" s="1569"/>
      <c r="N2" s="1569"/>
      <c r="O2" s="1569"/>
      <c r="P2" s="1569"/>
      <c r="Q2" s="1569"/>
    </row>
    <row r="3" spans="1:17" ht="13.95" customHeight="1" thickBot="1">
      <c r="A3" s="1571"/>
      <c r="B3" s="9"/>
      <c r="C3" s="9"/>
      <c r="D3" s="4100" t="s">
        <v>33</v>
      </c>
      <c r="E3" s="4100"/>
      <c r="F3" s="4100"/>
      <c r="G3" s="4100"/>
      <c r="H3" s="4100"/>
      <c r="I3" s="4100"/>
      <c r="J3" s="4100"/>
      <c r="K3" s="4100"/>
      <c r="L3" s="4100"/>
      <c r="M3" s="4100"/>
      <c r="N3" s="4100"/>
      <c r="O3" s="4100"/>
      <c r="P3" s="4100"/>
      <c r="Q3" s="4100"/>
    </row>
    <row r="4" spans="1:17" ht="24.6" customHeight="1">
      <c r="A4" s="4098" t="s">
        <v>0</v>
      </c>
      <c r="B4" s="3685" t="s">
        <v>1</v>
      </c>
      <c r="C4" s="3685" t="s">
        <v>2</v>
      </c>
      <c r="D4" s="2902" t="s">
        <v>3</v>
      </c>
      <c r="E4" s="3355" t="s">
        <v>4</v>
      </c>
      <c r="F4" s="2905" t="s">
        <v>5</v>
      </c>
      <c r="G4" s="2905" t="s">
        <v>6</v>
      </c>
      <c r="H4" s="4101" t="s">
        <v>861</v>
      </c>
      <c r="I4" s="4102"/>
      <c r="J4" s="4102"/>
      <c r="K4" s="4103"/>
      <c r="L4" s="2911" t="s">
        <v>581</v>
      </c>
      <c r="M4" s="2911" t="s">
        <v>582</v>
      </c>
      <c r="N4" s="2920" t="s">
        <v>21</v>
      </c>
      <c r="O4" s="2921"/>
      <c r="P4" s="2921"/>
      <c r="Q4" s="2922"/>
    </row>
    <row r="5" spans="1:17" ht="28.2" customHeight="1">
      <c r="A5" s="4099"/>
      <c r="B5" s="3686"/>
      <c r="C5" s="3686"/>
      <c r="D5" s="2903"/>
      <c r="E5" s="3356"/>
      <c r="F5" s="2906"/>
      <c r="G5" s="2906"/>
      <c r="H5" s="2923" t="s">
        <v>7</v>
      </c>
      <c r="I5" s="4104" t="s">
        <v>8</v>
      </c>
      <c r="J5" s="4105"/>
      <c r="K5" s="2983" t="s">
        <v>162</v>
      </c>
      <c r="L5" s="2912"/>
      <c r="M5" s="2912"/>
      <c r="N5" s="2928" t="s">
        <v>32</v>
      </c>
      <c r="O5" s="4104" t="s">
        <v>9</v>
      </c>
      <c r="P5" s="4106"/>
      <c r="Q5" s="4107"/>
    </row>
    <row r="6" spans="1:17" ht="112.2" customHeight="1" thickBot="1">
      <c r="A6" s="2924"/>
      <c r="B6" s="3687"/>
      <c r="C6" s="3687"/>
      <c r="D6" s="2904"/>
      <c r="E6" s="3357"/>
      <c r="F6" s="2907"/>
      <c r="G6" s="2907"/>
      <c r="H6" s="2924"/>
      <c r="I6" s="1721" t="s">
        <v>7</v>
      </c>
      <c r="J6" s="1722" t="s">
        <v>10</v>
      </c>
      <c r="K6" s="2984"/>
      <c r="L6" s="2913"/>
      <c r="M6" s="2913"/>
      <c r="N6" s="2929"/>
      <c r="O6" s="130" t="s">
        <v>235</v>
      </c>
      <c r="P6" s="130" t="s">
        <v>282</v>
      </c>
      <c r="Q6" s="131" t="s">
        <v>373</v>
      </c>
    </row>
    <row r="7" spans="1:17" ht="13.8" thickBot="1">
      <c r="A7" s="132" t="s">
        <v>11</v>
      </c>
      <c r="B7" s="4108" t="s">
        <v>864</v>
      </c>
      <c r="C7" s="3312"/>
      <c r="D7" s="3312"/>
      <c r="E7" s="3312"/>
      <c r="F7" s="3312"/>
      <c r="G7" s="3312"/>
      <c r="H7" s="3312"/>
      <c r="I7" s="3312"/>
      <c r="J7" s="3312"/>
      <c r="K7" s="3312"/>
      <c r="L7" s="3312"/>
      <c r="M7" s="3312"/>
      <c r="N7" s="3312"/>
      <c r="O7" s="3312"/>
      <c r="P7" s="3312"/>
      <c r="Q7" s="3313"/>
    </row>
    <row r="8" spans="1:17" ht="13.8" thickBot="1">
      <c r="A8" s="133" t="s">
        <v>11</v>
      </c>
      <c r="B8" s="134" t="s">
        <v>11</v>
      </c>
      <c r="C8" s="3422" t="s">
        <v>865</v>
      </c>
      <c r="D8" s="3423"/>
      <c r="E8" s="3423"/>
      <c r="F8" s="3423"/>
      <c r="G8" s="3423"/>
      <c r="H8" s="3423"/>
      <c r="I8" s="3423"/>
      <c r="J8" s="3423"/>
      <c r="K8" s="3423"/>
      <c r="L8" s="3423"/>
      <c r="M8" s="3423"/>
      <c r="N8" s="3479"/>
      <c r="O8" s="3479"/>
      <c r="P8" s="3479"/>
      <c r="Q8" s="3616"/>
    </row>
    <row r="9" spans="1:17" ht="13.2" customHeight="1">
      <c r="A9" s="3372" t="s">
        <v>11</v>
      </c>
      <c r="B9" s="3375" t="s">
        <v>11</v>
      </c>
      <c r="C9" s="3377" t="s">
        <v>11</v>
      </c>
      <c r="D9" s="3082" t="s">
        <v>866</v>
      </c>
      <c r="E9" s="3523" t="s">
        <v>867</v>
      </c>
      <c r="F9" s="3444" t="s">
        <v>868</v>
      </c>
      <c r="G9" s="135" t="s">
        <v>36</v>
      </c>
      <c r="H9" s="1704">
        <v>346.7</v>
      </c>
      <c r="I9" s="1311">
        <v>346.7</v>
      </c>
      <c r="J9" s="1311">
        <v>324.10000000000002</v>
      </c>
      <c r="K9" s="1705"/>
      <c r="L9" s="1870">
        <v>350</v>
      </c>
      <c r="M9" s="1871">
        <v>367</v>
      </c>
      <c r="N9" s="1832" t="s">
        <v>869</v>
      </c>
      <c r="O9" s="1872" t="s">
        <v>870</v>
      </c>
      <c r="P9" s="1872" t="s">
        <v>871</v>
      </c>
      <c r="Q9" s="1873">
        <v>195</v>
      </c>
    </row>
    <row r="10" spans="1:17">
      <c r="A10" s="3373"/>
      <c r="B10" s="2842"/>
      <c r="C10" s="3378"/>
      <c r="D10" s="3083"/>
      <c r="E10" s="3524"/>
      <c r="F10" s="2834"/>
      <c r="G10" s="1513" t="s">
        <v>52</v>
      </c>
      <c r="H10" s="1706">
        <v>5</v>
      </c>
      <c r="I10" s="1318">
        <v>5</v>
      </c>
      <c r="J10" s="1318">
        <v>4.9000000000000004</v>
      </c>
      <c r="K10" s="1322"/>
      <c r="L10" s="1707">
        <v>6</v>
      </c>
      <c r="M10" s="1320">
        <v>7</v>
      </c>
      <c r="N10" s="1874" t="s">
        <v>872</v>
      </c>
      <c r="O10" s="1875" t="s">
        <v>53</v>
      </c>
      <c r="P10" s="1875" t="s">
        <v>53</v>
      </c>
      <c r="Q10" s="1876">
        <v>2</v>
      </c>
    </row>
    <row r="11" spans="1:17" ht="26.4" customHeight="1">
      <c r="A11" s="3373"/>
      <c r="B11" s="2842"/>
      <c r="C11" s="3378"/>
      <c r="D11" s="3083"/>
      <c r="E11" s="3524"/>
      <c r="F11" s="2834"/>
      <c r="G11" s="1513" t="s">
        <v>163</v>
      </c>
      <c r="H11" s="1706">
        <v>23.5</v>
      </c>
      <c r="I11" s="1318">
        <v>23.5</v>
      </c>
      <c r="J11" s="1318">
        <v>4.9000000000000004</v>
      </c>
      <c r="K11" s="1322"/>
      <c r="L11" s="1707">
        <v>24</v>
      </c>
      <c r="M11" s="1320">
        <v>25</v>
      </c>
      <c r="N11" s="1767" t="s">
        <v>873</v>
      </c>
      <c r="O11" s="1875" t="s">
        <v>874</v>
      </c>
      <c r="P11" s="1875" t="s">
        <v>875</v>
      </c>
      <c r="Q11" s="1876">
        <v>14000</v>
      </c>
    </row>
    <row r="12" spans="1:17">
      <c r="A12" s="3373"/>
      <c r="B12" s="2842"/>
      <c r="C12" s="3378"/>
      <c r="D12" s="3083"/>
      <c r="E12" s="3524"/>
      <c r="F12" s="2834"/>
      <c r="G12" s="1513" t="s">
        <v>68</v>
      </c>
      <c r="H12" s="1699"/>
      <c r="I12" s="1699"/>
      <c r="J12" s="1699"/>
      <c r="K12" s="1733"/>
      <c r="L12" s="1518"/>
      <c r="M12" s="1734"/>
      <c r="N12" s="1735"/>
      <c r="O12" s="1736"/>
      <c r="P12" s="1736"/>
      <c r="Q12" s="1737"/>
    </row>
    <row r="13" spans="1:17" ht="13.8" thickBot="1">
      <c r="A13" s="3374"/>
      <c r="B13" s="3376"/>
      <c r="C13" s="3379"/>
      <c r="D13" s="3084"/>
      <c r="E13" s="3525"/>
      <c r="F13" s="3445"/>
      <c r="G13" s="136" t="s">
        <v>12</v>
      </c>
      <c r="H13" s="1701">
        <f t="shared" ref="H13:M13" si="0">H9+H10+H11</f>
        <v>375.2</v>
      </c>
      <c r="I13" s="1701">
        <f t="shared" si="0"/>
        <v>375.2</v>
      </c>
      <c r="J13" s="1701">
        <f t="shared" si="0"/>
        <v>333.9</v>
      </c>
      <c r="K13" s="1702">
        <f t="shared" si="0"/>
        <v>0</v>
      </c>
      <c r="L13" s="1703">
        <f t="shared" si="0"/>
        <v>380</v>
      </c>
      <c r="M13" s="1738">
        <f t="shared" si="0"/>
        <v>399</v>
      </c>
      <c r="N13" s="1739"/>
      <c r="O13" s="1740"/>
      <c r="P13" s="1740"/>
      <c r="Q13" s="1741"/>
    </row>
    <row r="14" spans="1:17" ht="13.2" customHeight="1">
      <c r="A14" s="3372" t="s">
        <v>11</v>
      </c>
      <c r="B14" s="3375" t="s">
        <v>11</v>
      </c>
      <c r="C14" s="3377" t="s">
        <v>13</v>
      </c>
      <c r="D14" s="3082" t="s">
        <v>876</v>
      </c>
      <c r="E14" s="3523" t="s">
        <v>877</v>
      </c>
      <c r="F14" s="3444" t="s">
        <v>868</v>
      </c>
      <c r="G14" s="135" t="s">
        <v>36</v>
      </c>
      <c r="H14" s="1704">
        <v>417.7</v>
      </c>
      <c r="I14" s="1311">
        <v>417.7</v>
      </c>
      <c r="J14" s="1311">
        <v>375.4</v>
      </c>
      <c r="K14" s="1705"/>
      <c r="L14" s="1870">
        <v>420</v>
      </c>
      <c r="M14" s="1871">
        <v>441</v>
      </c>
      <c r="N14" s="1877" t="s">
        <v>869</v>
      </c>
      <c r="O14" s="1878">
        <v>72</v>
      </c>
      <c r="P14" s="1878">
        <v>148</v>
      </c>
      <c r="Q14" s="1879">
        <v>148</v>
      </c>
    </row>
    <row r="15" spans="1:17">
      <c r="A15" s="3373"/>
      <c r="B15" s="2842"/>
      <c r="C15" s="3378"/>
      <c r="D15" s="3083"/>
      <c r="E15" s="3524"/>
      <c r="F15" s="2834"/>
      <c r="G15" s="1513" t="s">
        <v>52</v>
      </c>
      <c r="H15" s="1706">
        <v>6.6</v>
      </c>
      <c r="I15" s="1318">
        <v>6.6</v>
      </c>
      <c r="J15" s="1318">
        <v>6.5</v>
      </c>
      <c r="K15" s="1322"/>
      <c r="L15" s="1707">
        <v>7</v>
      </c>
      <c r="M15" s="1320">
        <v>8</v>
      </c>
      <c r="N15" s="1874" t="s">
        <v>872</v>
      </c>
      <c r="O15" s="1880">
        <v>3</v>
      </c>
      <c r="P15" s="1880">
        <v>4</v>
      </c>
      <c r="Q15" s="1876">
        <v>4</v>
      </c>
    </row>
    <row r="16" spans="1:17" ht="26.4" customHeight="1">
      <c r="A16" s="3373"/>
      <c r="B16" s="2842"/>
      <c r="C16" s="3378"/>
      <c r="D16" s="3083"/>
      <c r="E16" s="3524"/>
      <c r="F16" s="2834"/>
      <c r="G16" s="1513" t="s">
        <v>163</v>
      </c>
      <c r="H16" s="1706">
        <v>40</v>
      </c>
      <c r="I16" s="1318">
        <v>40</v>
      </c>
      <c r="J16" s="1318"/>
      <c r="K16" s="1322"/>
      <c r="L16" s="1707">
        <v>42</v>
      </c>
      <c r="M16" s="1320">
        <v>44</v>
      </c>
      <c r="N16" s="1767" t="s">
        <v>256</v>
      </c>
      <c r="O16" s="1875" t="s">
        <v>878</v>
      </c>
      <c r="P16" s="1875" t="s">
        <v>879</v>
      </c>
      <c r="Q16" s="1876">
        <v>11000</v>
      </c>
    </row>
    <row r="17" spans="1:17">
      <c r="A17" s="3373"/>
      <c r="B17" s="2842"/>
      <c r="C17" s="3378"/>
      <c r="D17" s="3083"/>
      <c r="E17" s="3524"/>
      <c r="F17" s="2834"/>
      <c r="G17" s="1513" t="s">
        <v>68</v>
      </c>
      <c r="H17" s="1706"/>
      <c r="I17" s="1706"/>
      <c r="J17" s="1706"/>
      <c r="K17" s="1323"/>
      <c r="L17" s="1707"/>
      <c r="M17" s="1320"/>
      <c r="N17" s="1772"/>
      <c r="O17" s="1881"/>
      <c r="P17" s="1881"/>
      <c r="Q17" s="1882"/>
    </row>
    <row r="18" spans="1:17" ht="13.8" thickBot="1">
      <c r="A18" s="3374"/>
      <c r="B18" s="3376"/>
      <c r="C18" s="3379"/>
      <c r="D18" s="3084"/>
      <c r="E18" s="3525"/>
      <c r="F18" s="3445"/>
      <c r="G18" s="136" t="s">
        <v>12</v>
      </c>
      <c r="H18" s="1701">
        <f t="shared" ref="H18:M18" si="1">H14+H15+H16</f>
        <v>464.3</v>
      </c>
      <c r="I18" s="1701">
        <f t="shared" si="1"/>
        <v>464.3</v>
      </c>
      <c r="J18" s="1701">
        <f t="shared" si="1"/>
        <v>381.9</v>
      </c>
      <c r="K18" s="1702">
        <f t="shared" si="1"/>
        <v>0</v>
      </c>
      <c r="L18" s="1703">
        <f t="shared" si="1"/>
        <v>469</v>
      </c>
      <c r="M18" s="1738">
        <f t="shared" si="1"/>
        <v>493</v>
      </c>
      <c r="N18" s="1739"/>
      <c r="O18" s="1740"/>
      <c r="P18" s="1740"/>
      <c r="Q18" s="1741"/>
    </row>
    <row r="19" spans="1:17" ht="13.2" customHeight="1">
      <c r="A19" s="3372" t="s">
        <v>11</v>
      </c>
      <c r="B19" s="3375" t="s">
        <v>11</v>
      </c>
      <c r="C19" s="3377" t="s">
        <v>34</v>
      </c>
      <c r="D19" s="3082" t="s">
        <v>880</v>
      </c>
      <c r="E19" s="3523" t="s">
        <v>881</v>
      </c>
      <c r="F19" s="3444" t="s">
        <v>868</v>
      </c>
      <c r="G19" s="135" t="s">
        <v>36</v>
      </c>
      <c r="H19" s="1704">
        <v>1242.3</v>
      </c>
      <c r="I19" s="1311">
        <v>1242.3</v>
      </c>
      <c r="J19" s="1311">
        <v>1171.7</v>
      </c>
      <c r="K19" s="1705"/>
      <c r="L19" s="1870">
        <v>1300</v>
      </c>
      <c r="M19" s="1776">
        <v>1370</v>
      </c>
      <c r="N19" s="1832" t="s">
        <v>869</v>
      </c>
      <c r="O19" s="1872" t="s">
        <v>160</v>
      </c>
      <c r="P19" s="1872" t="s">
        <v>39</v>
      </c>
      <c r="Q19" s="1873">
        <v>14</v>
      </c>
    </row>
    <row r="20" spans="1:17">
      <c r="A20" s="3373"/>
      <c r="B20" s="2842"/>
      <c r="C20" s="3378"/>
      <c r="D20" s="3083"/>
      <c r="E20" s="3524"/>
      <c r="F20" s="2834"/>
      <c r="G20" s="1513" t="s">
        <v>52</v>
      </c>
      <c r="H20" s="1706">
        <v>23.3</v>
      </c>
      <c r="I20" s="1318">
        <v>23.3</v>
      </c>
      <c r="J20" s="1318">
        <v>23</v>
      </c>
      <c r="K20" s="1322"/>
      <c r="L20" s="1707">
        <v>24</v>
      </c>
      <c r="M20" s="1323">
        <v>25</v>
      </c>
      <c r="N20" s="1874" t="s">
        <v>872</v>
      </c>
      <c r="O20" s="1875" t="s">
        <v>159</v>
      </c>
      <c r="P20" s="1875" t="s">
        <v>159</v>
      </c>
      <c r="Q20" s="1876">
        <v>1</v>
      </c>
    </row>
    <row r="21" spans="1:17">
      <c r="A21" s="3373"/>
      <c r="B21" s="2842"/>
      <c r="C21" s="3378"/>
      <c r="D21" s="3083"/>
      <c r="E21" s="3524"/>
      <c r="F21" s="2834"/>
      <c r="G21" s="1513" t="s">
        <v>163</v>
      </c>
      <c r="H21" s="1706">
        <v>75</v>
      </c>
      <c r="I21" s="1318">
        <v>75</v>
      </c>
      <c r="J21" s="1318"/>
      <c r="K21" s="1322"/>
      <c r="L21" s="1707">
        <v>78</v>
      </c>
      <c r="M21" s="1323">
        <v>83</v>
      </c>
      <c r="N21" s="1839" t="s">
        <v>505</v>
      </c>
      <c r="O21" s="1875" t="s">
        <v>882</v>
      </c>
      <c r="P21" s="1875" t="s">
        <v>883</v>
      </c>
      <c r="Q21" s="1876">
        <v>54</v>
      </c>
    </row>
    <row r="22" spans="1:17" ht="26.4" customHeight="1">
      <c r="A22" s="3373"/>
      <c r="B22" s="2842"/>
      <c r="C22" s="3378"/>
      <c r="D22" s="3083"/>
      <c r="E22" s="3524"/>
      <c r="F22" s="2834"/>
      <c r="G22" s="1513" t="s">
        <v>68</v>
      </c>
      <c r="H22" s="1706"/>
      <c r="I22" s="1318"/>
      <c r="J22" s="1318"/>
      <c r="K22" s="1322"/>
      <c r="L22" s="1707"/>
      <c r="M22" s="1323"/>
      <c r="N22" s="1767" t="s">
        <v>884</v>
      </c>
      <c r="O22" s="1875" t="s">
        <v>164</v>
      </c>
      <c r="P22" s="1875" t="s">
        <v>322</v>
      </c>
      <c r="Q22" s="1876">
        <v>6</v>
      </c>
    </row>
    <row r="23" spans="1:17" ht="19.2" customHeight="1" thickBot="1">
      <c r="A23" s="3374"/>
      <c r="B23" s="3376"/>
      <c r="C23" s="3379"/>
      <c r="D23" s="3084"/>
      <c r="E23" s="3525"/>
      <c r="F23" s="3445"/>
      <c r="G23" s="136" t="s">
        <v>12</v>
      </c>
      <c r="H23" s="1701">
        <f t="shared" ref="H23:M23" si="2">H19+H20+H21</f>
        <v>1340.6</v>
      </c>
      <c r="I23" s="1701">
        <f t="shared" si="2"/>
        <v>1340.6</v>
      </c>
      <c r="J23" s="1701">
        <f t="shared" si="2"/>
        <v>1194.7</v>
      </c>
      <c r="K23" s="1702">
        <f t="shared" si="2"/>
        <v>0</v>
      </c>
      <c r="L23" s="1703">
        <f t="shared" si="2"/>
        <v>1402</v>
      </c>
      <c r="M23" s="1702">
        <f t="shared" si="2"/>
        <v>1478</v>
      </c>
      <c r="N23" s="1742" t="s">
        <v>873</v>
      </c>
      <c r="O23" s="1781" t="s">
        <v>885</v>
      </c>
      <c r="P23" s="1781" t="s">
        <v>886</v>
      </c>
      <c r="Q23" s="1883">
        <v>13500</v>
      </c>
    </row>
    <row r="24" spans="1:17" ht="13.2" customHeight="1">
      <c r="A24" s="3372" t="s">
        <v>11</v>
      </c>
      <c r="B24" s="3375" t="s">
        <v>11</v>
      </c>
      <c r="C24" s="3377" t="s">
        <v>54</v>
      </c>
      <c r="D24" s="3082" t="s">
        <v>887</v>
      </c>
      <c r="E24" s="3523" t="s">
        <v>888</v>
      </c>
      <c r="F24" s="3444" t="s">
        <v>868</v>
      </c>
      <c r="G24" s="135" t="s">
        <v>36</v>
      </c>
      <c r="H24" s="1704">
        <v>240.2</v>
      </c>
      <c r="I24" s="1311">
        <v>240.2</v>
      </c>
      <c r="J24" s="1311">
        <v>181.2</v>
      </c>
      <c r="K24" s="1705"/>
      <c r="L24" s="1870">
        <v>250</v>
      </c>
      <c r="M24" s="1871">
        <v>260</v>
      </c>
      <c r="N24" s="1777" t="s">
        <v>257</v>
      </c>
      <c r="O24" s="1872" t="s">
        <v>889</v>
      </c>
      <c r="P24" s="1872" t="s">
        <v>890</v>
      </c>
      <c r="Q24" s="1873">
        <v>20</v>
      </c>
    </row>
    <row r="25" spans="1:17" ht="13.2" customHeight="1">
      <c r="A25" s="3373"/>
      <c r="B25" s="2842"/>
      <c r="C25" s="3378"/>
      <c r="D25" s="3083"/>
      <c r="E25" s="3524"/>
      <c r="F25" s="2834"/>
      <c r="G25" s="1513" t="s">
        <v>52</v>
      </c>
      <c r="H25" s="1706">
        <v>2</v>
      </c>
      <c r="I25" s="1318">
        <v>2</v>
      </c>
      <c r="J25" s="1318">
        <v>2</v>
      </c>
      <c r="K25" s="1322"/>
      <c r="L25" s="1707">
        <v>3</v>
      </c>
      <c r="M25" s="1320">
        <v>4</v>
      </c>
      <c r="N25" s="1767" t="s">
        <v>891</v>
      </c>
      <c r="O25" s="1875" t="s">
        <v>892</v>
      </c>
      <c r="P25" s="1875" t="s">
        <v>892</v>
      </c>
      <c r="Q25" s="1876">
        <v>6000</v>
      </c>
    </row>
    <row r="26" spans="1:17" ht="26.4" customHeight="1">
      <c r="A26" s="3373"/>
      <c r="B26" s="2842"/>
      <c r="C26" s="3378"/>
      <c r="D26" s="3083"/>
      <c r="E26" s="3524"/>
      <c r="F26" s="2834"/>
      <c r="G26" s="1513" t="s">
        <v>163</v>
      </c>
      <c r="H26" s="1706">
        <v>4.8</v>
      </c>
      <c r="I26" s="1318">
        <v>4.8</v>
      </c>
      <c r="J26" s="1318"/>
      <c r="K26" s="1322"/>
      <c r="L26" s="1707">
        <v>5</v>
      </c>
      <c r="M26" s="1320">
        <v>6</v>
      </c>
      <c r="N26" s="1767" t="s">
        <v>893</v>
      </c>
      <c r="O26" s="1875" t="s">
        <v>57</v>
      </c>
      <c r="P26" s="1875" t="s">
        <v>65</v>
      </c>
      <c r="Q26" s="1876">
        <v>11</v>
      </c>
    </row>
    <row r="27" spans="1:17" ht="13.2" customHeight="1">
      <c r="A27" s="3373"/>
      <c r="B27" s="2842"/>
      <c r="C27" s="3378"/>
      <c r="D27" s="3083"/>
      <c r="E27" s="3524"/>
      <c r="F27" s="2834"/>
      <c r="G27" s="1513" t="s">
        <v>68</v>
      </c>
      <c r="H27" s="1706"/>
      <c r="I27" s="1706"/>
      <c r="J27" s="1706"/>
      <c r="K27" s="1323"/>
      <c r="L27" s="1707"/>
      <c r="M27" s="1320"/>
      <c r="N27" s="1772" t="s">
        <v>894</v>
      </c>
      <c r="O27" s="1881" t="s">
        <v>895</v>
      </c>
      <c r="P27" s="1881" t="s">
        <v>896</v>
      </c>
      <c r="Q27" s="1882">
        <v>3500</v>
      </c>
    </row>
    <row r="28" spans="1:17" ht="13.8" thickBot="1">
      <c r="A28" s="3374"/>
      <c r="B28" s="3376"/>
      <c r="C28" s="3379"/>
      <c r="D28" s="3084"/>
      <c r="E28" s="3525"/>
      <c r="F28" s="3445"/>
      <c r="G28" s="136" t="s">
        <v>12</v>
      </c>
      <c r="H28" s="1701">
        <f t="shared" ref="H28:M28" si="3">H24+H25+H26</f>
        <v>247</v>
      </c>
      <c r="I28" s="1701">
        <f t="shared" si="3"/>
        <v>247</v>
      </c>
      <c r="J28" s="1701">
        <f t="shared" si="3"/>
        <v>183.2</v>
      </c>
      <c r="K28" s="1701">
        <f t="shared" si="3"/>
        <v>0</v>
      </c>
      <c r="L28" s="1703">
        <f t="shared" si="3"/>
        <v>258</v>
      </c>
      <c r="M28" s="1738">
        <f t="shared" si="3"/>
        <v>270</v>
      </c>
      <c r="N28" s="1742"/>
      <c r="O28" s="1740"/>
      <c r="P28" s="1740"/>
      <c r="Q28" s="1743"/>
    </row>
    <row r="29" spans="1:17" ht="13.2" customHeight="1">
      <c r="A29" s="3372" t="s">
        <v>11</v>
      </c>
      <c r="B29" s="3375" t="s">
        <v>11</v>
      </c>
      <c r="C29" s="3377" t="s">
        <v>37</v>
      </c>
      <c r="D29" s="3082" t="s">
        <v>897</v>
      </c>
      <c r="E29" s="3523" t="s">
        <v>898</v>
      </c>
      <c r="F29" s="3444" t="s">
        <v>868</v>
      </c>
      <c r="G29" s="135" t="s">
        <v>36</v>
      </c>
      <c r="H29" s="1704">
        <v>279.10000000000002</v>
      </c>
      <c r="I29" s="1311">
        <v>279.10000000000002</v>
      </c>
      <c r="J29" s="1311">
        <v>191.7</v>
      </c>
      <c r="K29" s="1705">
        <v>0</v>
      </c>
      <c r="L29" s="1870">
        <v>290</v>
      </c>
      <c r="M29" s="1871">
        <v>307</v>
      </c>
      <c r="N29" s="1777" t="s">
        <v>258</v>
      </c>
      <c r="O29" s="1884" t="s">
        <v>899</v>
      </c>
      <c r="P29" s="1884" t="s">
        <v>899</v>
      </c>
      <c r="Q29" s="1873">
        <v>72</v>
      </c>
    </row>
    <row r="30" spans="1:17" ht="13.2" customHeight="1">
      <c r="A30" s="3373"/>
      <c r="B30" s="2842"/>
      <c r="C30" s="3378"/>
      <c r="D30" s="3083"/>
      <c r="E30" s="3524"/>
      <c r="F30" s="2834"/>
      <c r="G30" s="1724" t="s">
        <v>52</v>
      </c>
      <c r="H30" s="1885">
        <v>2.7</v>
      </c>
      <c r="I30" s="1886">
        <v>2.7</v>
      </c>
      <c r="J30" s="1886">
        <v>2.7</v>
      </c>
      <c r="K30" s="1887">
        <v>0</v>
      </c>
      <c r="L30" s="1888">
        <v>3</v>
      </c>
      <c r="M30" s="1889">
        <v>4</v>
      </c>
      <c r="N30" s="1767" t="s">
        <v>900</v>
      </c>
      <c r="O30" s="1890" t="s">
        <v>775</v>
      </c>
      <c r="P30" s="1890" t="s">
        <v>687</v>
      </c>
      <c r="Q30" s="1876">
        <v>30</v>
      </c>
    </row>
    <row r="31" spans="1:17" ht="26.4" customHeight="1">
      <c r="A31" s="3373"/>
      <c r="B31" s="2842"/>
      <c r="C31" s="3378"/>
      <c r="D31" s="3083"/>
      <c r="E31" s="3524"/>
      <c r="F31" s="2834"/>
      <c r="G31" s="1513" t="s">
        <v>163</v>
      </c>
      <c r="H31" s="1706">
        <v>35</v>
      </c>
      <c r="I31" s="1318">
        <v>35</v>
      </c>
      <c r="J31" s="1318"/>
      <c r="K31" s="1322"/>
      <c r="L31" s="1891">
        <v>36</v>
      </c>
      <c r="M31" s="1892">
        <v>38</v>
      </c>
      <c r="N31" s="1767" t="s">
        <v>256</v>
      </c>
      <c r="O31" s="1890" t="s">
        <v>901</v>
      </c>
      <c r="P31" s="1890" t="s">
        <v>902</v>
      </c>
      <c r="Q31" s="1876">
        <v>25000</v>
      </c>
    </row>
    <row r="32" spans="1:17">
      <c r="A32" s="3373"/>
      <c r="B32" s="2842"/>
      <c r="C32" s="3378"/>
      <c r="D32" s="3083"/>
      <c r="E32" s="3524"/>
      <c r="F32" s="2834"/>
      <c r="G32" s="1513" t="s">
        <v>68</v>
      </c>
      <c r="H32" s="1699"/>
      <c r="I32" s="1699"/>
      <c r="J32" s="1699"/>
      <c r="K32" s="1733"/>
      <c r="L32" s="1518"/>
      <c r="M32" s="1734"/>
      <c r="N32" s="1735"/>
      <c r="O32" s="1744"/>
      <c r="P32" s="1744"/>
      <c r="Q32" s="1737"/>
    </row>
    <row r="33" spans="1:18" ht="13.8" thickBot="1">
      <c r="A33" s="3374"/>
      <c r="B33" s="3376"/>
      <c r="C33" s="3379"/>
      <c r="D33" s="3084"/>
      <c r="E33" s="3525"/>
      <c r="F33" s="3445"/>
      <c r="G33" s="136" t="s">
        <v>12</v>
      </c>
      <c r="H33" s="1701">
        <f t="shared" ref="H33:M33" si="4">H29+H31+H30</f>
        <v>316.8</v>
      </c>
      <c r="I33" s="1701">
        <f t="shared" si="4"/>
        <v>316.8</v>
      </c>
      <c r="J33" s="1701">
        <f t="shared" si="4"/>
        <v>194.39999999999998</v>
      </c>
      <c r="K33" s="1702">
        <f t="shared" si="4"/>
        <v>0</v>
      </c>
      <c r="L33" s="1703">
        <f t="shared" si="4"/>
        <v>329</v>
      </c>
      <c r="M33" s="1738">
        <f t="shared" si="4"/>
        <v>349</v>
      </c>
      <c r="N33" s="1739"/>
      <c r="O33" s="1745"/>
      <c r="P33" s="1745"/>
      <c r="Q33" s="1743"/>
    </row>
    <row r="34" spans="1:18" ht="26.4" customHeight="1">
      <c r="A34" s="3372" t="s">
        <v>11</v>
      </c>
      <c r="B34" s="3375" t="s">
        <v>11</v>
      </c>
      <c r="C34" s="3377" t="s">
        <v>55</v>
      </c>
      <c r="D34" s="3082" t="s">
        <v>903</v>
      </c>
      <c r="E34" s="3523" t="s">
        <v>40</v>
      </c>
      <c r="F34" s="3444" t="s">
        <v>868</v>
      </c>
      <c r="G34" s="135" t="s">
        <v>36</v>
      </c>
      <c r="H34" s="1704">
        <v>15</v>
      </c>
      <c r="I34" s="1311">
        <v>15</v>
      </c>
      <c r="J34" s="1311">
        <v>0</v>
      </c>
      <c r="K34" s="1705">
        <v>0</v>
      </c>
      <c r="L34" s="1870">
        <v>16</v>
      </c>
      <c r="M34" s="1776">
        <v>17</v>
      </c>
      <c r="N34" s="1746" t="s">
        <v>506</v>
      </c>
      <c r="O34" s="1893">
        <v>10</v>
      </c>
      <c r="P34" s="1893">
        <v>11</v>
      </c>
      <c r="Q34" s="1873">
        <v>12</v>
      </c>
    </row>
    <row r="35" spans="1:18" ht="13.8" thickBot="1">
      <c r="A35" s="3374"/>
      <c r="B35" s="3376"/>
      <c r="C35" s="3379"/>
      <c r="D35" s="3084"/>
      <c r="E35" s="3525"/>
      <c r="F35" s="3445"/>
      <c r="G35" s="136" t="s">
        <v>12</v>
      </c>
      <c r="H35" s="1894">
        <f t="shared" ref="H35:M35" si="5">H34*1</f>
        <v>15</v>
      </c>
      <c r="I35" s="1894">
        <f t="shared" si="5"/>
        <v>15</v>
      </c>
      <c r="J35" s="1894">
        <f t="shared" si="5"/>
        <v>0</v>
      </c>
      <c r="K35" s="1895">
        <f t="shared" si="5"/>
        <v>0</v>
      </c>
      <c r="L35" s="1896">
        <f t="shared" si="5"/>
        <v>16</v>
      </c>
      <c r="M35" s="1895">
        <f t="shared" si="5"/>
        <v>17</v>
      </c>
      <c r="N35" s="1780"/>
      <c r="O35" s="1781"/>
      <c r="P35" s="1781"/>
      <c r="Q35" s="1782"/>
    </row>
    <row r="36" spans="1:18" ht="13.2" customHeight="1">
      <c r="A36" s="3373" t="s">
        <v>11</v>
      </c>
      <c r="B36" s="2842" t="s">
        <v>11</v>
      </c>
      <c r="C36" s="3378" t="s">
        <v>38</v>
      </c>
      <c r="D36" s="3083" t="s">
        <v>904</v>
      </c>
      <c r="E36" s="3524" t="s">
        <v>40</v>
      </c>
      <c r="F36" s="2834" t="s">
        <v>868</v>
      </c>
      <c r="G36" s="1725" t="s">
        <v>36</v>
      </c>
      <c r="H36" s="1747"/>
      <c r="I36" s="1748"/>
      <c r="J36" s="1748"/>
      <c r="K36" s="1749"/>
      <c r="L36" s="1750"/>
      <c r="M36" s="1751"/>
      <c r="N36" s="1752" t="s">
        <v>905</v>
      </c>
      <c r="O36" s="1753"/>
      <c r="P36" s="1754"/>
      <c r="Q36" s="1755"/>
    </row>
    <row r="37" spans="1:18">
      <c r="A37" s="3373"/>
      <c r="B37" s="2842"/>
      <c r="C37" s="3378"/>
      <c r="D37" s="3083"/>
      <c r="E37" s="3524"/>
      <c r="F37" s="2834"/>
      <c r="G37" s="1513"/>
      <c r="H37" s="1699"/>
      <c r="I37" s="1515"/>
      <c r="J37" s="1515"/>
      <c r="K37" s="1516"/>
      <c r="L37" s="1518"/>
      <c r="M37" s="1733"/>
      <c r="N37" s="1732"/>
      <c r="O37" s="1756"/>
      <c r="P37" s="1756"/>
      <c r="Q37" s="1757"/>
    </row>
    <row r="38" spans="1:18">
      <c r="A38" s="3373"/>
      <c r="B38" s="2842"/>
      <c r="C38" s="3378"/>
      <c r="D38" s="3083"/>
      <c r="E38" s="3524"/>
      <c r="F38" s="2834"/>
      <c r="G38" s="1513"/>
      <c r="H38" s="1699"/>
      <c r="I38" s="1515"/>
      <c r="J38" s="1515"/>
      <c r="K38" s="1516"/>
      <c r="L38" s="1518"/>
      <c r="M38" s="1733"/>
      <c r="N38" s="1758"/>
      <c r="O38" s="1756"/>
      <c r="P38" s="1756"/>
      <c r="Q38" s="1757"/>
    </row>
    <row r="39" spans="1:18" ht="13.8" thickBot="1">
      <c r="A39" s="3374"/>
      <c r="B39" s="3376"/>
      <c r="C39" s="3379"/>
      <c r="D39" s="3084"/>
      <c r="E39" s="3525"/>
      <c r="F39" s="3445"/>
      <c r="G39" s="136" t="s">
        <v>12</v>
      </c>
      <c r="H39" s="1759">
        <f t="shared" ref="H39:M39" si="6">H36*1</f>
        <v>0</v>
      </c>
      <c r="I39" s="1701">
        <f t="shared" si="6"/>
        <v>0</v>
      </c>
      <c r="J39" s="1701">
        <f t="shared" si="6"/>
        <v>0</v>
      </c>
      <c r="K39" s="1702">
        <f t="shared" si="6"/>
        <v>0</v>
      </c>
      <c r="L39" s="1703">
        <f t="shared" si="6"/>
        <v>0</v>
      </c>
      <c r="M39" s="1702">
        <f t="shared" si="6"/>
        <v>0</v>
      </c>
      <c r="N39" s="1739"/>
      <c r="O39" s="1740"/>
      <c r="P39" s="1740"/>
      <c r="Q39" s="1741"/>
    </row>
    <row r="40" spans="1:18" ht="13.2" customHeight="1">
      <c r="A40" s="3372" t="s">
        <v>11</v>
      </c>
      <c r="B40" s="3375" t="s">
        <v>11</v>
      </c>
      <c r="C40" s="4109" t="s">
        <v>56</v>
      </c>
      <c r="D40" s="4112" t="s">
        <v>906</v>
      </c>
      <c r="E40" s="4115" t="s">
        <v>40</v>
      </c>
      <c r="F40" s="4092" t="s">
        <v>868</v>
      </c>
      <c r="G40" s="1309" t="s">
        <v>36</v>
      </c>
      <c r="H40" s="1704"/>
      <c r="I40" s="1311"/>
      <c r="J40" s="1311"/>
      <c r="K40" s="1705"/>
      <c r="L40" s="1760"/>
      <c r="M40" s="1760"/>
      <c r="N40" s="1761" t="s">
        <v>907</v>
      </c>
      <c r="O40" s="1754"/>
      <c r="P40" s="1762"/>
      <c r="Q40" s="1763"/>
    </row>
    <row r="41" spans="1:18" ht="13.2" customHeight="1">
      <c r="A41" s="3373"/>
      <c r="B41" s="2842"/>
      <c r="C41" s="4110"/>
      <c r="D41" s="4113"/>
      <c r="E41" s="4116"/>
      <c r="F41" s="4093"/>
      <c r="G41" s="1764" t="s">
        <v>12</v>
      </c>
      <c r="H41" s="1765">
        <f t="shared" ref="H41:M41" si="7">H40*1</f>
        <v>0</v>
      </c>
      <c r="I41" s="1765">
        <f t="shared" si="7"/>
        <v>0</v>
      </c>
      <c r="J41" s="1765">
        <f t="shared" si="7"/>
        <v>0</v>
      </c>
      <c r="K41" s="1765">
        <f t="shared" si="7"/>
        <v>0</v>
      </c>
      <c r="L41" s="1765">
        <f t="shared" si="7"/>
        <v>0</v>
      </c>
      <c r="M41" s="1766">
        <f t="shared" si="7"/>
        <v>0</v>
      </c>
      <c r="N41" s="1767" t="s">
        <v>908</v>
      </c>
      <c r="O41" s="1756"/>
      <c r="P41" s="1756"/>
      <c r="Q41" s="1757"/>
    </row>
    <row r="42" spans="1:18" ht="28.95" customHeight="1" thickBot="1">
      <c r="A42" s="3374"/>
      <c r="B42" s="3376"/>
      <c r="C42" s="4111"/>
      <c r="D42" s="4114"/>
      <c r="E42" s="4117"/>
      <c r="F42" s="4094"/>
      <c r="G42" s="1768"/>
      <c r="H42" s="1769"/>
      <c r="I42" s="1769"/>
      <c r="J42" s="1769"/>
      <c r="K42" s="1770"/>
      <c r="L42" s="1770"/>
      <c r="M42" s="1771"/>
      <c r="N42" s="1772" t="s">
        <v>909</v>
      </c>
      <c r="O42" s="1736"/>
      <c r="P42" s="1736"/>
      <c r="Q42" s="1773"/>
    </row>
    <row r="43" spans="1:18" ht="26.4" customHeight="1">
      <c r="A43" s="3372" t="s">
        <v>11</v>
      </c>
      <c r="B43" s="3375" t="s">
        <v>11</v>
      </c>
      <c r="C43" s="4109" t="s">
        <v>57</v>
      </c>
      <c r="D43" s="4112" t="s">
        <v>910</v>
      </c>
      <c r="E43" s="4115" t="s">
        <v>40</v>
      </c>
      <c r="F43" s="4092" t="s">
        <v>868</v>
      </c>
      <c r="G43" s="1309" t="s">
        <v>36</v>
      </c>
      <c r="H43" s="1704"/>
      <c r="I43" s="1311"/>
      <c r="J43" s="1311"/>
      <c r="K43" s="1774"/>
      <c r="L43" s="1775"/>
      <c r="M43" s="1776"/>
      <c r="N43" s="1777" t="s">
        <v>911</v>
      </c>
      <c r="O43" s="1872" t="s">
        <v>53</v>
      </c>
      <c r="P43" s="1872" t="s">
        <v>164</v>
      </c>
      <c r="Q43" s="1873">
        <v>5</v>
      </c>
      <c r="R43" s="1910"/>
    </row>
    <row r="44" spans="1:18" ht="13.8" thickBot="1">
      <c r="A44" s="3374"/>
      <c r="B44" s="3376"/>
      <c r="C44" s="4111"/>
      <c r="D44" s="4114"/>
      <c r="E44" s="4117"/>
      <c r="F44" s="4094"/>
      <c r="G44" s="1778" t="s">
        <v>12</v>
      </c>
      <c r="H44" s="1759">
        <f t="shared" ref="H44:M44" si="8">H43*1</f>
        <v>0</v>
      </c>
      <c r="I44" s="1759">
        <f t="shared" si="8"/>
        <v>0</v>
      </c>
      <c r="J44" s="1759">
        <f t="shared" si="8"/>
        <v>0</v>
      </c>
      <c r="K44" s="1759">
        <f t="shared" si="8"/>
        <v>0</v>
      </c>
      <c r="L44" s="1759">
        <f t="shared" si="8"/>
        <v>0</v>
      </c>
      <c r="M44" s="1779">
        <f t="shared" si="8"/>
        <v>0</v>
      </c>
      <c r="N44" s="1780"/>
      <c r="O44" s="1781"/>
      <c r="P44" s="1781"/>
      <c r="Q44" s="1782"/>
    </row>
    <row r="45" spans="1:18" ht="39.6" customHeight="1">
      <c r="A45" s="3372" t="s">
        <v>11</v>
      </c>
      <c r="B45" s="3375" t="s">
        <v>11</v>
      </c>
      <c r="C45" s="4109" t="s">
        <v>65</v>
      </c>
      <c r="D45" s="4112" t="s">
        <v>912</v>
      </c>
      <c r="E45" s="4115" t="s">
        <v>40</v>
      </c>
      <c r="F45" s="4092" t="s">
        <v>868</v>
      </c>
      <c r="G45" s="135" t="s">
        <v>36</v>
      </c>
      <c r="H45" s="1704">
        <v>97.2</v>
      </c>
      <c r="I45" s="1704">
        <v>97.2</v>
      </c>
      <c r="J45" s="1704">
        <v>63.1</v>
      </c>
      <c r="K45" s="1704"/>
      <c r="L45" s="1704">
        <v>101</v>
      </c>
      <c r="M45" s="1897">
        <v>105</v>
      </c>
      <c r="N45" s="1898" t="s">
        <v>321</v>
      </c>
      <c r="O45" s="1899" t="s">
        <v>159</v>
      </c>
      <c r="P45" s="1899"/>
      <c r="Q45" s="1900"/>
    </row>
    <row r="46" spans="1:18" ht="26.4" customHeight="1">
      <c r="A46" s="3373"/>
      <c r="B46" s="2842"/>
      <c r="C46" s="4110"/>
      <c r="D46" s="4113"/>
      <c r="E46" s="4116"/>
      <c r="F46" s="4095"/>
      <c r="G46" s="1724" t="s">
        <v>52</v>
      </c>
      <c r="H46" s="1901">
        <v>0.5</v>
      </c>
      <c r="I46" s="1901">
        <v>0.5</v>
      </c>
      <c r="J46" s="1901">
        <v>0.5</v>
      </c>
      <c r="K46" s="1783"/>
      <c r="L46" s="1783"/>
      <c r="M46" s="1784"/>
      <c r="N46" s="1902" t="s">
        <v>259</v>
      </c>
      <c r="O46" s="1903" t="s">
        <v>53</v>
      </c>
      <c r="P46" s="1903" t="s">
        <v>709</v>
      </c>
      <c r="Q46" s="1904" t="s">
        <v>322</v>
      </c>
    </row>
    <row r="47" spans="1:18" ht="26.4" customHeight="1">
      <c r="A47" s="3373"/>
      <c r="B47" s="2842"/>
      <c r="C47" s="4110"/>
      <c r="D47" s="4113"/>
      <c r="E47" s="4116"/>
      <c r="F47" s="4095"/>
      <c r="G47" s="1513" t="s">
        <v>163</v>
      </c>
      <c r="H47" s="1783"/>
      <c r="I47" s="1783"/>
      <c r="J47" s="1783"/>
      <c r="K47" s="1783"/>
      <c r="L47" s="1783"/>
      <c r="M47" s="1784"/>
      <c r="N47" s="1905" t="s">
        <v>323</v>
      </c>
      <c r="O47" s="1906" t="s">
        <v>159</v>
      </c>
      <c r="P47" s="1906" t="s">
        <v>159</v>
      </c>
      <c r="Q47" s="1907"/>
    </row>
    <row r="48" spans="1:18" ht="39.6" customHeight="1">
      <c r="A48" s="3373"/>
      <c r="B48" s="2842"/>
      <c r="C48" s="4110"/>
      <c r="D48" s="4113"/>
      <c r="E48" s="4116"/>
      <c r="F48" s="4095"/>
      <c r="G48" s="1513" t="s">
        <v>68</v>
      </c>
      <c r="H48" s="1786"/>
      <c r="I48" s="1786"/>
      <c r="J48" s="1786"/>
      <c r="K48" s="1786"/>
      <c r="L48" s="1786"/>
      <c r="M48" s="1787"/>
      <c r="N48" s="1905" t="s">
        <v>1150</v>
      </c>
      <c r="O48" s="1908"/>
      <c r="P48" s="1908"/>
      <c r="Q48" s="1909"/>
    </row>
    <row r="49" spans="1:17" ht="13.8" thickBot="1">
      <c r="A49" s="3374"/>
      <c r="B49" s="3376"/>
      <c r="C49" s="4111"/>
      <c r="D49" s="4114"/>
      <c r="E49" s="4117"/>
      <c r="F49" s="4094"/>
      <c r="G49" s="1778" t="s">
        <v>12</v>
      </c>
      <c r="H49" s="1759">
        <f>SUM(H45+H46+H47+H48)</f>
        <v>97.7</v>
      </c>
      <c r="I49" s="1759">
        <f t="shared" ref="I49:M49" si="9">SUM(I45+I46+I47+I48)</f>
        <v>97.7</v>
      </c>
      <c r="J49" s="1759">
        <f t="shared" si="9"/>
        <v>63.6</v>
      </c>
      <c r="K49" s="1759">
        <f t="shared" si="9"/>
        <v>0</v>
      </c>
      <c r="L49" s="1759">
        <f t="shared" si="9"/>
        <v>101</v>
      </c>
      <c r="M49" s="1759">
        <f t="shared" si="9"/>
        <v>105</v>
      </c>
      <c r="N49" s="1785"/>
      <c r="O49" s="1753"/>
      <c r="P49" s="1753"/>
      <c r="Q49" s="1788"/>
    </row>
    <row r="50" spans="1:17" ht="13.8" thickBot="1">
      <c r="A50" s="133" t="s">
        <v>11</v>
      </c>
      <c r="B50" s="138" t="s">
        <v>11</v>
      </c>
      <c r="C50" s="4118" t="s">
        <v>14</v>
      </c>
      <c r="D50" s="2849"/>
      <c r="E50" s="2849"/>
      <c r="F50" s="2849"/>
      <c r="G50" s="2850"/>
      <c r="H50" s="1789">
        <f t="shared" ref="H50:M50" si="10">H13+H18+H23+H28+H33+H35+H39+H41+H44+H49</f>
        <v>2856.6</v>
      </c>
      <c r="I50" s="1789">
        <f t="shared" si="10"/>
        <v>2856.6</v>
      </c>
      <c r="J50" s="1789">
        <f t="shared" si="10"/>
        <v>2351.6999999999998</v>
      </c>
      <c r="K50" s="1789">
        <f t="shared" si="10"/>
        <v>0</v>
      </c>
      <c r="L50" s="1789">
        <f t="shared" si="10"/>
        <v>2955</v>
      </c>
      <c r="M50" s="1790">
        <f t="shared" si="10"/>
        <v>3111</v>
      </c>
      <c r="N50" s="1791"/>
      <c r="O50" s="1792"/>
      <c r="P50" s="1792"/>
      <c r="Q50" s="1793"/>
    </row>
    <row r="51" spans="1:17" ht="13.8" thickBot="1">
      <c r="A51" s="133" t="s">
        <v>11</v>
      </c>
      <c r="B51" s="134" t="s">
        <v>13</v>
      </c>
      <c r="C51" s="4119" t="s">
        <v>913</v>
      </c>
      <c r="D51" s="4120"/>
      <c r="E51" s="4120"/>
      <c r="F51" s="4120"/>
      <c r="G51" s="4120"/>
      <c r="H51" s="4120"/>
      <c r="I51" s="4120"/>
      <c r="J51" s="4120"/>
      <c r="K51" s="4120"/>
      <c r="L51" s="4120"/>
      <c r="M51" s="4120"/>
      <c r="N51" s="4121"/>
      <c r="O51" s="4121"/>
      <c r="P51" s="4121"/>
      <c r="Q51" s="4122"/>
    </row>
    <row r="52" spans="1:17" ht="26.4" customHeight="1">
      <c r="A52" s="3372" t="s">
        <v>11</v>
      </c>
      <c r="B52" s="3375" t="s">
        <v>13</v>
      </c>
      <c r="C52" s="4109" t="s">
        <v>11</v>
      </c>
      <c r="D52" s="4112" t="s">
        <v>1083</v>
      </c>
      <c r="E52" s="4115" t="s">
        <v>914</v>
      </c>
      <c r="F52" s="4092" t="s">
        <v>868</v>
      </c>
      <c r="G52" s="1309" t="s">
        <v>36</v>
      </c>
      <c r="H52" s="1704">
        <v>794.2</v>
      </c>
      <c r="I52" s="1311">
        <v>794.2</v>
      </c>
      <c r="J52" s="1311">
        <v>692.8</v>
      </c>
      <c r="K52" s="1705"/>
      <c r="L52" s="1311">
        <v>833</v>
      </c>
      <c r="M52" s="1911">
        <v>870</v>
      </c>
      <c r="N52" s="1794" t="s">
        <v>260</v>
      </c>
      <c r="O52" s="1872" t="s">
        <v>915</v>
      </c>
      <c r="P52" s="1893">
        <v>10800</v>
      </c>
      <c r="Q52" s="1873">
        <v>11000</v>
      </c>
    </row>
    <row r="53" spans="1:17">
      <c r="A53" s="3373"/>
      <c r="B53" s="2842"/>
      <c r="C53" s="4110"/>
      <c r="D53" s="4113"/>
      <c r="E53" s="4116"/>
      <c r="F53" s="4093"/>
      <c r="G53" s="1316" t="s">
        <v>52</v>
      </c>
      <c r="H53" s="1706">
        <v>44</v>
      </c>
      <c r="I53" s="1318">
        <v>44</v>
      </c>
      <c r="J53" s="1318">
        <v>11.9</v>
      </c>
      <c r="K53" s="1322"/>
      <c r="L53" s="1318">
        <v>46</v>
      </c>
      <c r="M53" s="1912">
        <v>48</v>
      </c>
      <c r="N53" s="1795" t="s">
        <v>916</v>
      </c>
      <c r="O53" s="1875" t="s">
        <v>917</v>
      </c>
      <c r="P53" s="1875" t="s">
        <v>918</v>
      </c>
      <c r="Q53" s="1876">
        <v>4030</v>
      </c>
    </row>
    <row r="54" spans="1:17" ht="13.2" customHeight="1">
      <c r="A54" s="3373"/>
      <c r="B54" s="2842"/>
      <c r="C54" s="4110"/>
      <c r="D54" s="4113"/>
      <c r="E54" s="4116"/>
      <c r="F54" s="4093"/>
      <c r="G54" s="1316" t="s">
        <v>163</v>
      </c>
      <c r="H54" s="1706">
        <f>I54+K54</f>
        <v>3</v>
      </c>
      <c r="I54" s="1318">
        <v>3</v>
      </c>
      <c r="J54" s="1318"/>
      <c r="K54" s="1322"/>
      <c r="L54" s="1318">
        <v>4</v>
      </c>
      <c r="M54" s="1912">
        <v>4</v>
      </c>
      <c r="N54" s="1796" t="s">
        <v>919</v>
      </c>
      <c r="O54" s="1875" t="s">
        <v>920</v>
      </c>
      <c r="P54" s="1875" t="s">
        <v>920</v>
      </c>
      <c r="Q54" s="1876">
        <v>63</v>
      </c>
    </row>
    <row r="55" spans="1:17" ht="13.2" customHeight="1">
      <c r="A55" s="3373"/>
      <c r="B55" s="2842"/>
      <c r="C55" s="4110"/>
      <c r="D55" s="4113"/>
      <c r="E55" s="4116"/>
      <c r="F55" s="4093"/>
      <c r="G55" s="1316" t="s">
        <v>68</v>
      </c>
      <c r="H55" s="1706"/>
      <c r="I55" s="1706"/>
      <c r="J55" s="1706"/>
      <c r="K55" s="1323"/>
      <c r="L55" s="1321"/>
      <c r="M55" s="1323"/>
      <c r="N55" s="1797" t="s">
        <v>921</v>
      </c>
      <c r="O55" s="1881" t="s">
        <v>922</v>
      </c>
      <c r="P55" s="1881" t="s">
        <v>923</v>
      </c>
      <c r="Q55" s="1882">
        <v>25000</v>
      </c>
    </row>
    <row r="56" spans="1:17" ht="13.8" thickBot="1">
      <c r="A56" s="3374"/>
      <c r="B56" s="3376"/>
      <c r="C56" s="4111"/>
      <c r="D56" s="4114"/>
      <c r="E56" s="4117"/>
      <c r="F56" s="4094"/>
      <c r="G56" s="1778" t="s">
        <v>12</v>
      </c>
      <c r="H56" s="1759">
        <f t="shared" ref="H56:M56" si="11">H52+H53+H54</f>
        <v>841.2</v>
      </c>
      <c r="I56" s="1759">
        <f t="shared" si="11"/>
        <v>841.2</v>
      </c>
      <c r="J56" s="1759">
        <f t="shared" si="11"/>
        <v>704.69999999999993</v>
      </c>
      <c r="K56" s="1779">
        <f t="shared" si="11"/>
        <v>0</v>
      </c>
      <c r="L56" s="1798">
        <f t="shared" si="11"/>
        <v>883</v>
      </c>
      <c r="M56" s="1759">
        <f t="shared" si="11"/>
        <v>922</v>
      </c>
      <c r="N56" s="1799"/>
      <c r="O56" s="1800"/>
      <c r="P56" s="1800"/>
      <c r="Q56" s="1743"/>
    </row>
    <row r="57" spans="1:17" ht="13.2" customHeight="1">
      <c r="A57" s="3372" t="s">
        <v>11</v>
      </c>
      <c r="B57" s="3375" t="s">
        <v>13</v>
      </c>
      <c r="C57" s="3377" t="s">
        <v>13</v>
      </c>
      <c r="D57" s="3082" t="s">
        <v>924</v>
      </c>
      <c r="E57" s="3523" t="s">
        <v>914</v>
      </c>
      <c r="F57" s="3444" t="s">
        <v>868</v>
      </c>
      <c r="G57" s="135" t="s">
        <v>36</v>
      </c>
      <c r="H57" s="1697"/>
      <c r="I57" s="137"/>
      <c r="J57" s="137"/>
      <c r="K57" s="1698"/>
      <c r="L57" s="176"/>
      <c r="M57" s="1801"/>
      <c r="N57" s="1802" t="s">
        <v>925</v>
      </c>
      <c r="O57" s="1884" t="s">
        <v>926</v>
      </c>
      <c r="P57" s="1884" t="s">
        <v>926</v>
      </c>
      <c r="Q57" s="1873">
        <v>2000</v>
      </c>
    </row>
    <row r="58" spans="1:17" ht="13.2" customHeight="1">
      <c r="A58" s="3373"/>
      <c r="B58" s="2842"/>
      <c r="C58" s="3378"/>
      <c r="D58" s="3083"/>
      <c r="E58" s="3524"/>
      <c r="F58" s="2834"/>
      <c r="G58" s="1513"/>
      <c r="H58" s="1699"/>
      <c r="I58" s="1515"/>
      <c r="J58" s="1515"/>
      <c r="K58" s="1516"/>
      <c r="L58" s="1518"/>
      <c r="M58" s="1803"/>
      <c r="N58" s="4088" t="s">
        <v>927</v>
      </c>
      <c r="O58" s="4090" t="s">
        <v>928</v>
      </c>
      <c r="P58" s="4090" t="s">
        <v>928</v>
      </c>
      <c r="Q58" s="4096">
        <v>600</v>
      </c>
    </row>
    <row r="59" spans="1:17" ht="13.8" thickBot="1">
      <c r="A59" s="3374"/>
      <c r="B59" s="3376"/>
      <c r="C59" s="3379"/>
      <c r="D59" s="3084"/>
      <c r="E59" s="3525"/>
      <c r="F59" s="3445"/>
      <c r="G59" s="136" t="s">
        <v>12</v>
      </c>
      <c r="H59" s="1701">
        <f t="shared" ref="H59:M59" si="12">H57*1</f>
        <v>0</v>
      </c>
      <c r="I59" s="1701">
        <f t="shared" si="12"/>
        <v>0</v>
      </c>
      <c r="J59" s="1701">
        <f t="shared" si="12"/>
        <v>0</v>
      </c>
      <c r="K59" s="1702">
        <f t="shared" si="12"/>
        <v>0</v>
      </c>
      <c r="L59" s="1703">
        <f t="shared" si="12"/>
        <v>0</v>
      </c>
      <c r="M59" s="1701">
        <f t="shared" si="12"/>
        <v>0</v>
      </c>
      <c r="N59" s="4089"/>
      <c r="O59" s="4091"/>
      <c r="P59" s="4091"/>
      <c r="Q59" s="4097"/>
    </row>
    <row r="60" spans="1:17" ht="26.4" customHeight="1">
      <c r="A60" s="3372" t="s">
        <v>11</v>
      </c>
      <c r="B60" s="3375" t="s">
        <v>13</v>
      </c>
      <c r="C60" s="3377" t="s">
        <v>34</v>
      </c>
      <c r="D60" s="3082" t="s">
        <v>929</v>
      </c>
      <c r="E60" s="3523" t="s">
        <v>40</v>
      </c>
      <c r="F60" s="3444" t="s">
        <v>868</v>
      </c>
      <c r="G60" s="135" t="s">
        <v>36</v>
      </c>
      <c r="H60" s="1697"/>
      <c r="I60" s="137"/>
      <c r="J60" s="137"/>
      <c r="K60" s="1698"/>
      <c r="L60" s="176"/>
      <c r="M60" s="176"/>
      <c r="N60" s="1804" t="s">
        <v>930</v>
      </c>
      <c r="O60" s="1805"/>
      <c r="P60" s="1805"/>
      <c r="Q60" s="1806"/>
    </row>
    <row r="61" spans="1:17" ht="13.95" customHeight="1" thickBot="1">
      <c r="A61" s="3374"/>
      <c r="B61" s="3376"/>
      <c r="C61" s="3379"/>
      <c r="D61" s="3084"/>
      <c r="E61" s="3525"/>
      <c r="F61" s="3445"/>
      <c r="G61" s="136" t="s">
        <v>12</v>
      </c>
      <c r="H61" s="1701">
        <f t="shared" ref="H61:M61" si="13">H60*1</f>
        <v>0</v>
      </c>
      <c r="I61" s="1701">
        <f t="shared" si="13"/>
        <v>0</v>
      </c>
      <c r="J61" s="1701">
        <f t="shared" si="13"/>
        <v>0</v>
      </c>
      <c r="K61" s="1702">
        <f t="shared" si="13"/>
        <v>0</v>
      </c>
      <c r="L61" s="1703">
        <f t="shared" si="13"/>
        <v>0</v>
      </c>
      <c r="M61" s="1703">
        <f t="shared" si="13"/>
        <v>0</v>
      </c>
      <c r="N61" s="1807" t="s">
        <v>931</v>
      </c>
      <c r="O61" s="1740"/>
      <c r="P61" s="1740"/>
      <c r="Q61" s="1743"/>
    </row>
    <row r="62" spans="1:17" ht="13.2" customHeight="1">
      <c r="A62" s="3372" t="s">
        <v>11</v>
      </c>
      <c r="B62" s="3375" t="s">
        <v>13</v>
      </c>
      <c r="C62" s="3377" t="s">
        <v>54</v>
      </c>
      <c r="D62" s="3082" t="s">
        <v>932</v>
      </c>
      <c r="E62" s="3523" t="s">
        <v>40</v>
      </c>
      <c r="F62" s="3444" t="s">
        <v>868</v>
      </c>
      <c r="G62" s="135" t="s">
        <v>36</v>
      </c>
      <c r="H62" s="1697"/>
      <c r="I62" s="137"/>
      <c r="J62" s="137"/>
      <c r="K62" s="1698"/>
      <c r="L62" s="176"/>
      <c r="M62" s="1808"/>
      <c r="N62" s="1809" t="s">
        <v>933</v>
      </c>
      <c r="O62" s="1805"/>
      <c r="P62" s="1805"/>
      <c r="Q62" s="1810"/>
    </row>
    <row r="63" spans="1:17">
      <c r="A63" s="3373"/>
      <c r="B63" s="2842"/>
      <c r="C63" s="3378"/>
      <c r="D63" s="3083"/>
      <c r="E63" s="3524"/>
      <c r="F63" s="2834"/>
      <c r="G63" s="1513"/>
      <c r="H63" s="1699"/>
      <c r="I63" s="1515"/>
      <c r="J63" s="1515"/>
      <c r="K63" s="1516"/>
      <c r="L63" s="1518"/>
      <c r="M63" s="1734"/>
      <c r="N63" s="1811"/>
      <c r="O63" s="1756"/>
      <c r="P63" s="1756"/>
      <c r="Q63" s="1757"/>
    </row>
    <row r="64" spans="1:17" ht="13.8" thickBot="1">
      <c r="A64" s="3374"/>
      <c r="B64" s="3376"/>
      <c r="C64" s="3379"/>
      <c r="D64" s="3084"/>
      <c r="E64" s="3525"/>
      <c r="F64" s="3445"/>
      <c r="G64" s="136" t="s">
        <v>12</v>
      </c>
      <c r="H64" s="1701">
        <f t="shared" ref="H64:M64" si="14">H62*1</f>
        <v>0</v>
      </c>
      <c r="I64" s="1701">
        <f t="shared" si="14"/>
        <v>0</v>
      </c>
      <c r="J64" s="1701">
        <f t="shared" si="14"/>
        <v>0</v>
      </c>
      <c r="K64" s="1701">
        <f t="shared" si="14"/>
        <v>0</v>
      </c>
      <c r="L64" s="1701">
        <f t="shared" si="14"/>
        <v>0</v>
      </c>
      <c r="M64" s="1702">
        <f t="shared" si="14"/>
        <v>0</v>
      </c>
      <c r="N64" s="1812"/>
      <c r="O64" s="1740"/>
      <c r="P64" s="1740"/>
      <c r="Q64" s="1741"/>
    </row>
    <row r="65" spans="1:17" ht="13.2" customHeight="1">
      <c r="A65" s="3372" t="s">
        <v>11</v>
      </c>
      <c r="B65" s="3375" t="s">
        <v>13</v>
      </c>
      <c r="C65" s="3377" t="s">
        <v>37</v>
      </c>
      <c r="D65" s="3082" t="s">
        <v>934</v>
      </c>
      <c r="E65" s="3523" t="s">
        <v>40</v>
      </c>
      <c r="F65" s="3444" t="s">
        <v>868</v>
      </c>
      <c r="G65" s="135" t="s">
        <v>36</v>
      </c>
      <c r="H65" s="1697"/>
      <c r="I65" s="137"/>
      <c r="J65" s="137"/>
      <c r="K65" s="1698"/>
      <c r="L65" s="176"/>
      <c r="M65" s="1808"/>
      <c r="N65" s="1809" t="s">
        <v>935</v>
      </c>
      <c r="O65" s="1813"/>
      <c r="P65" s="1813"/>
      <c r="Q65" s="1814"/>
    </row>
    <row r="66" spans="1:17" ht="13.8" thickBot="1">
      <c r="A66" s="3374"/>
      <c r="B66" s="3376"/>
      <c r="C66" s="3379"/>
      <c r="D66" s="3084"/>
      <c r="E66" s="3525"/>
      <c r="F66" s="3445"/>
      <c r="G66" s="136" t="s">
        <v>12</v>
      </c>
      <c r="H66" s="1701">
        <f t="shared" ref="H66:M66" si="15">H65*1</f>
        <v>0</v>
      </c>
      <c r="I66" s="1701">
        <f t="shared" si="15"/>
        <v>0</v>
      </c>
      <c r="J66" s="1701">
        <f t="shared" si="15"/>
        <v>0</v>
      </c>
      <c r="K66" s="1701">
        <f t="shared" si="15"/>
        <v>0</v>
      </c>
      <c r="L66" s="1701">
        <f t="shared" si="15"/>
        <v>0</v>
      </c>
      <c r="M66" s="1702">
        <f t="shared" si="15"/>
        <v>0</v>
      </c>
      <c r="N66" s="1812"/>
      <c r="O66" s="1815"/>
      <c r="P66" s="1815"/>
      <c r="Q66" s="1816"/>
    </row>
    <row r="67" spans="1:17" ht="26.4" customHeight="1">
      <c r="A67" s="3372" t="s">
        <v>11</v>
      </c>
      <c r="B67" s="3375" t="s">
        <v>13</v>
      </c>
      <c r="C67" s="3377" t="s">
        <v>55</v>
      </c>
      <c r="D67" s="3082" t="s">
        <v>936</v>
      </c>
      <c r="E67" s="3523" t="s">
        <v>40</v>
      </c>
      <c r="F67" s="3444" t="s">
        <v>868</v>
      </c>
      <c r="G67" s="135" t="s">
        <v>36</v>
      </c>
      <c r="H67" s="1704">
        <f>I67+K67</f>
        <v>3</v>
      </c>
      <c r="I67" s="1311">
        <v>3</v>
      </c>
      <c r="J67" s="1311">
        <v>0</v>
      </c>
      <c r="K67" s="1705">
        <v>0</v>
      </c>
      <c r="L67" s="1870">
        <v>5</v>
      </c>
      <c r="M67" s="1871">
        <v>6</v>
      </c>
      <c r="N67" s="1777" t="s">
        <v>937</v>
      </c>
      <c r="O67" s="1913" t="s">
        <v>159</v>
      </c>
      <c r="P67" s="1913" t="s">
        <v>53</v>
      </c>
      <c r="Q67" s="1873">
        <v>2</v>
      </c>
    </row>
    <row r="68" spans="1:17">
      <c r="A68" s="3373"/>
      <c r="B68" s="2842"/>
      <c r="C68" s="3378"/>
      <c r="D68" s="3083"/>
      <c r="E68" s="3524"/>
      <c r="F68" s="2834"/>
      <c r="G68" s="1513"/>
      <c r="H68" s="1706"/>
      <c r="I68" s="1318"/>
      <c r="J68" s="1318"/>
      <c r="K68" s="1322"/>
      <c r="L68" s="1707"/>
      <c r="M68" s="1320"/>
      <c r="N68" s="1761"/>
      <c r="O68" s="1914"/>
      <c r="P68" s="1914"/>
      <c r="Q68" s="1915"/>
    </row>
    <row r="69" spans="1:17" ht="13.8" thickBot="1">
      <c r="A69" s="3374"/>
      <c r="B69" s="3376"/>
      <c r="C69" s="3379"/>
      <c r="D69" s="3084"/>
      <c r="E69" s="3525"/>
      <c r="F69" s="3445"/>
      <c r="G69" s="136" t="s">
        <v>12</v>
      </c>
      <c r="H69" s="1894">
        <f t="shared" ref="H69:M69" si="16">H67*1</f>
        <v>3</v>
      </c>
      <c r="I69" s="1894">
        <f t="shared" si="16"/>
        <v>3</v>
      </c>
      <c r="J69" s="1894">
        <f t="shared" si="16"/>
        <v>0</v>
      </c>
      <c r="K69" s="1894">
        <f t="shared" si="16"/>
        <v>0</v>
      </c>
      <c r="L69" s="1894">
        <f t="shared" si="16"/>
        <v>5</v>
      </c>
      <c r="M69" s="1895">
        <f t="shared" si="16"/>
        <v>6</v>
      </c>
      <c r="N69" s="1916"/>
      <c r="O69" s="1917"/>
      <c r="P69" s="1917"/>
      <c r="Q69" s="1918"/>
    </row>
    <row r="70" spans="1:17" ht="26.4" customHeight="1">
      <c r="A70" s="3372" t="s">
        <v>11</v>
      </c>
      <c r="B70" s="3375" t="s">
        <v>13</v>
      </c>
      <c r="C70" s="3377" t="s">
        <v>38</v>
      </c>
      <c r="D70" s="3082" t="s">
        <v>938</v>
      </c>
      <c r="E70" s="3523" t="s">
        <v>40</v>
      </c>
      <c r="F70" s="3444" t="s">
        <v>868</v>
      </c>
      <c r="G70" s="135" t="s">
        <v>36</v>
      </c>
      <c r="H70" s="1704">
        <f>I70+K70</f>
        <v>3</v>
      </c>
      <c r="I70" s="1311">
        <v>3</v>
      </c>
      <c r="J70" s="1311">
        <v>0</v>
      </c>
      <c r="K70" s="1705">
        <v>0</v>
      </c>
      <c r="L70" s="1870">
        <v>4</v>
      </c>
      <c r="M70" s="1871">
        <v>4</v>
      </c>
      <c r="N70" s="1777" t="s">
        <v>939</v>
      </c>
      <c r="O70" s="1913" t="s">
        <v>708</v>
      </c>
      <c r="P70" s="1913" t="s">
        <v>708</v>
      </c>
      <c r="Q70" s="1873">
        <v>3</v>
      </c>
    </row>
    <row r="71" spans="1:17">
      <c r="A71" s="3373"/>
      <c r="B71" s="2842"/>
      <c r="C71" s="3378"/>
      <c r="D71" s="3083"/>
      <c r="E71" s="3524"/>
      <c r="F71" s="2834"/>
      <c r="G71" s="1513" t="s">
        <v>68</v>
      </c>
      <c r="H71" s="1699"/>
      <c r="I71" s="1515"/>
      <c r="J71" s="1515"/>
      <c r="K71" s="1516"/>
      <c r="L71" s="1518"/>
      <c r="M71" s="1734"/>
      <c r="N71" s="1817"/>
      <c r="O71" s="1726"/>
      <c r="P71" s="1726"/>
      <c r="Q71" s="1819"/>
    </row>
    <row r="72" spans="1:17" ht="13.8" thickBot="1">
      <c r="A72" s="3374"/>
      <c r="B72" s="3376"/>
      <c r="C72" s="3379"/>
      <c r="D72" s="3084"/>
      <c r="E72" s="3525"/>
      <c r="F72" s="3445"/>
      <c r="G72" s="136" t="s">
        <v>12</v>
      </c>
      <c r="H72" s="1701">
        <f t="shared" ref="H72:M72" si="17">H70*1</f>
        <v>3</v>
      </c>
      <c r="I72" s="1701">
        <f t="shared" si="17"/>
        <v>3</v>
      </c>
      <c r="J72" s="1701">
        <f t="shared" si="17"/>
        <v>0</v>
      </c>
      <c r="K72" s="1701">
        <f t="shared" si="17"/>
        <v>0</v>
      </c>
      <c r="L72" s="1701">
        <f t="shared" si="17"/>
        <v>4</v>
      </c>
      <c r="M72" s="1702">
        <f t="shared" si="17"/>
        <v>4</v>
      </c>
      <c r="N72" s="1818"/>
      <c r="O72" s="1815"/>
      <c r="P72" s="1815"/>
      <c r="Q72" s="1816"/>
    </row>
    <row r="73" spans="1:17" ht="13.8" thickBot="1">
      <c r="A73" s="133" t="s">
        <v>11</v>
      </c>
      <c r="B73" s="138" t="s">
        <v>13</v>
      </c>
      <c r="C73" s="3419" t="s">
        <v>14</v>
      </c>
      <c r="D73" s="3420"/>
      <c r="E73" s="3420"/>
      <c r="F73" s="3420"/>
      <c r="G73" s="3421"/>
      <c r="H73" s="1288">
        <f t="shared" ref="H73:M73" si="18">H56+H59+H61+H64+H72+H66+H69</f>
        <v>847.2</v>
      </c>
      <c r="I73" s="1288">
        <f t="shared" si="18"/>
        <v>847.2</v>
      </c>
      <c r="J73" s="1288">
        <f>J56+J59+J61+J64+J72+J66+J69</f>
        <v>704.69999999999993</v>
      </c>
      <c r="K73" s="1288">
        <f t="shared" si="18"/>
        <v>0</v>
      </c>
      <c r="L73" s="1288">
        <f t="shared" si="18"/>
        <v>892</v>
      </c>
      <c r="M73" s="1288">
        <f t="shared" si="18"/>
        <v>932</v>
      </c>
      <c r="N73" s="1289"/>
      <c r="O73" s="1290"/>
      <c r="P73" s="1290"/>
      <c r="Q73" s="1291"/>
    </row>
    <row r="74" spans="1:17" ht="13.8" thickBot="1">
      <c r="A74" s="133" t="s">
        <v>11</v>
      </c>
      <c r="B74" s="134" t="s">
        <v>34</v>
      </c>
      <c r="C74" s="3422" t="s">
        <v>940</v>
      </c>
      <c r="D74" s="3423"/>
      <c r="E74" s="3423"/>
      <c r="F74" s="3423"/>
      <c r="G74" s="3423"/>
      <c r="H74" s="3423"/>
      <c r="I74" s="3423"/>
      <c r="J74" s="3423"/>
      <c r="K74" s="3423"/>
      <c r="L74" s="3423"/>
      <c r="M74" s="3423"/>
      <c r="N74" s="3479"/>
      <c r="O74" s="3479"/>
      <c r="P74" s="3479"/>
      <c r="Q74" s="3616"/>
    </row>
    <row r="75" spans="1:17" ht="26.4" customHeight="1">
      <c r="A75" s="3372" t="s">
        <v>11</v>
      </c>
      <c r="B75" s="3375" t="s">
        <v>34</v>
      </c>
      <c r="C75" s="3377" t="s">
        <v>11</v>
      </c>
      <c r="D75" s="3082" t="s">
        <v>941</v>
      </c>
      <c r="E75" s="3523" t="s">
        <v>942</v>
      </c>
      <c r="F75" s="3444" t="s">
        <v>868</v>
      </c>
      <c r="G75" s="135" t="s">
        <v>36</v>
      </c>
      <c r="H75" s="1310">
        <v>458.1</v>
      </c>
      <c r="I75" s="1311">
        <v>458.1</v>
      </c>
      <c r="J75" s="1311">
        <v>394.7</v>
      </c>
      <c r="K75" s="1705"/>
      <c r="L75" s="1870">
        <v>480</v>
      </c>
      <c r="M75" s="1871">
        <v>505</v>
      </c>
      <c r="N75" s="1802" t="s">
        <v>943</v>
      </c>
      <c r="O75" s="1913" t="s">
        <v>944</v>
      </c>
      <c r="P75" s="1893">
        <v>5000</v>
      </c>
      <c r="Q75" s="1873">
        <v>8000</v>
      </c>
    </row>
    <row r="76" spans="1:17" ht="13.2" customHeight="1">
      <c r="A76" s="3373"/>
      <c r="B76" s="2842"/>
      <c r="C76" s="3378"/>
      <c r="D76" s="3083"/>
      <c r="E76" s="3524"/>
      <c r="F76" s="2834"/>
      <c r="G76" s="1724" t="s">
        <v>163</v>
      </c>
      <c r="H76" s="1885">
        <v>5.9</v>
      </c>
      <c r="I76" s="1886">
        <v>5.9</v>
      </c>
      <c r="J76" s="1886">
        <v>5.8</v>
      </c>
      <c r="K76" s="1887"/>
      <c r="L76" s="1888">
        <v>6</v>
      </c>
      <c r="M76" s="1889">
        <v>7</v>
      </c>
      <c r="N76" s="1919" t="s">
        <v>945</v>
      </c>
      <c r="O76" s="1920"/>
      <c r="P76" s="1921">
        <v>2</v>
      </c>
      <c r="Q76" s="1922">
        <v>3</v>
      </c>
    </row>
    <row r="77" spans="1:17" ht="26.4" customHeight="1">
      <c r="A77" s="3373"/>
      <c r="B77" s="2842"/>
      <c r="C77" s="3378"/>
      <c r="D77" s="3083"/>
      <c r="E77" s="3524"/>
      <c r="F77" s="2834"/>
      <c r="G77" s="1513" t="s">
        <v>52</v>
      </c>
      <c r="H77" s="1706">
        <v>3.5</v>
      </c>
      <c r="I77" s="1318">
        <v>3.5</v>
      </c>
      <c r="J77" s="1318"/>
      <c r="K77" s="1322"/>
      <c r="L77" s="1707">
        <v>4</v>
      </c>
      <c r="M77" s="1320">
        <v>5</v>
      </c>
      <c r="N77" s="1923" t="s">
        <v>261</v>
      </c>
      <c r="O77" s="1914" t="s">
        <v>895</v>
      </c>
      <c r="P77" s="1875" t="s">
        <v>946</v>
      </c>
      <c r="Q77" s="1922">
        <v>3500</v>
      </c>
    </row>
    <row r="78" spans="1:17">
      <c r="A78" s="3373"/>
      <c r="B78" s="2842"/>
      <c r="C78" s="3378"/>
      <c r="D78" s="3083"/>
      <c r="E78" s="3524"/>
      <c r="F78" s="2834"/>
      <c r="G78" s="1513" t="s">
        <v>68</v>
      </c>
      <c r="H78" s="1699"/>
      <c r="I78" s="1699"/>
      <c r="J78" s="1699"/>
      <c r="K78" s="1733"/>
      <c r="L78" s="1518"/>
      <c r="M78" s="1734"/>
      <c r="N78" s="1820"/>
      <c r="O78" s="1821"/>
      <c r="P78" s="1736"/>
      <c r="Q78" s="1822"/>
    </row>
    <row r="79" spans="1:17" ht="13.8" thickBot="1">
      <c r="A79" s="3374"/>
      <c r="B79" s="3376"/>
      <c r="C79" s="3379"/>
      <c r="D79" s="3084"/>
      <c r="E79" s="3525"/>
      <c r="F79" s="3445"/>
      <c r="G79" s="136" t="s">
        <v>12</v>
      </c>
      <c r="H79" s="1701">
        <f t="shared" ref="H79:M79" si="19">H75+H77+H76</f>
        <v>467.5</v>
      </c>
      <c r="I79" s="1701">
        <f t="shared" si="19"/>
        <v>467.5</v>
      </c>
      <c r="J79" s="1701">
        <f t="shared" si="19"/>
        <v>400.5</v>
      </c>
      <c r="K79" s="1702">
        <f t="shared" si="19"/>
        <v>0</v>
      </c>
      <c r="L79" s="1703">
        <f t="shared" si="19"/>
        <v>490</v>
      </c>
      <c r="M79" s="1738">
        <f t="shared" si="19"/>
        <v>517</v>
      </c>
      <c r="N79" s="1658"/>
      <c r="O79" s="1823"/>
      <c r="P79" s="1823"/>
      <c r="Q79" s="1824"/>
    </row>
    <row r="80" spans="1:17" ht="26.4" customHeight="1">
      <c r="A80" s="3372" t="s">
        <v>11</v>
      </c>
      <c r="B80" s="3375" t="s">
        <v>34</v>
      </c>
      <c r="C80" s="3377" t="s">
        <v>13</v>
      </c>
      <c r="D80" s="3082" t="s">
        <v>947</v>
      </c>
      <c r="E80" s="3523" t="s">
        <v>40</v>
      </c>
      <c r="F80" s="3444" t="s">
        <v>868</v>
      </c>
      <c r="G80" s="135" t="s">
        <v>36</v>
      </c>
      <c r="H80" s="1697"/>
      <c r="I80" s="137"/>
      <c r="J80" s="137"/>
      <c r="K80" s="1698"/>
      <c r="L80" s="176"/>
      <c r="M80" s="1808"/>
      <c r="N80" s="1761" t="s">
        <v>948</v>
      </c>
      <c r="O80" s="1924" t="s">
        <v>159</v>
      </c>
      <c r="P80" s="1913" t="s">
        <v>159</v>
      </c>
      <c r="Q80" s="1925" t="s">
        <v>159</v>
      </c>
    </row>
    <row r="81" spans="1:17" ht="13.8" thickBot="1">
      <c r="A81" s="3374"/>
      <c r="B81" s="3376"/>
      <c r="C81" s="3379"/>
      <c r="D81" s="3084"/>
      <c r="E81" s="3525"/>
      <c r="F81" s="3445"/>
      <c r="G81" s="136" t="s">
        <v>12</v>
      </c>
      <c r="H81" s="1701">
        <f t="shared" ref="H81:M81" si="20">H80*1</f>
        <v>0</v>
      </c>
      <c r="I81" s="1701">
        <f t="shared" si="20"/>
        <v>0</v>
      </c>
      <c r="J81" s="1701">
        <f t="shared" si="20"/>
        <v>0</v>
      </c>
      <c r="K81" s="1702">
        <f t="shared" si="20"/>
        <v>0</v>
      </c>
      <c r="L81" s="1703">
        <f t="shared" si="20"/>
        <v>0</v>
      </c>
      <c r="M81" s="1738">
        <f t="shared" si="20"/>
        <v>0</v>
      </c>
      <c r="N81" s="1825"/>
      <c r="O81" s="1781"/>
      <c r="P81" s="1781"/>
      <c r="Q81" s="1782"/>
    </row>
    <row r="82" spans="1:17" ht="13.2" customHeight="1">
      <c r="A82" s="3372" t="s">
        <v>11</v>
      </c>
      <c r="B82" s="3375" t="s">
        <v>34</v>
      </c>
      <c r="C82" s="3377" t="s">
        <v>34</v>
      </c>
      <c r="D82" s="3082" t="s">
        <v>949</v>
      </c>
      <c r="E82" s="3523" t="s">
        <v>40</v>
      </c>
      <c r="F82" s="3444" t="s">
        <v>868</v>
      </c>
      <c r="G82" s="135" t="s">
        <v>36</v>
      </c>
      <c r="H82" s="1697"/>
      <c r="I82" s="137"/>
      <c r="J82" s="137"/>
      <c r="K82" s="1698"/>
      <c r="L82" s="176"/>
      <c r="M82" s="1808"/>
      <c r="N82" s="1731" t="s">
        <v>950</v>
      </c>
      <c r="O82" s="1872" t="s">
        <v>951</v>
      </c>
      <c r="P82" s="1872" t="s">
        <v>952</v>
      </c>
      <c r="Q82" s="1873">
        <v>54</v>
      </c>
    </row>
    <row r="83" spans="1:17" ht="13.8" thickBot="1">
      <c r="A83" s="3374"/>
      <c r="B83" s="3376"/>
      <c r="C83" s="3379"/>
      <c r="D83" s="3084"/>
      <c r="E83" s="3525"/>
      <c r="F83" s="3445"/>
      <c r="G83" s="136" t="s">
        <v>12</v>
      </c>
      <c r="H83" s="1701">
        <f t="shared" ref="H83:M83" si="21">H82*1</f>
        <v>0</v>
      </c>
      <c r="I83" s="1701">
        <f t="shared" si="21"/>
        <v>0</v>
      </c>
      <c r="J83" s="1701">
        <f t="shared" si="21"/>
        <v>0</v>
      </c>
      <c r="K83" s="1702">
        <f t="shared" si="21"/>
        <v>0</v>
      </c>
      <c r="L83" s="1703">
        <f t="shared" si="21"/>
        <v>0</v>
      </c>
      <c r="M83" s="1738">
        <f t="shared" si="21"/>
        <v>0</v>
      </c>
      <c r="N83" s="1739"/>
      <c r="O83" s="1781"/>
      <c r="P83" s="1781"/>
      <c r="Q83" s="1782"/>
    </row>
    <row r="84" spans="1:17" ht="13.2" customHeight="1">
      <c r="A84" s="3372" t="s">
        <v>11</v>
      </c>
      <c r="B84" s="3375" t="s">
        <v>34</v>
      </c>
      <c r="C84" s="3377" t="s">
        <v>35</v>
      </c>
      <c r="D84" s="3082" t="s">
        <v>953</v>
      </c>
      <c r="E84" s="3523" t="s">
        <v>40</v>
      </c>
      <c r="F84" s="3444" t="s">
        <v>868</v>
      </c>
      <c r="G84" s="135" t="s">
        <v>36</v>
      </c>
      <c r="H84" s="1697"/>
      <c r="I84" s="137"/>
      <c r="J84" s="137"/>
      <c r="K84" s="1698"/>
      <c r="L84" s="176">
        <v>0</v>
      </c>
      <c r="M84" s="176">
        <v>0</v>
      </c>
      <c r="N84" s="1826" t="s">
        <v>954</v>
      </c>
      <c r="O84" s="1872" t="s">
        <v>926</v>
      </c>
      <c r="P84" s="1872" t="s">
        <v>926</v>
      </c>
      <c r="Q84" s="1873">
        <v>2000</v>
      </c>
    </row>
    <row r="85" spans="1:17">
      <c r="A85" s="3373"/>
      <c r="B85" s="2842"/>
      <c r="C85" s="3378"/>
      <c r="D85" s="3083"/>
      <c r="E85" s="3524"/>
      <c r="F85" s="2834"/>
      <c r="G85" s="1513"/>
      <c r="H85" s="1699"/>
      <c r="I85" s="1515"/>
      <c r="J85" s="1515"/>
      <c r="K85" s="1516"/>
      <c r="L85" s="1518"/>
      <c r="M85" s="1518"/>
      <c r="N85" s="1827"/>
      <c r="O85" s="1756"/>
      <c r="P85" s="1756"/>
      <c r="Q85" s="1757"/>
    </row>
    <row r="86" spans="1:17" ht="13.8" thickBot="1">
      <c r="A86" s="3374"/>
      <c r="B86" s="3376"/>
      <c r="C86" s="3379"/>
      <c r="D86" s="3084"/>
      <c r="E86" s="3525"/>
      <c r="F86" s="3445"/>
      <c r="G86" s="136" t="s">
        <v>12</v>
      </c>
      <c r="H86" s="1701">
        <f t="shared" ref="H86:M86" si="22">H84*1</f>
        <v>0</v>
      </c>
      <c r="I86" s="1701">
        <f t="shared" si="22"/>
        <v>0</v>
      </c>
      <c r="J86" s="1701">
        <f t="shared" si="22"/>
        <v>0</v>
      </c>
      <c r="K86" s="1702">
        <f t="shared" si="22"/>
        <v>0</v>
      </c>
      <c r="L86" s="1703">
        <f t="shared" si="22"/>
        <v>0</v>
      </c>
      <c r="M86" s="1703">
        <f t="shared" si="22"/>
        <v>0</v>
      </c>
      <c r="N86" s="1828"/>
      <c r="O86" s="1740"/>
      <c r="P86" s="1740"/>
      <c r="Q86" s="1741"/>
    </row>
    <row r="87" spans="1:17" ht="13.8" thickBot="1">
      <c r="A87" s="140" t="s">
        <v>11</v>
      </c>
      <c r="B87" s="138" t="s">
        <v>34</v>
      </c>
      <c r="C87" s="3419" t="s">
        <v>14</v>
      </c>
      <c r="D87" s="3420"/>
      <c r="E87" s="3420"/>
      <c r="F87" s="3420"/>
      <c r="G87" s="3421"/>
      <c r="H87" s="141">
        <f t="shared" ref="H87:M87" si="23">H79+H81+H83+H86</f>
        <v>467.5</v>
      </c>
      <c r="I87" s="141">
        <f t="shared" si="23"/>
        <v>467.5</v>
      </c>
      <c r="J87" s="141">
        <f>J79+J81+J83+J86</f>
        <v>400.5</v>
      </c>
      <c r="K87" s="141">
        <f t="shared" si="23"/>
        <v>0</v>
      </c>
      <c r="L87" s="141">
        <f t="shared" si="23"/>
        <v>490</v>
      </c>
      <c r="M87" s="1829">
        <f t="shared" si="23"/>
        <v>517</v>
      </c>
      <c r="N87" s="1830"/>
      <c r="O87" s="139"/>
      <c r="P87" s="139"/>
      <c r="Q87" s="1831"/>
    </row>
    <row r="88" spans="1:17" ht="13.8" thickBot="1">
      <c r="A88" s="133" t="s">
        <v>11</v>
      </c>
      <c r="B88" s="134" t="s">
        <v>35</v>
      </c>
      <c r="C88" s="3422" t="s">
        <v>955</v>
      </c>
      <c r="D88" s="3423"/>
      <c r="E88" s="3423"/>
      <c r="F88" s="3423"/>
      <c r="G88" s="3423"/>
      <c r="H88" s="3423"/>
      <c r="I88" s="3423"/>
      <c r="J88" s="3423"/>
      <c r="K88" s="3423"/>
      <c r="L88" s="3423"/>
      <c r="M88" s="3423"/>
      <c r="N88" s="3479"/>
      <c r="O88" s="3479"/>
      <c r="P88" s="3479"/>
      <c r="Q88" s="3616"/>
    </row>
    <row r="89" spans="1:17" ht="13.2" customHeight="1">
      <c r="A89" s="3372" t="s">
        <v>11</v>
      </c>
      <c r="B89" s="3375" t="s">
        <v>35</v>
      </c>
      <c r="C89" s="3377" t="s">
        <v>34</v>
      </c>
      <c r="D89" s="3082" t="s">
        <v>956</v>
      </c>
      <c r="E89" s="3523" t="s">
        <v>40</v>
      </c>
      <c r="F89" s="3444" t="s">
        <v>957</v>
      </c>
      <c r="G89" s="135" t="s">
        <v>36</v>
      </c>
      <c r="H89" s="1697">
        <v>0</v>
      </c>
      <c r="I89" s="137"/>
      <c r="J89" s="137"/>
      <c r="K89" s="1698"/>
      <c r="L89" s="176"/>
      <c r="M89" s="1808"/>
      <c r="N89" s="1832" t="s">
        <v>958</v>
      </c>
      <c r="O89" s="1813"/>
      <c r="P89" s="1813"/>
      <c r="Q89" s="1833"/>
    </row>
    <row r="90" spans="1:17">
      <c r="A90" s="3373"/>
      <c r="B90" s="2842"/>
      <c r="C90" s="3378"/>
      <c r="D90" s="3083"/>
      <c r="E90" s="3524"/>
      <c r="F90" s="2834"/>
      <c r="G90" s="1513"/>
      <c r="H90" s="1699"/>
      <c r="I90" s="1515"/>
      <c r="J90" s="1515"/>
      <c r="K90" s="1516"/>
      <c r="L90" s="1518"/>
      <c r="M90" s="1734"/>
      <c r="N90" s="1834"/>
      <c r="O90" s="1835"/>
      <c r="P90" s="1836"/>
      <c r="Q90" s="1837"/>
    </row>
    <row r="91" spans="1:17" ht="13.8" thickBot="1">
      <c r="A91" s="3374"/>
      <c r="B91" s="3376"/>
      <c r="C91" s="3379"/>
      <c r="D91" s="3084"/>
      <c r="E91" s="3525"/>
      <c r="F91" s="3445"/>
      <c r="G91" s="136" t="s">
        <v>12</v>
      </c>
      <c r="H91" s="1701">
        <f t="shared" ref="H91:M91" si="24">H89*1</f>
        <v>0</v>
      </c>
      <c r="I91" s="1701">
        <f t="shared" si="24"/>
        <v>0</v>
      </c>
      <c r="J91" s="1701">
        <f t="shared" si="24"/>
        <v>0</v>
      </c>
      <c r="K91" s="1702">
        <f t="shared" si="24"/>
        <v>0</v>
      </c>
      <c r="L91" s="1703">
        <f t="shared" si="24"/>
        <v>0</v>
      </c>
      <c r="M91" s="1738">
        <f t="shared" si="24"/>
        <v>0</v>
      </c>
      <c r="N91" s="1838"/>
      <c r="O91" s="1815"/>
      <c r="P91" s="1815"/>
      <c r="Q91" s="1816"/>
    </row>
    <row r="92" spans="1:17" ht="26.4" customHeight="1">
      <c r="A92" s="3372" t="s">
        <v>11</v>
      </c>
      <c r="B92" s="3375" t="s">
        <v>35</v>
      </c>
      <c r="C92" s="3377" t="s">
        <v>54</v>
      </c>
      <c r="D92" s="4112" t="s">
        <v>959</v>
      </c>
      <c r="E92" s="3523" t="s">
        <v>40</v>
      </c>
      <c r="F92" s="3465" t="s">
        <v>868</v>
      </c>
      <c r="G92" s="135" t="s">
        <v>36</v>
      </c>
      <c r="H92" s="1704">
        <v>91</v>
      </c>
      <c r="I92" s="1311">
        <v>91</v>
      </c>
      <c r="J92" s="1311"/>
      <c r="K92" s="1705"/>
      <c r="L92" s="1870">
        <v>95</v>
      </c>
      <c r="M92" s="1871">
        <v>100</v>
      </c>
      <c r="N92" s="1777" t="s">
        <v>960</v>
      </c>
      <c r="O92" s="1913" t="s">
        <v>961</v>
      </c>
      <c r="P92" s="1913" t="s">
        <v>962</v>
      </c>
      <c r="Q92" s="1873">
        <v>35</v>
      </c>
    </row>
    <row r="93" spans="1:17">
      <c r="A93" s="3373"/>
      <c r="B93" s="2842"/>
      <c r="C93" s="3378"/>
      <c r="D93" s="4113"/>
      <c r="E93" s="3524"/>
      <c r="F93" s="3466"/>
      <c r="G93" s="1513"/>
      <c r="H93" s="1706"/>
      <c r="I93" s="1318"/>
      <c r="J93" s="1318"/>
      <c r="K93" s="1322"/>
      <c r="L93" s="1707"/>
      <c r="M93" s="1320"/>
      <c r="N93" s="1839" t="s">
        <v>963</v>
      </c>
      <c r="O93" s="1914" t="s">
        <v>708</v>
      </c>
      <c r="P93" s="1914" t="s">
        <v>709</v>
      </c>
      <c r="Q93" s="1876">
        <v>5</v>
      </c>
    </row>
    <row r="94" spans="1:17" ht="13.8" thickBot="1">
      <c r="A94" s="3374"/>
      <c r="B94" s="3376"/>
      <c r="C94" s="3379"/>
      <c r="D94" s="4114"/>
      <c r="E94" s="3525"/>
      <c r="F94" s="3526"/>
      <c r="G94" s="136" t="s">
        <v>12</v>
      </c>
      <c r="H94" s="1894">
        <f t="shared" ref="H94:M94" si="25">H92*1</f>
        <v>91</v>
      </c>
      <c r="I94" s="1894">
        <f t="shared" si="25"/>
        <v>91</v>
      </c>
      <c r="J94" s="1894">
        <f t="shared" si="25"/>
        <v>0</v>
      </c>
      <c r="K94" s="1895">
        <f t="shared" si="25"/>
        <v>0</v>
      </c>
      <c r="L94" s="1896">
        <f t="shared" si="25"/>
        <v>95</v>
      </c>
      <c r="M94" s="1926">
        <f t="shared" si="25"/>
        <v>100</v>
      </c>
      <c r="N94" s="1839" t="s">
        <v>964</v>
      </c>
      <c r="O94" s="1917" t="s">
        <v>57</v>
      </c>
      <c r="P94" s="1917" t="s">
        <v>165</v>
      </c>
      <c r="Q94" s="1927" t="s">
        <v>165</v>
      </c>
    </row>
    <row r="95" spans="1:17" ht="13.8" thickBot="1">
      <c r="A95" s="133" t="s">
        <v>11</v>
      </c>
      <c r="B95" s="138" t="s">
        <v>35</v>
      </c>
      <c r="C95" s="3419" t="s">
        <v>14</v>
      </c>
      <c r="D95" s="3420"/>
      <c r="E95" s="3420"/>
      <c r="F95" s="3420"/>
      <c r="G95" s="3421"/>
      <c r="H95" s="1288">
        <f t="shared" ref="H95:M95" si="26">H91+H94</f>
        <v>91</v>
      </c>
      <c r="I95" s="1288">
        <f t="shared" si="26"/>
        <v>91</v>
      </c>
      <c r="J95" s="1288">
        <f t="shared" si="26"/>
        <v>0</v>
      </c>
      <c r="K95" s="1840">
        <f t="shared" si="26"/>
        <v>0</v>
      </c>
      <c r="L95" s="1841">
        <f t="shared" si="26"/>
        <v>95</v>
      </c>
      <c r="M95" s="1841">
        <f t="shared" si="26"/>
        <v>100</v>
      </c>
      <c r="N95" s="1830"/>
      <c r="O95" s="139"/>
      <c r="P95" s="139"/>
      <c r="Q95" s="1831"/>
    </row>
    <row r="96" spans="1:17" ht="13.95" customHeight="1" thickBot="1">
      <c r="A96" s="133" t="s">
        <v>11</v>
      </c>
      <c r="B96" s="134" t="s">
        <v>54</v>
      </c>
      <c r="C96" s="4085" t="s">
        <v>965</v>
      </c>
      <c r="D96" s="4086"/>
      <c r="E96" s="4086"/>
      <c r="F96" s="4086"/>
      <c r="G96" s="4086"/>
      <c r="H96" s="4086"/>
      <c r="I96" s="4086"/>
      <c r="J96" s="4086"/>
      <c r="K96" s="4086"/>
      <c r="L96" s="4086"/>
      <c r="M96" s="4086"/>
      <c r="N96" s="4086"/>
      <c r="O96" s="4086"/>
      <c r="P96" s="4086"/>
      <c r="Q96" s="4087"/>
    </row>
    <row r="97" spans="1:18" ht="26.4" customHeight="1">
      <c r="A97" s="3372" t="s">
        <v>11</v>
      </c>
      <c r="B97" s="3375" t="s">
        <v>54</v>
      </c>
      <c r="C97" s="3377" t="s">
        <v>11</v>
      </c>
      <c r="D97" s="3082" t="s">
        <v>966</v>
      </c>
      <c r="E97" s="3523" t="s">
        <v>967</v>
      </c>
      <c r="F97" s="3444" t="s">
        <v>868</v>
      </c>
      <c r="G97" s="135" t="s">
        <v>36</v>
      </c>
      <c r="H97" s="1310">
        <v>760.9</v>
      </c>
      <c r="I97" s="1311">
        <v>760.9</v>
      </c>
      <c r="J97" s="1311">
        <v>540.1</v>
      </c>
      <c r="K97" s="1705"/>
      <c r="L97" s="1871">
        <v>798</v>
      </c>
      <c r="M97" s="1870">
        <v>838</v>
      </c>
      <c r="N97" s="1777" t="s">
        <v>262</v>
      </c>
      <c r="O97" s="1872" t="s">
        <v>968</v>
      </c>
      <c r="P97" s="1872" t="s">
        <v>969</v>
      </c>
      <c r="Q97" s="1873">
        <v>318</v>
      </c>
    </row>
    <row r="98" spans="1:18">
      <c r="A98" s="3373"/>
      <c r="B98" s="2842"/>
      <c r="C98" s="3378"/>
      <c r="D98" s="3083"/>
      <c r="E98" s="3524"/>
      <c r="F98" s="2834"/>
      <c r="G98" s="1842" t="s">
        <v>52</v>
      </c>
      <c r="H98" s="1928">
        <v>5.9</v>
      </c>
      <c r="I98" s="1929">
        <v>5.9</v>
      </c>
      <c r="J98" s="1929">
        <v>5.8</v>
      </c>
      <c r="K98" s="1930">
        <v>0</v>
      </c>
      <c r="L98" s="1931">
        <v>7</v>
      </c>
      <c r="M98" s="1932">
        <v>8</v>
      </c>
      <c r="N98" s="1767"/>
      <c r="O98" s="1933"/>
      <c r="P98" s="1933"/>
      <c r="Q98" s="1934"/>
    </row>
    <row r="99" spans="1:18">
      <c r="A99" s="3373"/>
      <c r="B99" s="2842"/>
      <c r="C99" s="3378"/>
      <c r="D99" s="3083"/>
      <c r="E99" s="3524"/>
      <c r="F99" s="2834"/>
      <c r="G99" s="1724" t="s">
        <v>163</v>
      </c>
      <c r="H99" s="1885">
        <v>130</v>
      </c>
      <c r="I99" s="1885">
        <v>125.3</v>
      </c>
      <c r="J99" s="1885">
        <v>0</v>
      </c>
      <c r="K99" s="1935">
        <v>4.7</v>
      </c>
      <c r="L99" s="1889">
        <v>136</v>
      </c>
      <c r="M99" s="1888">
        <v>143</v>
      </c>
      <c r="N99" s="1767"/>
      <c r="O99" s="1933"/>
      <c r="P99" s="1933"/>
      <c r="Q99" s="1934"/>
    </row>
    <row r="100" spans="1:18">
      <c r="A100" s="3373"/>
      <c r="B100" s="2842"/>
      <c r="C100" s="3378"/>
      <c r="D100" s="3083"/>
      <c r="E100" s="3524"/>
      <c r="F100" s="2834"/>
      <c r="G100" s="252" t="s">
        <v>68</v>
      </c>
      <c r="H100" s="1847"/>
      <c r="I100" s="1843"/>
      <c r="J100" s="1843"/>
      <c r="K100" s="1844"/>
      <c r="L100" s="1845"/>
      <c r="M100" s="1846"/>
      <c r="N100" s="1848"/>
      <c r="O100" s="1849"/>
      <c r="P100" s="1849"/>
      <c r="Q100" s="1850"/>
    </row>
    <row r="101" spans="1:18" ht="13.8" thickBot="1">
      <c r="A101" s="3374"/>
      <c r="B101" s="3376"/>
      <c r="C101" s="3379"/>
      <c r="D101" s="3084"/>
      <c r="E101" s="3525"/>
      <c r="F101" s="3445"/>
      <c r="G101" s="136" t="s">
        <v>12</v>
      </c>
      <c r="H101" s="1701">
        <f>SUM(H97:H99)</f>
        <v>896.8</v>
      </c>
      <c r="I101" s="1701">
        <f>I97+I99+I98</f>
        <v>892.09999999999991</v>
      </c>
      <c r="J101" s="1701">
        <f>J97+J99+J98</f>
        <v>545.9</v>
      </c>
      <c r="K101" s="1702">
        <f>K97+K99+K98</f>
        <v>4.7</v>
      </c>
      <c r="L101" s="1738">
        <f>L97+L99+L98</f>
        <v>941</v>
      </c>
      <c r="M101" s="1703">
        <f>M97+M99+M98</f>
        <v>989</v>
      </c>
      <c r="N101" s="1851"/>
      <c r="O101" s="1849"/>
      <c r="P101" s="1849"/>
      <c r="Q101" s="1850"/>
    </row>
    <row r="102" spans="1:18" ht="13.2" customHeight="1">
      <c r="A102" s="3372" t="s">
        <v>11</v>
      </c>
      <c r="B102" s="3375" t="s">
        <v>54</v>
      </c>
      <c r="C102" s="3377" t="s">
        <v>13</v>
      </c>
      <c r="D102" s="4112" t="s">
        <v>970</v>
      </c>
      <c r="E102" s="3523" t="s">
        <v>40</v>
      </c>
      <c r="F102" s="3444" t="s">
        <v>868</v>
      </c>
      <c r="G102" s="135" t="s">
        <v>36</v>
      </c>
      <c r="H102" s="1697"/>
      <c r="I102" s="137"/>
      <c r="J102" s="137"/>
      <c r="K102" s="1698"/>
      <c r="L102" s="176"/>
      <c r="M102" s="1808"/>
      <c r="N102" s="1777" t="s">
        <v>971</v>
      </c>
      <c r="O102" s="1805"/>
      <c r="P102" s="1805"/>
      <c r="Q102" s="1852"/>
    </row>
    <row r="103" spans="1:18" ht="13.8" thickBot="1">
      <c r="A103" s="3374"/>
      <c r="B103" s="3376"/>
      <c r="C103" s="3379"/>
      <c r="D103" s="4114"/>
      <c r="E103" s="3525"/>
      <c r="F103" s="3445"/>
      <c r="G103" s="136" t="s">
        <v>12</v>
      </c>
      <c r="H103" s="1701">
        <f>H102*1</f>
        <v>0</v>
      </c>
      <c r="I103" s="1011"/>
      <c r="J103" s="1011"/>
      <c r="K103" s="1853"/>
      <c r="L103" s="1703"/>
      <c r="M103" s="1738"/>
      <c r="N103" s="1854"/>
      <c r="O103" s="1855"/>
      <c r="P103" s="1855"/>
      <c r="Q103" s="1856"/>
    </row>
    <row r="104" spans="1:18" ht="13.2" customHeight="1">
      <c r="A104" s="3372" t="s">
        <v>11</v>
      </c>
      <c r="B104" s="3375" t="s">
        <v>54</v>
      </c>
      <c r="C104" s="3377" t="s">
        <v>34</v>
      </c>
      <c r="D104" s="3082" t="s">
        <v>972</v>
      </c>
      <c r="E104" s="3523" t="s">
        <v>40</v>
      </c>
      <c r="F104" s="3444" t="s">
        <v>868</v>
      </c>
      <c r="G104" s="135" t="s">
        <v>36</v>
      </c>
      <c r="H104" s="1697">
        <f>I104+K104</f>
        <v>0</v>
      </c>
      <c r="I104" s="137">
        <v>0</v>
      </c>
      <c r="J104" s="137">
        <v>0</v>
      </c>
      <c r="K104" s="1698">
        <v>0</v>
      </c>
      <c r="L104" s="1808">
        <v>0</v>
      </c>
      <c r="M104" s="176">
        <v>0</v>
      </c>
      <c r="N104" s="1857" t="s">
        <v>905</v>
      </c>
      <c r="O104" s="1813"/>
      <c r="P104" s="1813"/>
      <c r="Q104" s="1858"/>
    </row>
    <row r="105" spans="1:18">
      <c r="A105" s="3373"/>
      <c r="B105" s="2842"/>
      <c r="C105" s="3378"/>
      <c r="D105" s="3083"/>
      <c r="E105" s="3524"/>
      <c r="F105" s="2834"/>
      <c r="G105" s="1513"/>
      <c r="H105" s="1699"/>
      <c r="I105" s="1515"/>
      <c r="J105" s="1515"/>
      <c r="K105" s="1516"/>
      <c r="L105" s="1734"/>
      <c r="M105" s="1518"/>
      <c r="N105" s="1732"/>
      <c r="O105" s="1726"/>
      <c r="P105" s="1726"/>
      <c r="Q105" s="1819"/>
    </row>
    <row r="106" spans="1:18" ht="13.8" thickBot="1">
      <c r="A106" s="3374"/>
      <c r="B106" s="3376"/>
      <c r="C106" s="3379"/>
      <c r="D106" s="3084"/>
      <c r="E106" s="3525"/>
      <c r="F106" s="3445"/>
      <c r="G106" s="136" t="s">
        <v>12</v>
      </c>
      <c r="H106" s="1701">
        <f t="shared" ref="H106:M106" si="27">H104*1</f>
        <v>0</v>
      </c>
      <c r="I106" s="1701">
        <f t="shared" si="27"/>
        <v>0</v>
      </c>
      <c r="J106" s="1701">
        <f t="shared" si="27"/>
        <v>0</v>
      </c>
      <c r="K106" s="1702">
        <f t="shared" si="27"/>
        <v>0</v>
      </c>
      <c r="L106" s="1738">
        <f t="shared" si="27"/>
        <v>0</v>
      </c>
      <c r="M106" s="1703">
        <f t="shared" si="27"/>
        <v>0</v>
      </c>
      <c r="N106" s="1812"/>
      <c r="O106" s="1815"/>
      <c r="P106" s="1815"/>
      <c r="Q106" s="1816"/>
    </row>
    <row r="107" spans="1:18" ht="13.2" customHeight="1">
      <c r="A107" s="3372" t="s">
        <v>11</v>
      </c>
      <c r="B107" s="3375" t="s">
        <v>54</v>
      </c>
      <c r="C107" s="3377" t="s">
        <v>37</v>
      </c>
      <c r="D107" s="3082" t="s">
        <v>973</v>
      </c>
      <c r="E107" s="3523" t="s">
        <v>40</v>
      </c>
      <c r="F107" s="1727" t="s">
        <v>868</v>
      </c>
      <c r="G107" s="135" t="s">
        <v>36</v>
      </c>
      <c r="H107" s="1704">
        <f>I107+K107</f>
        <v>8</v>
      </c>
      <c r="I107" s="1311">
        <v>8</v>
      </c>
      <c r="J107" s="1311"/>
      <c r="K107" s="1705"/>
      <c r="L107" s="1871">
        <v>9</v>
      </c>
      <c r="M107" s="1870">
        <v>10</v>
      </c>
      <c r="N107" s="4078" t="s">
        <v>974</v>
      </c>
      <c r="O107" s="1913" t="s">
        <v>39</v>
      </c>
      <c r="P107" s="1913" t="s">
        <v>39</v>
      </c>
      <c r="Q107" s="1936">
        <v>13</v>
      </c>
      <c r="R107" s="1910"/>
    </row>
    <row r="108" spans="1:18">
      <c r="A108" s="3373"/>
      <c r="B108" s="2842"/>
      <c r="C108" s="3378"/>
      <c r="D108" s="3083"/>
      <c r="E108" s="3524"/>
      <c r="F108" s="1723"/>
      <c r="G108" s="1513"/>
      <c r="H108" s="1706"/>
      <c r="I108" s="1318"/>
      <c r="J108" s="1318"/>
      <c r="K108" s="1322"/>
      <c r="L108" s="1320"/>
      <c r="M108" s="1707"/>
      <c r="N108" s="4079"/>
      <c r="O108" s="1914"/>
      <c r="P108" s="1914"/>
      <c r="Q108" s="1937"/>
      <c r="R108" s="1910"/>
    </row>
    <row r="109" spans="1:18" ht="25.2" customHeight="1" thickBot="1">
      <c r="A109" s="3374"/>
      <c r="B109" s="3376"/>
      <c r="C109" s="3379"/>
      <c r="D109" s="3084"/>
      <c r="E109" s="3525"/>
      <c r="F109" s="1723"/>
      <c r="G109" s="136" t="s">
        <v>12</v>
      </c>
      <c r="H109" s="1894">
        <f t="shared" ref="H109:M109" si="28">H107*1</f>
        <v>8</v>
      </c>
      <c r="I109" s="1894">
        <f t="shared" si="28"/>
        <v>8</v>
      </c>
      <c r="J109" s="1894">
        <f t="shared" si="28"/>
        <v>0</v>
      </c>
      <c r="K109" s="1895">
        <f t="shared" si="28"/>
        <v>0</v>
      </c>
      <c r="L109" s="1926">
        <f t="shared" si="28"/>
        <v>9</v>
      </c>
      <c r="M109" s="1896">
        <f t="shared" si="28"/>
        <v>10</v>
      </c>
      <c r="N109" s="4080"/>
      <c r="O109" s="1917"/>
      <c r="P109" s="1917"/>
      <c r="Q109" s="1927"/>
      <c r="R109" s="1910"/>
    </row>
    <row r="110" spans="1:18" ht="13.8" thickBot="1">
      <c r="A110" s="133" t="s">
        <v>11</v>
      </c>
      <c r="B110" s="138" t="s">
        <v>54</v>
      </c>
      <c r="C110" s="3419" t="s">
        <v>14</v>
      </c>
      <c r="D110" s="3420"/>
      <c r="E110" s="3420"/>
      <c r="F110" s="3420"/>
      <c r="G110" s="3421"/>
      <c r="H110" s="1288">
        <f t="shared" ref="H110:M110" si="29">H101+H103+H106+H109</f>
        <v>904.8</v>
      </c>
      <c r="I110" s="1288">
        <f t="shared" si="29"/>
        <v>900.09999999999991</v>
      </c>
      <c r="J110" s="1288">
        <f t="shared" si="29"/>
        <v>545.9</v>
      </c>
      <c r="K110" s="1288">
        <f t="shared" si="29"/>
        <v>4.7</v>
      </c>
      <c r="L110" s="1288">
        <f t="shared" si="29"/>
        <v>950</v>
      </c>
      <c r="M110" s="1288">
        <f t="shared" si="29"/>
        <v>999</v>
      </c>
      <c r="N110" s="1289"/>
      <c r="O110" s="1290"/>
      <c r="P110" s="1290"/>
      <c r="Q110" s="1291"/>
    </row>
    <row r="111" spans="1:18" ht="13.8" thickBot="1">
      <c r="A111" s="140" t="s">
        <v>11</v>
      </c>
      <c r="B111" s="3565" t="s">
        <v>975</v>
      </c>
      <c r="C111" s="3566"/>
      <c r="D111" s="3566"/>
      <c r="E111" s="3566"/>
      <c r="F111" s="3566"/>
      <c r="G111" s="4081"/>
      <c r="H111" s="1938">
        <f>H50+H73+H87+H95+H110</f>
        <v>5167.1000000000004</v>
      </c>
      <c r="I111" s="1938">
        <f t="shared" ref="I111:M111" si="30">I50+I73+I87+I95+I110</f>
        <v>5162.3999999999996</v>
      </c>
      <c r="J111" s="1938">
        <f t="shared" si="30"/>
        <v>4002.7999999999997</v>
      </c>
      <c r="K111" s="1938">
        <f t="shared" si="30"/>
        <v>4.7</v>
      </c>
      <c r="L111" s="1859">
        <f t="shared" si="30"/>
        <v>5382</v>
      </c>
      <c r="M111" s="1859">
        <f t="shared" si="30"/>
        <v>5659</v>
      </c>
      <c r="N111" s="1939"/>
      <c r="O111" s="1939"/>
      <c r="P111" s="1939"/>
      <c r="Q111" s="1940"/>
    </row>
    <row r="112" spans="1:18" ht="13.8" thickBot="1">
      <c r="A112" s="140"/>
      <c r="B112" s="3565" t="s">
        <v>976</v>
      </c>
      <c r="C112" s="3566"/>
      <c r="D112" s="3566"/>
      <c r="E112" s="3566"/>
      <c r="F112" s="3566"/>
      <c r="G112" s="4081"/>
      <c r="H112" s="1941">
        <v>49.48</v>
      </c>
      <c r="I112" s="1941">
        <v>34.950000000000003</v>
      </c>
      <c r="J112" s="1941">
        <v>4</v>
      </c>
      <c r="K112" s="1941">
        <v>14.53</v>
      </c>
      <c r="L112" s="1860"/>
      <c r="M112" s="1860"/>
      <c r="N112" s="1939"/>
      <c r="O112" s="1939"/>
      <c r="P112" s="1939"/>
      <c r="Q112" s="1940"/>
    </row>
    <row r="113" spans="1:17" ht="13.8" thickBot="1">
      <c r="A113" s="10" t="s">
        <v>11</v>
      </c>
      <c r="B113" s="3602" t="s">
        <v>15</v>
      </c>
      <c r="C113" s="3567"/>
      <c r="D113" s="3567"/>
      <c r="E113" s="3567"/>
      <c r="F113" s="3567"/>
      <c r="G113" s="3567"/>
      <c r="H113" s="1861">
        <f t="shared" ref="H113:J113" si="31">SUM(H111+H112)</f>
        <v>5216.58</v>
      </c>
      <c r="I113" s="1861">
        <f t="shared" si="31"/>
        <v>5197.3499999999995</v>
      </c>
      <c r="J113" s="1861">
        <f t="shared" si="31"/>
        <v>4006.7999999999997</v>
      </c>
      <c r="K113" s="1861">
        <f>SUM(K111+K112)</f>
        <v>19.23</v>
      </c>
      <c r="L113" s="1862">
        <f t="shared" ref="L113:M113" si="32">SUM(L111+L112)</f>
        <v>5382</v>
      </c>
      <c r="M113" s="1862">
        <f t="shared" si="32"/>
        <v>5659</v>
      </c>
      <c r="N113" s="4082"/>
      <c r="O113" s="4083"/>
      <c r="P113" s="4083"/>
      <c r="Q113" s="4084"/>
    </row>
    <row r="114" spans="1:17">
      <c r="A114" s="125"/>
      <c r="B114" s="126"/>
      <c r="C114" s="126"/>
      <c r="D114" s="126"/>
      <c r="E114" s="126"/>
      <c r="F114" s="126"/>
      <c r="G114" s="126"/>
      <c r="H114" s="126"/>
      <c r="I114" s="128"/>
      <c r="J114" s="128"/>
      <c r="K114" s="128"/>
      <c r="L114" s="128"/>
      <c r="M114" s="128"/>
      <c r="N114" s="116"/>
      <c r="O114" s="128"/>
      <c r="P114" s="128"/>
      <c r="Q114" s="128"/>
    </row>
    <row r="115" spans="1:17" s="123" customFormat="1">
      <c r="A115" s="125"/>
      <c r="B115" s="126"/>
      <c r="C115" s="126"/>
      <c r="D115" s="126"/>
      <c r="E115" s="126"/>
      <c r="F115" s="126"/>
      <c r="G115" s="126"/>
      <c r="H115" s="126"/>
      <c r="I115" s="128"/>
      <c r="J115" s="128"/>
      <c r="K115" s="128"/>
      <c r="L115" s="128"/>
      <c r="M115" s="128"/>
      <c r="N115" s="116"/>
      <c r="O115" s="128"/>
      <c r="P115" s="128"/>
      <c r="Q115" s="128"/>
    </row>
    <row r="116" spans="1:17" s="123" customFormat="1">
      <c r="A116" s="125"/>
      <c r="B116" s="126"/>
      <c r="C116" s="126"/>
      <c r="D116" s="126"/>
      <c r="E116" s="126"/>
      <c r="F116" s="126"/>
      <c r="G116" s="126"/>
      <c r="H116" s="126"/>
      <c r="I116" s="128"/>
      <c r="J116" s="128"/>
      <c r="K116" s="128"/>
      <c r="L116" s="128"/>
      <c r="M116" s="128"/>
      <c r="N116" s="116"/>
      <c r="O116" s="128"/>
      <c r="P116" s="128"/>
      <c r="Q116" s="128"/>
    </row>
    <row r="117" spans="1:17" ht="16.2" customHeight="1" thickBot="1">
      <c r="A117" s="125"/>
      <c r="B117" s="126"/>
      <c r="C117" s="126"/>
      <c r="D117" s="4138" t="s">
        <v>16</v>
      </c>
      <c r="E117" s="4138"/>
      <c r="F117" s="4138"/>
      <c r="G117" s="4138"/>
      <c r="H117" s="128"/>
      <c r="I117" s="1863"/>
      <c r="J117" s="1863"/>
      <c r="K117" s="1863"/>
      <c r="L117" s="1863"/>
      <c r="M117" s="1863"/>
      <c r="N117" s="116"/>
      <c r="O117" s="128"/>
      <c r="P117" s="128"/>
      <c r="Q117" s="128"/>
    </row>
    <row r="118" spans="1:17" ht="36" customHeight="1" thickBot="1">
      <c r="A118" s="124"/>
      <c r="B118" s="124"/>
      <c r="C118" s="2864" t="s">
        <v>17</v>
      </c>
      <c r="D118" s="2865"/>
      <c r="E118" s="2865"/>
      <c r="F118" s="2865"/>
      <c r="G118" s="2866"/>
      <c r="H118" s="2867" t="s">
        <v>863</v>
      </c>
      <c r="I118" s="2868"/>
      <c r="J118" s="2868"/>
      <c r="K118" s="2869"/>
      <c r="L118" s="144"/>
      <c r="M118" s="144"/>
      <c r="N118" s="124"/>
      <c r="O118" s="161"/>
      <c r="P118" s="124"/>
      <c r="Q118" s="124"/>
    </row>
    <row r="119" spans="1:17" ht="13.95" customHeight="1" thickBot="1">
      <c r="A119" s="124"/>
      <c r="B119" s="124"/>
      <c r="C119" s="2857" t="s">
        <v>18</v>
      </c>
      <c r="D119" s="2858"/>
      <c r="E119" s="2858"/>
      <c r="F119" s="2858"/>
      <c r="G119" s="2859"/>
      <c r="H119" s="2860">
        <v>5216.58</v>
      </c>
      <c r="I119" s="2861"/>
      <c r="J119" s="2861"/>
      <c r="K119" s="2862"/>
      <c r="L119" s="144"/>
      <c r="M119" s="144"/>
      <c r="N119" s="124"/>
      <c r="O119" s="161"/>
      <c r="P119" s="124"/>
      <c r="Q119" s="124"/>
    </row>
    <row r="120" spans="1:17" ht="13.2" customHeight="1">
      <c r="A120" s="124"/>
      <c r="B120" s="124"/>
      <c r="C120" s="2884" t="s">
        <v>60</v>
      </c>
      <c r="D120" s="2885"/>
      <c r="E120" s="2885"/>
      <c r="F120" s="2885"/>
      <c r="G120" s="2886"/>
      <c r="H120" s="2887">
        <v>4756.3999999999996</v>
      </c>
      <c r="I120" s="2888"/>
      <c r="J120" s="2888"/>
      <c r="K120" s="2889"/>
      <c r="L120" s="144"/>
      <c r="M120" s="144"/>
      <c r="N120" s="124"/>
      <c r="O120" s="161"/>
      <c r="P120" s="124"/>
      <c r="Q120" s="124"/>
    </row>
    <row r="121" spans="1:17" ht="13.2" customHeight="1">
      <c r="A121" s="124"/>
      <c r="B121" s="124"/>
      <c r="C121" s="2890" t="s">
        <v>61</v>
      </c>
      <c r="D121" s="2891"/>
      <c r="E121" s="2891"/>
      <c r="F121" s="2891"/>
      <c r="G121" s="2892"/>
      <c r="H121" s="2851">
        <v>0</v>
      </c>
      <c r="I121" s="2852"/>
      <c r="J121" s="2852"/>
      <c r="K121" s="2853"/>
      <c r="L121" s="144"/>
      <c r="M121" s="144"/>
      <c r="N121" s="124"/>
      <c r="O121" s="161"/>
      <c r="P121" s="124"/>
      <c r="Q121" s="124"/>
    </row>
    <row r="122" spans="1:17" ht="13.2" customHeight="1">
      <c r="A122" s="124"/>
      <c r="B122" s="124"/>
      <c r="C122" s="2890" t="s">
        <v>818</v>
      </c>
      <c r="D122" s="2891"/>
      <c r="E122" s="2891"/>
      <c r="F122" s="2891"/>
      <c r="G122" s="2892"/>
      <c r="H122" s="2851">
        <v>314.8</v>
      </c>
      <c r="I122" s="2852"/>
      <c r="J122" s="2852"/>
      <c r="K122" s="2853"/>
      <c r="L122" s="144"/>
      <c r="M122" s="144"/>
      <c r="N122" s="124"/>
      <c r="O122" s="161"/>
      <c r="P122" s="124"/>
      <c r="Q122" s="124"/>
    </row>
    <row r="123" spans="1:17" ht="13.2" customHeight="1">
      <c r="A123" s="124"/>
      <c r="B123" s="124"/>
      <c r="C123" s="2890" t="s">
        <v>977</v>
      </c>
      <c r="D123" s="2891"/>
      <c r="E123" s="2891"/>
      <c r="F123" s="2891"/>
      <c r="G123" s="2892"/>
      <c r="H123" s="2851">
        <v>95.9</v>
      </c>
      <c r="I123" s="2852"/>
      <c r="J123" s="2852"/>
      <c r="K123" s="2853"/>
      <c r="L123" s="144"/>
      <c r="M123" s="144"/>
      <c r="N123" s="124"/>
      <c r="O123" s="161"/>
      <c r="P123" s="124"/>
      <c r="Q123" s="124"/>
    </row>
    <row r="124" spans="1:17" ht="24" customHeight="1">
      <c r="A124" s="124"/>
      <c r="B124" s="124"/>
      <c r="C124" s="2890" t="s">
        <v>978</v>
      </c>
      <c r="D124" s="2891"/>
      <c r="E124" s="2891"/>
      <c r="F124" s="2891"/>
      <c r="G124" s="2892"/>
      <c r="H124" s="2851">
        <v>0</v>
      </c>
      <c r="I124" s="2852"/>
      <c r="J124" s="2852"/>
      <c r="K124" s="2853"/>
      <c r="L124" s="144"/>
      <c r="M124" s="144"/>
      <c r="N124" s="124"/>
      <c r="O124" s="161"/>
      <c r="P124" s="124"/>
      <c r="Q124" s="124"/>
    </row>
    <row r="125" spans="1:17" ht="13.2" customHeight="1">
      <c r="A125" s="124"/>
      <c r="B125" s="124"/>
      <c r="C125" s="2890" t="s">
        <v>62</v>
      </c>
      <c r="D125" s="2891"/>
      <c r="E125" s="2891"/>
      <c r="F125" s="2891"/>
      <c r="G125" s="2892"/>
      <c r="H125" s="2851"/>
      <c r="I125" s="2852"/>
      <c r="J125" s="2852"/>
      <c r="K125" s="2853"/>
      <c r="L125" s="144"/>
      <c r="M125" s="144"/>
      <c r="N125" s="124"/>
      <c r="O125" s="161"/>
      <c r="P125" s="124"/>
      <c r="Q125" s="124"/>
    </row>
    <row r="126" spans="1:17" ht="13.2" customHeight="1">
      <c r="A126" s="124"/>
      <c r="B126" s="124"/>
      <c r="C126" s="3579" t="s">
        <v>63</v>
      </c>
      <c r="D126" s="4127"/>
      <c r="E126" s="4127"/>
      <c r="F126" s="4127"/>
      <c r="G126" s="4128"/>
      <c r="H126" s="2851"/>
      <c r="I126" s="2852"/>
      <c r="J126" s="2852"/>
      <c r="K126" s="2853"/>
      <c r="L126" s="144"/>
      <c r="M126" s="144"/>
      <c r="N126" s="124"/>
      <c r="O126" s="161"/>
      <c r="P126" s="124"/>
      <c r="Q126" s="124"/>
    </row>
    <row r="127" spans="1:17" ht="13.95" customHeight="1" thickBot="1">
      <c r="A127" s="124"/>
      <c r="B127" s="124"/>
      <c r="C127" s="4129" t="s">
        <v>979</v>
      </c>
      <c r="D127" s="4130"/>
      <c r="E127" s="4130"/>
      <c r="F127" s="4130"/>
      <c r="G127" s="4131"/>
      <c r="H127" s="2851">
        <v>49.48</v>
      </c>
      <c r="I127" s="2852"/>
      <c r="J127" s="2852"/>
      <c r="K127" s="2853"/>
      <c r="L127" s="144"/>
      <c r="M127" s="144"/>
      <c r="N127" s="124"/>
      <c r="O127" s="161"/>
      <c r="P127" s="124"/>
      <c r="Q127" s="124"/>
    </row>
    <row r="128" spans="1:17" ht="13.95" customHeight="1" thickBot="1">
      <c r="A128" s="124"/>
      <c r="B128" s="124"/>
      <c r="C128" s="2857" t="s">
        <v>19</v>
      </c>
      <c r="D128" s="2858"/>
      <c r="E128" s="2858"/>
      <c r="F128" s="2858"/>
      <c r="G128" s="2859"/>
      <c r="H128" s="2860">
        <f>H129*1</f>
        <v>0</v>
      </c>
      <c r="I128" s="2861"/>
      <c r="J128" s="2861"/>
      <c r="K128" s="2862"/>
      <c r="L128" s="144"/>
      <c r="M128" s="144"/>
      <c r="N128" s="124"/>
      <c r="O128" s="161"/>
      <c r="P128" s="124"/>
      <c r="Q128" s="124"/>
    </row>
    <row r="129" spans="1:17" ht="13.95" customHeight="1" thickBot="1">
      <c r="A129" s="124"/>
      <c r="B129" s="124"/>
      <c r="C129" s="4132" t="s">
        <v>64</v>
      </c>
      <c r="D129" s="4133"/>
      <c r="E129" s="4133"/>
      <c r="F129" s="4133"/>
      <c r="G129" s="4134"/>
      <c r="H129" s="4135">
        <v>0</v>
      </c>
      <c r="I129" s="4136"/>
      <c r="J129" s="4136"/>
      <c r="K129" s="4137"/>
      <c r="L129" s="144"/>
      <c r="M129" s="144"/>
      <c r="N129" s="124"/>
      <c r="O129" s="161"/>
      <c r="P129" s="124"/>
      <c r="Q129" s="124"/>
    </row>
    <row r="130" spans="1:17" ht="13.95" customHeight="1" thickBot="1">
      <c r="A130" s="124"/>
      <c r="B130" s="124"/>
      <c r="C130" s="4123" t="s">
        <v>20</v>
      </c>
      <c r="D130" s="4124"/>
      <c r="E130" s="4124"/>
      <c r="F130" s="4124"/>
      <c r="G130" s="4125"/>
      <c r="H130" s="4126">
        <f>H128+H119</f>
        <v>5216.58</v>
      </c>
      <c r="I130" s="2876"/>
      <c r="J130" s="2876"/>
      <c r="K130" s="2877"/>
      <c r="L130" s="124"/>
      <c r="M130" s="124"/>
      <c r="N130" s="124"/>
      <c r="O130" s="161"/>
      <c r="P130" s="124"/>
      <c r="Q130" s="124"/>
    </row>
    <row r="131" spans="1:17">
      <c r="H131" s="1942"/>
      <c r="I131" s="1942"/>
      <c r="J131" s="1942"/>
      <c r="K131" s="1942"/>
    </row>
  </sheetData>
  <mergeCells count="226">
    <mergeCell ref="N1:O1"/>
    <mergeCell ref="C122:G122"/>
    <mergeCell ref="H122:K122"/>
    <mergeCell ref="C123:G123"/>
    <mergeCell ref="H123:K123"/>
    <mergeCell ref="C124:G124"/>
    <mergeCell ref="H124:K124"/>
    <mergeCell ref="C130:G130"/>
    <mergeCell ref="H130:K130"/>
    <mergeCell ref="C125:G125"/>
    <mergeCell ref="H125:K125"/>
    <mergeCell ref="C126:G126"/>
    <mergeCell ref="H126:K126"/>
    <mergeCell ref="C127:G127"/>
    <mergeCell ref="H127:K127"/>
    <mergeCell ref="C128:G128"/>
    <mergeCell ref="H128:K128"/>
    <mergeCell ref="C129:G129"/>
    <mergeCell ref="H129:K129"/>
    <mergeCell ref="D117:G117"/>
    <mergeCell ref="C118:G118"/>
    <mergeCell ref="H118:K118"/>
    <mergeCell ref="C119:G119"/>
    <mergeCell ref="H119:K119"/>
    <mergeCell ref="C120:G120"/>
    <mergeCell ref="H120:K120"/>
    <mergeCell ref="C121:G121"/>
    <mergeCell ref="H121:K121"/>
    <mergeCell ref="A97:A101"/>
    <mergeCell ref="B97:B101"/>
    <mergeCell ref="C97:C101"/>
    <mergeCell ref="D97:D101"/>
    <mergeCell ref="E97:E101"/>
    <mergeCell ref="F102:F103"/>
    <mergeCell ref="F104:F106"/>
    <mergeCell ref="A107:A109"/>
    <mergeCell ref="B107:B109"/>
    <mergeCell ref="C107:C109"/>
    <mergeCell ref="D107:D109"/>
    <mergeCell ref="A102:A103"/>
    <mergeCell ref="B102:B103"/>
    <mergeCell ref="C102:C103"/>
    <mergeCell ref="D102:D103"/>
    <mergeCell ref="E102:E103"/>
    <mergeCell ref="A104:A106"/>
    <mergeCell ref="B104:B106"/>
    <mergeCell ref="C104:C106"/>
    <mergeCell ref="A92:A94"/>
    <mergeCell ref="B92:B94"/>
    <mergeCell ref="C92:C94"/>
    <mergeCell ref="D92:D94"/>
    <mergeCell ref="E92:E94"/>
    <mergeCell ref="A89:A91"/>
    <mergeCell ref="B89:B91"/>
    <mergeCell ref="C89:C91"/>
    <mergeCell ref="D89:D91"/>
    <mergeCell ref="E89:E91"/>
    <mergeCell ref="A84:A86"/>
    <mergeCell ref="B84:B86"/>
    <mergeCell ref="C84:C86"/>
    <mergeCell ref="D84:D86"/>
    <mergeCell ref="E84:E86"/>
    <mergeCell ref="A80:A81"/>
    <mergeCell ref="B80:B81"/>
    <mergeCell ref="C80:C81"/>
    <mergeCell ref="D80:D81"/>
    <mergeCell ref="E80:E81"/>
    <mergeCell ref="A82:A83"/>
    <mergeCell ref="B82:B83"/>
    <mergeCell ref="C82:C83"/>
    <mergeCell ref="D82:D83"/>
    <mergeCell ref="E82:E83"/>
    <mergeCell ref="A75:A79"/>
    <mergeCell ref="B75:B79"/>
    <mergeCell ref="C75:C79"/>
    <mergeCell ref="D75:D79"/>
    <mergeCell ref="E75:E79"/>
    <mergeCell ref="A67:A69"/>
    <mergeCell ref="B67:B69"/>
    <mergeCell ref="C67:C69"/>
    <mergeCell ref="D67:D69"/>
    <mergeCell ref="E67:E69"/>
    <mergeCell ref="A70:A72"/>
    <mergeCell ref="B70:B72"/>
    <mergeCell ref="C70:C72"/>
    <mergeCell ref="D70:D72"/>
    <mergeCell ref="E70:E72"/>
    <mergeCell ref="A62:A64"/>
    <mergeCell ref="B62:B64"/>
    <mergeCell ref="C62:C64"/>
    <mergeCell ref="D62:D64"/>
    <mergeCell ref="E62:E64"/>
    <mergeCell ref="A65:A66"/>
    <mergeCell ref="B65:B66"/>
    <mergeCell ref="C65:C66"/>
    <mergeCell ref="D65:D66"/>
    <mergeCell ref="E65:E66"/>
    <mergeCell ref="A60:A61"/>
    <mergeCell ref="B60:B61"/>
    <mergeCell ref="C60:C61"/>
    <mergeCell ref="D60:D61"/>
    <mergeCell ref="E60:E61"/>
    <mergeCell ref="A57:A59"/>
    <mergeCell ref="B57:B59"/>
    <mergeCell ref="C57:C59"/>
    <mergeCell ref="D57:D59"/>
    <mergeCell ref="E57:E59"/>
    <mergeCell ref="A43:A44"/>
    <mergeCell ref="B43:B44"/>
    <mergeCell ref="C43:C44"/>
    <mergeCell ref="D43:D44"/>
    <mergeCell ref="E43:E44"/>
    <mergeCell ref="A52:A56"/>
    <mergeCell ref="B52:B56"/>
    <mergeCell ref="C52:C56"/>
    <mergeCell ref="D52:D56"/>
    <mergeCell ref="E52:E56"/>
    <mergeCell ref="A45:A49"/>
    <mergeCell ref="B45:B49"/>
    <mergeCell ref="C45:C49"/>
    <mergeCell ref="D45:D49"/>
    <mergeCell ref="E45:E49"/>
    <mergeCell ref="C50:G50"/>
    <mergeCell ref="C51:Q51"/>
    <mergeCell ref="F52:F56"/>
    <mergeCell ref="A36:A39"/>
    <mergeCell ref="B36:B39"/>
    <mergeCell ref="C36:C39"/>
    <mergeCell ref="D36:D39"/>
    <mergeCell ref="E36:E39"/>
    <mergeCell ref="A40:A42"/>
    <mergeCell ref="B40:B42"/>
    <mergeCell ref="C40:C42"/>
    <mergeCell ref="D40:D42"/>
    <mergeCell ref="E40:E42"/>
    <mergeCell ref="A29:A33"/>
    <mergeCell ref="B29:B33"/>
    <mergeCell ref="C29:C33"/>
    <mergeCell ref="D29:D33"/>
    <mergeCell ref="E29:E33"/>
    <mergeCell ref="A34:A35"/>
    <mergeCell ref="B34:B35"/>
    <mergeCell ref="C34:C35"/>
    <mergeCell ref="D34:D35"/>
    <mergeCell ref="E34:E35"/>
    <mergeCell ref="A19:A23"/>
    <mergeCell ref="B19:B23"/>
    <mergeCell ref="C19:C23"/>
    <mergeCell ref="D19:D23"/>
    <mergeCell ref="E19:E23"/>
    <mergeCell ref="A24:A28"/>
    <mergeCell ref="B24:B28"/>
    <mergeCell ref="C24:C28"/>
    <mergeCell ref="D24:D28"/>
    <mergeCell ref="E24:E28"/>
    <mergeCell ref="A9:A13"/>
    <mergeCell ref="B9:B13"/>
    <mergeCell ref="C9:C13"/>
    <mergeCell ref="D9:D13"/>
    <mergeCell ref="E9:E13"/>
    <mergeCell ref="B7:Q7"/>
    <mergeCell ref="C8:Q8"/>
    <mergeCell ref="F9:F13"/>
    <mergeCell ref="A14:A18"/>
    <mergeCell ref="B14:B18"/>
    <mergeCell ref="C14:C18"/>
    <mergeCell ref="D14:D18"/>
    <mergeCell ref="E14:E18"/>
    <mergeCell ref="F14:F18"/>
    <mergeCell ref="A4:A6"/>
    <mergeCell ref="B4:B6"/>
    <mergeCell ref="C4:C6"/>
    <mergeCell ref="D4:D6"/>
    <mergeCell ref="E4:E6"/>
    <mergeCell ref="F4:F6"/>
    <mergeCell ref="L4:L6"/>
    <mergeCell ref="D3:Q3"/>
    <mergeCell ref="G4:G6"/>
    <mergeCell ref="H4:K4"/>
    <mergeCell ref="M4:M6"/>
    <mergeCell ref="N4:Q4"/>
    <mergeCell ref="H5:H6"/>
    <mergeCell ref="I5:J5"/>
    <mergeCell ref="K5:K6"/>
    <mergeCell ref="N5:N6"/>
    <mergeCell ref="O5:Q5"/>
    <mergeCell ref="F19:F23"/>
    <mergeCell ref="F24:F28"/>
    <mergeCell ref="F29:F33"/>
    <mergeCell ref="F34:F35"/>
    <mergeCell ref="F36:F39"/>
    <mergeCell ref="F40:F42"/>
    <mergeCell ref="F43:F44"/>
    <mergeCell ref="F45:F49"/>
    <mergeCell ref="Q58:Q59"/>
    <mergeCell ref="F60:F61"/>
    <mergeCell ref="F62:F64"/>
    <mergeCell ref="F65:F66"/>
    <mergeCell ref="F67:F69"/>
    <mergeCell ref="F70:F72"/>
    <mergeCell ref="C73:G73"/>
    <mergeCell ref="C74:Q74"/>
    <mergeCell ref="F75:F79"/>
    <mergeCell ref="N58:N59"/>
    <mergeCell ref="O58:O59"/>
    <mergeCell ref="P58:P59"/>
    <mergeCell ref="F57:F59"/>
    <mergeCell ref="N107:N109"/>
    <mergeCell ref="C110:G110"/>
    <mergeCell ref="B111:G111"/>
    <mergeCell ref="B112:G112"/>
    <mergeCell ref="B113:G113"/>
    <mergeCell ref="N113:Q113"/>
    <mergeCell ref="F80:F81"/>
    <mergeCell ref="F82:F83"/>
    <mergeCell ref="F84:F86"/>
    <mergeCell ref="C87:G87"/>
    <mergeCell ref="C88:Q88"/>
    <mergeCell ref="F89:F91"/>
    <mergeCell ref="F92:F94"/>
    <mergeCell ref="C95:G95"/>
    <mergeCell ref="C96:Q96"/>
    <mergeCell ref="F97:F101"/>
    <mergeCell ref="D104:D106"/>
    <mergeCell ref="E104:E106"/>
    <mergeCell ref="E107:E109"/>
  </mergeCells>
  <pageMargins left="0.7" right="0.7" top="0.75" bottom="0.75" header="0.3" footer="0.3"/>
  <pageSetup paperSize="9" orientation="landscape"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4"/>
  <sheetViews>
    <sheetView workbookViewId="0">
      <selection activeCell="N1" sqref="N1:O1"/>
    </sheetView>
  </sheetViews>
  <sheetFormatPr defaultRowHeight="13.2"/>
  <cols>
    <col min="1" max="1" width="2.88671875" customWidth="1"/>
    <col min="2" max="3" width="2.5546875" customWidth="1"/>
    <col min="4" max="4" width="26.33203125" customWidth="1"/>
    <col min="5" max="5" width="7.88671875" customWidth="1"/>
    <col min="6" max="6" width="4.44140625" customWidth="1"/>
    <col min="7" max="7" width="5.33203125" customWidth="1"/>
    <col min="8" max="9" width="7.109375" customWidth="1"/>
    <col min="10" max="10" width="6" customWidth="1"/>
    <col min="11" max="11" width="5.88671875" customWidth="1"/>
    <col min="12" max="12" width="6.33203125" customWidth="1"/>
    <col min="13" max="13" width="6.44140625" customWidth="1"/>
    <col min="14" max="14" width="30.33203125" customWidth="1"/>
    <col min="15" max="15" width="4.33203125" customWidth="1"/>
    <col min="16" max="16" width="4.109375" customWidth="1"/>
    <col min="17" max="17" width="4.33203125" customWidth="1"/>
    <col min="18" max="23" width="9.109375" customWidth="1"/>
  </cols>
  <sheetData>
    <row r="1" spans="1:23" s="123" customFormat="1" ht="43.95" customHeight="1">
      <c r="N1" s="3013" t="s">
        <v>1156</v>
      </c>
      <c r="O1" s="3013"/>
    </row>
    <row r="2" spans="1:23" ht="15.6">
      <c r="A2" s="123"/>
      <c r="B2" s="124"/>
      <c r="C2" s="124"/>
      <c r="D2" s="2212" t="s">
        <v>1085</v>
      </c>
      <c r="E2" s="2437"/>
      <c r="F2" s="124"/>
      <c r="G2" s="129"/>
      <c r="H2" s="124"/>
      <c r="I2" s="124"/>
      <c r="J2" s="124"/>
      <c r="K2" s="124"/>
      <c r="L2" s="170"/>
      <c r="M2" s="164"/>
      <c r="N2" s="164"/>
      <c r="O2" s="164"/>
      <c r="P2" s="164"/>
      <c r="Q2" s="164"/>
      <c r="R2" s="144"/>
      <c r="S2" s="144"/>
      <c r="T2" s="144"/>
      <c r="U2" s="144"/>
      <c r="V2" s="144"/>
      <c r="W2" s="144"/>
    </row>
    <row r="3" spans="1:23" ht="13.8" thickBot="1">
      <c r="A3" s="123"/>
      <c r="B3" s="9"/>
      <c r="C3" s="9"/>
      <c r="D3" s="2895" t="s">
        <v>33</v>
      </c>
      <c r="E3" s="2895"/>
      <c r="F3" s="2895"/>
      <c r="G3" s="2895"/>
      <c r="H3" s="2895"/>
      <c r="I3" s="2895"/>
      <c r="J3" s="2895"/>
      <c r="K3" s="2895"/>
      <c r="L3" s="2895"/>
      <c r="M3" s="2895"/>
      <c r="N3" s="2895"/>
      <c r="O3" s="2895"/>
      <c r="P3" s="2895"/>
      <c r="Q3" s="2895"/>
      <c r="R3" s="2895"/>
      <c r="S3" s="2895"/>
      <c r="T3" s="2895"/>
      <c r="U3" s="2895"/>
      <c r="V3" s="2895"/>
      <c r="W3" s="2895"/>
    </row>
    <row r="4" spans="1:23" ht="41.4" customHeight="1">
      <c r="A4" s="2896" t="s">
        <v>0</v>
      </c>
      <c r="B4" s="2899" t="s">
        <v>1</v>
      </c>
      <c r="C4" s="2899" t="s">
        <v>2</v>
      </c>
      <c r="D4" s="3329" t="s">
        <v>3</v>
      </c>
      <c r="E4" s="3355" t="s">
        <v>4</v>
      </c>
      <c r="F4" s="2908" t="s">
        <v>5</v>
      </c>
      <c r="G4" s="2905" t="s">
        <v>6</v>
      </c>
      <c r="H4" s="2914" t="s">
        <v>863</v>
      </c>
      <c r="I4" s="2915"/>
      <c r="J4" s="2915"/>
      <c r="K4" s="2916"/>
      <c r="L4" s="2917" t="s">
        <v>348</v>
      </c>
      <c r="M4" s="2911" t="s">
        <v>724</v>
      </c>
      <c r="N4" s="2920" t="s">
        <v>21</v>
      </c>
      <c r="O4" s="2921"/>
      <c r="P4" s="2921"/>
      <c r="Q4" s="2922"/>
      <c r="R4" s="144"/>
      <c r="S4" s="144"/>
      <c r="T4" s="144"/>
      <c r="U4" s="144"/>
      <c r="V4" s="144"/>
      <c r="W4" s="144"/>
    </row>
    <row r="5" spans="1:23" ht="28.95" customHeight="1">
      <c r="A5" s="2897"/>
      <c r="B5" s="2900"/>
      <c r="C5" s="2900"/>
      <c r="D5" s="3330"/>
      <c r="E5" s="3356"/>
      <c r="F5" s="2909"/>
      <c r="G5" s="2906"/>
      <c r="H5" s="2923" t="s">
        <v>7</v>
      </c>
      <c r="I5" s="2925" t="s">
        <v>8</v>
      </c>
      <c r="J5" s="2925"/>
      <c r="K5" s="2983" t="s">
        <v>76</v>
      </c>
      <c r="L5" s="3359"/>
      <c r="M5" s="2912"/>
      <c r="N5" s="2928" t="s">
        <v>32</v>
      </c>
      <c r="O5" s="2930" t="s">
        <v>9</v>
      </c>
      <c r="P5" s="2930"/>
      <c r="Q5" s="2931"/>
      <c r="R5" s="144"/>
      <c r="S5" s="144"/>
      <c r="T5" s="144"/>
      <c r="U5" s="144"/>
      <c r="V5" s="144"/>
      <c r="W5" s="144"/>
    </row>
    <row r="6" spans="1:23" ht="108.6" customHeight="1" thickBot="1">
      <c r="A6" s="2898"/>
      <c r="B6" s="2901"/>
      <c r="C6" s="2901"/>
      <c r="D6" s="3331"/>
      <c r="E6" s="3357"/>
      <c r="F6" s="2910"/>
      <c r="G6" s="2907"/>
      <c r="H6" s="2924"/>
      <c r="I6" s="2333" t="s">
        <v>7</v>
      </c>
      <c r="J6" s="2341" t="s">
        <v>10</v>
      </c>
      <c r="K6" s="2984"/>
      <c r="L6" s="2919"/>
      <c r="M6" s="2913"/>
      <c r="N6" s="2929"/>
      <c r="O6" s="130" t="s">
        <v>235</v>
      </c>
      <c r="P6" s="130" t="s">
        <v>282</v>
      </c>
      <c r="Q6" s="131" t="s">
        <v>373</v>
      </c>
      <c r="R6" s="144"/>
      <c r="S6" s="144"/>
      <c r="T6" s="144"/>
      <c r="U6" s="144"/>
      <c r="V6" s="144"/>
      <c r="W6" s="144"/>
    </row>
    <row r="7" spans="1:23" ht="13.8" thickBot="1">
      <c r="A7" s="132" t="s">
        <v>11</v>
      </c>
      <c r="B7" s="3312" t="s">
        <v>1086</v>
      </c>
      <c r="C7" s="3312"/>
      <c r="D7" s="3312"/>
      <c r="E7" s="3312"/>
      <c r="F7" s="3312"/>
      <c r="G7" s="3312"/>
      <c r="H7" s="3312"/>
      <c r="I7" s="3312"/>
      <c r="J7" s="3312"/>
      <c r="K7" s="3312"/>
      <c r="L7" s="3312"/>
      <c r="M7" s="3312"/>
      <c r="N7" s="3312"/>
      <c r="O7" s="3312"/>
      <c r="P7" s="3312"/>
      <c r="Q7" s="3313"/>
      <c r="R7" s="144"/>
      <c r="S7" s="144"/>
      <c r="T7" s="144"/>
      <c r="U7" s="144"/>
      <c r="V7" s="144"/>
      <c r="W7" s="144"/>
    </row>
    <row r="8" spans="1:23" ht="13.8" thickBot="1">
      <c r="A8" s="1246" t="s">
        <v>11</v>
      </c>
      <c r="B8" s="2438" t="s">
        <v>11</v>
      </c>
      <c r="C8" s="3370" t="s">
        <v>1087</v>
      </c>
      <c r="D8" s="3370"/>
      <c r="E8" s="3370"/>
      <c r="F8" s="3370"/>
      <c r="G8" s="3370"/>
      <c r="H8" s="3370"/>
      <c r="I8" s="3370"/>
      <c r="J8" s="3370"/>
      <c r="K8" s="3370"/>
      <c r="L8" s="3370"/>
      <c r="M8" s="3370"/>
      <c r="N8" s="3370"/>
      <c r="O8" s="3370"/>
      <c r="P8" s="3370"/>
      <c r="Q8" s="3371"/>
      <c r="R8" s="144"/>
      <c r="S8" s="144"/>
      <c r="T8" s="144"/>
      <c r="U8" s="144"/>
      <c r="V8" s="144"/>
      <c r="W8" s="144"/>
    </row>
    <row r="9" spans="1:23" ht="27" thickBot="1">
      <c r="A9" s="140"/>
      <c r="B9" s="641"/>
      <c r="C9" s="2439"/>
      <c r="D9" s="2440"/>
      <c r="E9" s="2441"/>
      <c r="F9" s="2441"/>
      <c r="G9" s="2441"/>
      <c r="H9" s="2442"/>
      <c r="I9" s="2439"/>
      <c r="J9" s="2439"/>
      <c r="K9" s="2440"/>
      <c r="L9" s="2441"/>
      <c r="M9" s="2441"/>
      <c r="N9" s="2496" t="s">
        <v>1088</v>
      </c>
      <c r="O9" s="2497">
        <v>3.1</v>
      </c>
      <c r="P9" s="2497">
        <v>3.2</v>
      </c>
      <c r="Q9" s="2498">
        <v>3.3</v>
      </c>
      <c r="R9" s="144"/>
      <c r="S9" s="144"/>
      <c r="T9" s="144"/>
      <c r="U9" s="144"/>
      <c r="V9" s="144"/>
      <c r="W9" s="144"/>
    </row>
    <row r="10" spans="1:23" ht="39.6">
      <c r="A10" s="2813" t="s">
        <v>11</v>
      </c>
      <c r="B10" s="3606" t="s">
        <v>11</v>
      </c>
      <c r="C10" s="3377" t="s">
        <v>11</v>
      </c>
      <c r="D10" s="3745" t="s">
        <v>1089</v>
      </c>
      <c r="E10" s="4140" t="s">
        <v>1090</v>
      </c>
      <c r="F10" s="4142" t="s">
        <v>1091</v>
      </c>
      <c r="G10" s="2443" t="s">
        <v>36</v>
      </c>
      <c r="H10" s="334">
        <f>I10+K10</f>
        <v>2108.1</v>
      </c>
      <c r="I10" s="196">
        <v>2068.1</v>
      </c>
      <c r="J10" s="195">
        <v>1707</v>
      </c>
      <c r="K10" s="336">
        <v>40</v>
      </c>
      <c r="L10" s="156">
        <v>2190</v>
      </c>
      <c r="M10" s="359">
        <v>2280</v>
      </c>
      <c r="N10" s="2503" t="s">
        <v>1092</v>
      </c>
      <c r="O10" s="254">
        <v>1620</v>
      </c>
      <c r="P10" s="254">
        <v>1625</v>
      </c>
      <c r="Q10" s="2504">
        <v>1630</v>
      </c>
      <c r="R10" s="144"/>
      <c r="S10" s="144"/>
      <c r="T10" s="144"/>
      <c r="U10" s="144"/>
      <c r="V10" s="144"/>
      <c r="W10" s="144"/>
    </row>
    <row r="11" spans="1:23" ht="39.6">
      <c r="A11" s="3681"/>
      <c r="B11" s="3607"/>
      <c r="C11" s="3378"/>
      <c r="D11" s="4139"/>
      <c r="E11" s="4141"/>
      <c r="F11" s="4143"/>
      <c r="G11" s="2444" t="s">
        <v>36</v>
      </c>
      <c r="H11" s="344">
        <f>I11+K11</f>
        <v>400</v>
      </c>
      <c r="I11" s="118">
        <v>400</v>
      </c>
      <c r="J11" s="318"/>
      <c r="K11" s="346"/>
      <c r="L11" s="347">
        <v>407</v>
      </c>
      <c r="M11" s="2499">
        <v>415</v>
      </c>
      <c r="N11" s="2503" t="s">
        <v>1093</v>
      </c>
      <c r="O11" s="254">
        <v>434</v>
      </c>
      <c r="P11" s="254">
        <v>438</v>
      </c>
      <c r="Q11" s="2504">
        <v>442</v>
      </c>
      <c r="R11" s="144"/>
      <c r="S11" s="144"/>
      <c r="T11" s="144"/>
      <c r="U11" s="144"/>
      <c r="V11" s="144"/>
      <c r="W11" s="144"/>
    </row>
    <row r="12" spans="1:23" ht="26.4">
      <c r="A12" s="3681"/>
      <c r="B12" s="3607"/>
      <c r="C12" s="3378"/>
      <c r="D12" s="4139"/>
      <c r="E12" s="4141"/>
      <c r="F12" s="4143"/>
      <c r="G12" s="2445" t="s">
        <v>163</v>
      </c>
      <c r="H12" s="351">
        <f>I12+K12</f>
        <v>140</v>
      </c>
      <c r="I12" s="352">
        <v>133.4</v>
      </c>
      <c r="J12" s="353"/>
      <c r="K12" s="354">
        <v>6.6</v>
      </c>
      <c r="L12" s="355">
        <v>150</v>
      </c>
      <c r="M12" s="360">
        <v>160</v>
      </c>
      <c r="N12" s="2446" t="s">
        <v>1094</v>
      </c>
      <c r="O12" s="2474"/>
      <c r="P12" s="2474"/>
      <c r="Q12" s="2475"/>
      <c r="R12" s="144"/>
      <c r="S12" s="144"/>
      <c r="T12" s="144"/>
      <c r="U12" s="144"/>
      <c r="V12" s="144"/>
      <c r="W12" s="144"/>
    </row>
    <row r="13" spans="1:23" ht="26.4">
      <c r="A13" s="3681"/>
      <c r="B13" s="3607"/>
      <c r="C13" s="3378"/>
      <c r="D13" s="4139"/>
      <c r="E13" s="4141"/>
      <c r="F13" s="4143"/>
      <c r="G13" s="2448" t="s">
        <v>558</v>
      </c>
      <c r="H13" s="351"/>
      <c r="I13" s="352"/>
      <c r="J13" s="353"/>
      <c r="K13" s="354"/>
      <c r="L13" s="355"/>
      <c r="M13" s="360"/>
      <c r="N13" s="2446" t="s">
        <v>1095</v>
      </c>
      <c r="O13" s="1639">
        <v>116</v>
      </c>
      <c r="P13" s="1639">
        <v>130</v>
      </c>
      <c r="Q13" s="2495">
        <v>140</v>
      </c>
      <c r="R13" s="144"/>
      <c r="S13" s="144"/>
      <c r="T13" s="144"/>
      <c r="U13" s="144"/>
      <c r="V13" s="144"/>
      <c r="W13" s="144"/>
    </row>
    <row r="14" spans="1:23">
      <c r="A14" s="2334"/>
      <c r="B14" s="2350"/>
      <c r="C14" s="3378"/>
      <c r="D14" s="4139"/>
      <c r="E14" s="4141"/>
      <c r="F14" s="4143"/>
      <c r="G14" s="2449" t="s">
        <v>495</v>
      </c>
      <c r="H14" s="525">
        <f>I14+K14</f>
        <v>20.68</v>
      </c>
      <c r="I14" s="1355">
        <v>20.68</v>
      </c>
      <c r="J14" s="339"/>
      <c r="K14" s="340"/>
      <c r="L14" s="341"/>
      <c r="M14" s="361"/>
      <c r="N14" s="2450"/>
      <c r="O14" s="2500"/>
      <c r="P14" s="2500"/>
      <c r="Q14" s="2501"/>
      <c r="R14" s="144"/>
      <c r="S14" s="144"/>
      <c r="T14" s="144"/>
      <c r="U14" s="144"/>
      <c r="V14" s="144"/>
      <c r="W14" s="144"/>
    </row>
    <row r="15" spans="1:23" ht="29.4" customHeight="1" thickBot="1">
      <c r="A15" s="621"/>
      <c r="B15" s="2351"/>
      <c r="C15" s="3379"/>
      <c r="D15" s="2396"/>
      <c r="E15" s="2395"/>
      <c r="F15" s="2451"/>
      <c r="G15" s="2452" t="s">
        <v>12</v>
      </c>
      <c r="H15" s="2453">
        <f t="shared" ref="H15:M15" si="0">H10+H11+H13+H12+H14</f>
        <v>2668.7799999999997</v>
      </c>
      <c r="I15" s="2453">
        <f t="shared" si="0"/>
        <v>2622.18</v>
      </c>
      <c r="J15" s="2453">
        <f t="shared" si="0"/>
        <v>1707</v>
      </c>
      <c r="K15" s="2454">
        <f t="shared" si="0"/>
        <v>46.6</v>
      </c>
      <c r="L15" s="2455">
        <f t="shared" si="0"/>
        <v>2747</v>
      </c>
      <c r="M15" s="2502">
        <f t="shared" si="0"/>
        <v>2855</v>
      </c>
      <c r="N15" s="182"/>
      <c r="O15" s="2457"/>
      <c r="P15" s="2456"/>
      <c r="Q15" s="2458"/>
      <c r="R15" s="144"/>
      <c r="S15" s="144"/>
      <c r="T15" s="144"/>
      <c r="U15" s="144"/>
      <c r="V15" s="144"/>
      <c r="W15" s="144"/>
    </row>
    <row r="16" spans="1:23" ht="41.4" customHeight="1">
      <c r="A16" s="2813" t="s">
        <v>11</v>
      </c>
      <c r="B16" s="3606" t="s">
        <v>11</v>
      </c>
      <c r="C16" s="3377" t="s">
        <v>13</v>
      </c>
      <c r="D16" s="3745" t="s">
        <v>1096</v>
      </c>
      <c r="E16" s="3523" t="s">
        <v>1097</v>
      </c>
      <c r="F16" s="4147" t="s">
        <v>1098</v>
      </c>
      <c r="G16" s="4150" t="s">
        <v>36</v>
      </c>
      <c r="H16" s="4153">
        <v>50</v>
      </c>
      <c r="I16" s="4156">
        <v>50</v>
      </c>
      <c r="J16" s="4156">
        <v>0</v>
      </c>
      <c r="K16" s="4159">
        <v>0</v>
      </c>
      <c r="L16" s="4144">
        <v>60</v>
      </c>
      <c r="M16" s="4144">
        <v>40</v>
      </c>
      <c r="N16" s="2459" t="s">
        <v>1099</v>
      </c>
      <c r="O16" s="2467">
        <v>12</v>
      </c>
      <c r="P16" s="2467">
        <v>15</v>
      </c>
      <c r="Q16" s="2468">
        <v>17</v>
      </c>
      <c r="R16" s="144"/>
      <c r="S16" s="144"/>
      <c r="T16" s="144"/>
      <c r="U16" s="144"/>
      <c r="V16" s="144"/>
      <c r="W16" s="144"/>
    </row>
    <row r="17" spans="1:23" ht="41.4" customHeight="1">
      <c r="A17" s="3681"/>
      <c r="B17" s="3607"/>
      <c r="C17" s="3378"/>
      <c r="D17" s="3083"/>
      <c r="E17" s="2834"/>
      <c r="F17" s="4163"/>
      <c r="G17" s="4151"/>
      <c r="H17" s="4154"/>
      <c r="I17" s="4157"/>
      <c r="J17" s="4157"/>
      <c r="K17" s="4160"/>
      <c r="L17" s="4145"/>
      <c r="M17" s="4145"/>
      <c r="N17" s="2460" t="s">
        <v>1100</v>
      </c>
      <c r="O17" s="2447">
        <v>25</v>
      </c>
      <c r="P17" s="2447">
        <v>30</v>
      </c>
      <c r="Q17" s="2491">
        <v>32</v>
      </c>
      <c r="R17" s="144"/>
      <c r="S17" s="144"/>
      <c r="T17" s="144"/>
      <c r="U17" s="144"/>
      <c r="V17" s="144"/>
      <c r="W17" s="144"/>
    </row>
    <row r="18" spans="1:23" ht="39.6">
      <c r="A18" s="3681"/>
      <c r="B18" s="3607"/>
      <c r="C18" s="3378"/>
      <c r="D18" s="3083"/>
      <c r="E18" s="2834"/>
      <c r="F18" s="4163"/>
      <c r="G18" s="4152"/>
      <c r="H18" s="4155"/>
      <c r="I18" s="4158"/>
      <c r="J18" s="4158"/>
      <c r="K18" s="4161"/>
      <c r="L18" s="4146"/>
      <c r="M18" s="4146"/>
      <c r="N18" s="2460" t="s">
        <v>1101</v>
      </c>
      <c r="O18" s="2447">
        <v>5</v>
      </c>
      <c r="P18" s="2447">
        <v>6</v>
      </c>
      <c r="Q18" s="2491">
        <v>7</v>
      </c>
      <c r="R18" s="144"/>
      <c r="S18" s="144"/>
      <c r="T18" s="144"/>
      <c r="U18" s="144"/>
      <c r="V18" s="144"/>
      <c r="W18" s="144"/>
    </row>
    <row r="19" spans="1:23" ht="27" thickBot="1">
      <c r="A19" s="621"/>
      <c r="B19" s="2351"/>
      <c r="C19" s="3379"/>
      <c r="D19" s="4162"/>
      <c r="E19" s="2346"/>
      <c r="F19" s="556"/>
      <c r="G19" s="136" t="s">
        <v>12</v>
      </c>
      <c r="H19" s="2453">
        <f t="shared" ref="H19:M19" si="1">H16+H17+H18</f>
        <v>50</v>
      </c>
      <c r="I19" s="1701">
        <f t="shared" si="1"/>
        <v>50</v>
      </c>
      <c r="J19" s="1701">
        <f t="shared" si="1"/>
        <v>0</v>
      </c>
      <c r="K19" s="1702">
        <f t="shared" si="1"/>
        <v>0</v>
      </c>
      <c r="L19" s="1703">
        <f t="shared" si="1"/>
        <v>60</v>
      </c>
      <c r="M19" s="1701">
        <f t="shared" si="1"/>
        <v>40</v>
      </c>
      <c r="N19" s="2461" t="s">
        <v>1102</v>
      </c>
      <c r="O19" s="2492">
        <v>3</v>
      </c>
      <c r="P19" s="2492">
        <v>3</v>
      </c>
      <c r="Q19" s="2493">
        <v>3</v>
      </c>
      <c r="R19" s="144"/>
      <c r="S19" s="144"/>
      <c r="T19" s="144"/>
      <c r="U19" s="144"/>
      <c r="V19" s="144"/>
      <c r="W19" s="144"/>
    </row>
    <row r="20" spans="1:23" ht="26.4">
      <c r="A20" s="3372" t="s">
        <v>11</v>
      </c>
      <c r="B20" s="2349" t="s">
        <v>11</v>
      </c>
      <c r="C20" s="3377" t="s">
        <v>34</v>
      </c>
      <c r="D20" s="2354" t="s">
        <v>341</v>
      </c>
      <c r="E20" s="3612" t="s">
        <v>1103</v>
      </c>
      <c r="F20" s="4147" t="s">
        <v>1098</v>
      </c>
      <c r="G20" s="1867" t="s">
        <v>36</v>
      </c>
      <c r="H20" s="2462"/>
      <c r="I20" s="2463"/>
      <c r="J20" s="2463"/>
      <c r="K20" s="2464"/>
      <c r="L20" s="2465"/>
      <c r="M20" s="2466"/>
      <c r="N20" s="2459" t="s">
        <v>309</v>
      </c>
      <c r="O20" s="2467"/>
      <c r="P20" s="2467"/>
      <c r="Q20" s="2468"/>
      <c r="R20" s="144"/>
      <c r="S20" s="144"/>
      <c r="T20" s="144"/>
      <c r="U20" s="144"/>
      <c r="V20" s="144"/>
      <c r="W20" s="144"/>
    </row>
    <row r="21" spans="1:23" ht="13.8" thickBot="1">
      <c r="A21" s="3374"/>
      <c r="B21" s="2351"/>
      <c r="C21" s="3379"/>
      <c r="D21" s="2355"/>
      <c r="E21" s="3445"/>
      <c r="F21" s="4148"/>
      <c r="G21" s="136" t="s">
        <v>12</v>
      </c>
      <c r="H21" s="1701">
        <f t="shared" ref="H21:M21" si="2">H20*1</f>
        <v>0</v>
      </c>
      <c r="I21" s="1701">
        <f t="shared" si="2"/>
        <v>0</v>
      </c>
      <c r="J21" s="1701">
        <f t="shared" si="2"/>
        <v>0</v>
      </c>
      <c r="K21" s="1702">
        <f t="shared" si="2"/>
        <v>0</v>
      </c>
      <c r="L21" s="1703">
        <f t="shared" si="2"/>
        <v>0</v>
      </c>
      <c r="M21" s="1701">
        <f t="shared" si="2"/>
        <v>0</v>
      </c>
      <c r="N21" s="2469"/>
      <c r="O21" s="2470"/>
      <c r="P21" s="2470"/>
      <c r="Q21" s="2471"/>
      <c r="R21" s="144"/>
      <c r="S21" s="144"/>
      <c r="T21" s="144"/>
      <c r="U21" s="144"/>
      <c r="V21" s="144"/>
      <c r="W21" s="144"/>
    </row>
    <row r="22" spans="1:23" ht="27" thickBot="1">
      <c r="A22" s="2813" t="s">
        <v>11</v>
      </c>
      <c r="B22" s="3606" t="s">
        <v>11</v>
      </c>
      <c r="C22" s="3377" t="s">
        <v>35</v>
      </c>
      <c r="D22" s="3745" t="s">
        <v>1104</v>
      </c>
      <c r="E22" s="3523" t="s">
        <v>1097</v>
      </c>
      <c r="F22" s="4171" t="s">
        <v>57</v>
      </c>
      <c r="G22" s="4172" t="s">
        <v>36</v>
      </c>
      <c r="H22" s="334">
        <f>I22+K22</f>
        <v>750</v>
      </c>
      <c r="I22" s="196">
        <v>750</v>
      </c>
      <c r="J22" s="335"/>
      <c r="K22" s="336">
        <v>0</v>
      </c>
      <c r="L22" s="156">
        <v>800</v>
      </c>
      <c r="M22" s="119">
        <v>830</v>
      </c>
      <c r="N22" s="2459" t="s">
        <v>1105</v>
      </c>
      <c r="O22" s="2467">
        <v>5</v>
      </c>
      <c r="P22" s="2467">
        <v>6</v>
      </c>
      <c r="Q22" s="2468">
        <v>7</v>
      </c>
      <c r="R22" s="144"/>
      <c r="S22" s="144"/>
      <c r="T22" s="144"/>
      <c r="U22" s="144"/>
      <c r="V22" s="144"/>
      <c r="W22" s="144"/>
    </row>
    <row r="23" spans="1:23" ht="26.4">
      <c r="A23" s="3681"/>
      <c r="B23" s="3607"/>
      <c r="C23" s="3378"/>
      <c r="D23" s="3083"/>
      <c r="E23" s="2834"/>
      <c r="F23" s="4163"/>
      <c r="G23" s="4173"/>
      <c r="H23" s="334"/>
      <c r="I23" s="196"/>
      <c r="J23" s="335"/>
      <c r="K23" s="336"/>
      <c r="L23" s="156"/>
      <c r="M23" s="119"/>
      <c r="N23" s="2494" t="s">
        <v>1106</v>
      </c>
      <c r="O23" s="1099">
        <v>24</v>
      </c>
      <c r="P23" s="1099">
        <v>25</v>
      </c>
      <c r="Q23" s="2495">
        <v>26</v>
      </c>
      <c r="R23" s="144"/>
      <c r="S23" s="144"/>
      <c r="T23" s="144"/>
      <c r="U23" s="144"/>
      <c r="V23" s="144"/>
      <c r="W23" s="144"/>
    </row>
    <row r="24" spans="1:23" ht="13.8" thickBot="1">
      <c r="A24" s="621"/>
      <c r="B24" s="2351"/>
      <c r="C24" s="3379"/>
      <c r="D24" s="4149"/>
      <c r="E24" s="3445"/>
      <c r="F24" s="4148"/>
      <c r="G24" s="136" t="s">
        <v>12</v>
      </c>
      <c r="H24" s="1701">
        <f t="shared" ref="H24:M24" si="3">H22*1</f>
        <v>750</v>
      </c>
      <c r="I24" s="1701">
        <f t="shared" si="3"/>
        <v>750</v>
      </c>
      <c r="J24" s="1701">
        <f t="shared" si="3"/>
        <v>0</v>
      </c>
      <c r="K24" s="1702">
        <f t="shared" si="3"/>
        <v>0</v>
      </c>
      <c r="L24" s="1703">
        <f t="shared" si="3"/>
        <v>800</v>
      </c>
      <c r="M24" s="1701">
        <f t="shared" si="3"/>
        <v>830</v>
      </c>
      <c r="N24" s="2469"/>
      <c r="O24" s="2347"/>
      <c r="P24" s="2347"/>
      <c r="Q24" s="2348"/>
      <c r="R24" s="144"/>
      <c r="S24" s="144"/>
      <c r="T24" s="144"/>
      <c r="U24" s="144"/>
      <c r="V24" s="144"/>
      <c r="W24" s="144"/>
    </row>
    <row r="25" spans="1:23">
      <c r="A25" s="2813" t="s">
        <v>11</v>
      </c>
      <c r="B25" s="3606" t="s">
        <v>11</v>
      </c>
      <c r="C25" s="3377" t="s">
        <v>54</v>
      </c>
      <c r="D25" s="3745" t="s">
        <v>1107</v>
      </c>
      <c r="E25" s="3523" t="s">
        <v>1097</v>
      </c>
      <c r="F25" s="4171" t="s">
        <v>1108</v>
      </c>
      <c r="G25" s="4172" t="s">
        <v>36</v>
      </c>
      <c r="H25" s="4164">
        <f>I25+K25</f>
        <v>0</v>
      </c>
      <c r="I25" s="4166">
        <v>0</v>
      </c>
      <c r="J25" s="4166">
        <v>0</v>
      </c>
      <c r="K25" s="4168">
        <v>0</v>
      </c>
      <c r="L25" s="2465">
        <v>0</v>
      </c>
      <c r="M25" s="2466">
        <v>0</v>
      </c>
      <c r="N25" s="2459" t="s">
        <v>310</v>
      </c>
      <c r="O25" s="2467">
        <v>0</v>
      </c>
      <c r="P25" s="2467">
        <v>0</v>
      </c>
      <c r="Q25" s="2468">
        <v>0</v>
      </c>
      <c r="R25" s="144"/>
      <c r="S25" s="144"/>
      <c r="T25" s="144"/>
      <c r="U25" s="144"/>
      <c r="V25" s="144"/>
      <c r="W25" s="144"/>
    </row>
    <row r="26" spans="1:23">
      <c r="A26" s="3681"/>
      <c r="B26" s="3607"/>
      <c r="C26" s="3378"/>
      <c r="D26" s="3083"/>
      <c r="E26" s="2834"/>
      <c r="F26" s="4163"/>
      <c r="G26" s="4173"/>
      <c r="H26" s="4165"/>
      <c r="I26" s="4167"/>
      <c r="J26" s="4167"/>
      <c r="K26" s="4169"/>
      <c r="L26" s="1389"/>
      <c r="M26" s="2473"/>
      <c r="N26" s="2472"/>
      <c r="O26" s="2474"/>
      <c r="P26" s="2474"/>
      <c r="Q26" s="2475"/>
      <c r="R26" s="144"/>
      <c r="S26" s="144"/>
      <c r="T26" s="167"/>
      <c r="U26" s="144"/>
      <c r="V26" s="144"/>
      <c r="W26" s="144"/>
    </row>
    <row r="27" spans="1:23" ht="13.8" thickBot="1">
      <c r="A27" s="621"/>
      <c r="B27" s="2351"/>
      <c r="C27" s="3379"/>
      <c r="D27" s="4149"/>
      <c r="E27" s="2834"/>
      <c r="F27" s="4163"/>
      <c r="G27" s="136" t="s">
        <v>12</v>
      </c>
      <c r="H27" s="1701">
        <f t="shared" ref="H27:M27" si="4">H25*1</f>
        <v>0</v>
      </c>
      <c r="I27" s="1701">
        <f t="shared" si="4"/>
        <v>0</v>
      </c>
      <c r="J27" s="1701">
        <f t="shared" si="4"/>
        <v>0</v>
      </c>
      <c r="K27" s="1702">
        <f t="shared" si="4"/>
        <v>0</v>
      </c>
      <c r="L27" s="1703">
        <f t="shared" si="4"/>
        <v>0</v>
      </c>
      <c r="M27" s="1701">
        <f t="shared" si="4"/>
        <v>0</v>
      </c>
      <c r="N27" s="2469"/>
      <c r="O27" s="2347"/>
      <c r="P27" s="2347"/>
      <c r="Q27" s="2348"/>
      <c r="R27" s="144"/>
      <c r="S27" s="144"/>
      <c r="T27" s="144"/>
      <c r="U27" s="144"/>
      <c r="V27" s="144"/>
      <c r="W27" s="144"/>
    </row>
    <row r="28" spans="1:23" ht="13.8" thickBot="1">
      <c r="A28" s="133" t="s">
        <v>11</v>
      </c>
      <c r="B28" s="138" t="s">
        <v>11</v>
      </c>
      <c r="C28" s="3613" t="s">
        <v>14</v>
      </c>
      <c r="D28" s="3614"/>
      <c r="E28" s="3614"/>
      <c r="F28" s="3614"/>
      <c r="G28" s="3507"/>
      <c r="H28" s="2476">
        <f t="shared" ref="H28:M28" si="5">H27+H21+H19+H15+H24</f>
        <v>3468.7799999999997</v>
      </c>
      <c r="I28" s="2477">
        <f t="shared" si="5"/>
        <v>3422.18</v>
      </c>
      <c r="J28" s="2478">
        <f t="shared" si="5"/>
        <v>1707</v>
      </c>
      <c r="K28" s="2478">
        <f t="shared" si="5"/>
        <v>46.6</v>
      </c>
      <c r="L28" s="2478">
        <f t="shared" si="5"/>
        <v>3607</v>
      </c>
      <c r="M28" s="2478">
        <f t="shared" si="5"/>
        <v>3725</v>
      </c>
      <c r="N28" s="1830"/>
      <c r="O28" s="139"/>
      <c r="P28" s="139"/>
      <c r="Q28" s="1831"/>
      <c r="R28" s="144"/>
      <c r="S28" s="144"/>
      <c r="T28" s="144"/>
      <c r="U28" s="144"/>
      <c r="V28" s="144"/>
      <c r="W28" s="144"/>
    </row>
    <row r="29" spans="1:23" ht="13.8" thickBot="1">
      <c r="A29" s="133" t="s">
        <v>11</v>
      </c>
      <c r="B29" s="134" t="s">
        <v>13</v>
      </c>
      <c r="C29" s="4170" t="s">
        <v>1109</v>
      </c>
      <c r="D29" s="3423"/>
      <c r="E29" s="3479"/>
      <c r="F29" s="3479"/>
      <c r="G29" s="3423"/>
      <c r="H29" s="3423"/>
      <c r="I29" s="3423"/>
      <c r="J29" s="3423"/>
      <c r="K29" s="3423"/>
      <c r="L29" s="3423"/>
      <c r="M29" s="3423"/>
      <c r="N29" s="3423"/>
      <c r="O29" s="3423"/>
      <c r="P29" s="3423"/>
      <c r="Q29" s="3424"/>
      <c r="R29" s="144"/>
      <c r="S29" s="144"/>
      <c r="T29" s="144"/>
      <c r="U29" s="144"/>
      <c r="V29" s="144"/>
      <c r="W29" s="144"/>
    </row>
    <row r="30" spans="1:23">
      <c r="A30" s="2813" t="s">
        <v>11</v>
      </c>
      <c r="B30" s="3606" t="s">
        <v>13</v>
      </c>
      <c r="C30" s="3377" t="s">
        <v>11</v>
      </c>
      <c r="D30" s="3082" t="s">
        <v>1110</v>
      </c>
      <c r="E30" s="3612" t="s">
        <v>1103</v>
      </c>
      <c r="F30" s="4147" t="s">
        <v>1098</v>
      </c>
      <c r="G30" s="4182" t="s">
        <v>36</v>
      </c>
      <c r="H30" s="4164">
        <v>0</v>
      </c>
      <c r="I30" s="4166">
        <v>0</v>
      </c>
      <c r="J30" s="4166"/>
      <c r="K30" s="4168">
        <v>0</v>
      </c>
      <c r="L30" s="2465"/>
      <c r="M30" s="2465"/>
      <c r="N30" s="3101" t="s">
        <v>1111</v>
      </c>
      <c r="O30" s="4174">
        <v>0</v>
      </c>
      <c r="P30" s="4174">
        <v>0</v>
      </c>
      <c r="Q30" s="4176">
        <v>0</v>
      </c>
      <c r="R30" s="144"/>
      <c r="S30" s="144"/>
      <c r="T30" s="144"/>
      <c r="U30" s="144"/>
      <c r="V30" s="144"/>
      <c r="W30" s="144"/>
    </row>
    <row r="31" spans="1:23" ht="26.4" customHeight="1">
      <c r="A31" s="3681"/>
      <c r="B31" s="3607"/>
      <c r="C31" s="3378"/>
      <c r="D31" s="3083"/>
      <c r="E31" s="2834"/>
      <c r="F31" s="4163"/>
      <c r="G31" s="4183"/>
      <c r="H31" s="4165"/>
      <c r="I31" s="4167"/>
      <c r="J31" s="4167"/>
      <c r="K31" s="4169"/>
      <c r="L31" s="1389">
        <v>0</v>
      </c>
      <c r="M31" s="1389">
        <v>0</v>
      </c>
      <c r="N31" s="4184"/>
      <c r="O31" s="4175"/>
      <c r="P31" s="4175"/>
      <c r="Q31" s="4177"/>
      <c r="R31" s="144"/>
      <c r="S31" s="144"/>
      <c r="T31" s="144"/>
      <c r="U31" s="144"/>
      <c r="V31" s="144"/>
      <c r="W31" s="144"/>
    </row>
    <row r="32" spans="1:23" ht="27" thickBot="1">
      <c r="A32" s="621"/>
      <c r="B32" s="2351"/>
      <c r="C32" s="3379"/>
      <c r="D32" s="4149"/>
      <c r="E32" s="2834"/>
      <c r="F32" s="4163"/>
      <c r="G32" s="136" t="s">
        <v>12</v>
      </c>
      <c r="H32" s="1701">
        <f t="shared" ref="H32:M32" si="6">H30+H31</f>
        <v>0</v>
      </c>
      <c r="I32" s="1701">
        <f t="shared" si="6"/>
        <v>0</v>
      </c>
      <c r="J32" s="1701">
        <f t="shared" si="6"/>
        <v>0</v>
      </c>
      <c r="K32" s="1702">
        <f t="shared" si="6"/>
        <v>0</v>
      </c>
      <c r="L32" s="1703">
        <f t="shared" si="6"/>
        <v>0</v>
      </c>
      <c r="M32" s="1703">
        <f t="shared" si="6"/>
        <v>0</v>
      </c>
      <c r="N32" s="2479" t="s">
        <v>311</v>
      </c>
      <c r="O32" s="2470">
        <v>0</v>
      </c>
      <c r="P32" s="2470">
        <v>0</v>
      </c>
      <c r="Q32" s="2471">
        <v>0</v>
      </c>
      <c r="R32" s="144"/>
      <c r="S32" s="144"/>
      <c r="T32" s="144"/>
      <c r="U32" s="144"/>
      <c r="V32" s="144"/>
      <c r="W32" s="144"/>
    </row>
    <row r="33" spans="1:23">
      <c r="A33" s="2813" t="s">
        <v>11</v>
      </c>
      <c r="B33" s="2349" t="s">
        <v>13</v>
      </c>
      <c r="C33" s="3377" t="s">
        <v>13</v>
      </c>
      <c r="D33" s="3745" t="s">
        <v>1112</v>
      </c>
      <c r="E33" s="3523" t="s">
        <v>1113</v>
      </c>
      <c r="F33" s="4178" t="s">
        <v>1114</v>
      </c>
      <c r="G33" s="4180" t="s">
        <v>1115</v>
      </c>
      <c r="H33" s="4164">
        <v>56.9</v>
      </c>
      <c r="I33" s="4166">
        <v>56.9</v>
      </c>
      <c r="J33" s="4166"/>
      <c r="K33" s="4168">
        <v>0</v>
      </c>
      <c r="L33" s="4190">
        <v>80</v>
      </c>
      <c r="M33" s="4190">
        <v>90</v>
      </c>
      <c r="N33" s="3101" t="s">
        <v>312</v>
      </c>
      <c r="O33" s="4174">
        <v>40</v>
      </c>
      <c r="P33" s="4174">
        <v>55</v>
      </c>
      <c r="Q33" s="4176">
        <v>65</v>
      </c>
      <c r="R33" s="144"/>
      <c r="S33" s="144"/>
      <c r="T33" s="144"/>
      <c r="U33" s="144"/>
      <c r="V33" s="144"/>
      <c r="W33" s="144"/>
    </row>
    <row r="34" spans="1:23">
      <c r="A34" s="2838"/>
      <c r="B34" s="2350"/>
      <c r="C34" s="3378"/>
      <c r="D34" s="3083"/>
      <c r="E34" s="3524"/>
      <c r="F34" s="4179"/>
      <c r="G34" s="4181"/>
      <c r="H34" s="4165"/>
      <c r="I34" s="4167"/>
      <c r="J34" s="4167"/>
      <c r="K34" s="4169"/>
      <c r="L34" s="4191"/>
      <c r="M34" s="4191"/>
      <c r="N34" s="4192"/>
      <c r="O34" s="4185"/>
      <c r="P34" s="4185"/>
      <c r="Q34" s="4187"/>
      <c r="R34" s="144"/>
      <c r="S34" s="144"/>
      <c r="T34" s="144"/>
      <c r="U34" s="144"/>
      <c r="V34" s="144"/>
      <c r="W34" s="144"/>
    </row>
    <row r="35" spans="1:23" ht="13.8" thickBot="1">
      <c r="A35" s="3681"/>
      <c r="B35" s="2351"/>
      <c r="C35" s="3379"/>
      <c r="D35" s="4149"/>
      <c r="E35" s="2346"/>
      <c r="F35" s="556"/>
      <c r="G35" s="136" t="s">
        <v>12</v>
      </c>
      <c r="H35" s="1701">
        <f t="shared" ref="H35:M35" si="7">H33+H34</f>
        <v>56.9</v>
      </c>
      <c r="I35" s="1701">
        <f t="shared" si="7"/>
        <v>56.9</v>
      </c>
      <c r="J35" s="1701">
        <f t="shared" si="7"/>
        <v>0</v>
      </c>
      <c r="K35" s="1702">
        <f t="shared" si="7"/>
        <v>0</v>
      </c>
      <c r="L35" s="1703">
        <f t="shared" si="7"/>
        <v>80</v>
      </c>
      <c r="M35" s="1703">
        <f t="shared" si="7"/>
        <v>90</v>
      </c>
      <c r="N35" s="4193"/>
      <c r="O35" s="4186"/>
      <c r="P35" s="4186"/>
      <c r="Q35" s="4188"/>
      <c r="R35" s="144"/>
      <c r="S35" s="144"/>
      <c r="T35" s="144"/>
      <c r="U35" s="144"/>
      <c r="V35" s="144"/>
      <c r="W35" s="144"/>
    </row>
    <row r="36" spans="1:23" ht="21" customHeight="1" thickBot="1">
      <c r="A36" s="133" t="s">
        <v>11</v>
      </c>
      <c r="B36" s="138" t="s">
        <v>13</v>
      </c>
      <c r="C36" s="3613" t="s">
        <v>14</v>
      </c>
      <c r="D36" s="3614"/>
      <c r="E36" s="3614"/>
      <c r="F36" s="3614"/>
      <c r="G36" s="3507"/>
      <c r="H36" s="2478">
        <f t="shared" ref="H36:M36" si="8">H32+H35</f>
        <v>56.9</v>
      </c>
      <c r="I36" s="2478">
        <f t="shared" si="8"/>
        <v>56.9</v>
      </c>
      <c r="J36" s="2478">
        <f t="shared" si="8"/>
        <v>0</v>
      </c>
      <c r="K36" s="2480">
        <f t="shared" si="8"/>
        <v>0</v>
      </c>
      <c r="L36" s="1841">
        <f t="shared" si="8"/>
        <v>80</v>
      </c>
      <c r="M36" s="1841">
        <f t="shared" si="8"/>
        <v>90</v>
      </c>
      <c r="N36" s="1830"/>
      <c r="O36" s="139"/>
      <c r="P36" s="139"/>
      <c r="Q36" s="1831"/>
      <c r="R36" s="144"/>
      <c r="S36" s="144"/>
      <c r="T36" s="144"/>
      <c r="U36" s="144"/>
      <c r="V36" s="144"/>
      <c r="W36" s="144"/>
    </row>
    <row r="37" spans="1:23" ht="26.4" customHeight="1" thickBot="1">
      <c r="A37" s="133" t="s">
        <v>11</v>
      </c>
      <c r="B37" s="134" t="s">
        <v>34</v>
      </c>
      <c r="C37" s="3422" t="s">
        <v>1116</v>
      </c>
      <c r="D37" s="3423"/>
      <c r="E37" s="3423"/>
      <c r="F37" s="3423"/>
      <c r="G37" s="3423"/>
      <c r="H37" s="3423"/>
      <c r="I37" s="3423"/>
      <c r="J37" s="3423"/>
      <c r="K37" s="3423"/>
      <c r="L37" s="3423"/>
      <c r="M37" s="3423"/>
      <c r="N37" s="3423"/>
      <c r="O37" s="3423"/>
      <c r="P37" s="3423"/>
      <c r="Q37" s="3424"/>
      <c r="R37" s="144"/>
      <c r="S37" s="144"/>
      <c r="T37" s="144"/>
      <c r="U37" s="144"/>
      <c r="V37" s="144"/>
      <c r="W37" s="144"/>
    </row>
    <row r="38" spans="1:23">
      <c r="A38" s="3372" t="s">
        <v>11</v>
      </c>
      <c r="B38" s="3375" t="s">
        <v>34</v>
      </c>
      <c r="C38" s="3377" t="s">
        <v>11</v>
      </c>
      <c r="D38" s="3082" t="s">
        <v>1117</v>
      </c>
      <c r="E38" s="3612" t="s">
        <v>1103</v>
      </c>
      <c r="F38" s="3444" t="s">
        <v>1098</v>
      </c>
      <c r="G38" s="1867" t="s">
        <v>36</v>
      </c>
      <c r="H38" s="2462">
        <v>0</v>
      </c>
      <c r="I38" s="2463">
        <v>0</v>
      </c>
      <c r="J38" s="2463">
        <v>0</v>
      </c>
      <c r="K38" s="2463">
        <v>0</v>
      </c>
      <c r="L38" s="2481">
        <v>0</v>
      </c>
      <c r="M38" s="2465">
        <v>0</v>
      </c>
      <c r="N38" s="4194" t="s">
        <v>313</v>
      </c>
      <c r="O38" s="4174">
        <v>0</v>
      </c>
      <c r="P38" s="4174">
        <v>0</v>
      </c>
      <c r="Q38" s="4176">
        <v>0</v>
      </c>
      <c r="R38" s="144"/>
      <c r="S38" s="144"/>
      <c r="T38" s="144"/>
      <c r="U38" s="144"/>
      <c r="V38" s="144"/>
      <c r="W38" s="144"/>
    </row>
    <row r="39" spans="1:23">
      <c r="A39" s="3373"/>
      <c r="B39" s="2842"/>
      <c r="C39" s="3378"/>
      <c r="D39" s="3083"/>
      <c r="E39" s="2837"/>
      <c r="F39" s="2834"/>
      <c r="G39" s="571"/>
      <c r="H39" s="1700"/>
      <c r="I39" s="1415"/>
      <c r="J39" s="1415"/>
      <c r="K39" s="1415"/>
      <c r="L39" s="1416"/>
      <c r="M39" s="1389"/>
      <c r="N39" s="4195"/>
      <c r="O39" s="4185"/>
      <c r="P39" s="4185"/>
      <c r="Q39" s="4187"/>
      <c r="R39" s="144"/>
      <c r="S39" s="144"/>
      <c r="T39" s="144"/>
      <c r="U39" s="144"/>
      <c r="V39" s="144"/>
      <c r="W39" s="144"/>
    </row>
    <row r="40" spans="1:23" ht="19.2" customHeight="1" thickBot="1">
      <c r="A40" s="621"/>
      <c r="B40" s="2351"/>
      <c r="C40" s="3379"/>
      <c r="D40" s="2355"/>
      <c r="E40" s="4189"/>
      <c r="F40" s="3445"/>
      <c r="G40" s="136" t="s">
        <v>12</v>
      </c>
      <c r="H40" s="1701">
        <f t="shared" ref="H40:M40" si="9">H38+H39</f>
        <v>0</v>
      </c>
      <c r="I40" s="1701">
        <f t="shared" si="9"/>
        <v>0</v>
      </c>
      <c r="J40" s="1701">
        <f t="shared" si="9"/>
        <v>0</v>
      </c>
      <c r="K40" s="1701">
        <f t="shared" si="9"/>
        <v>0</v>
      </c>
      <c r="L40" s="1702">
        <f t="shared" si="9"/>
        <v>0</v>
      </c>
      <c r="M40" s="1703">
        <f t="shared" si="9"/>
        <v>0</v>
      </c>
      <c r="N40" s="2482"/>
      <c r="O40" s="2470"/>
      <c r="P40" s="2470"/>
      <c r="Q40" s="2471"/>
      <c r="R40" s="144"/>
      <c r="S40" s="144"/>
      <c r="T40" s="144"/>
      <c r="U40" s="144"/>
      <c r="V40" s="144"/>
      <c r="W40" s="144"/>
    </row>
    <row r="41" spans="1:23">
      <c r="A41" s="3372" t="s">
        <v>11</v>
      </c>
      <c r="B41" s="3375" t="s">
        <v>34</v>
      </c>
      <c r="C41" s="3377" t="s">
        <v>13</v>
      </c>
      <c r="D41" s="3082" t="s">
        <v>1118</v>
      </c>
      <c r="E41" s="3612" t="s">
        <v>1103</v>
      </c>
      <c r="F41" s="3444" t="s">
        <v>1098</v>
      </c>
      <c r="G41" s="1867" t="s">
        <v>36</v>
      </c>
      <c r="H41" s="2462">
        <v>0</v>
      </c>
      <c r="I41" s="2463">
        <v>0</v>
      </c>
      <c r="J41" s="2463">
        <v>0</v>
      </c>
      <c r="K41" s="2463">
        <v>0</v>
      </c>
      <c r="L41" s="2481">
        <v>0</v>
      </c>
      <c r="M41" s="2465">
        <v>0</v>
      </c>
      <c r="N41" s="4194" t="s">
        <v>314</v>
      </c>
      <c r="O41" s="4174">
        <v>0</v>
      </c>
      <c r="P41" s="4174">
        <v>0</v>
      </c>
      <c r="Q41" s="4176">
        <v>0</v>
      </c>
      <c r="R41" s="144"/>
      <c r="S41" s="144"/>
      <c r="T41" s="144"/>
      <c r="U41" s="144"/>
      <c r="V41" s="144"/>
      <c r="W41" s="144"/>
    </row>
    <row r="42" spans="1:23">
      <c r="A42" s="3373"/>
      <c r="B42" s="2842"/>
      <c r="C42" s="3378"/>
      <c r="D42" s="3083"/>
      <c r="E42" s="2837"/>
      <c r="F42" s="2834"/>
      <c r="G42" s="571"/>
      <c r="H42" s="1700"/>
      <c r="I42" s="1415"/>
      <c r="J42" s="1415"/>
      <c r="K42" s="1415"/>
      <c r="L42" s="1416"/>
      <c r="M42" s="1389"/>
      <c r="N42" s="4212"/>
      <c r="O42" s="4175"/>
      <c r="P42" s="4175"/>
      <c r="Q42" s="4177"/>
      <c r="R42" s="144"/>
      <c r="S42" s="144"/>
      <c r="T42" s="144"/>
      <c r="U42" s="144"/>
      <c r="V42" s="144"/>
      <c r="W42" s="144"/>
    </row>
    <row r="43" spans="1:23" ht="13.8" thickBot="1">
      <c r="A43" s="621"/>
      <c r="B43" s="2351"/>
      <c r="C43" s="3379"/>
      <c r="D43" s="3084"/>
      <c r="E43" s="4189"/>
      <c r="F43" s="3445"/>
      <c r="G43" s="136" t="s">
        <v>12</v>
      </c>
      <c r="H43" s="1701">
        <f>H41+H42</f>
        <v>0</v>
      </c>
      <c r="I43" s="1701">
        <f>I41+I42</f>
        <v>0</v>
      </c>
      <c r="J43" s="1701">
        <f>J41+J42</f>
        <v>0</v>
      </c>
      <c r="K43" s="1701">
        <f>K41+K42</f>
        <v>0</v>
      </c>
      <c r="L43" s="1702">
        <v>0</v>
      </c>
      <c r="M43" s="1703">
        <f>M41+M42</f>
        <v>0</v>
      </c>
      <c r="N43" s="2342"/>
      <c r="O43" s="2347"/>
      <c r="P43" s="2347"/>
      <c r="Q43" s="2348"/>
      <c r="R43" s="144"/>
      <c r="S43" s="144"/>
      <c r="T43" s="144"/>
      <c r="U43" s="144"/>
      <c r="V43" s="144"/>
      <c r="W43" s="144"/>
    </row>
    <row r="44" spans="1:23" ht="13.8" thickBot="1">
      <c r="A44" s="133" t="s">
        <v>11</v>
      </c>
      <c r="B44" s="138" t="s">
        <v>34</v>
      </c>
      <c r="C44" s="3419" t="s">
        <v>14</v>
      </c>
      <c r="D44" s="3420"/>
      <c r="E44" s="3420"/>
      <c r="F44" s="3420"/>
      <c r="G44" s="4213"/>
      <c r="H44" s="2478">
        <f t="shared" ref="H44:M44" si="10">H43+H40</f>
        <v>0</v>
      </c>
      <c r="I44" s="2478">
        <f t="shared" si="10"/>
        <v>0</v>
      </c>
      <c r="J44" s="2478">
        <f t="shared" si="10"/>
        <v>0</v>
      </c>
      <c r="K44" s="2478">
        <f t="shared" si="10"/>
        <v>0</v>
      </c>
      <c r="L44" s="2480">
        <f t="shared" si="10"/>
        <v>0</v>
      </c>
      <c r="M44" s="1841">
        <f t="shared" si="10"/>
        <v>0</v>
      </c>
      <c r="N44" s="1830"/>
      <c r="O44" s="139"/>
      <c r="P44" s="139"/>
      <c r="Q44" s="1831"/>
      <c r="R44" s="144"/>
      <c r="S44" s="144"/>
      <c r="T44" s="144"/>
      <c r="U44" s="144"/>
      <c r="V44" s="144"/>
      <c r="W44" s="144"/>
    </row>
    <row r="45" spans="1:23" ht="13.8" thickBot="1">
      <c r="A45" s="140" t="s">
        <v>11</v>
      </c>
      <c r="B45" s="3565" t="s">
        <v>59</v>
      </c>
      <c r="C45" s="3566"/>
      <c r="D45" s="3566"/>
      <c r="E45" s="3566"/>
      <c r="F45" s="3566"/>
      <c r="G45" s="4081"/>
      <c r="H45" s="1938">
        <f t="shared" ref="H45:M45" si="11">H28+H36</f>
        <v>3525.68</v>
      </c>
      <c r="I45" s="1938">
        <f t="shared" si="11"/>
        <v>3479.08</v>
      </c>
      <c r="J45" s="1859">
        <f t="shared" si="11"/>
        <v>1707</v>
      </c>
      <c r="K45" s="1859">
        <f t="shared" si="11"/>
        <v>46.6</v>
      </c>
      <c r="L45" s="1859">
        <f t="shared" si="11"/>
        <v>3687</v>
      </c>
      <c r="M45" s="1859">
        <f t="shared" si="11"/>
        <v>3815</v>
      </c>
      <c r="N45" s="1939"/>
      <c r="O45" s="1939"/>
      <c r="P45" s="1939"/>
      <c r="Q45" s="1940"/>
      <c r="R45" s="168"/>
      <c r="S45" s="168"/>
      <c r="T45" s="168"/>
      <c r="U45" s="168"/>
      <c r="V45" s="168"/>
      <c r="W45" s="168"/>
    </row>
    <row r="46" spans="1:23" s="123" customFormat="1" ht="13.8" thickBot="1">
      <c r="A46" s="140"/>
      <c r="B46" s="138"/>
      <c r="C46" s="641"/>
      <c r="D46" s="2340"/>
      <c r="E46" s="2340"/>
      <c r="F46" s="2849" t="s">
        <v>564</v>
      </c>
      <c r="G46" s="2850"/>
      <c r="H46" s="627">
        <f>I46+K46</f>
        <v>20.68</v>
      </c>
      <c r="I46" s="627">
        <f>I14*1</f>
        <v>20.68</v>
      </c>
      <c r="J46" s="1949"/>
      <c r="K46" s="1949"/>
      <c r="L46" s="1949"/>
      <c r="M46" s="1949"/>
      <c r="N46" s="2487"/>
      <c r="O46" s="2488"/>
      <c r="P46" s="2488"/>
      <c r="Q46" s="2489"/>
      <c r="R46" s="168"/>
      <c r="S46" s="168"/>
      <c r="T46" s="168"/>
      <c r="U46" s="168"/>
      <c r="V46" s="168"/>
      <c r="W46" s="168"/>
    </row>
    <row r="47" spans="1:23" s="123" customFormat="1" ht="13.8" thickBot="1">
      <c r="A47" s="566" t="s">
        <v>11</v>
      </c>
      <c r="B47" s="2893" t="s">
        <v>569</v>
      </c>
      <c r="C47" s="2894"/>
      <c r="D47" s="2894"/>
      <c r="E47" s="2894"/>
      <c r="F47" s="2894"/>
      <c r="G47" s="4222"/>
      <c r="H47" s="1176">
        <f>H48-H46</f>
        <v>3505</v>
      </c>
      <c r="I47" s="1176">
        <f t="shared" ref="I47:M47" si="12">I48-I46</f>
        <v>3458.4</v>
      </c>
      <c r="J47" s="2490">
        <f t="shared" si="12"/>
        <v>1707</v>
      </c>
      <c r="K47" s="2490">
        <f t="shared" si="12"/>
        <v>46.6</v>
      </c>
      <c r="L47" s="2490">
        <f t="shared" si="12"/>
        <v>3687</v>
      </c>
      <c r="M47" s="2490">
        <f t="shared" si="12"/>
        <v>3815</v>
      </c>
      <c r="N47" s="4209"/>
      <c r="O47" s="4210"/>
      <c r="P47" s="4210"/>
      <c r="Q47" s="4211"/>
      <c r="R47" s="168"/>
      <c r="S47" s="168"/>
      <c r="T47" s="168"/>
      <c r="U47" s="168"/>
      <c r="V47" s="168"/>
      <c r="W47" s="168"/>
    </row>
    <row r="48" spans="1:23" ht="13.8" thickBot="1">
      <c r="A48" s="10" t="s">
        <v>11</v>
      </c>
      <c r="B48" s="3602" t="s">
        <v>15</v>
      </c>
      <c r="C48" s="3567"/>
      <c r="D48" s="3567"/>
      <c r="E48" s="3567"/>
      <c r="F48" s="3567"/>
      <c r="G48" s="3567"/>
      <c r="H48" s="2483">
        <f t="shared" ref="H48:M48" si="13">H45</f>
        <v>3525.68</v>
      </c>
      <c r="I48" s="2483">
        <f t="shared" si="13"/>
        <v>3479.08</v>
      </c>
      <c r="J48" s="2484">
        <f t="shared" si="13"/>
        <v>1707</v>
      </c>
      <c r="K48" s="2484">
        <f t="shared" si="13"/>
        <v>46.6</v>
      </c>
      <c r="L48" s="2484">
        <f t="shared" si="13"/>
        <v>3687</v>
      </c>
      <c r="M48" s="2484">
        <f t="shared" si="13"/>
        <v>3815</v>
      </c>
      <c r="N48" s="4196"/>
      <c r="O48" s="4197"/>
      <c r="P48" s="4197"/>
      <c r="Q48" s="4198"/>
      <c r="R48" s="168"/>
      <c r="S48" s="168"/>
      <c r="T48" s="168"/>
      <c r="U48" s="168"/>
      <c r="V48" s="168"/>
      <c r="W48" s="168"/>
    </row>
    <row r="49" spans="1:23">
      <c r="A49" s="123"/>
      <c r="B49" s="126"/>
      <c r="C49" s="126"/>
      <c r="D49" s="126"/>
      <c r="E49" s="126"/>
      <c r="F49" s="143"/>
      <c r="G49" s="143"/>
      <c r="H49" s="143"/>
      <c r="I49" s="143"/>
      <c r="J49" s="143"/>
      <c r="K49" s="143"/>
      <c r="L49" s="143"/>
      <c r="M49" s="143"/>
      <c r="N49" s="128"/>
      <c r="O49" s="128"/>
      <c r="P49" s="128"/>
      <c r="Q49" s="128"/>
      <c r="R49" s="168"/>
      <c r="S49" s="168"/>
      <c r="T49" s="168"/>
      <c r="U49" s="168"/>
      <c r="V49" s="168"/>
      <c r="W49" s="168"/>
    </row>
    <row r="50" spans="1:23">
      <c r="A50" s="123"/>
      <c r="B50" s="126"/>
      <c r="C50" s="126"/>
      <c r="D50" s="126"/>
      <c r="E50" s="126"/>
      <c r="F50" s="143"/>
      <c r="G50" s="143"/>
      <c r="H50" s="143"/>
      <c r="I50" s="143"/>
      <c r="J50" s="143"/>
      <c r="K50" s="143"/>
      <c r="L50" s="143"/>
      <c r="M50" s="143"/>
      <c r="N50" s="128"/>
      <c r="O50" s="128"/>
      <c r="P50" s="128"/>
      <c r="Q50" s="128"/>
      <c r="R50" s="168"/>
      <c r="S50" s="168"/>
      <c r="T50" s="168"/>
      <c r="U50" s="168"/>
      <c r="V50" s="168"/>
      <c r="W50" s="168"/>
    </row>
    <row r="51" spans="1:23">
      <c r="A51" s="123"/>
      <c r="B51" s="126"/>
      <c r="C51" s="126"/>
      <c r="D51" s="126"/>
      <c r="E51" s="126"/>
      <c r="F51" s="143"/>
      <c r="G51" s="143"/>
      <c r="H51" s="143"/>
      <c r="I51" s="143"/>
      <c r="J51" s="143"/>
      <c r="K51" s="143"/>
      <c r="L51" s="143"/>
      <c r="M51" s="143"/>
      <c r="N51" s="128"/>
      <c r="O51" s="128"/>
      <c r="P51" s="128"/>
      <c r="Q51" s="128"/>
      <c r="R51" s="144"/>
      <c r="S51" s="144"/>
      <c r="T51" s="144"/>
      <c r="U51" s="144"/>
      <c r="V51" s="144"/>
      <c r="W51" s="144"/>
    </row>
    <row r="52" spans="1:23" ht="13.8" thickBot="1">
      <c r="A52" s="123"/>
      <c r="B52" s="126"/>
      <c r="C52" s="126"/>
      <c r="D52" s="126"/>
      <c r="E52" s="3581" t="s">
        <v>16</v>
      </c>
      <c r="F52" s="4199"/>
      <c r="G52" s="4199"/>
      <c r="H52" s="4199"/>
      <c r="I52" s="4199"/>
      <c r="J52" s="4199"/>
      <c r="K52" s="4199"/>
      <c r="L52" s="4199"/>
      <c r="M52" s="2485"/>
      <c r="N52" s="128"/>
      <c r="O52" s="128"/>
      <c r="P52" s="128"/>
      <c r="Q52" s="128"/>
      <c r="R52" s="144"/>
      <c r="S52" s="144"/>
      <c r="T52" s="144"/>
      <c r="U52" s="144"/>
      <c r="V52" s="144"/>
      <c r="W52" s="144"/>
    </row>
    <row r="53" spans="1:23" ht="43.2" customHeight="1" thickBot="1">
      <c r="A53" s="123"/>
      <c r="B53" s="124"/>
      <c r="C53" s="4203" t="s">
        <v>17</v>
      </c>
      <c r="D53" s="4204"/>
      <c r="E53" s="4204"/>
      <c r="F53" s="4204"/>
      <c r="G53" s="4205"/>
      <c r="H53" s="4206" t="s">
        <v>374</v>
      </c>
      <c r="I53" s="4207"/>
      <c r="J53" s="4207"/>
      <c r="K53" s="4208"/>
      <c r="L53" s="144"/>
      <c r="M53" s="144"/>
      <c r="N53" s="124"/>
      <c r="O53" s="161"/>
      <c r="P53" s="124"/>
      <c r="Q53" s="124"/>
      <c r="R53" s="144"/>
      <c r="S53" s="144"/>
      <c r="T53" s="144"/>
      <c r="U53" s="144"/>
      <c r="V53" s="144"/>
      <c r="W53" s="144"/>
    </row>
    <row r="54" spans="1:23" ht="13.8" thickBot="1">
      <c r="A54" s="123"/>
      <c r="B54" s="124"/>
      <c r="C54" s="4232" t="s">
        <v>18</v>
      </c>
      <c r="D54" s="4233"/>
      <c r="E54" s="4233"/>
      <c r="F54" s="4233"/>
      <c r="G54" s="4234"/>
      <c r="H54" s="2860">
        <v>3525.68</v>
      </c>
      <c r="I54" s="2861"/>
      <c r="J54" s="2861"/>
      <c r="K54" s="2862"/>
      <c r="L54" s="144"/>
      <c r="M54" s="144"/>
      <c r="N54" s="124"/>
      <c r="O54" s="161"/>
      <c r="P54" s="124"/>
      <c r="Q54" s="124"/>
      <c r="R54" s="144"/>
      <c r="S54" s="144"/>
      <c r="T54" s="144"/>
      <c r="U54" s="144"/>
      <c r="V54" s="144"/>
      <c r="W54" s="144"/>
    </row>
    <row r="55" spans="1:23">
      <c r="A55" s="123"/>
      <c r="B55" s="124"/>
      <c r="C55" s="4241" t="s">
        <v>60</v>
      </c>
      <c r="D55" s="4242"/>
      <c r="E55" s="4242"/>
      <c r="F55" s="4242"/>
      <c r="G55" s="4243"/>
      <c r="H55" s="4244">
        <v>3365</v>
      </c>
      <c r="I55" s="4245"/>
      <c r="J55" s="4245"/>
      <c r="K55" s="4246"/>
      <c r="L55" s="144"/>
      <c r="M55" s="144"/>
      <c r="N55" s="2486"/>
      <c r="O55" s="161"/>
      <c r="P55" s="124"/>
      <c r="Q55" s="124"/>
      <c r="R55" s="144"/>
      <c r="S55" s="144"/>
      <c r="T55" s="144"/>
      <c r="U55" s="144"/>
      <c r="V55" s="144"/>
      <c r="W55" s="144"/>
    </row>
    <row r="56" spans="1:23">
      <c r="A56" s="123"/>
      <c r="B56" s="124"/>
      <c r="C56" s="4223" t="s">
        <v>61</v>
      </c>
      <c r="D56" s="4239"/>
      <c r="E56" s="4239"/>
      <c r="F56" s="4239"/>
      <c r="G56" s="4240"/>
      <c r="H56" s="4200"/>
      <c r="I56" s="4201"/>
      <c r="J56" s="4201"/>
      <c r="K56" s="4202"/>
      <c r="L56" s="144"/>
      <c r="M56" s="144"/>
      <c r="N56" s="124"/>
      <c r="O56" s="161"/>
      <c r="P56" s="124"/>
      <c r="Q56" s="124"/>
      <c r="R56" s="144"/>
      <c r="S56" s="144"/>
      <c r="T56" s="144"/>
      <c r="U56" s="144"/>
      <c r="V56" s="144"/>
      <c r="W56" s="144"/>
    </row>
    <row r="57" spans="1:23">
      <c r="A57" s="123"/>
      <c r="B57" s="124"/>
      <c r="C57" s="4214" t="s">
        <v>1136</v>
      </c>
      <c r="D57" s="4215"/>
      <c r="E57" s="4215"/>
      <c r="F57" s="4215"/>
      <c r="G57" s="4238"/>
      <c r="H57" s="4200">
        <v>140</v>
      </c>
      <c r="I57" s="4201"/>
      <c r="J57" s="4201"/>
      <c r="K57" s="4202"/>
      <c r="L57" s="144"/>
      <c r="M57" s="144"/>
      <c r="N57" s="124"/>
      <c r="O57" s="161"/>
      <c r="P57" s="124"/>
      <c r="Q57" s="124"/>
      <c r="R57" s="144"/>
      <c r="S57" s="144"/>
      <c r="T57" s="144"/>
      <c r="U57" s="144"/>
      <c r="V57" s="144"/>
      <c r="W57" s="144"/>
    </row>
    <row r="58" spans="1:23">
      <c r="A58" s="123"/>
      <c r="B58" s="124"/>
      <c r="C58" s="4214" t="s">
        <v>73</v>
      </c>
      <c r="D58" s="4215"/>
      <c r="E58" s="4215"/>
      <c r="F58" s="4215"/>
      <c r="G58" s="4238"/>
      <c r="H58" s="4200">
        <v>0</v>
      </c>
      <c r="I58" s="4201"/>
      <c r="J58" s="4201"/>
      <c r="K58" s="4202"/>
      <c r="L58" s="144"/>
      <c r="M58" s="144"/>
      <c r="N58" s="124"/>
      <c r="O58" s="161"/>
      <c r="P58" s="124"/>
      <c r="Q58" s="124"/>
      <c r="R58" s="144"/>
      <c r="S58" s="144"/>
      <c r="T58" s="144"/>
      <c r="U58" s="144"/>
      <c r="V58" s="144"/>
      <c r="W58" s="144"/>
    </row>
    <row r="59" spans="1:23">
      <c r="A59" s="123"/>
      <c r="B59" s="124"/>
      <c r="C59" s="4223" t="s">
        <v>161</v>
      </c>
      <c r="D59" s="4239"/>
      <c r="E59" s="4239"/>
      <c r="F59" s="4239"/>
      <c r="G59" s="4240"/>
      <c r="H59" s="4200">
        <v>0</v>
      </c>
      <c r="I59" s="4201"/>
      <c r="J59" s="4201"/>
      <c r="K59" s="4202"/>
      <c r="L59" s="144"/>
      <c r="M59" s="144"/>
      <c r="N59" s="124"/>
      <c r="O59" s="161"/>
      <c r="P59" s="124"/>
      <c r="Q59" s="124"/>
      <c r="R59" s="123"/>
      <c r="S59" s="123"/>
      <c r="T59" s="123"/>
      <c r="U59" s="123"/>
      <c r="V59" s="123"/>
      <c r="W59" s="123"/>
    </row>
    <row r="60" spans="1:23">
      <c r="A60" s="123"/>
      <c r="B60" s="124"/>
      <c r="C60" s="4223" t="s">
        <v>62</v>
      </c>
      <c r="D60" s="4224"/>
      <c r="E60" s="4224"/>
      <c r="F60" s="4224"/>
      <c r="G60" s="4225"/>
      <c r="H60" s="4200"/>
      <c r="I60" s="3190"/>
      <c r="J60" s="3190"/>
      <c r="K60" s="3191"/>
      <c r="L60" s="144"/>
      <c r="M60" s="144"/>
      <c r="N60" s="124"/>
      <c r="O60" s="161"/>
      <c r="P60" s="124"/>
      <c r="Q60" s="124"/>
      <c r="R60" s="123"/>
      <c r="S60" s="123"/>
      <c r="T60" s="123"/>
      <c r="U60" s="123"/>
      <c r="V60" s="123"/>
      <c r="W60" s="123"/>
    </row>
    <row r="61" spans="1:23" ht="13.8" thickBot="1">
      <c r="A61" s="123"/>
      <c r="B61" s="124"/>
      <c r="C61" s="4226" t="s">
        <v>722</v>
      </c>
      <c r="D61" s="4227"/>
      <c r="E61" s="4227"/>
      <c r="F61" s="4227"/>
      <c r="G61" s="4228"/>
      <c r="H61" s="4229">
        <v>20.68</v>
      </c>
      <c r="I61" s="4230"/>
      <c r="J61" s="4230"/>
      <c r="K61" s="4231"/>
      <c r="L61" s="144"/>
      <c r="M61" s="144"/>
      <c r="N61" s="124"/>
      <c r="O61" s="161"/>
      <c r="P61" s="124"/>
      <c r="Q61" s="124"/>
      <c r="R61" s="123"/>
      <c r="S61" s="123"/>
      <c r="T61" s="123"/>
      <c r="U61" s="123"/>
      <c r="V61" s="123"/>
      <c r="W61" s="123"/>
    </row>
    <row r="62" spans="1:23" ht="13.8" thickBot="1">
      <c r="A62" s="123"/>
      <c r="B62" s="124"/>
      <c r="C62" s="4232" t="s">
        <v>19</v>
      </c>
      <c r="D62" s="4233"/>
      <c r="E62" s="4233"/>
      <c r="F62" s="4233"/>
      <c r="G62" s="4234"/>
      <c r="H62" s="4235">
        <f>H63*1</f>
        <v>0</v>
      </c>
      <c r="I62" s="4236"/>
      <c r="J62" s="4236"/>
      <c r="K62" s="4237"/>
      <c r="L62" s="144"/>
      <c r="M62" s="144"/>
      <c r="N62" s="124"/>
      <c r="O62" s="161"/>
      <c r="P62" s="124"/>
      <c r="Q62" s="124"/>
      <c r="R62" s="123"/>
      <c r="S62" s="123"/>
      <c r="T62" s="123"/>
      <c r="U62" s="123"/>
      <c r="V62" s="123"/>
      <c r="W62" s="123"/>
    </row>
    <row r="63" spans="1:23" ht="13.8" thickBot="1">
      <c r="A63" s="123"/>
      <c r="B63" s="124"/>
      <c r="C63" s="4214" t="s">
        <v>64</v>
      </c>
      <c r="D63" s="4215"/>
      <c r="E63" s="4215"/>
      <c r="F63" s="4215"/>
      <c r="G63" s="4216"/>
      <c r="H63" s="4201">
        <v>0</v>
      </c>
      <c r="I63" s="4201"/>
      <c r="J63" s="4201"/>
      <c r="K63" s="4202"/>
      <c r="L63" s="144"/>
      <c r="M63" s="144"/>
      <c r="N63" s="124"/>
      <c r="O63" s="161"/>
      <c r="P63" s="124"/>
      <c r="Q63" s="124"/>
      <c r="R63" s="123"/>
      <c r="S63" s="123"/>
      <c r="T63" s="123"/>
      <c r="U63" s="123"/>
      <c r="V63" s="123"/>
      <c r="W63" s="123"/>
    </row>
    <row r="64" spans="1:23" ht="13.8" thickBot="1">
      <c r="A64" s="123"/>
      <c r="B64" s="124"/>
      <c r="C64" s="4217" t="s">
        <v>20</v>
      </c>
      <c r="D64" s="4218"/>
      <c r="E64" s="4218"/>
      <c r="F64" s="4218"/>
      <c r="G64" s="4219"/>
      <c r="H64" s="4220">
        <f>H62+H54</f>
        <v>3525.68</v>
      </c>
      <c r="I64" s="4220"/>
      <c r="J64" s="4220"/>
      <c r="K64" s="4221"/>
      <c r="L64" s="144"/>
      <c r="M64" s="144"/>
      <c r="N64" s="124"/>
      <c r="O64" s="161"/>
      <c r="P64" s="124"/>
      <c r="Q64" s="124"/>
      <c r="R64" s="123"/>
      <c r="S64" s="123"/>
      <c r="T64" s="123"/>
      <c r="U64" s="123"/>
      <c r="V64" s="123"/>
      <c r="W64" s="123"/>
    </row>
  </sheetData>
  <mergeCells count="148">
    <mergeCell ref="N1:O1"/>
    <mergeCell ref="C63:G63"/>
    <mergeCell ref="H63:K63"/>
    <mergeCell ref="C64:G64"/>
    <mergeCell ref="H64:K64"/>
    <mergeCell ref="F46:G46"/>
    <mergeCell ref="B47:G47"/>
    <mergeCell ref="C60:G60"/>
    <mergeCell ref="H60:K60"/>
    <mergeCell ref="C61:G61"/>
    <mergeCell ref="H61:K61"/>
    <mergeCell ref="C62:G62"/>
    <mergeCell ref="H62:K62"/>
    <mergeCell ref="C57:G57"/>
    <mergeCell ref="H57:K57"/>
    <mergeCell ref="C58:G58"/>
    <mergeCell ref="H58:K58"/>
    <mergeCell ref="C59:G59"/>
    <mergeCell ref="H59:K59"/>
    <mergeCell ref="C54:G54"/>
    <mergeCell ref="H54:K54"/>
    <mergeCell ref="C55:G55"/>
    <mergeCell ref="H55:K55"/>
    <mergeCell ref="C56:G56"/>
    <mergeCell ref="H56:K56"/>
    <mergeCell ref="C53:G53"/>
    <mergeCell ref="H53:K53"/>
    <mergeCell ref="N47:Q47"/>
    <mergeCell ref="F41:F43"/>
    <mergeCell ref="N41:N42"/>
    <mergeCell ref="O41:O42"/>
    <mergeCell ref="P41:P42"/>
    <mergeCell ref="Q41:Q42"/>
    <mergeCell ref="C44:G44"/>
    <mergeCell ref="A41:A42"/>
    <mergeCell ref="B41:B42"/>
    <mergeCell ref="C41:C43"/>
    <mergeCell ref="D41:D43"/>
    <mergeCell ref="E41:E43"/>
    <mergeCell ref="B45:G45"/>
    <mergeCell ref="B48:G48"/>
    <mergeCell ref="N48:Q48"/>
    <mergeCell ref="E52:L52"/>
    <mergeCell ref="Q33:Q35"/>
    <mergeCell ref="C36:G36"/>
    <mergeCell ref="C37:Q37"/>
    <mergeCell ref="A38:A39"/>
    <mergeCell ref="B38:B39"/>
    <mergeCell ref="C38:C40"/>
    <mergeCell ref="D38:D39"/>
    <mergeCell ref="E38:E40"/>
    <mergeCell ref="I33:I34"/>
    <mergeCell ref="J33:J34"/>
    <mergeCell ref="K33:K34"/>
    <mergeCell ref="L33:L34"/>
    <mergeCell ref="M33:M34"/>
    <mergeCell ref="N33:N35"/>
    <mergeCell ref="F38:F40"/>
    <mergeCell ref="N38:N39"/>
    <mergeCell ref="O38:O39"/>
    <mergeCell ref="P38:P39"/>
    <mergeCell ref="Q38:Q39"/>
    <mergeCell ref="O30:O31"/>
    <mergeCell ref="P30:P31"/>
    <mergeCell ref="Q30:Q31"/>
    <mergeCell ref="A33:A35"/>
    <mergeCell ref="C33:C35"/>
    <mergeCell ref="D33:D35"/>
    <mergeCell ref="E33:E34"/>
    <mergeCell ref="F33:F34"/>
    <mergeCell ref="G33:G34"/>
    <mergeCell ref="H33:H34"/>
    <mergeCell ref="G30:G31"/>
    <mergeCell ref="H30:H31"/>
    <mergeCell ref="I30:I31"/>
    <mergeCell ref="J30:J31"/>
    <mergeCell ref="K30:K31"/>
    <mergeCell ref="N30:N31"/>
    <mergeCell ref="A30:A31"/>
    <mergeCell ref="B30:B31"/>
    <mergeCell ref="C30:C32"/>
    <mergeCell ref="D30:D32"/>
    <mergeCell ref="E30:E32"/>
    <mergeCell ref="F30:F32"/>
    <mergeCell ref="O33:O35"/>
    <mergeCell ref="P33:P35"/>
    <mergeCell ref="H25:H26"/>
    <mergeCell ref="I25:I26"/>
    <mergeCell ref="J25:J26"/>
    <mergeCell ref="K25:K26"/>
    <mergeCell ref="C28:G28"/>
    <mergeCell ref="C29:Q29"/>
    <mergeCell ref="F22:F24"/>
    <mergeCell ref="G22:G23"/>
    <mergeCell ref="A25:A26"/>
    <mergeCell ref="B25:B26"/>
    <mergeCell ref="C25:C27"/>
    <mergeCell ref="D25:D27"/>
    <mergeCell ref="E25:E27"/>
    <mergeCell ref="F25:F27"/>
    <mergeCell ref="G25:G26"/>
    <mergeCell ref="M16:M18"/>
    <mergeCell ref="A20:A21"/>
    <mergeCell ref="C20:C21"/>
    <mergeCell ref="E20:E21"/>
    <mergeCell ref="F20:F21"/>
    <mergeCell ref="A22:A23"/>
    <mergeCell ref="B22:B23"/>
    <mergeCell ref="C22:C24"/>
    <mergeCell ref="D22:D24"/>
    <mergeCell ref="E22:E24"/>
    <mergeCell ref="G16:G18"/>
    <mergeCell ref="H16:H18"/>
    <mergeCell ref="I16:I18"/>
    <mergeCell ref="J16:J18"/>
    <mergeCell ref="K16:K18"/>
    <mergeCell ref="L16:L18"/>
    <mergeCell ref="A16:A18"/>
    <mergeCell ref="B16:B18"/>
    <mergeCell ref="C16:C19"/>
    <mergeCell ref="D16:D19"/>
    <mergeCell ref="E16:E18"/>
    <mergeCell ref="F16:F18"/>
    <mergeCell ref="B7:Q7"/>
    <mergeCell ref="C8:Q8"/>
    <mergeCell ref="A10:A13"/>
    <mergeCell ref="B10:B13"/>
    <mergeCell ref="C10:C15"/>
    <mergeCell ref="D10:D14"/>
    <mergeCell ref="E10:E14"/>
    <mergeCell ref="F10:F14"/>
    <mergeCell ref="M4:M6"/>
    <mergeCell ref="N4:Q4"/>
    <mergeCell ref="H5:H6"/>
    <mergeCell ref="I5:J5"/>
    <mergeCell ref="K5:K6"/>
    <mergeCell ref="N5:N6"/>
    <mergeCell ref="O5:Q5"/>
    <mergeCell ref="D3:W3"/>
    <mergeCell ref="A4:A6"/>
    <mergeCell ref="B4:B6"/>
    <mergeCell ref="C4:C6"/>
    <mergeCell ref="D4:D6"/>
    <mergeCell ref="E4:E6"/>
    <mergeCell ref="F4:F6"/>
    <mergeCell ref="G4:G6"/>
    <mergeCell ref="H4:K4"/>
    <mergeCell ref="L4:L6"/>
  </mergeCells>
  <pageMargins left="0.7" right="0.7" top="0.75" bottom="0.75" header="0.3" footer="0.3"/>
  <pageSetup paperSize="9" orientation="landscape"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6"/>
  <sheetViews>
    <sheetView workbookViewId="0">
      <selection activeCell="Q1" sqref="Q1:T1"/>
    </sheetView>
  </sheetViews>
  <sheetFormatPr defaultRowHeight="13.2"/>
  <cols>
    <col min="1" max="6" width="2.5546875" customWidth="1"/>
    <col min="7" max="7" width="24.33203125" customWidth="1"/>
    <col min="8" max="8" width="7.88671875" customWidth="1"/>
    <col min="9" max="9" width="5.44140625" customWidth="1"/>
    <col min="10" max="10" width="5.6640625" customWidth="1"/>
    <col min="11" max="11" width="6.6640625" customWidth="1"/>
    <col min="12" max="12" width="7.109375" customWidth="1"/>
    <col min="13" max="13" width="6.5546875" customWidth="1"/>
    <col min="14" max="14" width="7.109375" customWidth="1"/>
    <col min="15" max="15" width="6.44140625" customWidth="1"/>
    <col min="16" max="16" width="7.6640625" customWidth="1"/>
    <col min="17" max="17" width="22.6640625" customWidth="1"/>
    <col min="18" max="18" width="3.88671875" customWidth="1"/>
    <col min="19" max="19" width="3.6640625" customWidth="1"/>
    <col min="20" max="20" width="3.5546875" customWidth="1"/>
  </cols>
  <sheetData>
    <row r="1" spans="1:20" ht="42.6" customHeight="1">
      <c r="A1" s="123"/>
      <c r="B1" s="123"/>
      <c r="C1" s="123"/>
      <c r="D1" s="123"/>
      <c r="E1" s="123"/>
      <c r="F1" s="123"/>
      <c r="G1" s="123"/>
      <c r="H1" s="123"/>
      <c r="I1" s="123"/>
      <c r="J1" s="123"/>
      <c r="K1" s="123"/>
      <c r="L1" s="123"/>
      <c r="M1" s="123"/>
      <c r="N1" s="123"/>
      <c r="O1" s="123"/>
      <c r="P1" s="123"/>
      <c r="Q1" s="2833" t="s">
        <v>1156</v>
      </c>
      <c r="R1" s="2833"/>
      <c r="S1" s="2833"/>
      <c r="T1" s="2833"/>
    </row>
    <row r="2" spans="1:20" ht="15.6">
      <c r="A2" s="124"/>
      <c r="B2" s="124"/>
      <c r="C2" s="124"/>
      <c r="D2" s="124"/>
      <c r="E2" s="124"/>
      <c r="F2" s="124"/>
      <c r="G2" s="124"/>
      <c r="H2" s="278" t="s">
        <v>166</v>
      </c>
      <c r="I2" s="278"/>
      <c r="J2" s="279"/>
      <c r="K2" s="278"/>
      <c r="L2" s="278"/>
      <c r="M2" s="278"/>
      <c r="N2" s="278"/>
      <c r="O2" s="278"/>
      <c r="P2" s="278"/>
      <c r="Q2" s="278"/>
      <c r="R2" s="124"/>
      <c r="S2" s="124"/>
      <c r="T2" s="124"/>
    </row>
    <row r="3" spans="1:20" ht="13.8" thickBot="1">
      <c r="A3" s="331"/>
      <c r="B3" s="9"/>
      <c r="C3" s="9"/>
      <c r="D3" s="9"/>
      <c r="E3" s="9"/>
      <c r="F3" s="9"/>
      <c r="G3" s="2895" t="s">
        <v>33</v>
      </c>
      <c r="H3" s="2895"/>
      <c r="I3" s="2895"/>
      <c r="J3" s="2895"/>
      <c r="K3" s="2895"/>
      <c r="L3" s="2895"/>
      <c r="M3" s="2895"/>
      <c r="N3" s="2895"/>
      <c r="O3" s="2895"/>
      <c r="P3" s="2895"/>
      <c r="Q3" s="2895"/>
      <c r="R3" s="2895"/>
      <c r="S3" s="2895"/>
      <c r="T3" s="2895"/>
    </row>
    <row r="4" spans="1:20" ht="46.2" customHeight="1">
      <c r="A4" s="2896" t="s">
        <v>0</v>
      </c>
      <c r="B4" s="2899" t="s">
        <v>1</v>
      </c>
      <c r="C4" s="2899" t="s">
        <v>2</v>
      </c>
      <c r="D4" s="3685"/>
      <c r="E4" s="3685"/>
      <c r="F4" s="2899"/>
      <c r="G4" s="2902" t="s">
        <v>3</v>
      </c>
      <c r="H4" s="2905" t="s">
        <v>4</v>
      </c>
      <c r="I4" s="2908" t="s">
        <v>5</v>
      </c>
      <c r="J4" s="2905" t="s">
        <v>6</v>
      </c>
      <c r="K4" s="2914" t="s">
        <v>372</v>
      </c>
      <c r="L4" s="2915"/>
      <c r="M4" s="2915"/>
      <c r="N4" s="2916"/>
      <c r="O4" s="2917" t="s">
        <v>283</v>
      </c>
      <c r="P4" s="2911" t="s">
        <v>466</v>
      </c>
      <c r="Q4" s="2920" t="s">
        <v>21</v>
      </c>
      <c r="R4" s="2921"/>
      <c r="S4" s="2921"/>
      <c r="T4" s="2922"/>
    </row>
    <row r="5" spans="1:20">
      <c r="A5" s="2897"/>
      <c r="B5" s="2900"/>
      <c r="C5" s="2900"/>
      <c r="D5" s="4247"/>
      <c r="E5" s="4247"/>
      <c r="F5" s="2900"/>
      <c r="G5" s="2903"/>
      <c r="H5" s="2906"/>
      <c r="I5" s="2909"/>
      <c r="J5" s="2906"/>
      <c r="K5" s="2923" t="s">
        <v>7</v>
      </c>
      <c r="L5" s="2925" t="s">
        <v>8</v>
      </c>
      <c r="M5" s="2925"/>
      <c r="N5" s="2926" t="s">
        <v>76</v>
      </c>
      <c r="O5" s="2918"/>
      <c r="P5" s="2912"/>
      <c r="Q5" s="2928" t="s">
        <v>32</v>
      </c>
      <c r="R5" s="2930" t="s">
        <v>9</v>
      </c>
      <c r="S5" s="2930"/>
      <c r="T5" s="2931"/>
    </row>
    <row r="6" spans="1:20" ht="112.95" customHeight="1" thickBot="1">
      <c r="A6" s="2898"/>
      <c r="B6" s="2901"/>
      <c r="C6" s="2901"/>
      <c r="D6" s="4248"/>
      <c r="E6" s="4248"/>
      <c r="F6" s="2901"/>
      <c r="G6" s="2904"/>
      <c r="H6" s="2907"/>
      <c r="I6" s="2910"/>
      <c r="J6" s="2907"/>
      <c r="K6" s="2924"/>
      <c r="L6" s="2698" t="s">
        <v>7</v>
      </c>
      <c r="M6" s="2698" t="s">
        <v>10</v>
      </c>
      <c r="N6" s="2927"/>
      <c r="O6" s="2919"/>
      <c r="P6" s="2913"/>
      <c r="Q6" s="2929"/>
      <c r="R6" s="130" t="s">
        <v>235</v>
      </c>
      <c r="S6" s="130" t="s">
        <v>282</v>
      </c>
      <c r="T6" s="131" t="s">
        <v>373</v>
      </c>
    </row>
    <row r="7" spans="1:20" ht="23.4" customHeight="1" thickBot="1">
      <c r="A7" s="2713" t="s">
        <v>11</v>
      </c>
      <c r="B7" s="3783" t="s">
        <v>980</v>
      </c>
      <c r="C7" s="3784"/>
      <c r="D7" s="3784"/>
      <c r="E7" s="3784"/>
      <c r="F7" s="3784"/>
      <c r="G7" s="3784"/>
      <c r="H7" s="3784"/>
      <c r="I7" s="3784"/>
      <c r="J7" s="3784"/>
      <c r="K7" s="3784"/>
      <c r="L7" s="3784"/>
      <c r="M7" s="3784"/>
      <c r="N7" s="3784"/>
      <c r="O7" s="3784"/>
      <c r="P7" s="3785"/>
      <c r="Q7" s="391" t="s">
        <v>377</v>
      </c>
      <c r="R7" s="385"/>
      <c r="S7" s="385"/>
      <c r="T7" s="392"/>
    </row>
    <row r="8" spans="1:20" ht="48.6" thickBot="1">
      <c r="A8" s="4249"/>
      <c r="B8" s="4250"/>
      <c r="C8" s="4250"/>
      <c r="D8" s="4250"/>
      <c r="E8" s="4250"/>
      <c r="F8" s="4250"/>
      <c r="G8" s="4250"/>
      <c r="H8" s="4250"/>
      <c r="I8" s="4250"/>
      <c r="J8" s="4250"/>
      <c r="K8" s="4250"/>
      <c r="L8" s="4250"/>
      <c r="M8" s="4250"/>
      <c r="N8" s="4250"/>
      <c r="O8" s="4250"/>
      <c r="P8" s="4251"/>
      <c r="Q8" s="420" t="s">
        <v>981</v>
      </c>
      <c r="R8" s="1170">
        <v>63</v>
      </c>
      <c r="S8" s="1170">
        <v>64</v>
      </c>
      <c r="T8" s="1170">
        <v>65</v>
      </c>
    </row>
    <row r="9" spans="1:20" ht="36.6" thickBot="1">
      <c r="A9" s="4252"/>
      <c r="B9" s="4253"/>
      <c r="C9" s="4253"/>
      <c r="D9" s="4253"/>
      <c r="E9" s="4253"/>
      <c r="F9" s="4253"/>
      <c r="G9" s="4253"/>
      <c r="H9" s="4253"/>
      <c r="I9" s="4253"/>
      <c r="J9" s="4253"/>
      <c r="K9" s="4253"/>
      <c r="L9" s="4253"/>
      <c r="M9" s="4253"/>
      <c r="N9" s="4253"/>
      <c r="O9" s="4253"/>
      <c r="P9" s="4254"/>
      <c r="Q9" s="117" t="s">
        <v>316</v>
      </c>
      <c r="R9" s="1962">
        <v>54</v>
      </c>
      <c r="S9" s="1962">
        <v>56</v>
      </c>
      <c r="T9" s="1962">
        <v>57</v>
      </c>
    </row>
    <row r="10" spans="1:20" ht="13.8" thickBot="1">
      <c r="A10" s="133" t="s">
        <v>11</v>
      </c>
      <c r="B10" s="384" t="s">
        <v>11</v>
      </c>
      <c r="C10" s="2839" t="s">
        <v>982</v>
      </c>
      <c r="D10" s="3786"/>
      <c r="E10" s="3786"/>
      <c r="F10" s="3786"/>
      <c r="G10" s="3786"/>
      <c r="H10" s="3786"/>
      <c r="I10" s="3786"/>
      <c r="J10" s="3786"/>
      <c r="K10" s="3786"/>
      <c r="L10" s="3786"/>
      <c r="M10" s="3786"/>
      <c r="N10" s="3786"/>
      <c r="O10" s="3786"/>
      <c r="P10" s="3786"/>
      <c r="Q10" s="3786"/>
      <c r="R10" s="3786"/>
      <c r="S10" s="3786"/>
      <c r="T10" s="3787"/>
    </row>
    <row r="11" spans="1:20" ht="24.6" thickBot="1">
      <c r="A11" s="2813" t="s">
        <v>11</v>
      </c>
      <c r="B11" s="2815" t="s">
        <v>11</v>
      </c>
      <c r="C11" s="2817" t="s">
        <v>11</v>
      </c>
      <c r="D11" s="2701"/>
      <c r="E11" s="2701"/>
      <c r="F11" s="3638"/>
      <c r="G11" s="2819" t="s">
        <v>167</v>
      </c>
      <c r="H11" s="2821" t="s">
        <v>40</v>
      </c>
      <c r="I11" s="2823" t="s">
        <v>58</v>
      </c>
      <c r="J11" s="333" t="s">
        <v>36</v>
      </c>
      <c r="K11" s="334">
        <f>L11+N11</f>
        <v>10532.4</v>
      </c>
      <c r="L11" s="196">
        <v>10532.4</v>
      </c>
      <c r="M11" s="195">
        <v>9364.1</v>
      </c>
      <c r="N11" s="336">
        <v>0</v>
      </c>
      <c r="O11" s="156">
        <v>10600</v>
      </c>
      <c r="P11" s="359">
        <v>11130</v>
      </c>
      <c r="Q11" s="117" t="s">
        <v>168</v>
      </c>
      <c r="R11" s="381">
        <v>29</v>
      </c>
      <c r="S11" s="381">
        <v>29</v>
      </c>
      <c r="T11" s="380">
        <v>29</v>
      </c>
    </row>
    <row r="12" spans="1:20" ht="13.8" thickBot="1">
      <c r="A12" s="2838"/>
      <c r="B12" s="2842"/>
      <c r="C12" s="2835"/>
      <c r="D12" s="2702"/>
      <c r="E12" s="2702"/>
      <c r="F12" s="3378"/>
      <c r="G12" s="2836"/>
      <c r="H12" s="2837"/>
      <c r="I12" s="3691"/>
      <c r="J12" s="252" t="s">
        <v>163</v>
      </c>
      <c r="K12" s="351">
        <f t="shared" ref="K12:K13" si="0">L12+N12</f>
        <v>1792.8999999999999</v>
      </c>
      <c r="L12" s="352">
        <v>1752.6</v>
      </c>
      <c r="M12" s="460">
        <v>0</v>
      </c>
      <c r="N12" s="354">
        <v>40.299999999999997</v>
      </c>
      <c r="O12" s="355">
        <v>1860</v>
      </c>
      <c r="P12" s="360">
        <v>1940</v>
      </c>
      <c r="Q12" s="4256" t="s">
        <v>169</v>
      </c>
      <c r="R12" s="495">
        <v>4500</v>
      </c>
      <c r="S12" s="495">
        <v>4550</v>
      </c>
      <c r="T12" s="496">
        <v>4600</v>
      </c>
    </row>
    <row r="13" spans="1:20" ht="13.8" thickBot="1">
      <c r="A13" s="2838"/>
      <c r="B13" s="2842"/>
      <c r="C13" s="2835"/>
      <c r="D13" s="2702"/>
      <c r="E13" s="2702"/>
      <c r="F13" s="3378"/>
      <c r="G13" s="2836"/>
      <c r="H13" s="2837"/>
      <c r="I13" s="3691"/>
      <c r="J13" s="252" t="s">
        <v>52</v>
      </c>
      <c r="K13" s="344">
        <f t="shared" si="0"/>
        <v>0</v>
      </c>
      <c r="L13" s="352"/>
      <c r="M13" s="353"/>
      <c r="N13" s="354"/>
      <c r="O13" s="355"/>
      <c r="P13" s="360"/>
      <c r="Q13" s="4257"/>
      <c r="R13" s="495"/>
      <c r="S13" s="495"/>
      <c r="T13" s="496"/>
    </row>
    <row r="14" spans="1:20" ht="13.8" thickBot="1">
      <c r="A14" s="2838"/>
      <c r="B14" s="2842"/>
      <c r="C14" s="3683"/>
      <c r="D14" s="2717"/>
      <c r="E14" s="2717"/>
      <c r="F14" s="3378"/>
      <c r="G14" s="2836"/>
      <c r="H14" s="3653"/>
      <c r="I14" s="3654"/>
      <c r="J14" s="120"/>
      <c r="K14" s="337"/>
      <c r="L14" s="338"/>
      <c r="M14" s="339"/>
      <c r="N14" s="340"/>
      <c r="O14" s="341"/>
      <c r="P14" s="361"/>
      <c r="Q14" s="442"/>
      <c r="R14" s="1950"/>
      <c r="S14" s="1950"/>
      <c r="T14" s="1951"/>
    </row>
    <row r="15" spans="1:20" ht="13.8" thickBot="1">
      <c r="A15" s="2814"/>
      <c r="B15" s="2816"/>
      <c r="C15" s="3683"/>
      <c r="D15" s="2717"/>
      <c r="E15" s="2717"/>
      <c r="F15" s="4255"/>
      <c r="G15" s="2820"/>
      <c r="H15" s="2822"/>
      <c r="I15" s="2822"/>
      <c r="J15" s="152" t="s">
        <v>12</v>
      </c>
      <c r="K15" s="153">
        <f>SUM(K11:K14)</f>
        <v>12325.3</v>
      </c>
      <c r="L15" s="153">
        <f t="shared" ref="L15:P15" si="1">SUM(L11:L14)</f>
        <v>12285</v>
      </c>
      <c r="M15" s="619">
        <f t="shared" si="1"/>
        <v>9364.1</v>
      </c>
      <c r="N15" s="153">
        <f t="shared" si="1"/>
        <v>40.299999999999997</v>
      </c>
      <c r="O15" s="153">
        <f t="shared" si="1"/>
        <v>12460</v>
      </c>
      <c r="P15" s="14">
        <f t="shared" si="1"/>
        <v>13070</v>
      </c>
      <c r="Q15" s="388"/>
      <c r="R15" s="1960"/>
      <c r="S15" s="1960"/>
      <c r="T15" s="1961"/>
    </row>
    <row r="16" spans="1:20" ht="24.6" thickBot="1">
      <c r="A16" s="2813" t="s">
        <v>11</v>
      </c>
      <c r="B16" s="2815" t="s">
        <v>11</v>
      </c>
      <c r="C16" s="2817" t="s">
        <v>13</v>
      </c>
      <c r="D16" s="2701"/>
      <c r="E16" s="2701"/>
      <c r="F16" s="3638"/>
      <c r="G16" s="2819" t="s">
        <v>170</v>
      </c>
      <c r="H16" s="2821" t="s">
        <v>40</v>
      </c>
      <c r="I16" s="2823" t="s">
        <v>58</v>
      </c>
      <c r="J16" s="333" t="s">
        <v>558</v>
      </c>
      <c r="K16" s="334">
        <f>L16+N16</f>
        <v>7807</v>
      </c>
      <c r="L16" s="196">
        <v>7803.5</v>
      </c>
      <c r="M16" s="195">
        <v>7450.1</v>
      </c>
      <c r="N16" s="336">
        <v>3.5</v>
      </c>
      <c r="O16" s="156">
        <v>7900</v>
      </c>
      <c r="P16" s="359">
        <v>8200</v>
      </c>
      <c r="Q16" s="2718" t="s">
        <v>171</v>
      </c>
      <c r="R16" s="495">
        <v>920</v>
      </c>
      <c r="S16" s="495">
        <v>950</v>
      </c>
      <c r="T16" s="496">
        <v>1400</v>
      </c>
    </row>
    <row r="17" spans="1:20" ht="13.8" thickBot="1">
      <c r="A17" s="2838"/>
      <c r="B17" s="2842"/>
      <c r="C17" s="2835"/>
      <c r="D17" s="2702"/>
      <c r="E17" s="2702"/>
      <c r="F17" s="3378"/>
      <c r="G17" s="2836"/>
      <c r="H17" s="2837"/>
      <c r="I17" s="3691"/>
      <c r="J17" s="252" t="s">
        <v>52</v>
      </c>
      <c r="K17" s="344">
        <f>L17+N17</f>
        <v>0</v>
      </c>
      <c r="L17" s="352"/>
      <c r="M17" s="353"/>
      <c r="N17" s="354"/>
      <c r="O17" s="355"/>
      <c r="P17" s="360"/>
      <c r="Q17" s="387" t="s">
        <v>172</v>
      </c>
      <c r="R17" s="495">
        <v>777</v>
      </c>
      <c r="S17" s="495">
        <v>780</v>
      </c>
      <c r="T17" s="496">
        <v>790</v>
      </c>
    </row>
    <row r="18" spans="1:20" ht="13.8" thickBot="1">
      <c r="A18" s="2838"/>
      <c r="B18" s="2842"/>
      <c r="C18" s="2835"/>
      <c r="D18" s="2702"/>
      <c r="E18" s="2702"/>
      <c r="F18" s="3378"/>
      <c r="G18" s="2836"/>
      <c r="H18" s="2837"/>
      <c r="I18" s="3691"/>
      <c r="J18" s="252" t="s">
        <v>751</v>
      </c>
      <c r="K18" s="344">
        <f>L18+N18</f>
        <v>155.80000000000001</v>
      </c>
      <c r="L18" s="118">
        <v>155.80000000000001</v>
      </c>
      <c r="M18" s="318">
        <v>0</v>
      </c>
      <c r="N18" s="346">
        <v>0</v>
      </c>
      <c r="O18" s="355"/>
      <c r="P18" s="360"/>
      <c r="Q18" s="382"/>
      <c r="R18" s="381"/>
      <c r="S18" s="381"/>
      <c r="T18" s="380"/>
    </row>
    <row r="19" spans="1:20" ht="13.8" thickBot="1">
      <c r="A19" s="2814"/>
      <c r="B19" s="2816"/>
      <c r="C19" s="2818"/>
      <c r="D19" s="2703"/>
      <c r="E19" s="2703"/>
      <c r="F19" s="3639"/>
      <c r="G19" s="2820"/>
      <c r="H19" s="2822"/>
      <c r="I19" s="2822"/>
      <c r="J19" s="152" t="s">
        <v>12</v>
      </c>
      <c r="K19" s="153">
        <f t="shared" ref="K19:P19" si="2">SUM(K16:K18)</f>
        <v>7962.8</v>
      </c>
      <c r="L19" s="153">
        <f t="shared" si="2"/>
        <v>7959.3</v>
      </c>
      <c r="M19" s="153">
        <f t="shared" si="2"/>
        <v>7450.1</v>
      </c>
      <c r="N19" s="153">
        <f t="shared" si="2"/>
        <v>3.5</v>
      </c>
      <c r="O19" s="153">
        <f t="shared" si="2"/>
        <v>7900</v>
      </c>
      <c r="P19" s="14">
        <f t="shared" si="2"/>
        <v>8200</v>
      </c>
      <c r="Q19" s="379"/>
      <c r="R19" s="376"/>
      <c r="S19" s="376"/>
      <c r="T19" s="280"/>
    </row>
    <row r="20" spans="1:20" ht="13.8" thickBot="1">
      <c r="A20" s="2813" t="s">
        <v>11</v>
      </c>
      <c r="B20" s="2815" t="s">
        <v>11</v>
      </c>
      <c r="C20" s="2817" t="s">
        <v>34</v>
      </c>
      <c r="D20" s="2701"/>
      <c r="E20" s="2701"/>
      <c r="F20" s="3638"/>
      <c r="G20" s="2819" t="s">
        <v>173</v>
      </c>
      <c r="H20" s="2821" t="s">
        <v>40</v>
      </c>
      <c r="I20" s="2823" t="s">
        <v>58</v>
      </c>
      <c r="J20" s="333" t="s">
        <v>558</v>
      </c>
      <c r="K20" s="334">
        <f>L20+N20</f>
        <v>77.3</v>
      </c>
      <c r="L20" s="196">
        <v>77.3</v>
      </c>
      <c r="M20" s="335"/>
      <c r="N20" s="336">
        <v>0</v>
      </c>
      <c r="O20" s="156">
        <v>80</v>
      </c>
      <c r="P20" s="359">
        <v>90</v>
      </c>
      <c r="Q20" s="2718" t="s">
        <v>514</v>
      </c>
      <c r="R20" s="381">
        <v>1</v>
      </c>
      <c r="S20" s="381">
        <v>1</v>
      </c>
      <c r="T20" s="380">
        <v>2</v>
      </c>
    </row>
    <row r="21" spans="1:20" ht="28.2" customHeight="1" thickBot="1">
      <c r="A21" s="2814"/>
      <c r="B21" s="2816"/>
      <c r="C21" s="2818"/>
      <c r="D21" s="2703"/>
      <c r="E21" s="2703"/>
      <c r="F21" s="3639"/>
      <c r="G21" s="2820"/>
      <c r="H21" s="2822"/>
      <c r="I21" s="2822"/>
      <c r="J21" s="152" t="s">
        <v>12</v>
      </c>
      <c r="K21" s="153">
        <f t="shared" ref="K21:P21" si="3">SUM(K20:K20)</f>
        <v>77.3</v>
      </c>
      <c r="L21" s="153">
        <f t="shared" si="3"/>
        <v>77.3</v>
      </c>
      <c r="M21" s="153">
        <f t="shared" si="3"/>
        <v>0</v>
      </c>
      <c r="N21" s="153">
        <f t="shared" si="3"/>
        <v>0</v>
      </c>
      <c r="O21" s="153">
        <f t="shared" si="3"/>
        <v>80</v>
      </c>
      <c r="P21" s="14">
        <f t="shared" si="3"/>
        <v>90</v>
      </c>
      <c r="Q21" s="388"/>
      <c r="R21" s="389"/>
      <c r="S21" s="389"/>
      <c r="T21" s="390"/>
    </row>
    <row r="22" spans="1:20" ht="13.8" thickBot="1">
      <c r="A22" s="140"/>
      <c r="B22" s="138"/>
      <c r="C22" s="399"/>
      <c r="D22" s="399"/>
      <c r="E22" s="399"/>
      <c r="F22" s="3419" t="s">
        <v>14</v>
      </c>
      <c r="G22" s="3420"/>
      <c r="H22" s="3420"/>
      <c r="I22" s="3420"/>
      <c r="J22" s="3421"/>
      <c r="K22" s="141">
        <f t="shared" ref="K22:P22" si="4">K21+K19+K15</f>
        <v>20365.400000000001</v>
      </c>
      <c r="L22" s="141">
        <f t="shared" si="4"/>
        <v>20321.599999999999</v>
      </c>
      <c r="M22" s="141">
        <f t="shared" si="4"/>
        <v>16814.2</v>
      </c>
      <c r="N22" s="141">
        <f t="shared" si="4"/>
        <v>43.8</v>
      </c>
      <c r="O22" s="141">
        <f t="shared" si="4"/>
        <v>20440</v>
      </c>
      <c r="P22" s="141">
        <f t="shared" si="4"/>
        <v>21360</v>
      </c>
      <c r="Q22" s="327"/>
      <c r="R22" s="328"/>
      <c r="S22" s="328"/>
      <c r="T22" s="329"/>
    </row>
    <row r="23" spans="1:20" ht="13.8" thickBot="1">
      <c r="A23" s="132" t="s">
        <v>11</v>
      </c>
      <c r="B23" s="2706" t="s">
        <v>983</v>
      </c>
      <c r="C23" s="2706"/>
      <c r="D23" s="2706"/>
      <c r="E23" s="2706"/>
      <c r="F23" s="2706"/>
      <c r="G23" s="385"/>
      <c r="H23" s="2706"/>
      <c r="I23" s="2706"/>
      <c r="J23" s="2706"/>
      <c r="K23" s="2706"/>
      <c r="L23" s="2706"/>
      <c r="M23" s="2706"/>
      <c r="N23" s="2706"/>
      <c r="O23" s="2706"/>
      <c r="P23" s="2706"/>
      <c r="Q23" s="1166"/>
      <c r="R23" s="2706"/>
      <c r="S23" s="2706"/>
      <c r="T23" s="2707"/>
    </row>
    <row r="24" spans="1:20" ht="13.8" thickBot="1">
      <c r="A24" s="133" t="s">
        <v>11</v>
      </c>
      <c r="B24" s="134" t="s">
        <v>13</v>
      </c>
      <c r="C24" s="2839" t="s">
        <v>984</v>
      </c>
      <c r="D24" s="2840"/>
      <c r="E24" s="2840"/>
      <c r="F24" s="2840"/>
      <c r="G24" s="2840"/>
      <c r="H24" s="2840"/>
      <c r="I24" s="2840"/>
      <c r="J24" s="2840"/>
      <c r="K24" s="2840"/>
      <c r="L24" s="2840"/>
      <c r="M24" s="2840"/>
      <c r="N24" s="2840"/>
      <c r="O24" s="2840"/>
      <c r="P24" s="2840"/>
      <c r="Q24" s="2840"/>
      <c r="R24" s="2840"/>
      <c r="S24" s="2840"/>
      <c r="T24" s="2841"/>
    </row>
    <row r="25" spans="1:20" ht="60" customHeight="1" thickBot="1">
      <c r="A25" s="4258"/>
      <c r="B25" s="3106"/>
      <c r="C25" s="3106"/>
      <c r="D25" s="3106"/>
      <c r="E25" s="3106"/>
      <c r="F25" s="3106"/>
      <c r="G25" s="3106"/>
      <c r="H25" s="3106"/>
      <c r="I25" s="3106"/>
      <c r="J25" s="3106"/>
      <c r="K25" s="3106"/>
      <c r="L25" s="3106"/>
      <c r="M25" s="3106"/>
      <c r="N25" s="3106"/>
      <c r="O25" s="3106"/>
      <c r="P25" s="4259"/>
      <c r="Q25" s="443" t="s">
        <v>388</v>
      </c>
      <c r="R25" s="538">
        <v>1</v>
      </c>
      <c r="S25" s="539">
        <v>1</v>
      </c>
      <c r="T25" s="1167">
        <v>1</v>
      </c>
    </row>
    <row r="26" spans="1:20" ht="13.8" thickBot="1">
      <c r="A26" s="2813" t="s">
        <v>11</v>
      </c>
      <c r="B26" s="2815" t="s">
        <v>13</v>
      </c>
      <c r="C26" s="2817" t="s">
        <v>11</v>
      </c>
      <c r="D26" s="2701"/>
      <c r="E26" s="2701"/>
      <c r="F26" s="3638"/>
      <c r="G26" s="2819" t="s">
        <v>174</v>
      </c>
      <c r="H26" s="2821" t="s">
        <v>40</v>
      </c>
      <c r="I26" s="2823" t="s">
        <v>58</v>
      </c>
      <c r="J26" s="333" t="s">
        <v>36</v>
      </c>
      <c r="K26" s="334">
        <f>L26+N26</f>
        <v>5642.5</v>
      </c>
      <c r="L26" s="196">
        <v>5612.5</v>
      </c>
      <c r="M26" s="195">
        <v>4278.8</v>
      </c>
      <c r="N26" s="336">
        <v>30</v>
      </c>
      <c r="O26" s="156">
        <v>5900</v>
      </c>
      <c r="P26" s="119">
        <v>6220</v>
      </c>
      <c r="Q26" s="4262" t="s">
        <v>175</v>
      </c>
      <c r="R26" s="381">
        <v>22</v>
      </c>
      <c r="S26" s="381">
        <v>22</v>
      </c>
      <c r="T26" s="380">
        <v>21</v>
      </c>
    </row>
    <row r="27" spans="1:20" ht="13.8" thickBot="1">
      <c r="A27" s="2838"/>
      <c r="B27" s="2842"/>
      <c r="C27" s="2835"/>
      <c r="D27" s="2702"/>
      <c r="E27" s="2702"/>
      <c r="F27" s="3378"/>
      <c r="G27" s="2836"/>
      <c r="H27" s="2837"/>
      <c r="I27" s="2834"/>
      <c r="J27" s="252" t="s">
        <v>163</v>
      </c>
      <c r="K27" s="351">
        <f t="shared" ref="K27:K29" si="5">L27+N27</f>
        <v>289.5</v>
      </c>
      <c r="L27" s="352">
        <v>287.5</v>
      </c>
      <c r="M27" s="460">
        <v>92.2</v>
      </c>
      <c r="N27" s="354">
        <v>2</v>
      </c>
      <c r="O27" s="355">
        <v>300</v>
      </c>
      <c r="P27" s="356">
        <v>305</v>
      </c>
      <c r="Q27" s="4263"/>
      <c r="R27" s="381"/>
      <c r="S27" s="381"/>
      <c r="T27" s="380"/>
    </row>
    <row r="28" spans="1:20" ht="36.6" customHeight="1" thickBot="1">
      <c r="A28" s="2838"/>
      <c r="B28" s="2842"/>
      <c r="C28" s="2835"/>
      <c r="D28" s="2702"/>
      <c r="E28" s="2702"/>
      <c r="F28" s="3378"/>
      <c r="G28" s="2836"/>
      <c r="H28" s="2837"/>
      <c r="I28" s="2834"/>
      <c r="J28" s="252" t="s">
        <v>68</v>
      </c>
      <c r="K28" s="351">
        <f t="shared" si="5"/>
        <v>0</v>
      </c>
      <c r="L28" s="352">
        <v>0</v>
      </c>
      <c r="M28" s="460">
        <v>0</v>
      </c>
      <c r="N28" s="354"/>
      <c r="O28" s="355"/>
      <c r="P28" s="356"/>
      <c r="Q28" s="446" t="s">
        <v>291</v>
      </c>
      <c r="R28" s="381">
        <v>10</v>
      </c>
      <c r="S28" s="435">
        <v>11</v>
      </c>
      <c r="T28" s="381">
        <v>12</v>
      </c>
    </row>
    <row r="29" spans="1:20" ht="24.6" thickBot="1">
      <c r="A29" s="2838"/>
      <c r="B29" s="2842"/>
      <c r="C29" s="2835"/>
      <c r="D29" s="2702"/>
      <c r="E29" s="2702"/>
      <c r="F29" s="3378"/>
      <c r="G29" s="2836"/>
      <c r="H29" s="2837"/>
      <c r="I29" s="2834"/>
      <c r="J29" s="120" t="s">
        <v>559</v>
      </c>
      <c r="K29" s="344">
        <f t="shared" si="5"/>
        <v>0</v>
      </c>
      <c r="L29" s="338"/>
      <c r="M29" s="339"/>
      <c r="N29" s="340"/>
      <c r="O29" s="16"/>
      <c r="P29" s="342"/>
      <c r="Q29" s="445" t="s">
        <v>176</v>
      </c>
      <c r="R29" s="495">
        <v>875</v>
      </c>
      <c r="S29" s="1952">
        <v>855</v>
      </c>
      <c r="T29" s="495">
        <v>835</v>
      </c>
    </row>
    <row r="30" spans="1:20" ht="18.600000000000001" customHeight="1" thickBot="1">
      <c r="A30" s="2814"/>
      <c r="B30" s="2816"/>
      <c r="C30" s="2818"/>
      <c r="D30" s="2703"/>
      <c r="E30" s="2703"/>
      <c r="F30" s="3639"/>
      <c r="G30" s="2820"/>
      <c r="H30" s="2822"/>
      <c r="I30" s="2822"/>
      <c r="J30" s="152" t="s">
        <v>12</v>
      </c>
      <c r="K30" s="153">
        <f>SUM(K26:K29)</f>
        <v>5932</v>
      </c>
      <c r="L30" s="153">
        <f t="shared" ref="L30:P30" si="6">SUM(L26:L29)</f>
        <v>5900</v>
      </c>
      <c r="M30" s="153">
        <f t="shared" si="6"/>
        <v>4371</v>
      </c>
      <c r="N30" s="153">
        <f t="shared" si="6"/>
        <v>32</v>
      </c>
      <c r="O30" s="153">
        <f t="shared" si="6"/>
        <v>6200</v>
      </c>
      <c r="P30" s="153">
        <f t="shared" si="6"/>
        <v>6525</v>
      </c>
      <c r="Q30" s="444"/>
      <c r="R30" s="1953"/>
      <c r="S30" s="1954"/>
      <c r="T30" s="1953"/>
    </row>
    <row r="31" spans="1:20" ht="13.8" thickBot="1">
      <c r="A31" s="2813" t="s">
        <v>11</v>
      </c>
      <c r="B31" s="2815" t="s">
        <v>13</v>
      </c>
      <c r="C31" s="2817" t="s">
        <v>13</v>
      </c>
      <c r="D31" s="2701"/>
      <c r="E31" s="2701"/>
      <c r="F31" s="3638"/>
      <c r="G31" s="2819" t="s">
        <v>177</v>
      </c>
      <c r="H31" s="2821" t="s">
        <v>40</v>
      </c>
      <c r="I31" s="2823" t="s">
        <v>58</v>
      </c>
      <c r="J31" s="333" t="s">
        <v>558</v>
      </c>
      <c r="K31" s="334">
        <f>L31+N31</f>
        <v>18468.599999999999</v>
      </c>
      <c r="L31" s="196">
        <v>18459</v>
      </c>
      <c r="M31" s="195">
        <v>17705.400000000001</v>
      </c>
      <c r="N31" s="336">
        <v>9.6</v>
      </c>
      <c r="O31" s="156">
        <v>19000</v>
      </c>
      <c r="P31" s="119">
        <v>20360</v>
      </c>
      <c r="Q31" s="2718" t="s">
        <v>178</v>
      </c>
      <c r="R31" s="495">
        <v>9560</v>
      </c>
      <c r="S31" s="495">
        <v>9600</v>
      </c>
      <c r="T31" s="496">
        <v>9630</v>
      </c>
    </row>
    <row r="32" spans="1:20" ht="13.8" thickBot="1">
      <c r="A32" s="2838"/>
      <c r="B32" s="2842"/>
      <c r="C32" s="2835"/>
      <c r="D32" s="2702"/>
      <c r="E32" s="2702"/>
      <c r="F32" s="3378"/>
      <c r="G32" s="2836"/>
      <c r="H32" s="2837"/>
      <c r="I32" s="2834"/>
      <c r="J32" s="343" t="s">
        <v>571</v>
      </c>
      <c r="K32" s="344">
        <f>L32+N32</f>
        <v>104.7</v>
      </c>
      <c r="L32" s="118">
        <v>104.7</v>
      </c>
      <c r="M32" s="318">
        <v>0</v>
      </c>
      <c r="N32" s="346">
        <v>0</v>
      </c>
      <c r="O32" s="347">
        <v>110</v>
      </c>
      <c r="P32" s="348">
        <v>115</v>
      </c>
      <c r="Q32" s="2718"/>
      <c r="R32" s="495"/>
      <c r="S32" s="495"/>
      <c r="T32" s="496"/>
    </row>
    <row r="33" spans="1:20" ht="13.8" thickBot="1">
      <c r="A33" s="2838"/>
      <c r="B33" s="2842"/>
      <c r="C33" s="2835"/>
      <c r="D33" s="2702"/>
      <c r="E33" s="2702"/>
      <c r="F33" s="3378"/>
      <c r="G33" s="2836"/>
      <c r="H33" s="2837"/>
      <c r="I33" s="2834"/>
      <c r="J33" s="252" t="s">
        <v>69</v>
      </c>
      <c r="K33" s="351">
        <f t="shared" ref="K33:K34" si="7">L33+N33</f>
        <v>1962.1</v>
      </c>
      <c r="L33" s="352">
        <v>1962.1</v>
      </c>
      <c r="M33" s="460">
        <v>1409.8</v>
      </c>
      <c r="N33" s="354">
        <v>0</v>
      </c>
      <c r="O33" s="355">
        <v>2060</v>
      </c>
      <c r="P33" s="356">
        <v>2160</v>
      </c>
      <c r="Q33" s="2718"/>
      <c r="R33" s="497"/>
      <c r="S33" s="497"/>
      <c r="T33" s="498"/>
    </row>
    <row r="34" spans="1:20">
      <c r="A34" s="2838"/>
      <c r="B34" s="2842"/>
      <c r="C34" s="2835"/>
      <c r="D34" s="2702"/>
      <c r="E34" s="2702"/>
      <c r="F34" s="3378"/>
      <c r="G34" s="2836"/>
      <c r="H34" s="2837"/>
      <c r="I34" s="2834"/>
      <c r="J34" s="252" t="s">
        <v>52</v>
      </c>
      <c r="K34" s="344">
        <f t="shared" si="7"/>
        <v>323.10000000000002</v>
      </c>
      <c r="L34" s="352">
        <v>283.8</v>
      </c>
      <c r="M34" s="460">
        <v>37.9</v>
      </c>
      <c r="N34" s="354">
        <v>39.299999999999997</v>
      </c>
      <c r="O34" s="355">
        <v>300</v>
      </c>
      <c r="P34" s="356">
        <v>310</v>
      </c>
      <c r="Q34" s="4264"/>
      <c r="R34" s="1955"/>
      <c r="S34" s="1956"/>
      <c r="T34" s="1955"/>
    </row>
    <row r="35" spans="1:20" ht="13.8" thickBot="1">
      <c r="A35" s="2814"/>
      <c r="B35" s="2816"/>
      <c r="C35" s="2818"/>
      <c r="D35" s="2703"/>
      <c r="E35" s="2703"/>
      <c r="F35" s="3639"/>
      <c r="G35" s="2820"/>
      <c r="H35" s="2822"/>
      <c r="I35" s="2822"/>
      <c r="J35" s="152" t="s">
        <v>12</v>
      </c>
      <c r="K35" s="153">
        <f t="shared" ref="K35:P35" si="8">SUM(K31:K34)</f>
        <v>20858.499999999996</v>
      </c>
      <c r="L35" s="153">
        <f t="shared" si="8"/>
        <v>20809.599999999999</v>
      </c>
      <c r="M35" s="153">
        <f t="shared" si="8"/>
        <v>19153.100000000002</v>
      </c>
      <c r="N35" s="153">
        <f t="shared" si="8"/>
        <v>48.9</v>
      </c>
      <c r="O35" s="153">
        <f t="shared" si="8"/>
        <v>21470</v>
      </c>
      <c r="P35" s="159">
        <f t="shared" si="8"/>
        <v>22945</v>
      </c>
      <c r="Q35" s="4265"/>
      <c r="R35" s="1957"/>
      <c r="S35" s="1958"/>
      <c r="T35" s="1957"/>
    </row>
    <row r="36" spans="1:20" ht="13.8" thickBot="1">
      <c r="A36" s="2813" t="s">
        <v>11</v>
      </c>
      <c r="B36" s="2815" t="s">
        <v>13</v>
      </c>
      <c r="C36" s="2817" t="s">
        <v>34</v>
      </c>
      <c r="D36" s="2701"/>
      <c r="E36" s="2701"/>
      <c r="F36" s="3638"/>
      <c r="G36" s="2819" t="s">
        <v>238</v>
      </c>
      <c r="H36" s="2821" t="s">
        <v>40</v>
      </c>
      <c r="I36" s="2823" t="s">
        <v>58</v>
      </c>
      <c r="J36" s="333" t="s">
        <v>36</v>
      </c>
      <c r="K36" s="334">
        <f>L36+N36</f>
        <v>2</v>
      </c>
      <c r="L36" s="196">
        <v>2</v>
      </c>
      <c r="M36" s="335"/>
      <c r="N36" s="336">
        <v>0</v>
      </c>
      <c r="O36" s="156">
        <v>0</v>
      </c>
      <c r="P36" s="119">
        <v>0</v>
      </c>
      <c r="Q36" s="2718" t="s">
        <v>179</v>
      </c>
      <c r="R36" s="495">
        <v>3600</v>
      </c>
      <c r="S36" s="495">
        <v>3700</v>
      </c>
      <c r="T36" s="496">
        <v>3800</v>
      </c>
    </row>
    <row r="37" spans="1:20" ht="13.8" thickBot="1">
      <c r="A37" s="2814"/>
      <c r="B37" s="2816"/>
      <c r="C37" s="2818"/>
      <c r="D37" s="2703"/>
      <c r="E37" s="2703"/>
      <c r="F37" s="3639"/>
      <c r="G37" s="2820"/>
      <c r="H37" s="2822"/>
      <c r="I37" s="2822"/>
      <c r="J37" s="152" t="s">
        <v>12</v>
      </c>
      <c r="K37" s="153">
        <f t="shared" ref="K37:P37" si="9">SUM(K36:K36)</f>
        <v>2</v>
      </c>
      <c r="L37" s="153">
        <f t="shared" si="9"/>
        <v>2</v>
      </c>
      <c r="M37" s="153">
        <f t="shared" si="9"/>
        <v>0</v>
      </c>
      <c r="N37" s="153">
        <f t="shared" si="9"/>
        <v>0</v>
      </c>
      <c r="O37" s="153">
        <f t="shared" si="9"/>
        <v>0</v>
      </c>
      <c r="P37" s="153">
        <f t="shared" si="9"/>
        <v>0</v>
      </c>
      <c r="Q37" s="2721"/>
      <c r="R37" s="1957"/>
      <c r="S37" s="1958"/>
      <c r="T37" s="1957"/>
    </row>
    <row r="38" spans="1:20" ht="13.8" thickBot="1">
      <c r="A38" s="2813" t="s">
        <v>11</v>
      </c>
      <c r="B38" s="2815" t="s">
        <v>13</v>
      </c>
      <c r="C38" s="2817" t="s">
        <v>55</v>
      </c>
      <c r="D38" s="2701"/>
      <c r="E38" s="2701"/>
      <c r="F38" s="3638"/>
      <c r="G38" s="2819" t="s">
        <v>515</v>
      </c>
      <c r="H38" s="2821" t="s">
        <v>40</v>
      </c>
      <c r="I38" s="2823" t="s">
        <v>58</v>
      </c>
      <c r="J38" s="333" t="s">
        <v>36</v>
      </c>
      <c r="K38" s="334">
        <f>L38+N38</f>
        <v>0</v>
      </c>
      <c r="L38" s="196">
        <v>0</v>
      </c>
      <c r="M38" s="335"/>
      <c r="N38" s="336">
        <v>0</v>
      </c>
      <c r="O38" s="156">
        <v>0</v>
      </c>
      <c r="P38" s="119">
        <v>0</v>
      </c>
      <c r="Q38" s="2718"/>
      <c r="R38" s="381"/>
      <c r="S38" s="381"/>
      <c r="T38" s="380"/>
    </row>
    <row r="39" spans="1:20" ht="13.8" thickBot="1">
      <c r="A39" s="2838"/>
      <c r="B39" s="2842"/>
      <c r="C39" s="2835"/>
      <c r="D39" s="2702"/>
      <c r="E39" s="2702"/>
      <c r="F39" s="3378"/>
      <c r="G39" s="2836"/>
      <c r="H39" s="2837"/>
      <c r="I39" s="2834"/>
      <c r="J39" s="252" t="s">
        <v>558</v>
      </c>
      <c r="K39" s="351">
        <f t="shared" ref="K39:K40" si="10">L39+N39</f>
        <v>1653.9</v>
      </c>
      <c r="L39" s="352">
        <v>1653.9</v>
      </c>
      <c r="M39" s="353"/>
      <c r="N39" s="354"/>
      <c r="O39" s="355">
        <v>1730</v>
      </c>
      <c r="P39" s="356">
        <v>1800</v>
      </c>
      <c r="Q39" s="382"/>
      <c r="R39" s="375"/>
      <c r="S39" s="375"/>
      <c r="T39" s="2710"/>
    </row>
    <row r="40" spans="1:20">
      <c r="A40" s="2838"/>
      <c r="B40" s="2842"/>
      <c r="C40" s="2835"/>
      <c r="D40" s="2702"/>
      <c r="E40" s="2702"/>
      <c r="F40" s="3378"/>
      <c r="G40" s="2836"/>
      <c r="H40" s="2837"/>
      <c r="I40" s="2834"/>
      <c r="J40" s="252" t="s">
        <v>52</v>
      </c>
      <c r="K40" s="344">
        <f t="shared" si="10"/>
        <v>31.2</v>
      </c>
      <c r="L40" s="352">
        <v>31.2</v>
      </c>
      <c r="M40" s="353"/>
      <c r="N40" s="354"/>
      <c r="O40" s="355">
        <v>28</v>
      </c>
      <c r="P40" s="356">
        <v>30</v>
      </c>
      <c r="Q40" s="4260"/>
      <c r="R40" s="421"/>
      <c r="S40" s="2708"/>
      <c r="T40" s="421"/>
    </row>
    <row r="41" spans="1:20" ht="13.8" thickBot="1">
      <c r="A41" s="2814"/>
      <c r="B41" s="2816"/>
      <c r="C41" s="2818"/>
      <c r="D41" s="2703"/>
      <c r="E41" s="2703"/>
      <c r="F41" s="3639"/>
      <c r="G41" s="2820"/>
      <c r="H41" s="2822"/>
      <c r="I41" s="2822"/>
      <c r="J41" s="152" t="s">
        <v>12</v>
      </c>
      <c r="K41" s="153">
        <f t="shared" ref="K41:P41" si="11">SUM(K38:K40)</f>
        <v>1685.1000000000001</v>
      </c>
      <c r="L41" s="153">
        <f t="shared" si="11"/>
        <v>1685.1000000000001</v>
      </c>
      <c r="M41" s="153">
        <f t="shared" si="11"/>
        <v>0</v>
      </c>
      <c r="N41" s="153">
        <f t="shared" si="11"/>
        <v>0</v>
      </c>
      <c r="O41" s="153">
        <f t="shared" si="11"/>
        <v>1758</v>
      </c>
      <c r="P41" s="153">
        <f t="shared" si="11"/>
        <v>1830</v>
      </c>
      <c r="Q41" s="4261"/>
      <c r="R41" s="2709"/>
      <c r="S41" s="418"/>
      <c r="T41" s="2709"/>
    </row>
    <row r="42" spans="1:20" ht="24.6" thickBot="1">
      <c r="A42" s="2813" t="s">
        <v>11</v>
      </c>
      <c r="B42" s="2815" t="s">
        <v>13</v>
      </c>
      <c r="C42" s="2817" t="s">
        <v>56</v>
      </c>
      <c r="D42" s="2701"/>
      <c r="E42" s="2701"/>
      <c r="F42" s="3638"/>
      <c r="G42" s="2819" t="s">
        <v>289</v>
      </c>
      <c r="H42" s="2821" t="s">
        <v>40</v>
      </c>
      <c r="I42" s="2823" t="s">
        <v>58</v>
      </c>
      <c r="J42" s="333" t="s">
        <v>36</v>
      </c>
      <c r="K42" s="334">
        <f>L42+N42</f>
        <v>32</v>
      </c>
      <c r="L42" s="196">
        <v>32</v>
      </c>
      <c r="M42" s="335"/>
      <c r="N42" s="336">
        <v>0</v>
      </c>
      <c r="O42" s="156">
        <v>32</v>
      </c>
      <c r="P42" s="119">
        <v>32</v>
      </c>
      <c r="Q42" s="2718" t="s">
        <v>292</v>
      </c>
      <c r="R42" s="495">
        <v>4</v>
      </c>
      <c r="S42" s="495">
        <v>2</v>
      </c>
      <c r="T42" s="496">
        <v>2</v>
      </c>
    </row>
    <row r="43" spans="1:20" ht="13.8" thickBot="1">
      <c r="A43" s="2838"/>
      <c r="B43" s="2842"/>
      <c r="C43" s="2835"/>
      <c r="D43" s="2702"/>
      <c r="E43" s="2702"/>
      <c r="F43" s="3378"/>
      <c r="G43" s="2836"/>
      <c r="H43" s="2837"/>
      <c r="I43" s="2834"/>
      <c r="J43" s="252" t="s">
        <v>68</v>
      </c>
      <c r="K43" s="351">
        <f t="shared" ref="K43:K44" si="12">L43+N43</f>
        <v>120</v>
      </c>
      <c r="L43" s="352">
        <v>120</v>
      </c>
      <c r="M43" s="353"/>
      <c r="N43" s="620"/>
      <c r="O43" s="355">
        <v>130</v>
      </c>
      <c r="P43" s="356">
        <v>140</v>
      </c>
      <c r="Q43" s="382"/>
      <c r="R43" s="375"/>
      <c r="S43" s="375"/>
      <c r="T43" s="2710"/>
    </row>
    <row r="44" spans="1:20">
      <c r="A44" s="2838"/>
      <c r="B44" s="2842"/>
      <c r="C44" s="2835"/>
      <c r="D44" s="2702"/>
      <c r="E44" s="2702"/>
      <c r="F44" s="3378"/>
      <c r="G44" s="2836"/>
      <c r="H44" s="2837"/>
      <c r="I44" s="2834"/>
      <c r="J44" s="252" t="s">
        <v>52</v>
      </c>
      <c r="K44" s="344">
        <f t="shared" si="12"/>
        <v>0</v>
      </c>
      <c r="L44" s="352"/>
      <c r="M44" s="353"/>
      <c r="N44" s="354"/>
      <c r="O44" s="355"/>
      <c r="P44" s="356"/>
      <c r="Q44" s="4260"/>
      <c r="R44" s="421"/>
      <c r="S44" s="2708"/>
      <c r="T44" s="421"/>
    </row>
    <row r="45" spans="1:20" ht="13.8" thickBot="1">
      <c r="A45" s="2814"/>
      <c r="B45" s="2816"/>
      <c r="C45" s="2818"/>
      <c r="D45" s="2703"/>
      <c r="E45" s="2703"/>
      <c r="F45" s="3639"/>
      <c r="G45" s="2820"/>
      <c r="H45" s="2822"/>
      <c r="I45" s="2822"/>
      <c r="J45" s="152" t="s">
        <v>12</v>
      </c>
      <c r="K45" s="153">
        <f t="shared" ref="K45:P45" si="13">SUM(K42:K44)</f>
        <v>152</v>
      </c>
      <c r="L45" s="153">
        <f t="shared" si="13"/>
        <v>152</v>
      </c>
      <c r="M45" s="153">
        <f t="shared" si="13"/>
        <v>0</v>
      </c>
      <c r="N45" s="153">
        <f t="shared" si="13"/>
        <v>0</v>
      </c>
      <c r="O45" s="153">
        <f t="shared" si="13"/>
        <v>162</v>
      </c>
      <c r="P45" s="153">
        <f t="shared" si="13"/>
        <v>172</v>
      </c>
      <c r="Q45" s="4261"/>
      <c r="R45" s="2709"/>
      <c r="S45" s="418"/>
      <c r="T45" s="2709"/>
    </row>
    <row r="46" spans="1:20" ht="13.8" thickBot="1">
      <c r="A46" s="140"/>
      <c r="B46" s="138"/>
      <c r="C46" s="399"/>
      <c r="D46" s="399"/>
      <c r="E46" s="399"/>
      <c r="F46" s="3419" t="s">
        <v>14</v>
      </c>
      <c r="G46" s="3420"/>
      <c r="H46" s="3420"/>
      <c r="I46" s="3420"/>
      <c r="J46" s="3421"/>
      <c r="K46" s="141">
        <f>K45+K41+K37+K35+K30</f>
        <v>28629.599999999995</v>
      </c>
      <c r="L46" s="141">
        <f t="shared" ref="L46:P46" si="14">L45+L41+L37+L35+L30</f>
        <v>28548.699999999997</v>
      </c>
      <c r="M46" s="141">
        <f t="shared" si="14"/>
        <v>23524.100000000002</v>
      </c>
      <c r="N46" s="141">
        <f t="shared" si="14"/>
        <v>80.900000000000006</v>
      </c>
      <c r="O46" s="141">
        <f t="shared" si="14"/>
        <v>29590</v>
      </c>
      <c r="P46" s="141">
        <f t="shared" si="14"/>
        <v>31472</v>
      </c>
      <c r="Q46" s="327"/>
      <c r="R46" s="328"/>
      <c r="S46" s="328"/>
      <c r="T46" s="329"/>
    </row>
    <row r="47" spans="1:20" ht="13.8" thickBot="1">
      <c r="A47" s="132" t="s">
        <v>11</v>
      </c>
      <c r="B47" s="4266" t="s">
        <v>983</v>
      </c>
      <c r="C47" s="3699"/>
      <c r="D47" s="3699"/>
      <c r="E47" s="3699"/>
      <c r="F47" s="3699"/>
      <c r="G47" s="3699"/>
      <c r="H47" s="3699"/>
      <c r="I47" s="3699"/>
      <c r="J47" s="3699"/>
      <c r="K47" s="3699"/>
      <c r="L47" s="3699"/>
      <c r="M47" s="3699"/>
      <c r="N47" s="3699"/>
      <c r="O47" s="3699"/>
      <c r="P47" s="3699"/>
      <c r="Q47" s="3699"/>
      <c r="R47" s="554"/>
      <c r="S47" s="554"/>
      <c r="T47" s="555"/>
    </row>
    <row r="48" spans="1:20" ht="26.4" customHeight="1" thickBot="1">
      <c r="A48" s="133" t="s">
        <v>11</v>
      </c>
      <c r="B48" s="134" t="s">
        <v>34</v>
      </c>
      <c r="C48" s="2839" t="s">
        <v>985</v>
      </c>
      <c r="D48" s="2840"/>
      <c r="E48" s="2840"/>
      <c r="F48" s="2840"/>
      <c r="G48" s="2840"/>
      <c r="H48" s="2840"/>
      <c r="I48" s="2840"/>
      <c r="J48" s="2840"/>
      <c r="K48" s="2840"/>
      <c r="L48" s="2840"/>
      <c r="M48" s="2840"/>
      <c r="N48" s="2840"/>
      <c r="O48" s="2840"/>
      <c r="P48" s="2840"/>
      <c r="Q48" s="2840"/>
      <c r="R48" s="2840"/>
      <c r="S48" s="2840"/>
      <c r="T48" s="2841"/>
    </row>
    <row r="49" spans="1:20" ht="53.4" customHeight="1" thickBot="1">
      <c r="A49" s="2813" t="s">
        <v>11</v>
      </c>
      <c r="B49" s="2815" t="s">
        <v>34</v>
      </c>
      <c r="C49" s="2817" t="s">
        <v>11</v>
      </c>
      <c r="D49" s="2782"/>
      <c r="E49" s="2782"/>
      <c r="F49" s="3638"/>
      <c r="G49" s="2819" t="s">
        <v>239</v>
      </c>
      <c r="H49" s="2821" t="s">
        <v>40</v>
      </c>
      <c r="I49" s="2823" t="s">
        <v>58</v>
      </c>
      <c r="J49" s="135" t="s">
        <v>36</v>
      </c>
      <c r="K49" s="334">
        <f>L49+N49</f>
        <v>1931.2</v>
      </c>
      <c r="L49" s="196">
        <v>1931.2</v>
      </c>
      <c r="M49" s="195">
        <v>1824.5</v>
      </c>
      <c r="N49" s="191">
        <v>0</v>
      </c>
      <c r="O49" s="12">
        <v>2020</v>
      </c>
      <c r="P49" s="506">
        <v>2120</v>
      </c>
      <c r="Q49" s="2785" t="s">
        <v>180</v>
      </c>
      <c r="R49" s="495">
        <v>4</v>
      </c>
      <c r="S49" s="495">
        <v>4</v>
      </c>
      <c r="T49" s="496">
        <v>4</v>
      </c>
    </row>
    <row r="50" spans="1:20" ht="22.95" customHeight="1" thickBot="1">
      <c r="A50" s="2838"/>
      <c r="B50" s="2842"/>
      <c r="C50" s="2835"/>
      <c r="D50" s="2783"/>
      <c r="E50" s="2783"/>
      <c r="F50" s="3378"/>
      <c r="G50" s="2836"/>
      <c r="H50" s="2837"/>
      <c r="I50" s="2834"/>
      <c r="J50" s="2786" t="s">
        <v>36</v>
      </c>
      <c r="K50" s="344">
        <f>L50+N50</f>
        <v>144.30000000000001</v>
      </c>
      <c r="L50" s="118">
        <v>144.30000000000001</v>
      </c>
      <c r="M50" s="318">
        <v>112</v>
      </c>
      <c r="N50" s="502">
        <v>0</v>
      </c>
      <c r="O50" s="462">
        <v>150</v>
      </c>
      <c r="P50" s="564">
        <v>159</v>
      </c>
      <c r="Q50" s="2785" t="s">
        <v>342</v>
      </c>
      <c r="R50" s="495">
        <v>1</v>
      </c>
      <c r="S50" s="495">
        <v>1</v>
      </c>
      <c r="T50" s="496">
        <v>1</v>
      </c>
    </row>
    <row r="51" spans="1:20" ht="26.4" customHeight="1" thickBot="1">
      <c r="A51" s="2838"/>
      <c r="B51" s="2842"/>
      <c r="C51" s="2835"/>
      <c r="D51" s="2783"/>
      <c r="E51" s="2783"/>
      <c r="F51" s="3378"/>
      <c r="G51" s="2836"/>
      <c r="H51" s="2837"/>
      <c r="I51" s="2834"/>
      <c r="J51" s="252" t="s">
        <v>163</v>
      </c>
      <c r="K51" s="351">
        <f t="shared" ref="K51:K53" si="15">L51+N51</f>
        <v>187</v>
      </c>
      <c r="L51" s="352">
        <v>169.5</v>
      </c>
      <c r="M51" s="460">
        <v>65.5</v>
      </c>
      <c r="N51" s="393">
        <v>17.5</v>
      </c>
      <c r="O51" s="394">
        <v>195</v>
      </c>
      <c r="P51" s="395">
        <v>205</v>
      </c>
      <c r="Q51" s="382"/>
      <c r="R51" s="2799"/>
      <c r="S51" s="2799"/>
      <c r="T51" s="2800"/>
    </row>
    <row r="52" spans="1:20">
      <c r="A52" s="2838"/>
      <c r="B52" s="2842"/>
      <c r="C52" s="2835"/>
      <c r="D52" s="2783"/>
      <c r="E52" s="2783"/>
      <c r="F52" s="3378"/>
      <c r="G52" s="2836"/>
      <c r="H52" s="2837"/>
      <c r="I52" s="2834"/>
      <c r="J52" s="252" t="s">
        <v>52</v>
      </c>
      <c r="K52" s="344">
        <f t="shared" si="15"/>
        <v>0</v>
      </c>
      <c r="L52" s="352">
        <v>0</v>
      </c>
      <c r="M52" s="460">
        <v>0</v>
      </c>
      <c r="N52" s="393">
        <v>0</v>
      </c>
      <c r="O52" s="394"/>
      <c r="P52" s="395"/>
      <c r="Q52" s="4267"/>
      <c r="R52" s="2801"/>
      <c r="S52" s="2802"/>
      <c r="T52" s="2801"/>
    </row>
    <row r="53" spans="1:20">
      <c r="A53" s="2838"/>
      <c r="B53" s="2842"/>
      <c r="C53" s="2835"/>
      <c r="D53" s="2783"/>
      <c r="E53" s="2783"/>
      <c r="F53" s="3378"/>
      <c r="G53" s="2836"/>
      <c r="H53" s="2837"/>
      <c r="I53" s="2834"/>
      <c r="J53" s="1864" t="s">
        <v>68</v>
      </c>
      <c r="K53" s="337">
        <f t="shared" si="15"/>
        <v>10.3</v>
      </c>
      <c r="L53" s="349">
        <v>7.1</v>
      </c>
      <c r="M53" s="511">
        <v>1.7</v>
      </c>
      <c r="N53" s="1181">
        <v>3.2</v>
      </c>
      <c r="O53" s="522">
        <v>15</v>
      </c>
      <c r="P53" s="523">
        <v>18</v>
      </c>
      <c r="Q53" s="4268"/>
      <c r="R53" s="1950"/>
      <c r="S53" s="2802"/>
      <c r="T53" s="1950"/>
    </row>
    <row r="54" spans="1:20" ht="13.8" thickBot="1">
      <c r="A54" s="2814"/>
      <c r="B54" s="2816"/>
      <c r="C54" s="2818"/>
      <c r="D54" s="2784"/>
      <c r="E54" s="2784"/>
      <c r="F54" s="3639"/>
      <c r="G54" s="2820"/>
      <c r="H54" s="2822"/>
      <c r="I54" s="2822"/>
      <c r="J54" s="136" t="s">
        <v>12</v>
      </c>
      <c r="K54" s="153">
        <f>SUM(K49:K53)</f>
        <v>2272.8000000000002</v>
      </c>
      <c r="L54" s="153">
        <f t="shared" ref="L54:P54" si="16">SUM(L49:L53)</f>
        <v>2252.1</v>
      </c>
      <c r="M54" s="153">
        <f t="shared" si="16"/>
        <v>2003.7</v>
      </c>
      <c r="N54" s="14">
        <f t="shared" si="16"/>
        <v>20.7</v>
      </c>
      <c r="O54" s="174">
        <f t="shared" si="16"/>
        <v>2380</v>
      </c>
      <c r="P54" s="516">
        <f t="shared" si="16"/>
        <v>2502</v>
      </c>
      <c r="Q54" s="4269"/>
      <c r="R54" s="1953"/>
      <c r="S54" s="1954"/>
      <c r="T54" s="1953"/>
    </row>
    <row r="55" spans="1:20" ht="13.8" thickBot="1">
      <c r="A55" s="2699" t="s">
        <v>11</v>
      </c>
      <c r="B55" s="2704" t="s">
        <v>34</v>
      </c>
      <c r="C55" s="2719" t="s">
        <v>13</v>
      </c>
      <c r="D55" s="2717"/>
      <c r="E55" s="2717"/>
      <c r="F55" s="3378"/>
      <c r="G55" s="4270" t="s">
        <v>750</v>
      </c>
      <c r="H55" s="2700"/>
      <c r="I55" s="2700"/>
      <c r="J55" s="1182" t="s">
        <v>558</v>
      </c>
      <c r="K55" s="1708">
        <f>L55+N55</f>
        <v>209.6</v>
      </c>
      <c r="L55" s="1183">
        <v>209.6</v>
      </c>
      <c r="M55" s="2792">
        <v>206.6</v>
      </c>
      <c r="N55" s="1183">
        <v>0</v>
      </c>
      <c r="O55" s="2793">
        <v>220</v>
      </c>
      <c r="P55" s="2794">
        <v>230</v>
      </c>
      <c r="Q55" s="2720"/>
      <c r="R55" s="1865"/>
      <c r="S55" s="1866"/>
      <c r="T55" s="414"/>
    </row>
    <row r="56" spans="1:20" ht="13.8" thickBot="1">
      <c r="A56" s="2699"/>
      <c r="B56" s="2704"/>
      <c r="C56" s="2717"/>
      <c r="D56" s="2717"/>
      <c r="E56" s="2717"/>
      <c r="F56" s="3379"/>
      <c r="G56" s="4271"/>
      <c r="H56" s="2700"/>
      <c r="I56" s="2700"/>
      <c r="J56" s="1179"/>
      <c r="K56" s="1180">
        <f>K55*1</f>
        <v>209.6</v>
      </c>
      <c r="L56" s="1180">
        <f t="shared" ref="L56:P56" si="17">L55*1</f>
        <v>209.6</v>
      </c>
      <c r="M56" s="1180">
        <f t="shared" si="17"/>
        <v>206.6</v>
      </c>
      <c r="N56" s="1180">
        <f t="shared" si="17"/>
        <v>0</v>
      </c>
      <c r="O56" s="1180">
        <f t="shared" si="17"/>
        <v>220</v>
      </c>
      <c r="P56" s="1180">
        <f t="shared" si="17"/>
        <v>230</v>
      </c>
      <c r="Q56" s="2720"/>
      <c r="R56" s="1865"/>
      <c r="S56" s="1866"/>
      <c r="T56" s="414"/>
    </row>
    <row r="57" spans="1:20" ht="49.95" customHeight="1" thickBot="1">
      <c r="A57" s="2813" t="s">
        <v>11</v>
      </c>
      <c r="B57" s="2815" t="s">
        <v>34</v>
      </c>
      <c r="C57" s="2817" t="s">
        <v>34</v>
      </c>
      <c r="D57" s="2701"/>
      <c r="E57" s="2701"/>
      <c r="F57" s="3638"/>
      <c r="G57" s="2819" t="s">
        <v>317</v>
      </c>
      <c r="H57" s="2821" t="s">
        <v>40</v>
      </c>
      <c r="I57" s="2823" t="s">
        <v>58</v>
      </c>
      <c r="J57" s="333" t="s">
        <v>558</v>
      </c>
      <c r="K57" s="334">
        <f>L57+N57</f>
        <v>0</v>
      </c>
      <c r="L57" s="196">
        <v>0</v>
      </c>
      <c r="M57" s="195">
        <v>0</v>
      </c>
      <c r="N57" s="336">
        <v>0</v>
      </c>
      <c r="O57" s="156">
        <v>0</v>
      </c>
      <c r="P57" s="119">
        <v>0</v>
      </c>
      <c r="Q57" s="448" t="s">
        <v>181</v>
      </c>
      <c r="R57" s="495">
        <v>93</v>
      </c>
      <c r="S57" s="495">
        <v>93</v>
      </c>
      <c r="T57" s="496">
        <v>94</v>
      </c>
    </row>
    <row r="58" spans="1:20" ht="42.6" customHeight="1" thickBot="1">
      <c r="A58" s="2838"/>
      <c r="B58" s="2842"/>
      <c r="C58" s="2835"/>
      <c r="D58" s="2702"/>
      <c r="E58" s="2702"/>
      <c r="F58" s="3378"/>
      <c r="G58" s="2836"/>
      <c r="H58" s="2837"/>
      <c r="I58" s="2834"/>
      <c r="J58" s="252" t="s">
        <v>52</v>
      </c>
      <c r="K58" s="351">
        <f t="shared" ref="K58:K60" si="18">L58+N58</f>
        <v>563.6</v>
      </c>
      <c r="L58" s="352">
        <v>563.6</v>
      </c>
      <c r="M58" s="353"/>
      <c r="N58" s="354"/>
      <c r="O58" s="355">
        <v>590</v>
      </c>
      <c r="P58" s="356">
        <v>620</v>
      </c>
      <c r="Q58" s="194" t="s">
        <v>182</v>
      </c>
      <c r="R58" s="1950">
        <v>3800</v>
      </c>
      <c r="S58" s="1950">
        <v>4100</v>
      </c>
      <c r="T58" s="1951">
        <v>4200</v>
      </c>
    </row>
    <row r="59" spans="1:20" ht="41.4" customHeight="1" thickBot="1">
      <c r="A59" s="2838"/>
      <c r="B59" s="2842"/>
      <c r="C59" s="2835"/>
      <c r="D59" s="2702"/>
      <c r="E59" s="2702"/>
      <c r="F59" s="3378"/>
      <c r="G59" s="2836"/>
      <c r="H59" s="2837"/>
      <c r="I59" s="2834"/>
      <c r="J59" s="252" t="s">
        <v>68</v>
      </c>
      <c r="K59" s="351">
        <f t="shared" si="18"/>
        <v>47.8</v>
      </c>
      <c r="L59" s="352">
        <v>47.8</v>
      </c>
      <c r="M59" s="460">
        <v>0</v>
      </c>
      <c r="N59" s="354">
        <v>0</v>
      </c>
      <c r="O59" s="355">
        <v>50</v>
      </c>
      <c r="P59" s="356">
        <v>55</v>
      </c>
      <c r="Q59" s="448" t="s">
        <v>240</v>
      </c>
      <c r="R59" s="495">
        <v>110</v>
      </c>
      <c r="S59" s="1952">
        <v>120</v>
      </c>
      <c r="T59" s="495">
        <v>125</v>
      </c>
    </row>
    <row r="60" spans="1:20" ht="27.6" customHeight="1" thickBot="1">
      <c r="A60" s="2838"/>
      <c r="B60" s="2842"/>
      <c r="C60" s="2835"/>
      <c r="D60" s="2702"/>
      <c r="E60" s="2702"/>
      <c r="F60" s="3378"/>
      <c r="G60" s="2836"/>
      <c r="H60" s="2837"/>
      <c r="I60" s="2834"/>
      <c r="J60" s="120" t="s">
        <v>36</v>
      </c>
      <c r="K60" s="344">
        <f t="shared" si="18"/>
        <v>1</v>
      </c>
      <c r="L60" s="349">
        <v>1</v>
      </c>
      <c r="M60" s="339"/>
      <c r="N60" s="340"/>
      <c r="O60" s="16"/>
      <c r="P60" s="342"/>
      <c r="Q60" s="448" t="s">
        <v>315</v>
      </c>
      <c r="R60" s="495">
        <v>25</v>
      </c>
      <c r="S60" s="1952">
        <v>25</v>
      </c>
      <c r="T60" s="495">
        <v>25</v>
      </c>
    </row>
    <row r="61" spans="1:20" ht="13.8" thickBot="1">
      <c r="A61" s="2814"/>
      <c r="B61" s="2816"/>
      <c r="C61" s="2818"/>
      <c r="D61" s="2703"/>
      <c r="E61" s="2703"/>
      <c r="F61" s="3639"/>
      <c r="G61" s="2820"/>
      <c r="H61" s="2822"/>
      <c r="I61" s="2822"/>
      <c r="J61" s="152" t="s">
        <v>12</v>
      </c>
      <c r="K61" s="153">
        <f>SUM(K57:K60)</f>
        <v>612.4</v>
      </c>
      <c r="L61" s="153">
        <f>SUM(L57:L60)</f>
        <v>612.4</v>
      </c>
      <c r="M61" s="153">
        <f t="shared" ref="M61:P61" si="19">SUM(M57:M60)</f>
        <v>0</v>
      </c>
      <c r="N61" s="153">
        <f t="shared" si="19"/>
        <v>0</v>
      </c>
      <c r="O61" s="153">
        <f t="shared" si="19"/>
        <v>640</v>
      </c>
      <c r="P61" s="159">
        <f t="shared" si="19"/>
        <v>675</v>
      </c>
      <c r="Q61" s="447"/>
      <c r="R61" s="1953"/>
      <c r="S61" s="1954"/>
      <c r="T61" s="1953"/>
    </row>
    <row r="62" spans="1:20" ht="42.6" customHeight="1" thickBot="1">
      <c r="A62" s="2813" t="s">
        <v>11</v>
      </c>
      <c r="B62" s="2815" t="s">
        <v>34</v>
      </c>
      <c r="C62" s="2817" t="s">
        <v>35</v>
      </c>
      <c r="D62" s="2701"/>
      <c r="E62" s="2701"/>
      <c r="F62" s="3638"/>
      <c r="G62" s="2819" t="s">
        <v>183</v>
      </c>
      <c r="H62" s="2821" t="s">
        <v>40</v>
      </c>
      <c r="I62" s="2823" t="s">
        <v>58</v>
      </c>
      <c r="J62" s="333" t="s">
        <v>36</v>
      </c>
      <c r="K62" s="334">
        <f>L62+N62</f>
        <v>15</v>
      </c>
      <c r="L62" s="196">
        <v>15</v>
      </c>
      <c r="M62" s="335"/>
      <c r="N62" s="336">
        <v>0</v>
      </c>
      <c r="O62" s="156">
        <v>0</v>
      </c>
      <c r="P62" s="119">
        <v>0</v>
      </c>
      <c r="Q62" s="2718" t="s">
        <v>184</v>
      </c>
      <c r="R62" s="495">
        <v>7</v>
      </c>
      <c r="S62" s="495">
        <v>8</v>
      </c>
      <c r="T62" s="496">
        <v>9</v>
      </c>
    </row>
    <row r="63" spans="1:20" ht="13.8" thickBot="1">
      <c r="A63" s="2814"/>
      <c r="B63" s="2816"/>
      <c r="C63" s="2818"/>
      <c r="D63" s="2703"/>
      <c r="E63" s="2703"/>
      <c r="F63" s="3639"/>
      <c r="G63" s="2820"/>
      <c r="H63" s="2822"/>
      <c r="I63" s="2822"/>
      <c r="J63" s="152" t="s">
        <v>12</v>
      </c>
      <c r="K63" s="153">
        <f t="shared" ref="K63:P63" si="20">SUM(K62:K62)</f>
        <v>15</v>
      </c>
      <c r="L63" s="153">
        <f t="shared" si="20"/>
        <v>15</v>
      </c>
      <c r="M63" s="153">
        <f t="shared" si="20"/>
        <v>0</v>
      </c>
      <c r="N63" s="153">
        <f t="shared" si="20"/>
        <v>0</v>
      </c>
      <c r="O63" s="153">
        <f t="shared" si="20"/>
        <v>0</v>
      </c>
      <c r="P63" s="159">
        <f t="shared" si="20"/>
        <v>0</v>
      </c>
      <c r="Q63" s="2720"/>
      <c r="R63" s="1865"/>
      <c r="S63" s="1866"/>
      <c r="T63" s="1865"/>
    </row>
    <row r="64" spans="1:20" ht="13.8" thickBot="1">
      <c r="A64" s="140"/>
      <c r="B64" s="138"/>
      <c r="C64" s="399"/>
      <c r="D64" s="399"/>
      <c r="E64" s="399"/>
      <c r="F64" s="3419" t="s">
        <v>14</v>
      </c>
      <c r="G64" s="3420"/>
      <c r="H64" s="3420"/>
      <c r="I64" s="3420"/>
      <c r="J64" s="3421"/>
      <c r="K64" s="141">
        <f>K63+K61+K54+K56</f>
        <v>3109.8</v>
      </c>
      <c r="L64" s="141">
        <f t="shared" ref="L64:P64" si="21">L63+L61+L54+L56</f>
        <v>3089.1</v>
      </c>
      <c r="M64" s="141">
        <f t="shared" si="21"/>
        <v>2210.3000000000002</v>
      </c>
      <c r="N64" s="141">
        <f t="shared" si="21"/>
        <v>20.7</v>
      </c>
      <c r="O64" s="141">
        <f t="shared" si="21"/>
        <v>3240</v>
      </c>
      <c r="P64" s="141">
        <f t="shared" si="21"/>
        <v>3407</v>
      </c>
      <c r="Q64" s="141"/>
      <c r="R64" s="328"/>
      <c r="S64" s="328"/>
      <c r="T64" s="329"/>
    </row>
    <row r="65" spans="1:20" ht="13.8" thickBot="1">
      <c r="A65" s="132" t="s">
        <v>11</v>
      </c>
      <c r="B65" s="4266" t="s">
        <v>983</v>
      </c>
      <c r="C65" s="3699"/>
      <c r="D65" s="3699"/>
      <c r="E65" s="3699"/>
      <c r="F65" s="3699"/>
      <c r="G65" s="3699"/>
      <c r="H65" s="3699"/>
      <c r="I65" s="3699"/>
      <c r="J65" s="3699"/>
      <c r="K65" s="3699"/>
      <c r="L65" s="3699"/>
      <c r="M65" s="3699"/>
      <c r="N65" s="3699"/>
      <c r="O65" s="3699"/>
      <c r="P65" s="3699"/>
      <c r="Q65" s="3699"/>
      <c r="R65" s="2706"/>
      <c r="S65" s="2706"/>
      <c r="T65" s="2707"/>
    </row>
    <row r="66" spans="1:20" ht="13.8" thickBot="1">
      <c r="A66" s="133" t="s">
        <v>11</v>
      </c>
      <c r="B66" s="134" t="s">
        <v>35</v>
      </c>
      <c r="C66" s="2839" t="s">
        <v>987</v>
      </c>
      <c r="D66" s="2840"/>
      <c r="E66" s="2840"/>
      <c r="F66" s="2840"/>
      <c r="G66" s="2840"/>
      <c r="H66" s="2840"/>
      <c r="I66" s="2840"/>
      <c r="J66" s="2840"/>
      <c r="K66" s="2840"/>
      <c r="L66" s="2840"/>
      <c r="M66" s="2840"/>
      <c r="N66" s="2840"/>
      <c r="O66" s="2840"/>
      <c r="P66" s="2840"/>
      <c r="Q66" s="2840"/>
      <c r="R66" s="2840"/>
      <c r="S66" s="2840"/>
      <c r="T66" s="2841"/>
    </row>
    <row r="67" spans="1:20" ht="13.8" thickBot="1">
      <c r="A67" s="2813" t="s">
        <v>11</v>
      </c>
      <c r="B67" s="2815" t="s">
        <v>35</v>
      </c>
      <c r="C67" s="2817" t="s">
        <v>11</v>
      </c>
      <c r="D67" s="2782"/>
      <c r="E67" s="2782"/>
      <c r="F67" s="3638"/>
      <c r="G67" s="2819" t="s">
        <v>185</v>
      </c>
      <c r="H67" s="2821" t="s">
        <v>40</v>
      </c>
      <c r="I67" s="2823" t="s">
        <v>58</v>
      </c>
      <c r="J67" s="333" t="s">
        <v>36</v>
      </c>
      <c r="K67" s="334">
        <f>L67+N67</f>
        <v>121.3</v>
      </c>
      <c r="L67" s="196">
        <v>121.3</v>
      </c>
      <c r="M67" s="195">
        <v>106.8</v>
      </c>
      <c r="N67" s="336">
        <v>0</v>
      </c>
      <c r="O67" s="156">
        <v>125</v>
      </c>
      <c r="P67" s="119">
        <v>130</v>
      </c>
      <c r="Q67" s="2785" t="s">
        <v>186</v>
      </c>
      <c r="R67" s="495">
        <v>20</v>
      </c>
      <c r="S67" s="495">
        <v>21</v>
      </c>
      <c r="T67" s="496">
        <v>21</v>
      </c>
    </row>
    <row r="68" spans="1:20" ht="13.8" thickBot="1">
      <c r="A68" s="2838"/>
      <c r="B68" s="2842"/>
      <c r="C68" s="2835"/>
      <c r="D68" s="2783"/>
      <c r="E68" s="2783"/>
      <c r="F68" s="3378"/>
      <c r="G68" s="2836"/>
      <c r="H68" s="2837"/>
      <c r="I68" s="2834"/>
      <c r="J68" s="252" t="s">
        <v>558</v>
      </c>
      <c r="K68" s="351">
        <f t="shared" ref="K68:K70" si="22">L68+N68</f>
        <v>194.1</v>
      </c>
      <c r="L68" s="352">
        <v>194.1</v>
      </c>
      <c r="M68" s="460">
        <v>191.3</v>
      </c>
      <c r="N68" s="354"/>
      <c r="O68" s="355">
        <v>200</v>
      </c>
      <c r="P68" s="356">
        <v>210</v>
      </c>
      <c r="Q68" s="2785"/>
      <c r="R68" s="497"/>
      <c r="S68" s="497"/>
      <c r="T68" s="498"/>
    </row>
    <row r="69" spans="1:20">
      <c r="A69" s="2838"/>
      <c r="B69" s="2842"/>
      <c r="C69" s="2835"/>
      <c r="D69" s="2783"/>
      <c r="E69" s="2783"/>
      <c r="F69" s="3378"/>
      <c r="G69" s="2836"/>
      <c r="H69" s="2837"/>
      <c r="I69" s="2834"/>
      <c r="J69" s="252" t="s">
        <v>163</v>
      </c>
      <c r="K69" s="351">
        <f t="shared" si="22"/>
        <v>0</v>
      </c>
      <c r="L69" s="352"/>
      <c r="M69" s="353"/>
      <c r="N69" s="354"/>
      <c r="O69" s="355"/>
      <c r="P69" s="356"/>
      <c r="Q69" s="4275"/>
      <c r="R69" s="1955"/>
      <c r="S69" s="1956"/>
      <c r="T69" s="1955"/>
    </row>
    <row r="70" spans="1:20">
      <c r="A70" s="2838"/>
      <c r="B70" s="2842"/>
      <c r="C70" s="2835"/>
      <c r="D70" s="2783"/>
      <c r="E70" s="2783"/>
      <c r="F70" s="3378"/>
      <c r="G70" s="2836"/>
      <c r="H70" s="2837"/>
      <c r="I70" s="2834"/>
      <c r="J70" s="120" t="s">
        <v>52</v>
      </c>
      <c r="K70" s="344">
        <f t="shared" si="22"/>
        <v>0</v>
      </c>
      <c r="L70" s="338"/>
      <c r="M70" s="339"/>
      <c r="N70" s="340"/>
      <c r="O70" s="16"/>
      <c r="P70" s="342"/>
      <c r="Q70" s="3703"/>
      <c r="R70" s="2795"/>
      <c r="S70" s="2796"/>
      <c r="T70" s="2795"/>
    </row>
    <row r="71" spans="1:20" ht="13.8" thickBot="1">
      <c r="A71" s="2814"/>
      <c r="B71" s="2816"/>
      <c r="C71" s="2818"/>
      <c r="D71" s="2784"/>
      <c r="E71" s="2784"/>
      <c r="F71" s="3639"/>
      <c r="G71" s="2820"/>
      <c r="H71" s="2822"/>
      <c r="I71" s="2822"/>
      <c r="J71" s="152" t="s">
        <v>12</v>
      </c>
      <c r="K71" s="153">
        <f>SUM(K67:K70)</f>
        <v>315.39999999999998</v>
      </c>
      <c r="L71" s="153">
        <f t="shared" ref="L71:P71" si="23">SUM(L67:L70)</f>
        <v>315.39999999999998</v>
      </c>
      <c r="M71" s="153">
        <f t="shared" si="23"/>
        <v>298.10000000000002</v>
      </c>
      <c r="N71" s="153">
        <f t="shared" si="23"/>
        <v>0</v>
      </c>
      <c r="O71" s="153">
        <f t="shared" si="23"/>
        <v>325</v>
      </c>
      <c r="P71" s="153">
        <f t="shared" si="23"/>
        <v>340</v>
      </c>
      <c r="Q71" s="3704"/>
      <c r="R71" s="2797"/>
      <c r="S71" s="2798"/>
      <c r="T71" s="2797"/>
    </row>
    <row r="72" spans="1:20" ht="13.8" thickBot="1">
      <c r="A72" s="2813" t="s">
        <v>11</v>
      </c>
      <c r="B72" s="2815" t="s">
        <v>35</v>
      </c>
      <c r="C72" s="2817" t="s">
        <v>13</v>
      </c>
      <c r="D72" s="2701"/>
      <c r="E72" s="2701"/>
      <c r="F72" s="3638"/>
      <c r="G72" s="2819" t="s">
        <v>248</v>
      </c>
      <c r="H72" s="2821" t="s">
        <v>40</v>
      </c>
      <c r="I72" s="2823" t="s">
        <v>58</v>
      </c>
      <c r="J72" s="333" t="s">
        <v>36</v>
      </c>
      <c r="K72" s="334">
        <f>L72+N72</f>
        <v>434</v>
      </c>
      <c r="L72" s="196">
        <v>434</v>
      </c>
      <c r="M72" s="195">
        <v>374.5</v>
      </c>
      <c r="N72" s="336">
        <v>0</v>
      </c>
      <c r="O72" s="156">
        <v>455</v>
      </c>
      <c r="P72" s="119">
        <v>480</v>
      </c>
      <c r="Q72" s="2718" t="s">
        <v>186</v>
      </c>
      <c r="R72" s="495">
        <v>18</v>
      </c>
      <c r="S72" s="495">
        <v>19</v>
      </c>
      <c r="T72" s="496">
        <v>20</v>
      </c>
    </row>
    <row r="73" spans="1:20" ht="13.8" thickBot="1">
      <c r="A73" s="2838"/>
      <c r="B73" s="2842"/>
      <c r="C73" s="2835"/>
      <c r="D73" s="2702"/>
      <c r="E73" s="2702"/>
      <c r="F73" s="3378"/>
      <c r="G73" s="2836"/>
      <c r="H73" s="2837"/>
      <c r="I73" s="2834"/>
      <c r="J73" s="252" t="s">
        <v>163</v>
      </c>
      <c r="K73" s="344">
        <f>L73+N73</f>
        <v>12</v>
      </c>
      <c r="L73" s="352">
        <v>12</v>
      </c>
      <c r="M73" s="353"/>
      <c r="N73" s="354"/>
      <c r="O73" s="355">
        <v>13</v>
      </c>
      <c r="P73" s="356">
        <v>15</v>
      </c>
      <c r="Q73" s="2718"/>
      <c r="R73" s="375"/>
      <c r="S73" s="375"/>
      <c r="T73" s="2710"/>
    </row>
    <row r="74" spans="1:20">
      <c r="A74" s="2838"/>
      <c r="B74" s="2842"/>
      <c r="C74" s="2835"/>
      <c r="D74" s="2702"/>
      <c r="E74" s="2702"/>
      <c r="F74" s="3378"/>
      <c r="G74" s="2836"/>
      <c r="H74" s="2837"/>
      <c r="I74" s="2834"/>
      <c r="J74" s="252" t="s">
        <v>52</v>
      </c>
      <c r="K74" s="351"/>
      <c r="L74" s="352"/>
      <c r="M74" s="353"/>
      <c r="N74" s="354"/>
      <c r="O74" s="355"/>
      <c r="P74" s="356"/>
      <c r="Q74" s="4275"/>
      <c r="R74" s="421"/>
      <c r="S74" s="2708"/>
      <c r="T74" s="421"/>
    </row>
    <row r="75" spans="1:20" ht="13.8" thickBot="1">
      <c r="A75" s="2814"/>
      <c r="B75" s="2816"/>
      <c r="C75" s="2818"/>
      <c r="D75" s="2703"/>
      <c r="E75" s="2703"/>
      <c r="F75" s="3639"/>
      <c r="G75" s="2820"/>
      <c r="H75" s="2822"/>
      <c r="I75" s="2822"/>
      <c r="J75" s="152" t="s">
        <v>12</v>
      </c>
      <c r="K75" s="153">
        <f t="shared" ref="K75:P75" si="24">SUM(K72:K74)</f>
        <v>446</v>
      </c>
      <c r="L75" s="153">
        <f t="shared" si="24"/>
        <v>446</v>
      </c>
      <c r="M75" s="153">
        <f t="shared" si="24"/>
        <v>374.5</v>
      </c>
      <c r="N75" s="153">
        <f t="shared" si="24"/>
        <v>0</v>
      </c>
      <c r="O75" s="153">
        <f t="shared" si="24"/>
        <v>468</v>
      </c>
      <c r="P75" s="153">
        <f t="shared" si="24"/>
        <v>495</v>
      </c>
      <c r="Q75" s="3704"/>
      <c r="R75" s="2709"/>
      <c r="S75" s="418"/>
      <c r="T75" s="2709"/>
    </row>
    <row r="76" spans="1:20" ht="13.8" thickBot="1">
      <c r="A76" s="140"/>
      <c r="B76" s="138"/>
      <c r="C76" s="399"/>
      <c r="D76" s="399"/>
      <c r="E76" s="399"/>
      <c r="F76" s="3419" t="s">
        <v>14</v>
      </c>
      <c r="G76" s="3420"/>
      <c r="H76" s="3420"/>
      <c r="I76" s="3420"/>
      <c r="J76" s="3421"/>
      <c r="K76" s="141">
        <f>K75+K71</f>
        <v>761.4</v>
      </c>
      <c r="L76" s="141">
        <f>L75+L71</f>
        <v>761.4</v>
      </c>
      <c r="M76" s="141">
        <f t="shared" ref="M76:P76" si="25">M75+M71</f>
        <v>672.6</v>
      </c>
      <c r="N76" s="141">
        <f t="shared" si="25"/>
        <v>0</v>
      </c>
      <c r="O76" s="141">
        <f t="shared" si="25"/>
        <v>793</v>
      </c>
      <c r="P76" s="141">
        <f t="shared" si="25"/>
        <v>835</v>
      </c>
      <c r="Q76" s="327"/>
      <c r="R76" s="328"/>
      <c r="S76" s="328"/>
      <c r="T76" s="329"/>
    </row>
    <row r="77" spans="1:20" s="123" customFormat="1" ht="13.8" thickBot="1">
      <c r="A77" s="140"/>
      <c r="B77" s="399"/>
      <c r="C77" s="399"/>
      <c r="D77" s="399"/>
      <c r="E77" s="399"/>
      <c r="F77" s="2712"/>
      <c r="G77" s="2712"/>
      <c r="H77" s="2712"/>
      <c r="I77" s="2712"/>
      <c r="J77" s="2712"/>
      <c r="K77" s="2723"/>
      <c r="L77" s="2723"/>
      <c r="M77" s="2723"/>
      <c r="N77" s="2723"/>
      <c r="O77" s="2723"/>
      <c r="P77" s="2723"/>
      <c r="Q77" s="1034"/>
      <c r="R77" s="328"/>
      <c r="S77" s="328"/>
      <c r="T77" s="329"/>
    </row>
    <row r="78" spans="1:20" s="123" customFormat="1" ht="13.95" customHeight="1" thickBot="1">
      <c r="A78" s="133" t="s">
        <v>13</v>
      </c>
      <c r="B78" s="133" t="s">
        <v>11</v>
      </c>
      <c r="C78" s="3690" t="s">
        <v>1149</v>
      </c>
      <c r="D78" s="3698"/>
      <c r="E78" s="3698"/>
      <c r="F78" s="3698"/>
      <c r="G78" s="3698"/>
      <c r="H78" s="3698"/>
      <c r="I78" s="3698"/>
      <c r="J78" s="3698"/>
      <c r="K78" s="3698"/>
      <c r="L78" s="3698"/>
      <c r="M78" s="3698"/>
      <c r="N78" s="3698"/>
      <c r="O78" s="3698"/>
      <c r="P78" s="3698"/>
      <c r="Q78" s="3698"/>
      <c r="R78" s="3698"/>
      <c r="S78" s="3698"/>
      <c r="T78" s="4274"/>
    </row>
    <row r="79" spans="1:20" s="123" customFormat="1" ht="24.6" customHeight="1" thickBot="1">
      <c r="A79" s="2813" t="s">
        <v>13</v>
      </c>
      <c r="B79" s="2815" t="s">
        <v>11</v>
      </c>
      <c r="C79" s="2817" t="s">
        <v>11</v>
      </c>
      <c r="D79" s="2701"/>
      <c r="E79" s="2701"/>
      <c r="F79" s="3638"/>
      <c r="G79" s="2819" t="s">
        <v>516</v>
      </c>
      <c r="H79" s="2821" t="s">
        <v>40</v>
      </c>
      <c r="I79" s="2823" t="s">
        <v>58</v>
      </c>
      <c r="J79" s="333" t="s">
        <v>36</v>
      </c>
      <c r="K79" s="334">
        <f>L79+N79</f>
        <v>21.7</v>
      </c>
      <c r="L79" s="196">
        <v>21.7</v>
      </c>
      <c r="M79" s="335"/>
      <c r="N79" s="336">
        <v>0</v>
      </c>
      <c r="O79" s="156">
        <v>25</v>
      </c>
      <c r="P79" s="119">
        <v>30</v>
      </c>
      <c r="Q79" s="2718" t="s">
        <v>187</v>
      </c>
      <c r="R79" s="495">
        <v>25</v>
      </c>
      <c r="S79" s="495">
        <v>26</v>
      </c>
      <c r="T79" s="496">
        <v>27</v>
      </c>
    </row>
    <row r="80" spans="1:20" s="123" customFormat="1" ht="37.950000000000003" customHeight="1" thickBot="1">
      <c r="A80" s="2814"/>
      <c r="B80" s="2816"/>
      <c r="C80" s="2818"/>
      <c r="D80" s="2703"/>
      <c r="E80" s="2703"/>
      <c r="F80" s="3639"/>
      <c r="G80" s="2820"/>
      <c r="H80" s="2822"/>
      <c r="I80" s="2822"/>
      <c r="J80" s="152" t="s">
        <v>12</v>
      </c>
      <c r="K80" s="153">
        <f t="shared" ref="K80:P80" si="26">SUM(K79:K79)</f>
        <v>21.7</v>
      </c>
      <c r="L80" s="153">
        <f t="shared" si="26"/>
        <v>21.7</v>
      </c>
      <c r="M80" s="153">
        <f t="shared" si="26"/>
        <v>0</v>
      </c>
      <c r="N80" s="153">
        <f t="shared" si="26"/>
        <v>0</v>
      </c>
      <c r="O80" s="153">
        <f t="shared" si="26"/>
        <v>25</v>
      </c>
      <c r="P80" s="153">
        <f t="shared" si="26"/>
        <v>30</v>
      </c>
      <c r="Q80" s="2716"/>
      <c r="R80" s="1957"/>
      <c r="S80" s="1958"/>
      <c r="T80" s="1957"/>
    </row>
    <row r="81" spans="1:20" s="123" customFormat="1" ht="24.6" customHeight="1" thickBot="1">
      <c r="A81" s="2813" t="s">
        <v>13</v>
      </c>
      <c r="B81" s="2815" t="s">
        <v>11</v>
      </c>
      <c r="C81" s="2817" t="s">
        <v>34</v>
      </c>
      <c r="D81" s="2701"/>
      <c r="E81" s="2701"/>
      <c r="F81" s="3638"/>
      <c r="G81" s="2819" t="s">
        <v>517</v>
      </c>
      <c r="H81" s="2821" t="s">
        <v>40</v>
      </c>
      <c r="I81" s="2823" t="s">
        <v>58</v>
      </c>
      <c r="J81" s="333" t="s">
        <v>36</v>
      </c>
      <c r="K81" s="334">
        <f>L81+N81</f>
        <v>10</v>
      </c>
      <c r="L81" s="196">
        <v>10</v>
      </c>
      <c r="M81" s="335"/>
      <c r="N81" s="336">
        <v>0</v>
      </c>
      <c r="O81" s="156"/>
      <c r="P81" s="119">
        <v>0</v>
      </c>
      <c r="Q81" s="2718" t="s">
        <v>188</v>
      </c>
      <c r="R81" s="495">
        <v>1000</v>
      </c>
      <c r="S81" s="495">
        <v>0</v>
      </c>
      <c r="T81" s="496">
        <v>0</v>
      </c>
    </row>
    <row r="82" spans="1:20" s="123" customFormat="1" ht="22.2" customHeight="1" thickBot="1">
      <c r="A82" s="2814"/>
      <c r="B82" s="2816"/>
      <c r="C82" s="2818"/>
      <c r="D82" s="2703"/>
      <c r="E82" s="2703"/>
      <c r="F82" s="3639"/>
      <c r="G82" s="2820"/>
      <c r="H82" s="2822"/>
      <c r="I82" s="2822"/>
      <c r="J82" s="152" t="s">
        <v>12</v>
      </c>
      <c r="K82" s="153">
        <f t="shared" ref="K82:P82" si="27">SUM(K81:K81)</f>
        <v>10</v>
      </c>
      <c r="L82" s="153">
        <f t="shared" si="27"/>
        <v>10</v>
      </c>
      <c r="M82" s="153">
        <f t="shared" si="27"/>
        <v>0</v>
      </c>
      <c r="N82" s="153">
        <f t="shared" si="27"/>
        <v>0</v>
      </c>
      <c r="O82" s="153">
        <f t="shared" si="27"/>
        <v>0</v>
      </c>
      <c r="P82" s="153">
        <f t="shared" si="27"/>
        <v>0</v>
      </c>
      <c r="Q82" s="2716"/>
      <c r="R82" s="2709"/>
      <c r="S82" s="418"/>
      <c r="T82" s="2709"/>
    </row>
    <row r="83" spans="1:20" s="123" customFormat="1" ht="13.8" thickBot="1">
      <c r="A83" s="140"/>
      <c r="B83" s="138"/>
      <c r="C83" s="399"/>
      <c r="D83" s="399"/>
      <c r="E83" s="399"/>
      <c r="F83" s="3419" t="s">
        <v>14</v>
      </c>
      <c r="G83" s="3420"/>
      <c r="H83" s="3420"/>
      <c r="I83" s="3420"/>
      <c r="J83" s="3421"/>
      <c r="K83" s="141">
        <f>K82+K80</f>
        <v>31.7</v>
      </c>
      <c r="L83" s="141">
        <f t="shared" ref="L83:P83" si="28">L82+L80</f>
        <v>31.7</v>
      </c>
      <c r="M83" s="141">
        <f t="shared" si="28"/>
        <v>0</v>
      </c>
      <c r="N83" s="141">
        <f t="shared" si="28"/>
        <v>0</v>
      </c>
      <c r="O83" s="141">
        <f t="shared" si="28"/>
        <v>25</v>
      </c>
      <c r="P83" s="141">
        <f t="shared" si="28"/>
        <v>30</v>
      </c>
      <c r="Q83" s="327"/>
      <c r="R83" s="328"/>
      <c r="S83" s="328"/>
      <c r="T83" s="329"/>
    </row>
    <row r="84" spans="1:20" s="123" customFormat="1" ht="13.95" customHeight="1" thickBot="1">
      <c r="A84" s="132" t="s">
        <v>13</v>
      </c>
      <c r="B84" s="132" t="s">
        <v>13</v>
      </c>
      <c r="C84" s="4272" t="s">
        <v>986</v>
      </c>
      <c r="D84" s="4273"/>
      <c r="E84" s="4273"/>
      <c r="F84" s="4273"/>
      <c r="G84" s="4273"/>
      <c r="H84" s="4273"/>
      <c r="I84" s="4273"/>
      <c r="J84" s="4273"/>
      <c r="K84" s="4273"/>
      <c r="L84" s="4273"/>
      <c r="M84" s="4273"/>
      <c r="N84" s="4273"/>
      <c r="O84" s="4273"/>
      <c r="P84" s="4273"/>
      <c r="Q84" s="2711"/>
      <c r="R84" s="363"/>
      <c r="S84" s="363"/>
      <c r="T84" s="364"/>
    </row>
    <row r="85" spans="1:20" s="123" customFormat="1" ht="13.95" customHeight="1" thickBot="1">
      <c r="A85" s="2813" t="s">
        <v>13</v>
      </c>
      <c r="B85" s="2815" t="s">
        <v>13</v>
      </c>
      <c r="C85" s="2817" t="s">
        <v>39</v>
      </c>
      <c r="D85" s="2701"/>
      <c r="E85" s="2701"/>
      <c r="F85" s="3638"/>
      <c r="G85" s="2819" t="s">
        <v>518</v>
      </c>
      <c r="H85" s="2821" t="s">
        <v>40</v>
      </c>
      <c r="I85" s="2823" t="s">
        <v>58</v>
      </c>
      <c r="J85" s="333" t="s">
        <v>36</v>
      </c>
      <c r="K85" s="334">
        <f>L85+N85</f>
        <v>172.3</v>
      </c>
      <c r="L85" s="196">
        <v>172.3</v>
      </c>
      <c r="M85" s="335"/>
      <c r="N85" s="336">
        <v>0</v>
      </c>
      <c r="O85" s="156">
        <v>175</v>
      </c>
      <c r="P85" s="119">
        <v>175</v>
      </c>
      <c r="Q85" s="2718"/>
      <c r="R85" s="381"/>
      <c r="S85" s="381"/>
      <c r="T85" s="380"/>
    </row>
    <row r="86" spans="1:20" s="123" customFormat="1" ht="13.8" thickBot="1">
      <c r="A86" s="2838"/>
      <c r="B86" s="2842"/>
      <c r="C86" s="2835"/>
      <c r="D86" s="2702"/>
      <c r="E86" s="2702"/>
      <c r="F86" s="3378"/>
      <c r="G86" s="2836"/>
      <c r="H86" s="2837"/>
      <c r="I86" s="2834"/>
      <c r="J86" s="252" t="s">
        <v>52</v>
      </c>
      <c r="K86" s="344">
        <f>L86+N86</f>
        <v>0</v>
      </c>
      <c r="L86" s="352"/>
      <c r="M86" s="353"/>
      <c r="N86" s="354"/>
      <c r="O86" s="355"/>
      <c r="P86" s="356"/>
      <c r="Q86" s="2718"/>
      <c r="R86" s="375"/>
      <c r="S86" s="375"/>
      <c r="T86" s="2710"/>
    </row>
    <row r="87" spans="1:20" s="123" customFormat="1">
      <c r="A87" s="2838"/>
      <c r="B87" s="2842"/>
      <c r="C87" s="2835"/>
      <c r="D87" s="2702"/>
      <c r="E87" s="2702"/>
      <c r="F87" s="3378"/>
      <c r="G87" s="2836"/>
      <c r="H87" s="2837"/>
      <c r="I87" s="2834"/>
      <c r="J87" s="252" t="s">
        <v>68</v>
      </c>
      <c r="K87" s="344">
        <f>L87+N87</f>
        <v>0</v>
      </c>
      <c r="L87" s="352">
        <v>0</v>
      </c>
      <c r="M87" s="353"/>
      <c r="N87" s="354"/>
      <c r="O87" s="355"/>
      <c r="P87" s="356"/>
      <c r="Q87" s="4275"/>
      <c r="R87" s="421"/>
      <c r="S87" s="2708"/>
      <c r="T87" s="421"/>
    </row>
    <row r="88" spans="1:20" s="123" customFormat="1" ht="13.8" thickBot="1">
      <c r="A88" s="2814"/>
      <c r="B88" s="2816"/>
      <c r="C88" s="2818"/>
      <c r="D88" s="2703"/>
      <c r="E88" s="2703"/>
      <c r="F88" s="3639"/>
      <c r="G88" s="2820"/>
      <c r="H88" s="2822"/>
      <c r="I88" s="2822"/>
      <c r="J88" s="152" t="s">
        <v>12</v>
      </c>
      <c r="K88" s="153">
        <f t="shared" ref="K88:P88" si="29">SUM(K85:K87)</f>
        <v>172.3</v>
      </c>
      <c r="L88" s="153">
        <f t="shared" si="29"/>
        <v>172.3</v>
      </c>
      <c r="M88" s="153">
        <f t="shared" si="29"/>
        <v>0</v>
      </c>
      <c r="N88" s="153">
        <f t="shared" si="29"/>
        <v>0</v>
      </c>
      <c r="O88" s="153">
        <f t="shared" si="29"/>
        <v>175</v>
      </c>
      <c r="P88" s="153">
        <f t="shared" si="29"/>
        <v>175</v>
      </c>
      <c r="Q88" s="3704"/>
      <c r="R88" s="2709"/>
      <c r="S88" s="418"/>
      <c r="T88" s="2709"/>
    </row>
    <row r="89" spans="1:20" s="123" customFormat="1" ht="38.4" customHeight="1" thickBot="1">
      <c r="A89" s="540"/>
      <c r="B89" s="641"/>
      <c r="C89" s="451"/>
      <c r="D89" s="451"/>
      <c r="E89" s="451"/>
      <c r="F89" s="452"/>
      <c r="G89" s="450" t="s">
        <v>189</v>
      </c>
      <c r="H89" s="2714"/>
      <c r="I89" s="2714"/>
      <c r="J89" s="454"/>
      <c r="K89" s="455"/>
      <c r="L89" s="456"/>
      <c r="M89" s="455"/>
      <c r="N89" s="457"/>
      <c r="O89" s="458"/>
      <c r="P89" s="458"/>
      <c r="Q89" s="2715" t="s">
        <v>190</v>
      </c>
      <c r="R89" s="1953">
        <v>2000</v>
      </c>
      <c r="S89" s="495">
        <v>2000</v>
      </c>
      <c r="T89" s="1959">
        <v>2000</v>
      </c>
    </row>
    <row r="90" spans="1:20" s="123" customFormat="1" ht="24.6" thickBot="1">
      <c r="A90" s="541"/>
      <c r="B90" s="537"/>
      <c r="C90" s="1868"/>
      <c r="D90" s="1868"/>
      <c r="E90" s="1868"/>
      <c r="F90" s="453"/>
      <c r="G90" s="450" t="s">
        <v>191</v>
      </c>
      <c r="H90" s="2714"/>
      <c r="I90" s="2714"/>
      <c r="J90" s="454"/>
      <c r="K90" s="455"/>
      <c r="L90" s="456"/>
      <c r="M90" s="455"/>
      <c r="N90" s="457"/>
      <c r="O90" s="458"/>
      <c r="P90" s="458"/>
      <c r="Q90" s="2715" t="s">
        <v>192</v>
      </c>
      <c r="R90" s="1953">
        <v>15</v>
      </c>
      <c r="S90" s="1953">
        <v>17</v>
      </c>
      <c r="T90" s="1959">
        <v>20</v>
      </c>
    </row>
    <row r="91" spans="1:20" s="123" customFormat="1" ht="24.6" thickBot="1">
      <c r="A91" s="541"/>
      <c r="B91" s="537"/>
      <c r="C91" s="1868"/>
      <c r="D91" s="1868"/>
      <c r="E91" s="1868"/>
      <c r="F91" s="453"/>
      <c r="G91" s="450" t="s">
        <v>241</v>
      </c>
      <c r="H91" s="2714"/>
      <c r="I91" s="2714"/>
      <c r="J91" s="454"/>
      <c r="K91" s="455"/>
      <c r="L91" s="456"/>
      <c r="M91" s="455"/>
      <c r="N91" s="457"/>
      <c r="O91" s="458"/>
      <c r="P91" s="458"/>
      <c r="Q91" s="2715" t="s">
        <v>193</v>
      </c>
      <c r="R91" s="1953">
        <v>1</v>
      </c>
      <c r="S91" s="1953">
        <v>1</v>
      </c>
      <c r="T91" s="1959">
        <v>1</v>
      </c>
    </row>
    <row r="92" spans="1:20" s="123" customFormat="1" ht="36.6" thickBot="1">
      <c r="A92" s="541"/>
      <c r="B92" s="537"/>
      <c r="C92" s="1868"/>
      <c r="D92" s="1868"/>
      <c r="E92" s="1868"/>
      <c r="F92" s="453"/>
      <c r="G92" s="450" t="s">
        <v>491</v>
      </c>
      <c r="H92" s="2714"/>
      <c r="I92" s="2714"/>
      <c r="J92" s="454"/>
      <c r="K92" s="455"/>
      <c r="L92" s="456"/>
      <c r="M92" s="455"/>
      <c r="N92" s="457"/>
      <c r="O92" s="458"/>
      <c r="P92" s="458"/>
      <c r="Q92" s="2715" t="s">
        <v>194</v>
      </c>
      <c r="R92" s="1953">
        <v>80</v>
      </c>
      <c r="S92" s="1953">
        <v>80</v>
      </c>
      <c r="T92" s="1959">
        <v>80</v>
      </c>
    </row>
    <row r="93" spans="1:20" s="123" customFormat="1" ht="36.6" thickBot="1">
      <c r="A93" s="541"/>
      <c r="B93" s="537"/>
      <c r="C93" s="1868"/>
      <c r="D93" s="1868"/>
      <c r="E93" s="1868"/>
      <c r="F93" s="453"/>
      <c r="G93" s="450" t="s">
        <v>196</v>
      </c>
      <c r="H93" s="2714"/>
      <c r="I93" s="2714"/>
      <c r="J93" s="454"/>
      <c r="K93" s="455"/>
      <c r="L93" s="456"/>
      <c r="M93" s="455"/>
      <c r="N93" s="457"/>
      <c r="O93" s="458"/>
      <c r="P93" s="458"/>
      <c r="Q93" s="2715" t="s">
        <v>195</v>
      </c>
      <c r="R93" s="1953">
        <v>40</v>
      </c>
      <c r="S93" s="1953">
        <v>45</v>
      </c>
      <c r="T93" s="1959">
        <v>48</v>
      </c>
    </row>
    <row r="94" spans="1:20" s="123" customFormat="1" ht="41.4" customHeight="1" thickBot="1">
      <c r="A94" s="541"/>
      <c r="B94" s="537"/>
      <c r="C94" s="1868"/>
      <c r="D94" s="1868"/>
      <c r="E94" s="1868"/>
      <c r="F94" s="453"/>
      <c r="G94" s="450" t="s">
        <v>197</v>
      </c>
      <c r="H94" s="2714"/>
      <c r="I94" s="2714"/>
      <c r="J94" s="454"/>
      <c r="K94" s="455"/>
      <c r="L94" s="456"/>
      <c r="M94" s="455"/>
      <c r="N94" s="457"/>
      <c r="O94" s="458"/>
      <c r="P94" s="458"/>
      <c r="Q94" s="2715" t="s">
        <v>198</v>
      </c>
      <c r="R94" s="1953">
        <v>40</v>
      </c>
      <c r="S94" s="1953">
        <v>45</v>
      </c>
      <c r="T94" s="1959">
        <v>48</v>
      </c>
    </row>
    <row r="95" spans="1:20" s="123" customFormat="1" ht="13.8" thickBot="1">
      <c r="A95" s="541"/>
      <c r="B95" s="537"/>
      <c r="C95" s="1868"/>
      <c r="D95" s="1868"/>
      <c r="E95" s="1868"/>
      <c r="F95" s="453"/>
      <c r="G95" s="450" t="s">
        <v>288</v>
      </c>
      <c r="H95" s="2714"/>
      <c r="I95" s="2714"/>
      <c r="J95" s="454"/>
      <c r="K95" s="455"/>
      <c r="L95" s="456"/>
      <c r="M95" s="455"/>
      <c r="N95" s="457"/>
      <c r="O95" s="458"/>
      <c r="P95" s="458"/>
      <c r="Q95" s="2715" t="s">
        <v>199</v>
      </c>
      <c r="R95" s="1953">
        <v>3</v>
      </c>
      <c r="S95" s="1953">
        <v>3</v>
      </c>
      <c r="T95" s="1959">
        <v>3</v>
      </c>
    </row>
    <row r="96" spans="1:20" s="123" customFormat="1" ht="38.4" customHeight="1" thickBot="1">
      <c r="A96" s="541"/>
      <c r="B96" s="537"/>
      <c r="C96" s="1868"/>
      <c r="D96" s="1868"/>
      <c r="E96" s="1868"/>
      <c r="F96" s="453"/>
      <c r="G96" s="450" t="s">
        <v>200</v>
      </c>
      <c r="H96" s="2714"/>
      <c r="I96" s="2714"/>
      <c r="J96" s="454"/>
      <c r="K96" s="455"/>
      <c r="L96" s="456"/>
      <c r="M96" s="455"/>
      <c r="N96" s="457"/>
      <c r="O96" s="458"/>
      <c r="P96" s="458"/>
      <c r="Q96" s="2715" t="s">
        <v>201</v>
      </c>
      <c r="R96" s="1953">
        <v>3</v>
      </c>
      <c r="S96" s="1953">
        <v>3</v>
      </c>
      <c r="T96" s="1959">
        <v>3</v>
      </c>
    </row>
    <row r="97" spans="1:20" s="123" customFormat="1" ht="41.4" customHeight="1" thickBot="1">
      <c r="A97" s="541"/>
      <c r="B97" s="537"/>
      <c r="C97" s="1868"/>
      <c r="D97" s="1868"/>
      <c r="E97" s="1868"/>
      <c r="F97" s="453"/>
      <c r="G97" s="450" t="s">
        <v>202</v>
      </c>
      <c r="H97" s="2714"/>
      <c r="I97" s="2714"/>
      <c r="J97" s="454"/>
      <c r="K97" s="455"/>
      <c r="L97" s="456"/>
      <c r="M97" s="455"/>
      <c r="N97" s="457"/>
      <c r="O97" s="458"/>
      <c r="P97" s="458"/>
      <c r="Q97" s="2715" t="s">
        <v>203</v>
      </c>
      <c r="R97" s="1953">
        <v>18</v>
      </c>
      <c r="S97" s="1953">
        <v>20</v>
      </c>
      <c r="T97" s="1959">
        <v>20</v>
      </c>
    </row>
    <row r="98" spans="1:20" s="123" customFormat="1" ht="48.6" customHeight="1" thickBot="1">
      <c r="A98" s="541"/>
      <c r="B98" s="537"/>
      <c r="C98" s="1868"/>
      <c r="D98" s="1868"/>
      <c r="E98" s="1868"/>
      <c r="F98" s="453"/>
      <c r="G98" s="450" t="s">
        <v>204</v>
      </c>
      <c r="H98" s="2714"/>
      <c r="I98" s="2714"/>
      <c r="J98" s="454"/>
      <c r="K98" s="455"/>
      <c r="L98" s="456"/>
      <c r="M98" s="455"/>
      <c r="N98" s="457"/>
      <c r="O98" s="458"/>
      <c r="P98" s="458"/>
      <c r="Q98" s="2715" t="s">
        <v>242</v>
      </c>
      <c r="R98" s="1953">
        <v>10</v>
      </c>
      <c r="S98" s="1953">
        <v>12</v>
      </c>
      <c r="T98" s="1959">
        <v>15</v>
      </c>
    </row>
    <row r="99" spans="1:20" s="123" customFormat="1" ht="29.4" customHeight="1" thickBot="1">
      <c r="A99" s="541"/>
      <c r="B99" s="542"/>
      <c r="C99" s="543"/>
      <c r="D99" s="1868"/>
      <c r="E99" s="1868"/>
      <c r="F99" s="453"/>
      <c r="G99" s="450" t="s">
        <v>293</v>
      </c>
      <c r="H99" s="2714"/>
      <c r="I99" s="2714"/>
      <c r="J99" s="454"/>
      <c r="K99" s="455"/>
      <c r="L99" s="456"/>
      <c r="M99" s="455"/>
      <c r="N99" s="457"/>
      <c r="O99" s="458"/>
      <c r="P99" s="458"/>
      <c r="Q99" s="2715" t="s">
        <v>295</v>
      </c>
      <c r="R99" s="1953">
        <v>40</v>
      </c>
      <c r="S99" s="1953">
        <v>50</v>
      </c>
      <c r="T99" s="1959">
        <v>60</v>
      </c>
    </row>
    <row r="100" spans="1:20" s="123" customFormat="1" ht="36" customHeight="1" thickBot="1">
      <c r="A100" s="541"/>
      <c r="B100" s="542"/>
      <c r="C100" s="543"/>
      <c r="D100" s="1868"/>
      <c r="E100" s="1868"/>
      <c r="F100" s="453"/>
      <c r="G100" s="450" t="s">
        <v>577</v>
      </c>
      <c r="H100" s="2714"/>
      <c r="I100" s="2714"/>
      <c r="J100" s="454"/>
      <c r="K100" s="455"/>
      <c r="L100" s="456"/>
      <c r="M100" s="455"/>
      <c r="N100" s="457"/>
      <c r="O100" s="458"/>
      <c r="P100" s="458"/>
      <c r="Q100" s="2715" t="s">
        <v>578</v>
      </c>
      <c r="R100" s="1953">
        <v>100</v>
      </c>
      <c r="S100" s="1953">
        <v>120</v>
      </c>
      <c r="T100" s="1959">
        <v>150</v>
      </c>
    </row>
    <row r="101" spans="1:20" s="123" customFormat="1" ht="33.6" customHeight="1" thickBot="1">
      <c r="A101" s="541"/>
      <c r="B101" s="542"/>
      <c r="C101" s="543"/>
      <c r="D101" s="1868"/>
      <c r="E101" s="1868"/>
      <c r="F101" s="453"/>
      <c r="G101" s="1943" t="s">
        <v>294</v>
      </c>
      <c r="H101" s="2722"/>
      <c r="I101" s="2722"/>
      <c r="J101" s="1944"/>
      <c r="K101" s="1945"/>
      <c r="L101" s="1946"/>
      <c r="M101" s="1945"/>
      <c r="N101" s="1947"/>
      <c r="O101" s="1948"/>
      <c r="P101" s="1948"/>
      <c r="Q101" s="577" t="s">
        <v>296</v>
      </c>
      <c r="R101" s="1953">
        <v>0</v>
      </c>
      <c r="S101" s="1953">
        <v>5</v>
      </c>
      <c r="T101" s="1959">
        <v>0</v>
      </c>
    </row>
    <row r="102" spans="1:20" s="123" customFormat="1" ht="33.6" customHeight="1" thickBot="1">
      <c r="A102" s="541"/>
      <c r="B102" s="542"/>
      <c r="C102" s="543"/>
      <c r="D102" s="1868"/>
      <c r="E102" s="1868"/>
      <c r="F102" s="453"/>
      <c r="G102" s="450" t="s">
        <v>344</v>
      </c>
      <c r="H102" s="2714"/>
      <c r="I102" s="2714"/>
      <c r="J102" s="454"/>
      <c r="K102" s="455"/>
      <c r="L102" s="456"/>
      <c r="M102" s="455"/>
      <c r="N102" s="457"/>
      <c r="O102" s="458"/>
      <c r="P102" s="458"/>
      <c r="Q102" s="2715" t="s">
        <v>345</v>
      </c>
      <c r="R102" s="1953">
        <v>28</v>
      </c>
      <c r="S102" s="1953">
        <v>29</v>
      </c>
      <c r="T102" s="1959">
        <v>29</v>
      </c>
    </row>
    <row r="103" spans="1:20" s="123" customFormat="1" ht="13.8" thickBot="1">
      <c r="A103" s="140" t="s">
        <v>13</v>
      </c>
      <c r="B103" s="138" t="s">
        <v>13</v>
      </c>
      <c r="C103" s="399"/>
      <c r="D103" s="399"/>
      <c r="E103" s="399"/>
      <c r="F103" s="3419" t="s">
        <v>14</v>
      </c>
      <c r="G103" s="3420"/>
      <c r="H103" s="3420"/>
      <c r="I103" s="3420"/>
      <c r="J103" s="3421"/>
      <c r="K103" s="141">
        <f>K88*1</f>
        <v>172.3</v>
      </c>
      <c r="L103" s="141">
        <f t="shared" ref="L103:P103" si="30">L88*1</f>
        <v>172.3</v>
      </c>
      <c r="M103" s="141">
        <f t="shared" si="30"/>
        <v>0</v>
      </c>
      <c r="N103" s="141">
        <f t="shared" si="30"/>
        <v>0</v>
      </c>
      <c r="O103" s="141">
        <f t="shared" si="30"/>
        <v>175</v>
      </c>
      <c r="P103" s="141">
        <f t="shared" si="30"/>
        <v>175</v>
      </c>
      <c r="Q103" s="327"/>
      <c r="R103" s="328"/>
      <c r="S103" s="328"/>
      <c r="T103" s="329"/>
    </row>
    <row r="104" spans="1:20" s="123" customFormat="1" ht="13.8" thickBot="1">
      <c r="A104" s="72"/>
      <c r="B104" s="3075" t="s">
        <v>59</v>
      </c>
      <c r="C104" s="3075"/>
      <c r="D104" s="3075"/>
      <c r="E104" s="3075"/>
      <c r="F104" s="3075"/>
      <c r="G104" s="3075"/>
      <c r="H104" s="3075"/>
      <c r="I104" s="3075"/>
      <c r="J104" s="3076"/>
      <c r="K104" s="241">
        <f>K103+K83</f>
        <v>204</v>
      </c>
      <c r="L104" s="241"/>
      <c r="M104" s="241"/>
      <c r="N104" s="241"/>
      <c r="O104" s="241"/>
      <c r="P104" s="241"/>
      <c r="Q104" s="83"/>
      <c r="R104" s="83"/>
      <c r="S104" s="83"/>
      <c r="T104" s="84"/>
    </row>
    <row r="105" spans="1:20" ht="13.8" thickBot="1">
      <c r="A105" s="140"/>
      <c r="B105" s="138"/>
      <c r="C105" s="641"/>
      <c r="D105" s="641"/>
      <c r="E105" s="641"/>
      <c r="F105" s="2705"/>
      <c r="G105" s="2705"/>
      <c r="H105" s="2705"/>
      <c r="I105" s="2849" t="s">
        <v>564</v>
      </c>
      <c r="J105" s="2850"/>
      <c r="K105" s="627">
        <f>L105+N105</f>
        <v>344.07</v>
      </c>
      <c r="L105" s="627">
        <v>325.87</v>
      </c>
      <c r="M105" s="627">
        <v>16.18</v>
      </c>
      <c r="N105" s="627">
        <v>18.2</v>
      </c>
      <c r="O105" s="1949">
        <v>350</v>
      </c>
      <c r="P105" s="1949">
        <v>350</v>
      </c>
      <c r="Q105" s="624"/>
      <c r="R105" s="625"/>
      <c r="S105" s="625"/>
      <c r="T105" s="626"/>
    </row>
    <row r="106" spans="1:20" ht="13.8" thickBot="1">
      <c r="A106" s="566" t="s">
        <v>11</v>
      </c>
      <c r="B106" s="3665" t="s">
        <v>15</v>
      </c>
      <c r="C106" s="2849"/>
      <c r="D106" s="2849"/>
      <c r="E106" s="2849"/>
      <c r="F106" s="2849"/>
      <c r="G106" s="2849"/>
      <c r="H106" s="2849"/>
      <c r="I106" s="2849"/>
      <c r="J106" s="2850"/>
      <c r="K106" s="2790">
        <f>K76+K64+K46+K22+K83+K103</f>
        <v>53070.2</v>
      </c>
      <c r="L106" s="2790">
        <f t="shared" ref="L106:P106" si="31">L76+L64+L46+L22+L83+L103</f>
        <v>52924.799999999996</v>
      </c>
      <c r="M106" s="2790">
        <f t="shared" si="31"/>
        <v>43221.200000000004</v>
      </c>
      <c r="N106" s="2790">
        <f t="shared" si="31"/>
        <v>145.4</v>
      </c>
      <c r="O106" s="2790">
        <f t="shared" si="31"/>
        <v>54263</v>
      </c>
      <c r="P106" s="2790">
        <f t="shared" si="31"/>
        <v>57279</v>
      </c>
      <c r="Q106" s="3666"/>
      <c r="R106" s="3667"/>
      <c r="S106" s="3667"/>
      <c r="T106" s="3668"/>
    </row>
    <row r="107" spans="1:20" ht="13.8" thickBot="1">
      <c r="A107" s="566" t="s">
        <v>11</v>
      </c>
      <c r="B107" s="3665" t="s">
        <v>565</v>
      </c>
      <c r="C107" s="2849"/>
      <c r="D107" s="2849"/>
      <c r="E107" s="2849"/>
      <c r="F107" s="2849"/>
      <c r="G107" s="2849"/>
      <c r="H107" s="2849"/>
      <c r="I107" s="2849"/>
      <c r="J107" s="2850"/>
      <c r="K107" s="2790">
        <f>K105+K106</f>
        <v>53414.27</v>
      </c>
      <c r="L107" s="2790">
        <f>L105+L106</f>
        <v>53250.67</v>
      </c>
      <c r="M107" s="2790">
        <f t="shared" ref="M107:O107" si="32">M105+M106</f>
        <v>43237.380000000005</v>
      </c>
      <c r="N107" s="2790">
        <f t="shared" si="32"/>
        <v>163.6</v>
      </c>
      <c r="O107" s="2791">
        <f t="shared" si="32"/>
        <v>54613</v>
      </c>
      <c r="P107" s="2791">
        <f>P105+P106</f>
        <v>57629</v>
      </c>
      <c r="Q107" s="3666"/>
      <c r="R107" s="3667"/>
      <c r="S107" s="3667"/>
      <c r="T107" s="3668"/>
    </row>
    <row r="108" spans="1:20" ht="9" customHeight="1">
      <c r="A108" s="640"/>
      <c r="B108" s="567"/>
      <c r="C108" s="567"/>
      <c r="D108" s="567"/>
      <c r="E108" s="567"/>
      <c r="F108" s="567"/>
      <c r="G108" s="567"/>
      <c r="H108" s="567"/>
      <c r="I108" s="567"/>
      <c r="J108" s="567"/>
      <c r="K108" s="1184"/>
      <c r="L108" s="1184"/>
      <c r="M108" s="1184"/>
      <c r="N108" s="1184"/>
      <c r="O108" s="1184"/>
      <c r="P108" s="1184"/>
      <c r="Q108" s="568"/>
      <c r="R108" s="568"/>
      <c r="S108" s="568"/>
      <c r="T108" s="568"/>
    </row>
    <row r="109" spans="1:20" ht="22.2" customHeight="1">
      <c r="A109" s="282"/>
      <c r="B109" s="362"/>
      <c r="C109" s="362"/>
      <c r="D109" s="362"/>
      <c r="E109" s="362"/>
      <c r="F109" s="362"/>
      <c r="G109" s="362"/>
      <c r="H109" s="651"/>
      <c r="I109" s="651"/>
      <c r="J109" s="651"/>
      <c r="K109" s="651"/>
      <c r="L109" s="651"/>
      <c r="M109" s="651"/>
      <c r="N109" s="651"/>
      <c r="O109" s="651"/>
      <c r="P109" s="651"/>
      <c r="Q109" s="651"/>
      <c r="R109" s="331"/>
      <c r="S109" s="331"/>
      <c r="T109" s="331"/>
    </row>
    <row r="110" spans="1:20" ht="22.2" customHeight="1">
      <c r="A110" s="282"/>
      <c r="B110" s="362"/>
      <c r="C110" s="362"/>
      <c r="D110" s="362"/>
      <c r="E110" s="362"/>
      <c r="F110" s="362"/>
      <c r="G110" s="362"/>
      <c r="H110" s="282"/>
      <c r="I110" s="282"/>
      <c r="J110" s="615" t="s">
        <v>36</v>
      </c>
      <c r="K110" s="616">
        <f>K11+K26+K36+K38+K42+K49+K60+K62+K67+K72+K50+K85+K79+K81</f>
        <v>19059.699999999997</v>
      </c>
      <c r="L110" s="616">
        <f>L11+L26+L36+L38+L42+L49+L60+L62+L67+L72+L50+L80+L82+L88</f>
        <v>19029.699999999997</v>
      </c>
      <c r="M110" s="616">
        <f t="shared" ref="M110:P110" si="33">M11+M26+M36+M38+M42+M49+M60+M62+M67+M72+M50+M80+M82+M88</f>
        <v>16060.7</v>
      </c>
      <c r="N110" s="616">
        <f t="shared" si="33"/>
        <v>30</v>
      </c>
      <c r="O110" s="616">
        <f t="shared" si="33"/>
        <v>19482</v>
      </c>
      <c r="P110" s="616">
        <f t="shared" si="33"/>
        <v>20476</v>
      </c>
      <c r="Q110" s="282"/>
      <c r="R110" s="331"/>
      <c r="S110" s="331"/>
      <c r="T110" s="331"/>
    </row>
    <row r="111" spans="1:20">
      <c r="A111" s="282"/>
      <c r="B111" s="362"/>
      <c r="C111" s="362"/>
      <c r="D111" s="362"/>
      <c r="E111" s="362"/>
      <c r="F111" s="362"/>
      <c r="G111" s="362"/>
      <c r="H111" s="282"/>
      <c r="I111" s="282"/>
      <c r="J111" s="615" t="s">
        <v>163</v>
      </c>
      <c r="K111" s="616">
        <f t="shared" ref="K111:P111" si="34">K12+K27+K51+K69+K73</f>
        <v>2281.3999999999996</v>
      </c>
      <c r="L111" s="616">
        <f t="shared" si="34"/>
        <v>2221.6</v>
      </c>
      <c r="M111" s="616">
        <f t="shared" si="34"/>
        <v>157.69999999999999</v>
      </c>
      <c r="N111" s="616">
        <f t="shared" si="34"/>
        <v>59.8</v>
      </c>
      <c r="O111" s="616">
        <f t="shared" si="34"/>
        <v>2368</v>
      </c>
      <c r="P111" s="616">
        <f t="shared" si="34"/>
        <v>2465</v>
      </c>
      <c r="Q111" s="410"/>
      <c r="R111" s="331"/>
      <c r="S111" s="331"/>
      <c r="T111" s="331"/>
    </row>
    <row r="112" spans="1:20">
      <c r="A112" s="282"/>
      <c r="B112" s="362"/>
      <c r="C112" s="362"/>
      <c r="D112" s="362"/>
      <c r="E112" s="362"/>
      <c r="F112" s="362"/>
      <c r="G112" s="362"/>
      <c r="H112" s="282"/>
      <c r="I112" s="282"/>
      <c r="J112" s="615" t="s">
        <v>558</v>
      </c>
      <c r="K112" s="616">
        <f t="shared" ref="K112:P112" si="35">K16+K20+K31+K39+K57+K68+K32+K18+K55</f>
        <v>28670.999999999996</v>
      </c>
      <c r="L112" s="616">
        <f t="shared" si="35"/>
        <v>28657.899999999998</v>
      </c>
      <c r="M112" s="616">
        <f t="shared" si="35"/>
        <v>25553.399999999998</v>
      </c>
      <c r="N112" s="616">
        <f t="shared" si="35"/>
        <v>13.1</v>
      </c>
      <c r="O112" s="616">
        <f t="shared" si="35"/>
        <v>29240</v>
      </c>
      <c r="P112" s="616">
        <f t="shared" si="35"/>
        <v>31005</v>
      </c>
      <c r="Q112" s="282"/>
      <c r="R112" s="331"/>
      <c r="S112" s="331"/>
      <c r="T112" s="331"/>
    </row>
    <row r="113" spans="1:20">
      <c r="A113" s="282"/>
      <c r="B113" s="362"/>
      <c r="C113" s="362"/>
      <c r="D113" s="362"/>
      <c r="E113" s="362"/>
      <c r="F113" s="362"/>
      <c r="G113" s="362"/>
      <c r="H113" s="282"/>
      <c r="I113" s="282"/>
      <c r="J113" s="615" t="s">
        <v>52</v>
      </c>
      <c r="K113" s="616">
        <f>K13+K17+K34+K40+K44+K52+K58+K70+K74+K86</f>
        <v>917.90000000000009</v>
      </c>
      <c r="L113" s="616">
        <f>L13+L17+L34+L40+L44+L52+L58+L70+L74+L86</f>
        <v>878.6</v>
      </c>
      <c r="M113" s="616">
        <f t="shared" ref="M113:P113" si="36">M13+M17+M34+M40+M44+M52+M58+M70+M74+M86</f>
        <v>37.9</v>
      </c>
      <c r="N113" s="616">
        <f t="shared" si="36"/>
        <v>39.299999999999997</v>
      </c>
      <c r="O113" s="616">
        <f t="shared" si="36"/>
        <v>918</v>
      </c>
      <c r="P113" s="616">
        <f t="shared" si="36"/>
        <v>960</v>
      </c>
      <c r="Q113" s="282"/>
      <c r="R113" s="331"/>
      <c r="S113" s="331"/>
      <c r="T113" s="331"/>
    </row>
    <row r="114" spans="1:20" ht="13.95" customHeight="1">
      <c r="A114" s="282"/>
      <c r="B114" s="362"/>
      <c r="C114" s="362"/>
      <c r="D114" s="362"/>
      <c r="E114" s="362"/>
      <c r="F114" s="362"/>
      <c r="G114" s="362"/>
      <c r="H114" s="282"/>
      <c r="I114" s="282"/>
      <c r="J114" s="615" t="s">
        <v>69</v>
      </c>
      <c r="K114" s="616">
        <f t="shared" ref="K114:P114" si="37">K33</f>
        <v>1962.1</v>
      </c>
      <c r="L114" s="616">
        <f t="shared" si="37"/>
        <v>1962.1</v>
      </c>
      <c r="M114" s="616">
        <f t="shared" si="37"/>
        <v>1409.8</v>
      </c>
      <c r="N114" s="616">
        <f t="shared" si="37"/>
        <v>0</v>
      </c>
      <c r="O114" s="616">
        <f t="shared" si="37"/>
        <v>2060</v>
      </c>
      <c r="P114" s="616">
        <f t="shared" si="37"/>
        <v>2160</v>
      </c>
      <c r="Q114" s="282"/>
      <c r="R114" s="331"/>
      <c r="S114" s="331"/>
      <c r="T114" s="331"/>
    </row>
    <row r="115" spans="1:20">
      <c r="A115" s="282"/>
      <c r="B115" s="362"/>
      <c r="C115" s="362"/>
      <c r="D115" s="362"/>
      <c r="E115" s="362"/>
      <c r="F115" s="362"/>
      <c r="G115" s="362"/>
      <c r="H115" s="282"/>
      <c r="I115" s="282"/>
      <c r="J115" s="615" t="s">
        <v>68</v>
      </c>
      <c r="K115" s="616">
        <f>K28+K43+K59++K53+K87</f>
        <v>178.10000000000002</v>
      </c>
      <c r="L115" s="616">
        <f>L28+L43+L59+L53+L87</f>
        <v>174.9</v>
      </c>
      <c r="M115" s="616">
        <f t="shared" ref="M115:P115" si="38">M28+M43+M59+M53+M87</f>
        <v>1.7</v>
      </c>
      <c r="N115" s="616">
        <f t="shared" si="38"/>
        <v>3.2</v>
      </c>
      <c r="O115" s="616">
        <f t="shared" si="38"/>
        <v>195</v>
      </c>
      <c r="P115" s="616">
        <f t="shared" si="38"/>
        <v>213</v>
      </c>
      <c r="Q115" s="282"/>
      <c r="R115" s="331"/>
      <c r="S115" s="331"/>
      <c r="T115" s="331"/>
    </row>
    <row r="116" spans="1:20">
      <c r="A116" s="282"/>
      <c r="B116" s="362"/>
      <c r="C116" s="362"/>
      <c r="D116" s="362"/>
      <c r="E116" s="362"/>
      <c r="F116" s="362"/>
      <c r="G116" s="362"/>
      <c r="H116" s="282"/>
      <c r="I116" s="282"/>
      <c r="J116" s="617" t="s">
        <v>562</v>
      </c>
      <c r="K116" s="2724">
        <f>K115+K114+K113+K112+K111+K110</f>
        <v>53070.19999999999</v>
      </c>
      <c r="L116" s="2724">
        <f t="shared" ref="L116:P116" si="39">L115+L114+L113+L112+L111+L110</f>
        <v>52924.799999999996</v>
      </c>
      <c r="M116" s="2724">
        <f t="shared" si="39"/>
        <v>43221.2</v>
      </c>
      <c r="N116" s="2724">
        <f t="shared" si="39"/>
        <v>145.4</v>
      </c>
      <c r="O116" s="2724">
        <f t="shared" si="39"/>
        <v>54263</v>
      </c>
      <c r="P116" s="2724">
        <f t="shared" si="39"/>
        <v>57279</v>
      </c>
      <c r="Q116" s="282"/>
      <c r="R116" s="331"/>
      <c r="S116" s="331"/>
      <c r="T116" s="331"/>
    </row>
    <row r="117" spans="1:20" s="123" customFormat="1">
      <c r="A117" s="282"/>
      <c r="B117" s="362"/>
      <c r="C117" s="362"/>
      <c r="D117" s="362"/>
      <c r="E117" s="362"/>
      <c r="F117" s="362"/>
      <c r="G117" s="362"/>
      <c r="H117" s="282"/>
      <c r="I117" s="282"/>
      <c r="J117" s="617"/>
      <c r="K117" s="2724"/>
      <c r="L117" s="2724"/>
      <c r="M117" s="2724"/>
      <c r="N117" s="2724"/>
      <c r="O117" s="2724"/>
      <c r="P117" s="2724"/>
      <c r="Q117" s="282"/>
      <c r="R117" s="331"/>
      <c r="S117" s="331"/>
      <c r="T117" s="331"/>
    </row>
    <row r="118" spans="1:20" s="123" customFormat="1">
      <c r="A118" s="282"/>
      <c r="B118" s="362"/>
      <c r="C118" s="362"/>
      <c r="D118" s="362"/>
      <c r="E118" s="362"/>
      <c r="F118" s="362"/>
      <c r="G118" s="362"/>
      <c r="H118" s="282"/>
      <c r="I118" s="282"/>
      <c r="J118" s="617"/>
      <c r="K118" s="2724"/>
      <c r="L118" s="2724"/>
      <c r="M118" s="2724"/>
      <c r="N118" s="2724"/>
      <c r="O118" s="2724"/>
      <c r="P118" s="2724"/>
      <c r="Q118" s="282"/>
      <c r="R118" s="331"/>
      <c r="S118" s="331"/>
      <c r="T118" s="331"/>
    </row>
    <row r="119" spans="1:20" s="123" customFormat="1">
      <c r="A119" s="282"/>
      <c r="B119" s="362"/>
      <c r="C119" s="362"/>
      <c r="D119" s="362"/>
      <c r="E119" s="362"/>
      <c r="F119" s="362"/>
      <c r="G119" s="362"/>
      <c r="H119" s="282"/>
      <c r="I119" s="282"/>
      <c r="J119" s="617"/>
      <c r="K119" s="2724"/>
      <c r="L119" s="2724"/>
      <c r="M119" s="2724"/>
      <c r="N119" s="2724"/>
      <c r="O119" s="2724"/>
      <c r="P119" s="2724"/>
      <c r="Q119" s="282"/>
      <c r="R119" s="331"/>
      <c r="S119" s="331"/>
      <c r="T119" s="331"/>
    </row>
    <row r="120" spans="1:20" s="123" customFormat="1">
      <c r="A120" s="282"/>
      <c r="B120" s="362"/>
      <c r="C120" s="362"/>
      <c r="D120" s="362"/>
      <c r="E120" s="362"/>
      <c r="F120" s="362"/>
      <c r="G120" s="362"/>
      <c r="H120" s="282"/>
      <c r="I120" s="282"/>
      <c r="J120" s="617"/>
      <c r="K120" s="2724"/>
      <c r="L120" s="2724"/>
      <c r="M120" s="2724"/>
      <c r="N120" s="2724"/>
      <c r="O120" s="2724"/>
      <c r="P120" s="2724"/>
      <c r="Q120" s="282"/>
      <c r="R120" s="331"/>
      <c r="S120" s="331"/>
      <c r="T120" s="331"/>
    </row>
    <row r="121" spans="1:20" s="123" customFormat="1">
      <c r="A121" s="282"/>
      <c r="B121" s="362"/>
      <c r="C121" s="362"/>
      <c r="D121" s="362"/>
      <c r="E121" s="362"/>
      <c r="F121" s="362"/>
      <c r="G121" s="362"/>
      <c r="H121" s="282"/>
      <c r="I121" s="282"/>
      <c r="J121" s="617"/>
      <c r="K121" s="2724"/>
      <c r="L121" s="2724"/>
      <c r="M121" s="2724"/>
      <c r="N121" s="2724"/>
      <c r="O121" s="2724"/>
      <c r="P121" s="2724"/>
      <c r="Q121" s="282"/>
      <c r="R121" s="331"/>
      <c r="S121" s="331"/>
      <c r="T121" s="331"/>
    </row>
    <row r="122" spans="1:20">
      <c r="A122" s="282"/>
      <c r="B122" s="362"/>
      <c r="C122" s="362"/>
      <c r="D122" s="362"/>
      <c r="E122" s="362"/>
      <c r="F122" s="362"/>
      <c r="G122" s="362"/>
      <c r="H122" s="282"/>
      <c r="I122" s="282"/>
      <c r="J122" s="617"/>
      <c r="K122" s="618"/>
      <c r="L122" s="618"/>
      <c r="M122" s="618"/>
      <c r="N122" s="618"/>
      <c r="O122" s="618"/>
      <c r="P122" s="618"/>
      <c r="Q122" s="282"/>
      <c r="R122" s="331"/>
      <c r="S122" s="331"/>
      <c r="T122" s="331"/>
    </row>
    <row r="123" spans="1:20" ht="16.2" thickBot="1">
      <c r="A123" s="282"/>
      <c r="B123" s="362"/>
      <c r="C123" s="362"/>
      <c r="D123" s="362"/>
      <c r="E123" s="362"/>
      <c r="F123" s="362"/>
      <c r="G123" s="362"/>
      <c r="H123" s="362"/>
      <c r="I123" s="2863" t="s">
        <v>16</v>
      </c>
      <c r="J123" s="2863"/>
      <c r="K123" s="2863"/>
      <c r="L123" s="2863"/>
      <c r="M123" s="2863"/>
      <c r="N123" s="2863"/>
      <c r="O123" s="2863"/>
      <c r="P123" s="2863"/>
      <c r="Q123" s="331"/>
      <c r="R123" s="331"/>
      <c r="S123" s="331"/>
      <c r="T123" s="331"/>
    </row>
    <row r="124" spans="1:20" ht="31.2" customHeight="1" thickBot="1">
      <c r="A124" s="124"/>
      <c r="B124" s="124"/>
      <c r="C124" s="124"/>
      <c r="D124" s="124"/>
      <c r="E124" s="124"/>
      <c r="F124" s="2864" t="s">
        <v>17</v>
      </c>
      <c r="G124" s="2865"/>
      <c r="H124" s="2865"/>
      <c r="I124" s="2865"/>
      <c r="J124" s="2866"/>
      <c r="K124" s="2867" t="s">
        <v>374</v>
      </c>
      <c r="L124" s="2868"/>
      <c r="M124" s="2868"/>
      <c r="N124" s="2869"/>
      <c r="O124" s="124"/>
      <c r="P124" s="124"/>
      <c r="Q124" s="325"/>
      <c r="R124" s="332"/>
      <c r="S124" s="325"/>
      <c r="T124" s="325"/>
    </row>
    <row r="125" spans="1:20" ht="13.8" thickBot="1">
      <c r="A125" s="124"/>
      <c r="B125" s="124"/>
      <c r="C125" s="124"/>
      <c r="D125" s="124"/>
      <c r="E125" s="124"/>
      <c r="F125" s="2857" t="s">
        <v>18</v>
      </c>
      <c r="G125" s="2858"/>
      <c r="H125" s="2858"/>
      <c r="I125" s="2858"/>
      <c r="J125" s="2859"/>
      <c r="K125" s="2860">
        <f>SUM(K126:N132)</f>
        <v>53414.270000000004</v>
      </c>
      <c r="L125" s="2861"/>
      <c r="M125" s="2861"/>
      <c r="N125" s="2862"/>
      <c r="O125" s="124"/>
      <c r="P125" s="124"/>
      <c r="Q125" s="325"/>
      <c r="R125" s="332"/>
      <c r="S125" s="325"/>
      <c r="T125" s="325"/>
    </row>
    <row r="126" spans="1:20">
      <c r="A126" s="124"/>
      <c r="B126" s="124"/>
      <c r="C126" s="124"/>
      <c r="D126" s="124"/>
      <c r="E126" s="124"/>
      <c r="F126" s="2884" t="s">
        <v>60</v>
      </c>
      <c r="G126" s="2885"/>
      <c r="H126" s="2885"/>
      <c r="I126" s="2885"/>
      <c r="J126" s="2886"/>
      <c r="K126" s="2887">
        <v>19059.7</v>
      </c>
      <c r="L126" s="2888"/>
      <c r="M126" s="2888"/>
      <c r="N126" s="2889"/>
      <c r="O126" s="124"/>
      <c r="P126" s="124"/>
      <c r="Q126" s="325"/>
      <c r="R126" s="332"/>
      <c r="S126" s="325"/>
      <c r="T126" s="325"/>
    </row>
    <row r="127" spans="1:20">
      <c r="A127" s="124"/>
      <c r="B127" s="124"/>
      <c r="C127" s="124"/>
      <c r="D127" s="124"/>
      <c r="E127" s="124"/>
      <c r="F127" s="2890" t="s">
        <v>229</v>
      </c>
      <c r="G127" s="2891"/>
      <c r="H127" s="2891"/>
      <c r="I127" s="2891"/>
      <c r="J127" s="2892"/>
      <c r="K127" s="2851">
        <v>2281.4</v>
      </c>
      <c r="L127" s="2852"/>
      <c r="M127" s="2852"/>
      <c r="N127" s="2853"/>
      <c r="O127" s="124"/>
      <c r="P127" s="124"/>
      <c r="Q127" s="325"/>
      <c r="R127" s="332"/>
      <c r="S127" s="325"/>
      <c r="T127" s="325"/>
    </row>
    <row r="128" spans="1:20">
      <c r="A128" s="124"/>
      <c r="B128" s="124"/>
      <c r="C128" s="124"/>
      <c r="D128" s="124"/>
      <c r="E128" s="124"/>
      <c r="F128" s="3571" t="s">
        <v>560</v>
      </c>
      <c r="G128" s="3572"/>
      <c r="H128" s="3572"/>
      <c r="I128" s="3572"/>
      <c r="J128" s="3580"/>
      <c r="K128" s="2851">
        <v>28671</v>
      </c>
      <c r="L128" s="2852"/>
      <c r="M128" s="2852"/>
      <c r="N128" s="2853"/>
      <c r="O128" s="124"/>
      <c r="P128" s="124"/>
      <c r="Q128" s="325"/>
      <c r="R128" s="332"/>
      <c r="S128" s="325"/>
      <c r="T128" s="325"/>
    </row>
    <row r="129" spans="1:20">
      <c r="A129" s="124"/>
      <c r="B129" s="124"/>
      <c r="C129" s="124"/>
      <c r="D129" s="124"/>
      <c r="E129" s="124"/>
      <c r="F129" s="2890" t="s">
        <v>74</v>
      </c>
      <c r="G129" s="3569"/>
      <c r="H129" s="3569"/>
      <c r="I129" s="3569"/>
      <c r="J129" s="3570"/>
      <c r="K129" s="2851">
        <v>917.9</v>
      </c>
      <c r="L129" s="2852"/>
      <c r="M129" s="2852"/>
      <c r="N129" s="2853"/>
      <c r="O129" s="124"/>
      <c r="P129" s="124"/>
      <c r="Q129" s="325"/>
      <c r="R129" s="332"/>
      <c r="S129" s="325"/>
      <c r="T129" s="325"/>
    </row>
    <row r="130" spans="1:20">
      <c r="A130" s="124"/>
      <c r="B130" s="124"/>
      <c r="C130" s="124"/>
      <c r="D130" s="124"/>
      <c r="E130" s="124"/>
      <c r="F130" s="3571" t="s">
        <v>73</v>
      </c>
      <c r="G130" s="3572"/>
      <c r="H130" s="3572"/>
      <c r="I130" s="3572"/>
      <c r="J130" s="3580"/>
      <c r="K130" s="2851">
        <v>1962.1</v>
      </c>
      <c r="L130" s="2852"/>
      <c r="M130" s="2852"/>
      <c r="N130" s="2853"/>
      <c r="O130" s="124"/>
      <c r="P130" s="124"/>
      <c r="Q130" s="325"/>
      <c r="R130" s="332"/>
      <c r="S130" s="325"/>
      <c r="T130" s="325"/>
    </row>
    <row r="131" spans="1:20">
      <c r="A131" s="124"/>
      <c r="B131" s="124"/>
      <c r="C131" s="124"/>
      <c r="D131" s="124"/>
      <c r="E131" s="124"/>
      <c r="F131" s="2890" t="s">
        <v>561</v>
      </c>
      <c r="G131" s="3569"/>
      <c r="H131" s="3569"/>
      <c r="I131" s="3569"/>
      <c r="J131" s="3570"/>
      <c r="K131" s="2851">
        <v>178.1</v>
      </c>
      <c r="L131" s="2852"/>
      <c r="M131" s="2852"/>
      <c r="N131" s="2853"/>
      <c r="O131" s="124"/>
      <c r="P131" s="124"/>
      <c r="Q131" s="325"/>
      <c r="R131" s="332"/>
      <c r="S131" s="325"/>
      <c r="T131" s="325"/>
    </row>
    <row r="132" spans="1:20" ht="13.8" thickBot="1">
      <c r="A132" s="124"/>
      <c r="B132" s="124"/>
      <c r="C132" s="124"/>
      <c r="D132" s="124"/>
      <c r="E132" s="124"/>
      <c r="F132" s="2890" t="s">
        <v>528</v>
      </c>
      <c r="G132" s="3569"/>
      <c r="H132" s="3569"/>
      <c r="I132" s="3569"/>
      <c r="J132" s="3570"/>
      <c r="K132" s="2851">
        <v>344.07</v>
      </c>
      <c r="L132" s="2852"/>
      <c r="M132" s="2852"/>
      <c r="N132" s="2853"/>
      <c r="O132" s="124"/>
      <c r="P132" s="124"/>
      <c r="Q132" s="325"/>
      <c r="R132" s="332"/>
      <c r="S132" s="325"/>
      <c r="T132" s="325"/>
    </row>
    <row r="133" spans="1:20" ht="13.8" thickBot="1">
      <c r="A133" s="124"/>
      <c r="B133" s="124"/>
      <c r="C133" s="124"/>
      <c r="D133" s="124"/>
      <c r="E133" s="124"/>
      <c r="F133" s="3552" t="s">
        <v>19</v>
      </c>
      <c r="G133" s="3553"/>
      <c r="H133" s="3553"/>
      <c r="I133" s="3553"/>
      <c r="J133" s="3554"/>
      <c r="K133" s="2860">
        <f>SUM(K134:N135)</f>
        <v>0</v>
      </c>
      <c r="L133" s="2861"/>
      <c r="M133" s="2861"/>
      <c r="N133" s="2862"/>
      <c r="O133" s="124"/>
      <c r="P133" s="124"/>
      <c r="Q133" s="325"/>
      <c r="R133" s="332"/>
      <c r="S133" s="325"/>
      <c r="T133" s="325"/>
    </row>
    <row r="134" spans="1:20">
      <c r="A134" s="124"/>
      <c r="B134" s="124"/>
      <c r="C134" s="124"/>
      <c r="D134" s="124"/>
      <c r="E134" s="124"/>
      <c r="F134" s="2884" t="s">
        <v>62</v>
      </c>
      <c r="G134" s="2885"/>
      <c r="H134" s="2885"/>
      <c r="I134" s="2885"/>
      <c r="J134" s="2886"/>
      <c r="K134" s="2887">
        <v>0</v>
      </c>
      <c r="L134" s="2888"/>
      <c r="M134" s="2888"/>
      <c r="N134" s="2889"/>
      <c r="O134" s="124"/>
      <c r="P134" s="124"/>
      <c r="Q134" s="325"/>
      <c r="R134" s="332"/>
      <c r="S134" s="325"/>
      <c r="T134" s="325"/>
    </row>
    <row r="135" spans="1:20" ht="13.8" thickBot="1">
      <c r="A135" s="124"/>
      <c r="B135" s="124"/>
      <c r="C135" s="124"/>
      <c r="D135" s="124"/>
      <c r="E135" s="124"/>
      <c r="F135" s="3571" t="s">
        <v>64</v>
      </c>
      <c r="G135" s="3572"/>
      <c r="H135" s="3572"/>
      <c r="I135" s="3572"/>
      <c r="J135" s="3573"/>
      <c r="K135" s="2852"/>
      <c r="L135" s="2852"/>
      <c r="M135" s="2852"/>
      <c r="N135" s="2853"/>
      <c r="O135" s="124"/>
      <c r="P135" s="124"/>
      <c r="Q135" s="325"/>
      <c r="R135" s="332"/>
      <c r="S135" s="325"/>
      <c r="T135" s="325"/>
    </row>
    <row r="136" spans="1:20" ht="10.95" customHeight="1" thickBot="1">
      <c r="A136" s="325"/>
      <c r="B136" s="325"/>
      <c r="C136" s="325"/>
      <c r="D136" s="325"/>
      <c r="E136" s="325"/>
      <c r="F136" s="3568" t="s">
        <v>20</v>
      </c>
      <c r="G136" s="2874"/>
      <c r="H136" s="2874"/>
      <c r="I136" s="2874"/>
      <c r="J136" s="2875"/>
      <c r="K136" s="2876">
        <f>K133+K125</f>
        <v>53414.270000000004</v>
      </c>
      <c r="L136" s="2876"/>
      <c r="M136" s="2876"/>
      <c r="N136" s="2877"/>
      <c r="O136" s="325"/>
      <c r="P136" s="325"/>
      <c r="Q136" s="325"/>
      <c r="R136" s="332"/>
      <c r="S136" s="325"/>
      <c r="T136" s="325"/>
    </row>
  </sheetData>
  <mergeCells count="194">
    <mergeCell ref="A85:A88"/>
    <mergeCell ref="A79:A80"/>
    <mergeCell ref="B79:B80"/>
    <mergeCell ref="C79:C80"/>
    <mergeCell ref="F79:F80"/>
    <mergeCell ref="F136:J136"/>
    <mergeCell ref="K136:N136"/>
    <mergeCell ref="B85:B88"/>
    <mergeCell ref="C85:C88"/>
    <mergeCell ref="F85:F88"/>
    <mergeCell ref="G85:G88"/>
    <mergeCell ref="H85:H88"/>
    <mergeCell ref="I85:I88"/>
    <mergeCell ref="F133:J133"/>
    <mergeCell ref="K133:N133"/>
    <mergeCell ref="F134:J134"/>
    <mergeCell ref="K134:N134"/>
    <mergeCell ref="F135:J135"/>
    <mergeCell ref="K135:N135"/>
    <mergeCell ref="F130:J130"/>
    <mergeCell ref="K130:N130"/>
    <mergeCell ref="I81:I82"/>
    <mergeCell ref="F83:J83"/>
    <mergeCell ref="A81:A82"/>
    <mergeCell ref="A67:A71"/>
    <mergeCell ref="G81:G82"/>
    <mergeCell ref="H81:H82"/>
    <mergeCell ref="Q106:T106"/>
    <mergeCell ref="B81:B82"/>
    <mergeCell ref="F131:J131"/>
    <mergeCell ref="K131:N131"/>
    <mergeCell ref="F132:J132"/>
    <mergeCell ref="K132:N132"/>
    <mergeCell ref="F127:J127"/>
    <mergeCell ref="K127:N127"/>
    <mergeCell ref="F128:J128"/>
    <mergeCell ref="K128:N128"/>
    <mergeCell ref="F129:J129"/>
    <mergeCell ref="K129:N129"/>
    <mergeCell ref="I123:P123"/>
    <mergeCell ref="F124:J124"/>
    <mergeCell ref="K124:N124"/>
    <mergeCell ref="F125:J125"/>
    <mergeCell ref="K125:N125"/>
    <mergeCell ref="F126:J126"/>
    <mergeCell ref="K126:N126"/>
    <mergeCell ref="B107:J107"/>
    <mergeCell ref="Q107:T107"/>
    <mergeCell ref="A72:A75"/>
    <mergeCell ref="B72:B75"/>
    <mergeCell ref="C72:C75"/>
    <mergeCell ref="F72:F75"/>
    <mergeCell ref="G72:G75"/>
    <mergeCell ref="H72:H75"/>
    <mergeCell ref="I72:I75"/>
    <mergeCell ref="Q74:Q75"/>
    <mergeCell ref="F76:J76"/>
    <mergeCell ref="I105:J105"/>
    <mergeCell ref="B106:J106"/>
    <mergeCell ref="F103:J103"/>
    <mergeCell ref="B104:J104"/>
    <mergeCell ref="C84:P84"/>
    <mergeCell ref="C78:T78"/>
    <mergeCell ref="C81:C82"/>
    <mergeCell ref="F81:F82"/>
    <mergeCell ref="I62:I63"/>
    <mergeCell ref="F64:J64"/>
    <mergeCell ref="B65:Q65"/>
    <mergeCell ref="C66:T66"/>
    <mergeCell ref="B67:B71"/>
    <mergeCell ref="C67:C71"/>
    <mergeCell ref="F67:F71"/>
    <mergeCell ref="G67:G71"/>
    <mergeCell ref="H67:H71"/>
    <mergeCell ref="G79:G80"/>
    <mergeCell ref="H79:H80"/>
    <mergeCell ref="I79:I80"/>
    <mergeCell ref="I67:I71"/>
    <mergeCell ref="Q69:Q71"/>
    <mergeCell ref="Q87:Q88"/>
    <mergeCell ref="Q40:Q41"/>
    <mergeCell ref="A42:A45"/>
    <mergeCell ref="B42:B45"/>
    <mergeCell ref="C42:C45"/>
    <mergeCell ref="F42:F45"/>
    <mergeCell ref="G42:G45"/>
    <mergeCell ref="H42:H45"/>
    <mergeCell ref="I42:I45"/>
    <mergeCell ref="A62:A63"/>
    <mergeCell ref="B62:B63"/>
    <mergeCell ref="C62:C63"/>
    <mergeCell ref="F62:F63"/>
    <mergeCell ref="G62:G63"/>
    <mergeCell ref="H62:H63"/>
    <mergeCell ref="F55:F56"/>
    <mergeCell ref="G55:G56"/>
    <mergeCell ref="A57:A61"/>
    <mergeCell ref="B57:B61"/>
    <mergeCell ref="C57:C61"/>
    <mergeCell ref="F57:F61"/>
    <mergeCell ref="G57:G61"/>
    <mergeCell ref="H57:H61"/>
    <mergeCell ref="I57:I61"/>
    <mergeCell ref="F46:J46"/>
    <mergeCell ref="B47:Q47"/>
    <mergeCell ref="C48:T48"/>
    <mergeCell ref="A49:A54"/>
    <mergeCell ref="B49:B54"/>
    <mergeCell ref="C49:C54"/>
    <mergeCell ref="F49:F54"/>
    <mergeCell ref="G49:G54"/>
    <mergeCell ref="H49:H54"/>
    <mergeCell ref="I49:I54"/>
    <mergeCell ref="Q52:Q54"/>
    <mergeCell ref="Q44:Q45"/>
    <mergeCell ref="A38:A41"/>
    <mergeCell ref="B38:B41"/>
    <mergeCell ref="C38:C41"/>
    <mergeCell ref="F38:F41"/>
    <mergeCell ref="G38:G41"/>
    <mergeCell ref="H38:H41"/>
    <mergeCell ref="I38:I41"/>
    <mergeCell ref="A26:A30"/>
    <mergeCell ref="B26:B30"/>
    <mergeCell ref="C26:C30"/>
    <mergeCell ref="F26:F30"/>
    <mergeCell ref="G26:G30"/>
    <mergeCell ref="H26:H30"/>
    <mergeCell ref="I26:I30"/>
    <mergeCell ref="Q26:Q27"/>
    <mergeCell ref="G31:G35"/>
    <mergeCell ref="H31:H35"/>
    <mergeCell ref="I31:I35"/>
    <mergeCell ref="Q34:Q35"/>
    <mergeCell ref="I36:I37"/>
    <mergeCell ref="A36:A37"/>
    <mergeCell ref="B36:B37"/>
    <mergeCell ref="C36:C37"/>
    <mergeCell ref="A16:A19"/>
    <mergeCell ref="B16:B19"/>
    <mergeCell ref="C16:C19"/>
    <mergeCell ref="F16:F19"/>
    <mergeCell ref="G16:G19"/>
    <mergeCell ref="H16:H19"/>
    <mergeCell ref="I16:I19"/>
    <mergeCell ref="F36:F37"/>
    <mergeCell ref="G36:G37"/>
    <mergeCell ref="H36:H37"/>
    <mergeCell ref="A31:A35"/>
    <mergeCell ref="B31:B35"/>
    <mergeCell ref="C31:C35"/>
    <mergeCell ref="F31:F35"/>
    <mergeCell ref="I20:I21"/>
    <mergeCell ref="A20:A21"/>
    <mergeCell ref="B20:B21"/>
    <mergeCell ref="C20:C21"/>
    <mergeCell ref="F20:F21"/>
    <mergeCell ref="G20:G21"/>
    <mergeCell ref="H20:H21"/>
    <mergeCell ref="F22:J22"/>
    <mergeCell ref="C24:T24"/>
    <mergeCell ref="A25:P25"/>
    <mergeCell ref="B7:P7"/>
    <mergeCell ref="A8:P9"/>
    <mergeCell ref="C10:T10"/>
    <mergeCell ref="A11:A15"/>
    <mergeCell ref="B11:B15"/>
    <mergeCell ref="C11:C15"/>
    <mergeCell ref="F11:F15"/>
    <mergeCell ref="G11:G15"/>
    <mergeCell ref="H11:H15"/>
    <mergeCell ref="I11:I15"/>
    <mergeCell ref="Q12:Q13"/>
    <mergeCell ref="Q1:T1"/>
    <mergeCell ref="G3:T3"/>
    <mergeCell ref="A4:A6"/>
    <mergeCell ref="B4:B6"/>
    <mergeCell ref="C4:C6"/>
    <mergeCell ref="D4:D6"/>
    <mergeCell ref="E4:E6"/>
    <mergeCell ref="F4:F6"/>
    <mergeCell ref="G4:G6"/>
    <mergeCell ref="H4:H6"/>
    <mergeCell ref="R5:T5"/>
    <mergeCell ref="I4:I6"/>
    <mergeCell ref="J4:J6"/>
    <mergeCell ref="K4:N4"/>
    <mergeCell ref="O4:O6"/>
    <mergeCell ref="P4:P6"/>
    <mergeCell ref="Q4:T4"/>
    <mergeCell ref="K5:K6"/>
    <mergeCell ref="L5:M5"/>
    <mergeCell ref="N5:N6"/>
    <mergeCell ref="Q5:Q6"/>
  </mergeCells>
  <pageMargins left="0.7" right="0.7" top="0.75" bottom="0.75" header="0.3" footer="0.3"/>
  <pageSetup paperSize="9" orientation="landscape"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6"/>
  <sheetViews>
    <sheetView workbookViewId="0">
      <selection activeCell="N1" sqref="N1:Q1"/>
    </sheetView>
  </sheetViews>
  <sheetFormatPr defaultRowHeight="13.2"/>
  <cols>
    <col min="1" max="1" width="3.109375" customWidth="1"/>
    <col min="2" max="2" width="3.33203125" customWidth="1"/>
    <col min="3" max="3" width="3.88671875" customWidth="1"/>
    <col min="4" max="4" width="29" customWidth="1"/>
    <col min="5" max="5" width="8.33203125" customWidth="1"/>
    <col min="6" max="6" width="7.109375" customWidth="1"/>
    <col min="7" max="8" width="4.88671875" customWidth="1"/>
    <col min="9" max="9" width="5.5546875" customWidth="1"/>
    <col min="10" max="10" width="3.6640625" customWidth="1"/>
    <col min="11" max="11" width="4.44140625" customWidth="1"/>
    <col min="12" max="12" width="5.44140625" customWidth="1"/>
    <col min="13" max="13" width="5.6640625" customWidth="1"/>
    <col min="14" max="14" width="29.33203125" customWidth="1"/>
    <col min="15" max="15" width="5.5546875" customWidth="1"/>
    <col min="16" max="17" width="4.88671875" customWidth="1"/>
  </cols>
  <sheetData>
    <row r="1" spans="1:23" ht="50.4" customHeight="1">
      <c r="A1" s="1972"/>
      <c r="B1" s="1972"/>
      <c r="C1" s="1972"/>
      <c r="D1" s="1972"/>
      <c r="E1" s="1972"/>
      <c r="F1" s="1972"/>
      <c r="G1" s="1972"/>
      <c r="H1" s="1972"/>
      <c r="I1" s="1972"/>
      <c r="J1" s="1972"/>
      <c r="K1" s="1972"/>
      <c r="L1" s="1972"/>
      <c r="M1" s="1972"/>
      <c r="N1" s="4389" t="s">
        <v>1156</v>
      </c>
      <c r="O1" s="4389"/>
      <c r="P1" s="4389"/>
      <c r="Q1" s="4389"/>
      <c r="R1" s="1972"/>
      <c r="S1" s="1972"/>
      <c r="T1" s="1972"/>
      <c r="U1" s="1972"/>
      <c r="V1" s="1972"/>
      <c r="W1" s="1972"/>
    </row>
    <row r="2" spans="1:23" ht="12.6" customHeight="1">
      <c r="A2" s="1973"/>
      <c r="B2" s="1694"/>
      <c r="C2" s="1694"/>
      <c r="D2" s="1729" t="s">
        <v>297</v>
      </c>
      <c r="E2" s="1974"/>
      <c r="F2" s="1694"/>
      <c r="G2" s="1975"/>
      <c r="H2" s="1694"/>
      <c r="I2" s="1694"/>
      <c r="J2" s="1694"/>
      <c r="K2" s="1694"/>
      <c r="L2" s="1976"/>
      <c r="M2" s="1694"/>
      <c r="N2" s="1694"/>
      <c r="O2" s="1694"/>
      <c r="P2" s="1694"/>
      <c r="Q2" s="1694"/>
      <c r="R2" s="1977"/>
      <c r="S2" s="1977"/>
      <c r="T2" s="1977"/>
      <c r="U2" s="1977"/>
      <c r="V2" s="1977"/>
      <c r="W2" s="1977"/>
    </row>
    <row r="3" spans="1:23" ht="20.399999999999999" customHeight="1" thickBot="1">
      <c r="A3" s="1978"/>
      <c r="B3" s="1975"/>
      <c r="C3" s="1975"/>
      <c r="D3" s="3322" t="s">
        <v>33</v>
      </c>
      <c r="E3" s="3322"/>
      <c r="F3" s="3322"/>
      <c r="G3" s="3322"/>
      <c r="H3" s="3322"/>
      <c r="I3" s="3322"/>
      <c r="J3" s="3322"/>
      <c r="K3" s="3322"/>
      <c r="L3" s="3322"/>
      <c r="M3" s="3322"/>
      <c r="N3" s="3322"/>
      <c r="O3" s="3322"/>
      <c r="P3" s="3322"/>
      <c r="Q3" s="3322"/>
      <c r="R3" s="3322"/>
      <c r="S3" s="3322"/>
      <c r="T3" s="3322"/>
      <c r="U3" s="3322"/>
      <c r="V3" s="3322"/>
      <c r="W3" s="3322"/>
    </row>
    <row r="4" spans="1:23" ht="37.200000000000003" customHeight="1">
      <c r="A4" s="4390" t="s">
        <v>0</v>
      </c>
      <c r="B4" s="4393" t="s">
        <v>1</v>
      </c>
      <c r="C4" s="4393" t="s">
        <v>2</v>
      </c>
      <c r="D4" s="4396" t="s">
        <v>3</v>
      </c>
      <c r="E4" s="4399" t="s">
        <v>4</v>
      </c>
      <c r="F4" s="4402" t="s">
        <v>5</v>
      </c>
      <c r="G4" s="4405" t="s">
        <v>6</v>
      </c>
      <c r="H4" s="4408" t="s">
        <v>372</v>
      </c>
      <c r="I4" s="4409"/>
      <c r="J4" s="4409"/>
      <c r="K4" s="4410"/>
      <c r="L4" s="4411" t="s">
        <v>283</v>
      </c>
      <c r="M4" s="4374" t="s">
        <v>466</v>
      </c>
      <c r="N4" s="4377" t="s">
        <v>21</v>
      </c>
      <c r="O4" s="4378"/>
      <c r="P4" s="4378"/>
      <c r="Q4" s="4379"/>
      <c r="R4" s="1977"/>
      <c r="S4" s="1977"/>
      <c r="T4" s="1977"/>
      <c r="U4" s="1977"/>
      <c r="V4" s="1977"/>
      <c r="W4" s="1977"/>
    </row>
    <row r="5" spans="1:23" ht="27.6" customHeight="1">
      <c r="A5" s="4391"/>
      <c r="B5" s="4394"/>
      <c r="C5" s="4394"/>
      <c r="D5" s="4397"/>
      <c r="E5" s="4400"/>
      <c r="F5" s="4403"/>
      <c r="G5" s="4406"/>
      <c r="H5" s="4380" t="s">
        <v>7</v>
      </c>
      <c r="I5" s="4382" t="s">
        <v>8</v>
      </c>
      <c r="J5" s="4382"/>
      <c r="K5" s="4383" t="s">
        <v>162</v>
      </c>
      <c r="L5" s="4412"/>
      <c r="M5" s="4375"/>
      <c r="N5" s="4385" t="s">
        <v>32</v>
      </c>
      <c r="O5" s="4387" t="s">
        <v>9</v>
      </c>
      <c r="P5" s="4387"/>
      <c r="Q5" s="4388"/>
      <c r="R5" s="1977"/>
      <c r="S5" s="1977"/>
      <c r="T5" s="1977"/>
      <c r="U5" s="1977"/>
      <c r="V5" s="1977"/>
      <c r="W5" s="1977"/>
    </row>
    <row r="6" spans="1:23" ht="133.94999999999999" customHeight="1" thickBot="1">
      <c r="A6" s="4392"/>
      <c r="B6" s="4395"/>
      <c r="C6" s="4395"/>
      <c r="D6" s="4398"/>
      <c r="E6" s="4401"/>
      <c r="F6" s="4404"/>
      <c r="G6" s="4407"/>
      <c r="H6" s="4381"/>
      <c r="I6" s="1979" t="s">
        <v>7</v>
      </c>
      <c r="J6" s="1980" t="s">
        <v>10</v>
      </c>
      <c r="K6" s="4384"/>
      <c r="L6" s="4413"/>
      <c r="M6" s="4376"/>
      <c r="N6" s="4386"/>
      <c r="O6" s="1981" t="s">
        <v>235</v>
      </c>
      <c r="P6" s="1981" t="s">
        <v>282</v>
      </c>
      <c r="Q6" s="1982" t="s">
        <v>373</v>
      </c>
      <c r="R6" s="1977"/>
      <c r="S6" s="1977"/>
      <c r="T6" s="1977"/>
      <c r="U6" s="1977"/>
      <c r="V6" s="1977"/>
      <c r="W6" s="1977"/>
    </row>
    <row r="7" spans="1:23" ht="27.6" customHeight="1" thickBot="1">
      <c r="A7" s="1983" t="s">
        <v>11</v>
      </c>
      <c r="B7" s="4358" t="s">
        <v>988</v>
      </c>
      <c r="C7" s="4359"/>
      <c r="D7" s="4359"/>
      <c r="E7" s="4359"/>
      <c r="F7" s="4359"/>
      <c r="G7" s="4359"/>
      <c r="H7" s="4359"/>
      <c r="I7" s="4359"/>
      <c r="J7" s="4359"/>
      <c r="K7" s="4359"/>
      <c r="L7" s="4359"/>
      <c r="M7" s="4359"/>
      <c r="N7" s="4359"/>
      <c r="O7" s="4359"/>
      <c r="P7" s="4359"/>
      <c r="Q7" s="4360"/>
      <c r="R7" s="1977"/>
      <c r="S7" s="1977"/>
      <c r="T7" s="1977"/>
      <c r="U7" s="1977"/>
      <c r="V7" s="1977"/>
      <c r="W7" s="1977"/>
    </row>
    <row r="8" spans="1:23" ht="13.8" thickBot="1">
      <c r="A8" s="1984" t="s">
        <v>11</v>
      </c>
      <c r="B8" s="1985" t="s">
        <v>11</v>
      </c>
      <c r="C8" s="4361" t="s">
        <v>989</v>
      </c>
      <c r="D8" s="4362"/>
      <c r="E8" s="4362"/>
      <c r="F8" s="4362"/>
      <c r="G8" s="4362"/>
      <c r="H8" s="4362"/>
      <c r="I8" s="4362"/>
      <c r="J8" s="4362"/>
      <c r="K8" s="4362"/>
      <c r="L8" s="4362"/>
      <c r="M8" s="4362"/>
      <c r="N8" s="4362"/>
      <c r="O8" s="4362"/>
      <c r="P8" s="4362"/>
      <c r="Q8" s="4363"/>
      <c r="R8" s="1977"/>
      <c r="S8" s="1977"/>
      <c r="T8" s="1977"/>
      <c r="U8" s="1977"/>
      <c r="V8" s="1977"/>
      <c r="W8" s="1977"/>
    </row>
    <row r="9" spans="1:23" ht="55.2" customHeight="1" thickBot="1">
      <c r="A9" s="1986"/>
      <c r="B9" s="1987"/>
      <c r="C9" s="2081"/>
      <c r="D9" s="1988"/>
      <c r="E9" s="1988"/>
      <c r="F9" s="1988"/>
      <c r="G9" s="1988"/>
      <c r="H9" s="1988"/>
      <c r="I9" s="1988"/>
      <c r="J9" s="1988"/>
      <c r="K9" s="1988"/>
      <c r="L9" s="1988"/>
      <c r="M9" s="1988"/>
      <c r="N9" s="1989" t="s">
        <v>990</v>
      </c>
      <c r="O9" s="1990">
        <v>20</v>
      </c>
      <c r="P9" s="1990">
        <v>25</v>
      </c>
      <c r="Q9" s="1991">
        <v>30</v>
      </c>
      <c r="R9" s="1977"/>
      <c r="S9" s="1977"/>
      <c r="T9" s="1977"/>
      <c r="U9" s="1977"/>
      <c r="V9" s="1977"/>
      <c r="W9" s="1977"/>
    </row>
    <row r="10" spans="1:23" ht="58.2" customHeight="1">
      <c r="A10" s="4364" t="s">
        <v>11</v>
      </c>
      <c r="B10" s="4335" t="s">
        <v>11</v>
      </c>
      <c r="C10" s="4338" t="s">
        <v>54</v>
      </c>
      <c r="D10" s="4367" t="s">
        <v>991</v>
      </c>
      <c r="E10" s="4344" t="s">
        <v>992</v>
      </c>
      <c r="F10" s="4370" t="s">
        <v>67</v>
      </c>
      <c r="G10" s="4357" t="s">
        <v>36</v>
      </c>
      <c r="H10" s="4371">
        <v>24</v>
      </c>
      <c r="I10" s="4371">
        <v>24</v>
      </c>
      <c r="J10" s="4371">
        <v>0</v>
      </c>
      <c r="K10" s="4371">
        <v>0</v>
      </c>
      <c r="L10" s="4373">
        <v>25</v>
      </c>
      <c r="M10" s="4373">
        <v>30</v>
      </c>
      <c r="N10" s="1992" t="s">
        <v>993</v>
      </c>
      <c r="O10" s="1993">
        <v>13</v>
      </c>
      <c r="P10" s="1993">
        <v>15</v>
      </c>
      <c r="Q10" s="1994">
        <v>17</v>
      </c>
      <c r="R10" s="1977"/>
      <c r="S10" s="1977"/>
      <c r="T10" s="1977"/>
      <c r="U10" s="1977"/>
      <c r="V10" s="1977"/>
      <c r="W10" s="1977"/>
    </row>
    <row r="11" spans="1:23" ht="57.6" customHeight="1">
      <c r="A11" s="4365"/>
      <c r="B11" s="4366"/>
      <c r="C11" s="4366"/>
      <c r="D11" s="4368"/>
      <c r="E11" s="4369"/>
      <c r="F11" s="4357"/>
      <c r="G11" s="4357"/>
      <c r="H11" s="4372"/>
      <c r="I11" s="4372"/>
      <c r="J11" s="4372"/>
      <c r="K11" s="4372"/>
      <c r="L11" s="4372"/>
      <c r="M11" s="4372"/>
      <c r="N11" s="1989" t="s">
        <v>298</v>
      </c>
      <c r="O11" s="2082">
        <v>1</v>
      </c>
      <c r="P11" s="2082">
        <v>1</v>
      </c>
      <c r="Q11" s="1991">
        <v>1</v>
      </c>
      <c r="R11" s="1977"/>
      <c r="S11" s="1977"/>
      <c r="T11" s="1995"/>
      <c r="U11" s="1977"/>
      <c r="V11" s="1977"/>
      <c r="W11" s="1977"/>
    </row>
    <row r="12" spans="1:23" ht="56.4" customHeight="1">
      <c r="A12" s="4365"/>
      <c r="B12" s="4366"/>
      <c r="C12" s="4366"/>
      <c r="D12" s="4368"/>
      <c r="E12" s="4369"/>
      <c r="F12" s="4357"/>
      <c r="G12" s="4357"/>
      <c r="H12" s="4372"/>
      <c r="I12" s="4372"/>
      <c r="J12" s="4372"/>
      <c r="K12" s="4372"/>
      <c r="L12" s="4372"/>
      <c r="M12" s="4372"/>
      <c r="N12" s="1996" t="s">
        <v>533</v>
      </c>
      <c r="O12" s="1990">
        <v>1</v>
      </c>
      <c r="P12" s="1990">
        <v>1</v>
      </c>
      <c r="Q12" s="1991">
        <v>1</v>
      </c>
      <c r="R12" s="1977"/>
      <c r="S12" s="1977"/>
      <c r="T12" s="1995"/>
      <c r="U12" s="1977"/>
      <c r="V12" s="1977"/>
      <c r="W12" s="1977"/>
    </row>
    <row r="13" spans="1:23" ht="39.6">
      <c r="A13" s="4365"/>
      <c r="B13" s="4366"/>
      <c r="C13" s="4366"/>
      <c r="D13" s="4368"/>
      <c r="E13" s="4369"/>
      <c r="F13" s="4357"/>
      <c r="G13" s="4357"/>
      <c r="H13" s="4372"/>
      <c r="I13" s="4372"/>
      <c r="J13" s="4372"/>
      <c r="K13" s="4372"/>
      <c r="L13" s="4372"/>
      <c r="M13" s="4372"/>
      <c r="N13" s="1989" t="s">
        <v>994</v>
      </c>
      <c r="O13" s="1990">
        <v>20</v>
      </c>
      <c r="P13" s="1990">
        <v>25</v>
      </c>
      <c r="Q13" s="1991">
        <v>30</v>
      </c>
      <c r="R13" s="1977"/>
      <c r="S13" s="1977"/>
      <c r="T13" s="1995"/>
      <c r="U13" s="1977"/>
      <c r="V13" s="1977"/>
      <c r="W13" s="1977"/>
    </row>
    <row r="14" spans="1:23" ht="40.950000000000003" customHeight="1">
      <c r="A14" s="4365"/>
      <c r="B14" s="4366"/>
      <c r="C14" s="4366"/>
      <c r="D14" s="4368"/>
      <c r="E14" s="4369"/>
      <c r="F14" s="4357"/>
      <c r="G14" s="4357"/>
      <c r="H14" s="4372"/>
      <c r="I14" s="4372"/>
      <c r="J14" s="4372"/>
      <c r="K14" s="4372"/>
      <c r="L14" s="4372"/>
      <c r="M14" s="4372"/>
      <c r="N14" s="1989" t="s">
        <v>299</v>
      </c>
      <c r="O14" s="1990">
        <v>1000</v>
      </c>
      <c r="P14" s="1990">
        <v>1200</v>
      </c>
      <c r="Q14" s="1991">
        <v>1500</v>
      </c>
      <c r="R14" s="1977"/>
      <c r="S14" s="1977"/>
      <c r="T14" s="1995"/>
      <c r="U14" s="1977"/>
      <c r="V14" s="1977"/>
      <c r="W14" s="1977"/>
    </row>
    <row r="15" spans="1:23" ht="26.4">
      <c r="A15" s="4365"/>
      <c r="B15" s="4366"/>
      <c r="C15" s="4366"/>
      <c r="D15" s="4368"/>
      <c r="E15" s="4369"/>
      <c r="F15" s="4357"/>
      <c r="G15" s="4357"/>
      <c r="H15" s="4372"/>
      <c r="I15" s="4372"/>
      <c r="J15" s="4372"/>
      <c r="K15" s="4372"/>
      <c r="L15" s="4372"/>
      <c r="M15" s="4372"/>
      <c r="N15" s="1997" t="s">
        <v>995</v>
      </c>
      <c r="O15" s="1998">
        <v>2</v>
      </c>
      <c r="P15" s="1999">
        <v>2</v>
      </c>
      <c r="Q15" s="2000">
        <v>2</v>
      </c>
      <c r="R15" s="1977"/>
      <c r="S15" s="1977"/>
      <c r="T15" s="1995"/>
      <c r="U15" s="1977"/>
      <c r="V15" s="1977"/>
      <c r="W15" s="1977"/>
    </row>
    <row r="16" spans="1:23" ht="39.6">
      <c r="A16" s="4365"/>
      <c r="B16" s="4366"/>
      <c r="C16" s="4366"/>
      <c r="D16" s="4368"/>
      <c r="E16" s="4369"/>
      <c r="F16" s="4357"/>
      <c r="G16" s="4357"/>
      <c r="H16" s="4372"/>
      <c r="I16" s="4372"/>
      <c r="J16" s="4372"/>
      <c r="K16" s="4372"/>
      <c r="L16" s="4372"/>
      <c r="M16" s="4372"/>
      <c r="N16" s="2001" t="s">
        <v>300</v>
      </c>
      <c r="O16" s="2002" t="s">
        <v>53</v>
      </c>
      <c r="P16" s="2002" t="s">
        <v>53</v>
      </c>
      <c r="Q16" s="2003" t="s">
        <v>53</v>
      </c>
      <c r="R16" s="1977"/>
      <c r="S16" s="1977"/>
      <c r="T16" s="1995"/>
      <c r="U16" s="1977"/>
      <c r="V16" s="1977"/>
      <c r="W16" s="1977"/>
    </row>
    <row r="17" spans="1:23" ht="28.2" customHeight="1">
      <c r="A17" s="4365"/>
      <c r="B17" s="4366"/>
      <c r="C17" s="4366"/>
      <c r="D17" s="4368"/>
      <c r="E17" s="4369"/>
      <c r="F17" s="4357"/>
      <c r="G17" s="4357"/>
      <c r="H17" s="4372"/>
      <c r="I17" s="4372"/>
      <c r="J17" s="4372"/>
      <c r="K17" s="4372"/>
      <c r="L17" s="4372"/>
      <c r="M17" s="4372"/>
      <c r="N17" s="2001" t="s">
        <v>535</v>
      </c>
      <c r="O17" s="2002" t="s">
        <v>57</v>
      </c>
      <c r="P17" s="2002" t="s">
        <v>165</v>
      </c>
      <c r="Q17" s="2003" t="s">
        <v>890</v>
      </c>
      <c r="R17" s="1977"/>
      <c r="S17" s="1977"/>
      <c r="T17" s="1995"/>
      <c r="U17" s="1977"/>
      <c r="V17" s="1977"/>
      <c r="W17" s="1977"/>
    </row>
    <row r="18" spans="1:23" ht="26.4" customHeight="1">
      <c r="A18" s="4365"/>
      <c r="B18" s="4366"/>
      <c r="C18" s="4366"/>
      <c r="D18" s="4368"/>
      <c r="E18" s="4369"/>
      <c r="F18" s="4357"/>
      <c r="G18" s="4357"/>
      <c r="H18" s="4372"/>
      <c r="I18" s="4372"/>
      <c r="J18" s="4372"/>
      <c r="K18" s="4372"/>
      <c r="L18" s="4372"/>
      <c r="M18" s="4372"/>
      <c r="N18" s="2001" t="s">
        <v>996</v>
      </c>
      <c r="O18" s="2002" t="s">
        <v>53</v>
      </c>
      <c r="P18" s="2002" t="s">
        <v>708</v>
      </c>
      <c r="Q18" s="2003" t="s">
        <v>709</v>
      </c>
      <c r="R18" s="1977"/>
      <c r="S18" s="1977"/>
      <c r="T18" s="1995"/>
      <c r="U18" s="1977"/>
      <c r="V18" s="1977"/>
      <c r="W18" s="1977"/>
    </row>
    <row r="19" spans="1:23" ht="55.95" customHeight="1">
      <c r="A19" s="4365"/>
      <c r="B19" s="4366"/>
      <c r="C19" s="4366"/>
      <c r="D19" s="4368"/>
      <c r="E19" s="4369"/>
      <c r="F19" s="4357"/>
      <c r="G19" s="4357"/>
      <c r="H19" s="4372"/>
      <c r="I19" s="4372"/>
      <c r="J19" s="4372"/>
      <c r="K19" s="4372"/>
      <c r="L19" s="4372"/>
      <c r="M19" s="4372"/>
      <c r="N19" s="2001" t="s">
        <v>997</v>
      </c>
      <c r="O19" s="2002" t="s">
        <v>159</v>
      </c>
      <c r="P19" s="2002" t="s">
        <v>53</v>
      </c>
      <c r="Q19" s="2003" t="s">
        <v>53</v>
      </c>
      <c r="R19" s="1977"/>
      <c r="S19" s="1977"/>
      <c r="T19" s="1995"/>
      <c r="U19" s="1977"/>
      <c r="V19" s="1977"/>
      <c r="W19" s="1977"/>
    </row>
    <row r="20" spans="1:23" ht="41.4" customHeight="1">
      <c r="A20" s="4365"/>
      <c r="B20" s="4366"/>
      <c r="C20" s="4366"/>
      <c r="D20" s="4368"/>
      <c r="E20" s="4369"/>
      <c r="F20" s="4357"/>
      <c r="G20" s="4357"/>
      <c r="H20" s="4372"/>
      <c r="I20" s="4372"/>
      <c r="J20" s="4372"/>
      <c r="K20" s="4372"/>
      <c r="L20" s="4372"/>
      <c r="M20" s="4372"/>
      <c r="N20" s="1989" t="s">
        <v>534</v>
      </c>
      <c r="O20" s="2004" t="s">
        <v>961</v>
      </c>
      <c r="P20" s="2004" t="s">
        <v>998</v>
      </c>
      <c r="Q20" s="2005" t="s">
        <v>206</v>
      </c>
      <c r="R20" s="1977"/>
      <c r="S20" s="1977"/>
      <c r="T20" s="1995"/>
      <c r="U20" s="1977"/>
      <c r="V20" s="1977"/>
      <c r="W20" s="1977"/>
    </row>
    <row r="21" spans="1:23" ht="15.6" customHeight="1" thickBot="1">
      <c r="A21" s="2006"/>
      <c r="B21" s="2007"/>
      <c r="C21" s="2008"/>
      <c r="D21" s="2009"/>
      <c r="E21" s="2083"/>
      <c r="F21" s="2010"/>
      <c r="G21" s="2026" t="s">
        <v>36</v>
      </c>
      <c r="H21" s="2027">
        <v>24</v>
      </c>
      <c r="I21" s="2027">
        <v>24</v>
      </c>
      <c r="J21" s="2027">
        <f>J10*1</f>
        <v>0</v>
      </c>
      <c r="K21" s="2028">
        <f>K10*1</f>
        <v>0</v>
      </c>
      <c r="L21" s="2028">
        <f>L10*1</f>
        <v>25</v>
      </c>
      <c r="M21" s="2028">
        <f>M10*1</f>
        <v>30</v>
      </c>
      <c r="N21" s="2011"/>
      <c r="O21" s="2012"/>
      <c r="P21" s="2012"/>
      <c r="Q21" s="2013"/>
      <c r="R21" s="1977"/>
      <c r="S21" s="1977"/>
      <c r="T21" s="1995"/>
      <c r="U21" s="1977"/>
      <c r="V21" s="1977"/>
      <c r="W21" s="1977"/>
    </row>
    <row r="22" spans="1:23" ht="28.2" customHeight="1">
      <c r="A22" s="4331" t="s">
        <v>11</v>
      </c>
      <c r="B22" s="4334" t="s">
        <v>11</v>
      </c>
      <c r="C22" s="4337" t="s">
        <v>37</v>
      </c>
      <c r="D22" s="4340" t="s">
        <v>999</v>
      </c>
      <c r="E22" s="4343" t="s">
        <v>40</v>
      </c>
      <c r="F22" s="4353" t="s">
        <v>1000</v>
      </c>
      <c r="G22" s="4356" t="s">
        <v>36</v>
      </c>
      <c r="H22" s="4346">
        <v>0</v>
      </c>
      <c r="I22" s="4346">
        <v>0</v>
      </c>
      <c r="J22" s="4346">
        <v>0</v>
      </c>
      <c r="K22" s="4346">
        <v>0</v>
      </c>
      <c r="L22" s="4346">
        <v>10</v>
      </c>
      <c r="M22" s="4346">
        <v>15</v>
      </c>
      <c r="N22" s="2014" t="s">
        <v>1001</v>
      </c>
      <c r="O22" s="2015">
        <v>1</v>
      </c>
      <c r="P22" s="2015">
        <v>2</v>
      </c>
      <c r="Q22" s="2016">
        <v>3</v>
      </c>
      <c r="R22" s="1977"/>
      <c r="S22" s="1977"/>
      <c r="T22" s="1995"/>
      <c r="U22" s="1977"/>
      <c r="V22" s="1977"/>
      <c r="W22" s="1977"/>
    </row>
    <row r="23" spans="1:23" ht="26.4">
      <c r="A23" s="4332"/>
      <c r="B23" s="4335"/>
      <c r="C23" s="4338"/>
      <c r="D23" s="4341"/>
      <c r="E23" s="4344"/>
      <c r="F23" s="4354"/>
      <c r="G23" s="4357"/>
      <c r="H23" s="4347"/>
      <c r="I23" s="4347"/>
      <c r="J23" s="4347"/>
      <c r="K23" s="4347"/>
      <c r="L23" s="4347"/>
      <c r="M23" s="4347"/>
      <c r="N23" s="2017" t="s">
        <v>1008</v>
      </c>
      <c r="O23" s="2018">
        <v>1</v>
      </c>
      <c r="P23" s="2018">
        <v>1</v>
      </c>
      <c r="Q23" s="2019">
        <v>1</v>
      </c>
      <c r="R23" s="1977"/>
      <c r="S23" s="1977"/>
      <c r="T23" s="1995"/>
      <c r="U23" s="1977"/>
      <c r="V23" s="1977"/>
      <c r="W23" s="1977"/>
    </row>
    <row r="24" spans="1:23" ht="26.4">
      <c r="A24" s="4332"/>
      <c r="B24" s="4335"/>
      <c r="C24" s="4338"/>
      <c r="D24" s="4341"/>
      <c r="E24" s="4344"/>
      <c r="F24" s="4354"/>
      <c r="G24" s="4357"/>
      <c r="H24" s="4347"/>
      <c r="I24" s="4347"/>
      <c r="J24" s="4347"/>
      <c r="K24" s="4347"/>
      <c r="L24" s="4347"/>
      <c r="M24" s="4347"/>
      <c r="N24" s="2017" t="s">
        <v>1009</v>
      </c>
      <c r="O24" s="2018">
        <v>1</v>
      </c>
      <c r="P24" s="2018">
        <v>2</v>
      </c>
      <c r="Q24" s="2019">
        <v>2</v>
      </c>
      <c r="R24" s="1977"/>
      <c r="S24" s="1977"/>
      <c r="T24" s="1995"/>
      <c r="U24" s="1977"/>
      <c r="V24" s="1977"/>
      <c r="W24" s="1977"/>
    </row>
    <row r="25" spans="1:23" ht="42" customHeight="1" thickBot="1">
      <c r="A25" s="4333"/>
      <c r="B25" s="4336"/>
      <c r="C25" s="4339"/>
      <c r="D25" s="4342"/>
      <c r="E25" s="4345"/>
      <c r="F25" s="4355"/>
      <c r="G25" s="4350"/>
      <c r="H25" s="4348"/>
      <c r="I25" s="4348"/>
      <c r="J25" s="4348"/>
      <c r="K25" s="4348"/>
      <c r="L25" s="4348"/>
      <c r="M25" s="4348"/>
      <c r="N25" s="2084" t="s">
        <v>301</v>
      </c>
      <c r="O25" s="2085">
        <v>400</v>
      </c>
      <c r="P25" s="2085">
        <v>500</v>
      </c>
      <c r="Q25" s="2086">
        <v>600</v>
      </c>
      <c r="R25" s="1977"/>
      <c r="S25" s="1977"/>
      <c r="T25" s="1995"/>
      <c r="U25" s="1977"/>
      <c r="V25" s="1977"/>
      <c r="W25" s="1977"/>
    </row>
    <row r="26" spans="1:23" ht="13.8" thickBot="1">
      <c r="A26" s="2087"/>
      <c r="B26" s="2088"/>
      <c r="C26" s="2089"/>
      <c r="D26" s="2090"/>
      <c r="E26" s="2806"/>
      <c r="F26" s="1621"/>
      <c r="G26" s="2091" t="s">
        <v>36</v>
      </c>
      <c r="H26" s="2092">
        <f>I26+K26</f>
        <v>0</v>
      </c>
      <c r="I26" s="2092">
        <f>I14*1</f>
        <v>0</v>
      </c>
      <c r="J26" s="2092">
        <f>J14*1</f>
        <v>0</v>
      </c>
      <c r="K26" s="2092">
        <f>K14*1</f>
        <v>0</v>
      </c>
      <c r="L26" s="2092">
        <v>10</v>
      </c>
      <c r="M26" s="2092">
        <v>15</v>
      </c>
      <c r="N26" s="2093"/>
      <c r="O26" s="2094"/>
      <c r="P26" s="2094"/>
      <c r="Q26" s="2095"/>
      <c r="R26" s="1977"/>
      <c r="S26" s="1977"/>
      <c r="T26" s="1995"/>
      <c r="U26" s="1977"/>
      <c r="V26" s="1977"/>
      <c r="W26" s="1977"/>
    </row>
    <row r="27" spans="1:23" ht="27" thickBot="1">
      <c r="A27" s="4331" t="s">
        <v>11</v>
      </c>
      <c r="B27" s="4334" t="s">
        <v>11</v>
      </c>
      <c r="C27" s="4337" t="s">
        <v>55</v>
      </c>
      <c r="D27" s="4351" t="s">
        <v>536</v>
      </c>
      <c r="E27" s="2807">
        <v>288724610</v>
      </c>
      <c r="F27" s="2029">
        <v>0</v>
      </c>
      <c r="G27" s="2030" t="s">
        <v>36</v>
      </c>
      <c r="H27" s="2030">
        <v>6</v>
      </c>
      <c r="I27" s="2030">
        <v>6</v>
      </c>
      <c r="J27" s="2030">
        <v>0</v>
      </c>
      <c r="K27" s="2030">
        <v>0</v>
      </c>
      <c r="L27" s="2030">
        <v>10</v>
      </c>
      <c r="M27" s="2030">
        <v>12</v>
      </c>
      <c r="N27" s="2020" t="s">
        <v>537</v>
      </c>
      <c r="O27" s="2024">
        <v>10</v>
      </c>
      <c r="P27" s="2025">
        <v>15</v>
      </c>
      <c r="Q27" s="2024">
        <v>20</v>
      </c>
      <c r="R27" s="1977"/>
      <c r="S27" s="1977"/>
      <c r="T27" s="1995"/>
      <c r="U27" s="1977"/>
      <c r="V27" s="1977"/>
      <c r="W27" s="1977"/>
    </row>
    <row r="28" spans="1:23" ht="27" thickBot="1">
      <c r="A28" s="4349"/>
      <c r="B28" s="4350"/>
      <c r="C28" s="4350"/>
      <c r="D28" s="4352"/>
      <c r="E28" s="2808"/>
      <c r="F28" s="2031"/>
      <c r="G28" s="2031"/>
      <c r="H28" s="2032"/>
      <c r="I28" s="2032"/>
      <c r="J28" s="2032"/>
      <c r="K28" s="2032"/>
      <c r="L28" s="2032"/>
      <c r="M28" s="2032"/>
      <c r="N28" s="2803" t="s">
        <v>538</v>
      </c>
      <c r="O28" s="2097">
        <v>5</v>
      </c>
      <c r="P28" s="2098">
        <v>10</v>
      </c>
      <c r="Q28" s="2097">
        <v>15</v>
      </c>
      <c r="R28" s="1977"/>
      <c r="S28" s="1977"/>
      <c r="T28" s="1995"/>
      <c r="U28" s="1977"/>
      <c r="V28" s="1977"/>
      <c r="W28" s="1977"/>
    </row>
    <row r="29" spans="1:23" ht="13.8" thickBot="1">
      <c r="A29" s="1964"/>
      <c r="B29" s="1965"/>
      <c r="C29" s="2099"/>
      <c r="D29" s="1967"/>
      <c r="E29" s="2096"/>
      <c r="F29" s="2100"/>
      <c r="G29" s="2101" t="s">
        <v>36</v>
      </c>
      <c r="H29" s="2102">
        <v>6</v>
      </c>
      <c r="I29" s="2102">
        <v>6</v>
      </c>
      <c r="J29" s="2102">
        <f>J22*1</f>
        <v>0</v>
      </c>
      <c r="K29" s="2102">
        <f>K22*1</f>
        <v>0</v>
      </c>
      <c r="L29" s="2102">
        <f>L22*1</f>
        <v>10</v>
      </c>
      <c r="M29" s="2102">
        <v>12</v>
      </c>
      <c r="N29" s="2048"/>
      <c r="O29" s="2049"/>
      <c r="P29" s="2049"/>
      <c r="Q29" s="2050"/>
      <c r="R29" s="1572"/>
      <c r="S29" s="1572"/>
      <c r="T29" s="2103"/>
      <c r="U29" s="1572"/>
      <c r="V29" s="1572"/>
      <c r="W29" s="1572"/>
    </row>
    <row r="30" spans="1:23" ht="13.8" thickBot="1">
      <c r="A30" s="1964" t="s">
        <v>11</v>
      </c>
      <c r="B30" s="1965" t="s">
        <v>11</v>
      </c>
      <c r="C30" s="3235" t="s">
        <v>14</v>
      </c>
      <c r="D30" s="3236"/>
      <c r="E30" s="3236"/>
      <c r="F30" s="3236"/>
      <c r="G30" s="4322"/>
      <c r="H30" s="2104">
        <f>H21+H29+H26</f>
        <v>30</v>
      </c>
      <c r="I30" s="2104">
        <f t="shared" ref="I30:M30" si="0">I21+I29+I26</f>
        <v>30</v>
      </c>
      <c r="J30" s="2104">
        <f t="shared" si="0"/>
        <v>0</v>
      </c>
      <c r="K30" s="2104">
        <f t="shared" si="0"/>
        <v>0</v>
      </c>
      <c r="L30" s="2104">
        <f t="shared" si="0"/>
        <v>45</v>
      </c>
      <c r="M30" s="2104">
        <f t="shared" si="0"/>
        <v>57</v>
      </c>
      <c r="N30" s="2105"/>
      <c r="O30" s="2106"/>
      <c r="P30" s="2106"/>
      <c r="Q30" s="2107"/>
      <c r="R30" s="1598"/>
      <c r="S30" s="1598"/>
      <c r="T30" s="1598"/>
      <c r="U30" s="1598"/>
      <c r="V30" s="1598"/>
      <c r="W30" s="1598"/>
    </row>
    <row r="31" spans="1:23" ht="13.8" thickBot="1">
      <c r="A31" s="1679" t="s">
        <v>11</v>
      </c>
      <c r="B31" s="2108" t="s">
        <v>34</v>
      </c>
      <c r="C31" s="4323" t="s">
        <v>1002</v>
      </c>
      <c r="D31" s="4324"/>
      <c r="E31" s="4324"/>
      <c r="F31" s="4324"/>
      <c r="G31" s="4324"/>
      <c r="H31" s="4324"/>
      <c r="I31" s="4324"/>
      <c r="J31" s="4324"/>
      <c r="K31" s="4324"/>
      <c r="L31" s="4324"/>
      <c r="M31" s="4324"/>
      <c r="N31" s="4324"/>
      <c r="O31" s="4324"/>
      <c r="P31" s="4324"/>
      <c r="Q31" s="4325"/>
      <c r="R31" s="1598"/>
      <c r="S31" s="1598"/>
      <c r="T31" s="1598"/>
      <c r="U31" s="1598"/>
      <c r="V31" s="1598"/>
      <c r="W31" s="1598"/>
    </row>
    <row r="32" spans="1:23" ht="30" customHeight="1" thickBot="1">
      <c r="A32" s="1963"/>
      <c r="B32" s="2109"/>
      <c r="C32" s="2033"/>
      <c r="D32" s="2034"/>
      <c r="E32" s="2034"/>
      <c r="F32" s="2034"/>
      <c r="G32" s="2034"/>
      <c r="H32" s="2034"/>
      <c r="I32" s="2034"/>
      <c r="J32" s="2034"/>
      <c r="K32" s="2034"/>
      <c r="L32" s="2034"/>
      <c r="M32" s="2034"/>
      <c r="N32" s="2035" t="s">
        <v>302</v>
      </c>
      <c r="O32" s="2036">
        <v>3</v>
      </c>
      <c r="P32" s="2037">
        <v>5</v>
      </c>
      <c r="Q32" s="2038">
        <v>8</v>
      </c>
      <c r="R32" s="1598"/>
      <c r="S32" s="1598"/>
      <c r="T32" s="1598"/>
      <c r="U32" s="1598"/>
      <c r="V32" s="1598"/>
      <c r="W32" s="1598"/>
    </row>
    <row r="33" spans="1:23" ht="27.6" customHeight="1">
      <c r="A33" s="2110" t="s">
        <v>11</v>
      </c>
      <c r="B33" s="2111" t="s">
        <v>34</v>
      </c>
      <c r="C33" s="2039" t="s">
        <v>11</v>
      </c>
      <c r="D33" s="1969" t="s">
        <v>1003</v>
      </c>
      <c r="E33" s="4308" t="s">
        <v>40</v>
      </c>
      <c r="F33" s="4310" t="s">
        <v>67</v>
      </c>
      <c r="G33" s="4320" t="s">
        <v>36</v>
      </c>
      <c r="H33" s="4311">
        <f>I33+K33</f>
        <v>17</v>
      </c>
      <c r="I33" s="4311">
        <v>17</v>
      </c>
      <c r="J33" s="4311">
        <v>0</v>
      </c>
      <c r="K33" s="4311">
        <v>0</v>
      </c>
      <c r="L33" s="4311">
        <v>24</v>
      </c>
      <c r="M33" s="4311">
        <v>30</v>
      </c>
      <c r="N33" s="2040" t="s">
        <v>302</v>
      </c>
      <c r="O33" s="2041">
        <v>20</v>
      </c>
      <c r="P33" s="2041">
        <v>25</v>
      </c>
      <c r="Q33" s="2042">
        <v>30</v>
      </c>
      <c r="R33" s="2112"/>
      <c r="S33" s="2112"/>
      <c r="T33" s="2112"/>
      <c r="U33" s="2112"/>
      <c r="V33" s="2112"/>
      <c r="W33" s="2112"/>
    </row>
    <row r="34" spans="1:23">
      <c r="A34" s="2113"/>
      <c r="B34" s="2114"/>
      <c r="C34" s="2043"/>
      <c r="D34" s="1970"/>
      <c r="E34" s="4326"/>
      <c r="F34" s="4328"/>
      <c r="G34" s="4330"/>
      <c r="H34" s="4312"/>
      <c r="I34" s="4312"/>
      <c r="J34" s="4312"/>
      <c r="K34" s="4312"/>
      <c r="L34" s="4312"/>
      <c r="M34" s="4312"/>
      <c r="N34" s="2044" t="s">
        <v>304</v>
      </c>
      <c r="O34" s="2045">
        <v>10</v>
      </c>
      <c r="P34" s="2045">
        <v>15</v>
      </c>
      <c r="Q34" s="2046">
        <v>20</v>
      </c>
      <c r="R34" s="2112"/>
      <c r="S34" s="2112"/>
      <c r="T34" s="2112"/>
      <c r="U34" s="2112"/>
      <c r="V34" s="2112"/>
      <c r="W34" s="2112"/>
    </row>
    <row r="35" spans="1:23" ht="29.4" customHeight="1" thickBot="1">
      <c r="A35" s="2115"/>
      <c r="B35" s="2116"/>
      <c r="C35" s="513"/>
      <c r="D35" s="2047"/>
      <c r="E35" s="4327"/>
      <c r="F35" s="4329"/>
      <c r="G35" s="4321"/>
      <c r="H35" s="4313"/>
      <c r="I35" s="4313"/>
      <c r="J35" s="4313"/>
      <c r="K35" s="4313"/>
      <c r="L35" s="4313"/>
      <c r="M35" s="4313"/>
      <c r="N35" s="2048" t="s">
        <v>492</v>
      </c>
      <c r="O35" s="2049">
        <v>15</v>
      </c>
      <c r="P35" s="2049">
        <v>20</v>
      </c>
      <c r="Q35" s="2050">
        <v>25</v>
      </c>
      <c r="R35" s="2112"/>
      <c r="S35" s="2112"/>
      <c r="T35" s="2117"/>
      <c r="U35" s="2112"/>
      <c r="V35" s="2112"/>
      <c r="W35" s="2112"/>
    </row>
    <row r="36" spans="1:23" ht="27" thickBot="1">
      <c r="A36" s="2118" t="s">
        <v>11</v>
      </c>
      <c r="B36" s="2119" t="s">
        <v>34</v>
      </c>
      <c r="C36" s="2051" t="s">
        <v>37</v>
      </c>
      <c r="D36" s="2021" t="s">
        <v>539</v>
      </c>
      <c r="E36" s="2804">
        <v>288724610</v>
      </c>
      <c r="F36" s="2052">
        <v>0</v>
      </c>
      <c r="G36" s="2053" t="s">
        <v>36</v>
      </c>
      <c r="H36" s="2054">
        <f>I36+K36</f>
        <v>5</v>
      </c>
      <c r="I36" s="2054">
        <v>5</v>
      </c>
      <c r="J36" s="2054">
        <v>0</v>
      </c>
      <c r="K36" s="2054">
        <v>0</v>
      </c>
      <c r="L36" s="2054">
        <v>10</v>
      </c>
      <c r="M36" s="2054">
        <v>15</v>
      </c>
      <c r="N36" s="2055" t="s">
        <v>540</v>
      </c>
      <c r="O36" s="2052">
        <v>10</v>
      </c>
      <c r="P36" s="2052">
        <v>11</v>
      </c>
      <c r="Q36" s="2056">
        <v>12</v>
      </c>
      <c r="R36" s="2112"/>
      <c r="S36" s="2112"/>
      <c r="T36" s="2117"/>
      <c r="U36" s="2112"/>
      <c r="V36" s="2112"/>
      <c r="W36" s="2112"/>
    </row>
    <row r="37" spans="1:23" ht="26.4">
      <c r="A37" s="2120" t="s">
        <v>11</v>
      </c>
      <c r="B37" s="2121" t="s">
        <v>34</v>
      </c>
      <c r="C37" s="2057" t="s">
        <v>55</v>
      </c>
      <c r="D37" s="4314" t="s">
        <v>493</v>
      </c>
      <c r="E37" s="4316">
        <v>288724610</v>
      </c>
      <c r="F37" s="4318">
        <v>0</v>
      </c>
      <c r="G37" s="4320" t="s">
        <v>36</v>
      </c>
      <c r="H37" s="4299">
        <v>1</v>
      </c>
      <c r="I37" s="4299">
        <v>1</v>
      </c>
      <c r="J37" s="4299"/>
      <c r="K37" s="4299">
        <v>0</v>
      </c>
      <c r="L37" s="4299">
        <v>2</v>
      </c>
      <c r="M37" s="4299">
        <v>2</v>
      </c>
      <c r="N37" s="2040" t="s">
        <v>1004</v>
      </c>
      <c r="O37" s="2041">
        <v>15</v>
      </c>
      <c r="P37" s="2041">
        <v>30</v>
      </c>
      <c r="Q37" s="2042">
        <v>40</v>
      </c>
      <c r="R37" s="2112"/>
      <c r="S37" s="2112"/>
      <c r="T37" s="2117"/>
      <c r="U37" s="2112"/>
      <c r="V37" s="2112"/>
      <c r="W37" s="2112"/>
    </row>
    <row r="38" spans="1:23" ht="30" customHeight="1" thickBot="1">
      <c r="A38" s="2122"/>
      <c r="B38" s="2123"/>
      <c r="C38" s="2058"/>
      <c r="D38" s="4315"/>
      <c r="E38" s="4317"/>
      <c r="F38" s="4319"/>
      <c r="G38" s="4321"/>
      <c r="H38" s="4300"/>
      <c r="I38" s="4300"/>
      <c r="J38" s="4300"/>
      <c r="K38" s="4300"/>
      <c r="L38" s="4300"/>
      <c r="M38" s="4300"/>
      <c r="N38" s="2059" t="s">
        <v>541</v>
      </c>
      <c r="O38" s="2060">
        <v>15</v>
      </c>
      <c r="P38" s="2060">
        <v>40</v>
      </c>
      <c r="Q38" s="2061">
        <v>60</v>
      </c>
      <c r="R38" s="2112"/>
      <c r="S38" s="2112"/>
      <c r="T38" s="2117"/>
      <c r="U38" s="2112"/>
      <c r="V38" s="2112"/>
      <c r="W38" s="2112"/>
    </row>
    <row r="39" spans="1:23" ht="13.8" thickBot="1">
      <c r="A39" s="1964" t="s">
        <v>11</v>
      </c>
      <c r="B39" s="1966" t="s">
        <v>34</v>
      </c>
      <c r="C39" s="4301" t="s">
        <v>14</v>
      </c>
      <c r="D39" s="4302"/>
      <c r="E39" s="4302"/>
      <c r="F39" s="4302"/>
      <c r="G39" s="4302"/>
      <c r="H39" s="2062">
        <f>SUM(H33:H38)</f>
        <v>23</v>
      </c>
      <c r="I39" s="2062">
        <f t="shared" ref="I39:M39" si="1">SUM(I33:I38)</f>
        <v>23</v>
      </c>
      <c r="J39" s="2062">
        <f t="shared" si="1"/>
        <v>0</v>
      </c>
      <c r="K39" s="2062">
        <f t="shared" si="1"/>
        <v>0</v>
      </c>
      <c r="L39" s="2062">
        <f t="shared" si="1"/>
        <v>36</v>
      </c>
      <c r="M39" s="2062">
        <f t="shared" si="1"/>
        <v>47</v>
      </c>
      <c r="N39" s="2063"/>
      <c r="O39" s="2064"/>
      <c r="P39" s="2064"/>
      <c r="Q39" s="2065"/>
      <c r="R39" s="1598"/>
      <c r="S39" s="1598"/>
      <c r="T39" s="1598"/>
      <c r="U39" s="1598"/>
      <c r="V39" s="1598"/>
      <c r="W39" s="1598"/>
    </row>
    <row r="40" spans="1:23" ht="13.8" thickBot="1">
      <c r="A40" s="1679" t="s">
        <v>11</v>
      </c>
      <c r="B40" s="2108" t="s">
        <v>35</v>
      </c>
      <c r="C40" s="3315" t="s">
        <v>1007</v>
      </c>
      <c r="D40" s="3315"/>
      <c r="E40" s="3315"/>
      <c r="F40" s="3315"/>
      <c r="G40" s="3315"/>
      <c r="H40" s="3315"/>
      <c r="I40" s="3315"/>
      <c r="J40" s="3315"/>
      <c r="K40" s="3315"/>
      <c r="L40" s="3315"/>
      <c r="M40" s="3315"/>
      <c r="N40" s="3315"/>
      <c r="O40" s="3315"/>
      <c r="P40" s="3315"/>
      <c r="Q40" s="3316"/>
      <c r="R40" s="1598"/>
      <c r="S40" s="1598"/>
      <c r="T40" s="1598"/>
      <c r="U40" s="1598"/>
      <c r="V40" s="1598"/>
      <c r="W40" s="1598"/>
    </row>
    <row r="41" spans="1:23" ht="47.4" customHeight="1" thickBot="1">
      <c r="A41" s="2124" t="s">
        <v>11</v>
      </c>
      <c r="B41" s="2125" t="s">
        <v>35</v>
      </c>
      <c r="C41" s="2066" t="s">
        <v>11</v>
      </c>
      <c r="D41" s="1968" t="s">
        <v>303</v>
      </c>
      <c r="E41" s="2805" t="s">
        <v>40</v>
      </c>
      <c r="F41" s="2067" t="s">
        <v>1005</v>
      </c>
      <c r="G41" s="2068" t="s">
        <v>36</v>
      </c>
      <c r="H41" s="2069">
        <f>I41+K41</f>
        <v>25</v>
      </c>
      <c r="I41" s="2069">
        <v>25</v>
      </c>
      <c r="J41" s="2069">
        <v>0</v>
      </c>
      <c r="K41" s="2070">
        <v>0</v>
      </c>
      <c r="L41" s="2070">
        <v>30</v>
      </c>
      <c r="M41" s="2070">
        <v>40</v>
      </c>
      <c r="N41" s="2071" t="s">
        <v>304</v>
      </c>
      <c r="O41" s="2068">
        <v>15</v>
      </c>
      <c r="P41" s="2068">
        <v>18</v>
      </c>
      <c r="Q41" s="2072">
        <v>20</v>
      </c>
      <c r="R41" s="1598"/>
      <c r="S41" s="1598"/>
      <c r="T41" s="1598"/>
      <c r="U41" s="1598"/>
      <c r="V41" s="1598"/>
      <c r="W41" s="1598"/>
    </row>
    <row r="42" spans="1:23">
      <c r="A42" s="4303" t="s">
        <v>11</v>
      </c>
      <c r="B42" s="4305" t="s">
        <v>35</v>
      </c>
      <c r="C42" s="4306" t="s">
        <v>13</v>
      </c>
      <c r="D42" s="4112" t="s">
        <v>305</v>
      </c>
      <c r="E42" s="4308" t="s">
        <v>40</v>
      </c>
      <c r="F42" s="4310" t="s">
        <v>1005</v>
      </c>
      <c r="G42" s="2041" t="s">
        <v>36</v>
      </c>
      <c r="H42" s="2073">
        <f t="shared" ref="H42" si="2">I42+K42</f>
        <v>0</v>
      </c>
      <c r="I42" s="2073">
        <v>0</v>
      </c>
      <c r="J42" s="2073">
        <v>0</v>
      </c>
      <c r="K42" s="2074">
        <v>0</v>
      </c>
      <c r="L42" s="2074">
        <v>0</v>
      </c>
      <c r="M42" s="2073">
        <v>0</v>
      </c>
      <c r="N42" s="2040" t="s">
        <v>1006</v>
      </c>
      <c r="O42" s="2041">
        <v>4</v>
      </c>
      <c r="P42" s="2041">
        <v>4</v>
      </c>
      <c r="Q42" s="2042">
        <v>4</v>
      </c>
      <c r="R42" s="1598"/>
      <c r="S42" s="1598"/>
      <c r="T42" s="1598"/>
      <c r="U42" s="1598"/>
      <c r="V42" s="1598"/>
      <c r="W42" s="1598"/>
    </row>
    <row r="43" spans="1:23" ht="27" thickBot="1">
      <c r="A43" s="4304"/>
      <c r="B43" s="3273"/>
      <c r="C43" s="3273"/>
      <c r="D43" s="4307"/>
      <c r="E43" s="4309"/>
      <c r="F43" s="3273"/>
      <c r="G43" s="2075"/>
      <c r="H43" s="2076"/>
      <c r="I43" s="2076"/>
      <c r="J43" s="2076"/>
      <c r="K43" s="2077"/>
      <c r="L43" s="2077"/>
      <c r="M43" s="2077"/>
      <c r="N43" s="2078" t="s">
        <v>318</v>
      </c>
      <c r="O43" s="2079">
        <v>5</v>
      </c>
      <c r="P43" s="2079">
        <v>5</v>
      </c>
      <c r="Q43" s="2080">
        <v>5</v>
      </c>
      <c r="R43" s="1598"/>
      <c r="S43" s="1598"/>
      <c r="T43" s="1598"/>
      <c r="U43" s="1598"/>
      <c r="V43" s="1598"/>
      <c r="W43" s="1598"/>
    </row>
    <row r="44" spans="1:23" ht="13.8" thickBot="1">
      <c r="A44" s="1679" t="s">
        <v>11</v>
      </c>
      <c r="B44" s="2108" t="s">
        <v>35</v>
      </c>
      <c r="C44" s="4294" t="s">
        <v>14</v>
      </c>
      <c r="D44" s="3236"/>
      <c r="E44" s="3236"/>
      <c r="F44" s="3236"/>
      <c r="G44" s="3236"/>
      <c r="H44" s="2126">
        <f t="shared" ref="H44:M44" si="3">H41*1</f>
        <v>25</v>
      </c>
      <c r="I44" s="2127">
        <f t="shared" si="3"/>
        <v>25</v>
      </c>
      <c r="J44" s="2127">
        <f t="shared" si="3"/>
        <v>0</v>
      </c>
      <c r="K44" s="2127">
        <f t="shared" si="3"/>
        <v>0</v>
      </c>
      <c r="L44" s="2127">
        <f t="shared" si="3"/>
        <v>30</v>
      </c>
      <c r="M44" s="2127">
        <f t="shared" si="3"/>
        <v>40</v>
      </c>
      <c r="N44" s="2128"/>
      <c r="O44" s="2129"/>
      <c r="P44" s="2129"/>
      <c r="Q44" s="2130"/>
      <c r="R44" s="1598"/>
      <c r="S44" s="1598"/>
      <c r="T44" s="1598"/>
      <c r="U44" s="1598"/>
      <c r="V44" s="1598"/>
      <c r="W44" s="1598"/>
    </row>
    <row r="45" spans="1:23" ht="13.8" thickBot="1">
      <c r="A45" s="1687" t="s">
        <v>11</v>
      </c>
      <c r="B45" s="4295" t="s">
        <v>59</v>
      </c>
      <c r="C45" s="4295"/>
      <c r="D45" s="4295"/>
      <c r="E45" s="4295"/>
      <c r="F45" s="4295"/>
      <c r="G45" s="3241"/>
      <c r="H45" s="2131">
        <f>H44+H39+H30</f>
        <v>78</v>
      </c>
      <c r="I45" s="2131">
        <f t="shared" ref="I45:M45" si="4">I44+I39+I30</f>
        <v>78</v>
      </c>
      <c r="J45" s="2131">
        <f t="shared" si="4"/>
        <v>0</v>
      </c>
      <c r="K45" s="2131">
        <f t="shared" si="4"/>
        <v>0</v>
      </c>
      <c r="L45" s="2131">
        <f t="shared" si="4"/>
        <v>111</v>
      </c>
      <c r="M45" s="2131">
        <f t="shared" si="4"/>
        <v>144</v>
      </c>
      <c r="N45" s="2132"/>
      <c r="O45" s="2132"/>
      <c r="P45" s="2132"/>
      <c r="Q45" s="2133"/>
      <c r="R45" s="1598"/>
      <c r="S45" s="1598"/>
      <c r="T45" s="1598"/>
      <c r="U45" s="1598"/>
      <c r="V45" s="1598"/>
      <c r="W45" s="1598"/>
    </row>
    <row r="46" spans="1:23" ht="13.8" thickBot="1">
      <c r="A46" s="2134" t="s">
        <v>11</v>
      </c>
      <c r="B46" s="3218" t="s">
        <v>15</v>
      </c>
      <c r="C46" s="3218"/>
      <c r="D46" s="3218"/>
      <c r="E46" s="3218"/>
      <c r="F46" s="3218"/>
      <c r="G46" s="3218"/>
      <c r="H46" s="2135">
        <f>H45*1</f>
        <v>78</v>
      </c>
      <c r="I46" s="2135">
        <f t="shared" ref="I46:M46" si="5">I45*1</f>
        <v>78</v>
      </c>
      <c r="J46" s="2135">
        <f t="shared" si="5"/>
        <v>0</v>
      </c>
      <c r="K46" s="2135">
        <f t="shared" si="5"/>
        <v>0</v>
      </c>
      <c r="L46" s="2135">
        <f t="shared" si="5"/>
        <v>111</v>
      </c>
      <c r="M46" s="2135">
        <f t="shared" si="5"/>
        <v>144</v>
      </c>
      <c r="N46" s="4296"/>
      <c r="O46" s="4297"/>
      <c r="P46" s="4297"/>
      <c r="Q46" s="4298"/>
      <c r="R46" s="1598"/>
      <c r="S46" s="1598"/>
      <c r="T46" s="1598"/>
      <c r="U46" s="1598"/>
      <c r="V46" s="1598"/>
      <c r="W46" s="1598"/>
    </row>
    <row r="47" spans="1:23">
      <c r="A47" s="125"/>
      <c r="B47" s="126"/>
      <c r="C47" s="126"/>
      <c r="D47" s="126"/>
      <c r="E47" s="2022"/>
      <c r="F47" s="2023"/>
      <c r="G47" s="2023"/>
      <c r="H47" s="2023"/>
      <c r="I47" s="2023"/>
      <c r="J47" s="2023"/>
      <c r="K47" s="2023"/>
      <c r="L47" s="2023"/>
      <c r="M47" s="2023"/>
      <c r="N47" s="128"/>
      <c r="O47" s="128"/>
      <c r="P47" s="128"/>
      <c r="Q47" s="128"/>
      <c r="R47" s="2136"/>
      <c r="S47" s="2136"/>
      <c r="T47" s="2136"/>
      <c r="U47" s="2136"/>
      <c r="V47" s="2136"/>
      <c r="W47" s="2136"/>
    </row>
    <row r="48" spans="1:23" s="123" customFormat="1">
      <c r="A48" s="125"/>
      <c r="B48" s="126"/>
      <c r="C48" s="126"/>
      <c r="D48" s="126"/>
      <c r="E48" s="126"/>
      <c r="F48" s="2137"/>
      <c r="G48" s="2137"/>
      <c r="H48" s="2137"/>
      <c r="I48" s="2137"/>
      <c r="J48" s="2137"/>
      <c r="K48" s="2137"/>
      <c r="L48" s="2137"/>
      <c r="M48" s="2137"/>
      <c r="N48" s="128"/>
      <c r="O48" s="128"/>
      <c r="P48" s="128"/>
      <c r="Q48" s="128"/>
      <c r="R48" s="2136"/>
      <c r="S48" s="2136"/>
      <c r="T48" s="2136"/>
      <c r="U48" s="2136"/>
      <c r="V48" s="2136"/>
      <c r="W48" s="2136"/>
    </row>
    <row r="49" spans="1:23" s="123" customFormat="1">
      <c r="A49" s="125"/>
      <c r="B49" s="126"/>
      <c r="C49" s="126"/>
      <c r="D49" s="126"/>
      <c r="E49" s="126"/>
      <c r="F49" s="2137"/>
      <c r="G49" s="2137"/>
      <c r="H49" s="2137"/>
      <c r="I49" s="2137"/>
      <c r="J49" s="2137"/>
      <c r="K49" s="2137"/>
      <c r="L49" s="2137"/>
      <c r="M49" s="2137"/>
      <c r="N49" s="128"/>
      <c r="O49" s="128"/>
      <c r="P49" s="128"/>
      <c r="Q49" s="128"/>
      <c r="R49" s="2136"/>
      <c r="S49" s="2136"/>
      <c r="T49" s="2136"/>
      <c r="U49" s="2136"/>
      <c r="V49" s="2136"/>
      <c r="W49" s="2136"/>
    </row>
    <row r="50" spans="1:23" s="123" customFormat="1">
      <c r="A50" s="125"/>
      <c r="B50" s="126"/>
      <c r="C50" s="126"/>
      <c r="D50" s="126"/>
      <c r="E50" s="126"/>
      <c r="F50" s="2137"/>
      <c r="G50" s="2137"/>
      <c r="H50" s="2137"/>
      <c r="I50" s="2137"/>
      <c r="J50" s="2137"/>
      <c r="K50" s="2137"/>
      <c r="L50" s="2137"/>
      <c r="M50" s="2137"/>
      <c r="N50" s="128"/>
      <c r="O50" s="128"/>
      <c r="P50" s="128"/>
      <c r="Q50" s="128"/>
      <c r="R50" s="2136"/>
      <c r="S50" s="2136"/>
      <c r="T50" s="2136"/>
      <c r="U50" s="2136"/>
      <c r="V50" s="2136"/>
      <c r="W50" s="2136"/>
    </row>
    <row r="51" spans="1:23" s="123" customFormat="1">
      <c r="A51" s="125"/>
      <c r="B51" s="126"/>
      <c r="C51" s="126"/>
      <c r="D51" s="126"/>
      <c r="E51" s="126"/>
      <c r="F51" s="2137"/>
      <c r="G51" s="2137"/>
      <c r="H51" s="2137"/>
      <c r="I51" s="2137"/>
      <c r="J51" s="2137"/>
      <c r="K51" s="2137"/>
      <c r="L51" s="2137"/>
      <c r="M51" s="2137"/>
      <c r="N51" s="128"/>
      <c r="O51" s="128"/>
      <c r="P51" s="128"/>
      <c r="Q51" s="128"/>
      <c r="R51" s="2136"/>
      <c r="S51" s="2136"/>
      <c r="T51" s="2136"/>
      <c r="U51" s="2136"/>
      <c r="V51" s="2136"/>
      <c r="W51" s="2136"/>
    </row>
    <row r="52" spans="1:23" s="123" customFormat="1">
      <c r="A52" s="125"/>
      <c r="B52" s="126"/>
      <c r="C52" s="126"/>
      <c r="D52" s="126"/>
      <c r="E52" s="126"/>
      <c r="F52" s="2137"/>
      <c r="G52" s="2137"/>
      <c r="H52" s="2137"/>
      <c r="I52" s="2137"/>
      <c r="J52" s="2137"/>
      <c r="K52" s="2137"/>
      <c r="L52" s="2137"/>
      <c r="M52" s="2137"/>
      <c r="N52" s="128"/>
      <c r="O52" s="128"/>
      <c r="P52" s="128"/>
      <c r="Q52" s="128"/>
      <c r="R52" s="2136"/>
      <c r="S52" s="2136"/>
      <c r="T52" s="2136"/>
      <c r="U52" s="2136"/>
      <c r="V52" s="2136"/>
      <c r="W52" s="2136"/>
    </row>
    <row r="53" spans="1:23" s="123" customFormat="1">
      <c r="A53" s="125"/>
      <c r="B53" s="126"/>
      <c r="C53" s="126"/>
      <c r="D53" s="126"/>
      <c r="E53" s="126"/>
      <c r="F53" s="2137"/>
      <c r="G53" s="2137"/>
      <c r="H53" s="2137"/>
      <c r="I53" s="2137"/>
      <c r="J53" s="2137"/>
      <c r="K53" s="2137"/>
      <c r="L53" s="2137"/>
      <c r="M53" s="2137"/>
      <c r="N53" s="128"/>
      <c r="O53" s="128"/>
      <c r="P53" s="128"/>
      <c r="Q53" s="128"/>
      <c r="R53" s="2136"/>
      <c r="S53" s="2136"/>
      <c r="T53" s="2136"/>
      <c r="U53" s="2136"/>
      <c r="V53" s="2136"/>
      <c r="W53" s="2136"/>
    </row>
    <row r="54" spans="1:23" ht="13.8" thickBot="1">
      <c r="A54" s="125"/>
      <c r="B54" s="126"/>
      <c r="C54" s="126"/>
      <c r="D54" s="126"/>
      <c r="E54" s="126"/>
      <c r="F54" s="3208" t="s">
        <v>16</v>
      </c>
      <c r="G54" s="3582"/>
      <c r="H54" s="3582"/>
      <c r="I54" s="3582"/>
      <c r="J54" s="3582"/>
      <c r="K54" s="3582"/>
      <c r="L54" s="3582"/>
      <c r="M54" s="3582"/>
      <c r="N54" s="128"/>
      <c r="O54" s="128"/>
      <c r="P54" s="128"/>
      <c r="Q54" s="128"/>
      <c r="R54" s="2136"/>
      <c r="S54" s="2136"/>
      <c r="T54" s="2136"/>
      <c r="U54" s="2136"/>
      <c r="V54" s="2136"/>
      <c r="W54" s="2136"/>
    </row>
    <row r="55" spans="1:23" ht="43.95" customHeight="1" thickBot="1">
      <c r="A55" s="2138"/>
      <c r="B55" s="2138"/>
      <c r="C55" s="2864" t="s">
        <v>17</v>
      </c>
      <c r="D55" s="3550"/>
      <c r="E55" s="3550"/>
      <c r="F55" s="3550"/>
      <c r="G55" s="3551"/>
      <c r="H55" s="3341" t="s">
        <v>814</v>
      </c>
      <c r="I55" s="3342"/>
      <c r="J55" s="3342"/>
      <c r="K55" s="3343"/>
      <c r="L55" s="1598"/>
      <c r="M55" s="1598"/>
      <c r="N55" s="2138"/>
      <c r="O55" s="1973"/>
      <c r="P55" s="2138"/>
      <c r="Q55" s="2138"/>
      <c r="R55" s="1598"/>
      <c r="S55" s="1598"/>
      <c r="T55" s="1598"/>
      <c r="U55" s="1598"/>
      <c r="V55" s="1598"/>
      <c r="W55" s="1598"/>
    </row>
    <row r="56" spans="1:23" ht="13.8" thickBot="1">
      <c r="A56" s="2138"/>
      <c r="B56" s="2138"/>
      <c r="C56" s="4280" t="s">
        <v>18</v>
      </c>
      <c r="D56" s="3553"/>
      <c r="E56" s="3553"/>
      <c r="F56" s="3553"/>
      <c r="G56" s="3554"/>
      <c r="H56" s="4281">
        <v>78</v>
      </c>
      <c r="I56" s="4282"/>
      <c r="J56" s="4282"/>
      <c r="K56" s="4283"/>
      <c r="L56" s="1598"/>
      <c r="M56" s="1598"/>
      <c r="N56" s="2138"/>
      <c r="O56" s="1973"/>
      <c r="P56" s="2138"/>
      <c r="Q56" s="2138"/>
      <c r="R56" s="1598"/>
      <c r="S56" s="1598"/>
      <c r="T56" s="1598"/>
      <c r="U56" s="1598"/>
      <c r="V56" s="1598"/>
      <c r="W56" s="1598"/>
    </row>
    <row r="57" spans="1:23">
      <c r="A57" s="2138"/>
      <c r="B57" s="2138"/>
      <c r="C57" s="4290" t="s">
        <v>853</v>
      </c>
      <c r="D57" s="3556"/>
      <c r="E57" s="3556"/>
      <c r="F57" s="3556"/>
      <c r="G57" s="3557"/>
      <c r="H57" s="4291">
        <v>78</v>
      </c>
      <c r="I57" s="4292"/>
      <c r="J57" s="4292"/>
      <c r="K57" s="4293"/>
      <c r="L57" s="1598"/>
      <c r="M57" s="1598"/>
      <c r="N57" s="2138"/>
      <c r="O57" s="1973"/>
      <c r="P57" s="2138"/>
      <c r="Q57" s="2138"/>
      <c r="R57" s="1598"/>
      <c r="S57" s="1598"/>
      <c r="T57" s="1598"/>
      <c r="U57" s="1598"/>
      <c r="V57" s="1598"/>
      <c r="W57" s="1598"/>
    </row>
    <row r="58" spans="1:23">
      <c r="A58" s="2138"/>
      <c r="B58" s="2138"/>
      <c r="C58" s="3203" t="s">
        <v>854</v>
      </c>
      <c r="D58" s="3569"/>
      <c r="E58" s="3569"/>
      <c r="F58" s="3569"/>
      <c r="G58" s="3570"/>
      <c r="H58" s="4289">
        <v>0</v>
      </c>
      <c r="I58" s="4277"/>
      <c r="J58" s="4277"/>
      <c r="K58" s="4278"/>
      <c r="L58" s="1598"/>
      <c r="M58" s="1598"/>
      <c r="N58" s="2138"/>
      <c r="O58" s="1973"/>
      <c r="P58" s="2138"/>
      <c r="Q58" s="2138"/>
      <c r="R58" s="1598"/>
      <c r="S58" s="1598"/>
      <c r="T58" s="1598"/>
      <c r="U58" s="1598"/>
      <c r="V58" s="1598"/>
      <c r="W58" s="1598"/>
    </row>
    <row r="59" spans="1:23">
      <c r="A59" s="2138"/>
      <c r="B59" s="2138"/>
      <c r="C59" s="4276" t="s">
        <v>1010</v>
      </c>
      <c r="D59" s="3572"/>
      <c r="E59" s="3572"/>
      <c r="F59" s="3572"/>
      <c r="G59" s="3580"/>
      <c r="H59" s="4289">
        <v>0</v>
      </c>
      <c r="I59" s="4277"/>
      <c r="J59" s="4277"/>
      <c r="K59" s="4278"/>
      <c r="L59" s="1598"/>
      <c r="M59" s="1598"/>
      <c r="N59" s="2138"/>
      <c r="O59" s="1973"/>
      <c r="P59" s="2138"/>
      <c r="Q59" s="2138"/>
      <c r="R59" s="1598"/>
      <c r="S59" s="1598"/>
      <c r="T59" s="1598"/>
      <c r="U59" s="1598"/>
      <c r="V59" s="1598"/>
      <c r="W59" s="1598"/>
    </row>
    <row r="60" spans="1:23">
      <c r="A60" s="2138"/>
      <c r="B60" s="2138"/>
      <c r="C60" s="4276" t="s">
        <v>855</v>
      </c>
      <c r="D60" s="3572"/>
      <c r="E60" s="3572"/>
      <c r="F60" s="3572"/>
      <c r="G60" s="3580"/>
      <c r="H60" s="4289">
        <v>0</v>
      </c>
      <c r="I60" s="4277"/>
      <c r="J60" s="4277"/>
      <c r="K60" s="4278"/>
      <c r="L60" s="1598"/>
      <c r="M60" s="1598"/>
      <c r="N60" s="2138"/>
      <c r="O60" s="1973"/>
      <c r="P60" s="2138"/>
      <c r="Q60" s="2138"/>
      <c r="R60" s="1598"/>
      <c r="S60" s="1598"/>
      <c r="T60" s="1598"/>
      <c r="U60" s="1598"/>
      <c r="V60" s="1598"/>
      <c r="W60" s="1598"/>
    </row>
    <row r="61" spans="1:23" ht="13.8" thickBot="1">
      <c r="A61" s="2138"/>
      <c r="B61" s="2138"/>
      <c r="C61" s="3203" t="s">
        <v>856</v>
      </c>
      <c r="D61" s="3569"/>
      <c r="E61" s="3569"/>
      <c r="F61" s="3569"/>
      <c r="G61" s="3570"/>
      <c r="H61" s="4289">
        <v>0</v>
      </c>
      <c r="I61" s="4277"/>
      <c r="J61" s="4277"/>
      <c r="K61" s="4278"/>
      <c r="L61" s="1598"/>
      <c r="M61" s="1598"/>
      <c r="N61" s="2138"/>
      <c r="O61" s="1973"/>
      <c r="P61" s="2138"/>
      <c r="Q61" s="2138"/>
      <c r="R61" s="1598"/>
      <c r="S61" s="1598"/>
      <c r="T61" s="1598"/>
      <c r="U61" s="1598"/>
      <c r="V61" s="1598"/>
      <c r="W61" s="1598"/>
    </row>
    <row r="62" spans="1:23" ht="13.8" thickBot="1">
      <c r="A62" s="2138"/>
      <c r="B62" s="2138"/>
      <c r="C62" s="4280" t="s">
        <v>19</v>
      </c>
      <c r="D62" s="3553"/>
      <c r="E62" s="3553"/>
      <c r="F62" s="3553"/>
      <c r="G62" s="3554"/>
      <c r="H62" s="4281">
        <f>H63+H64+H65</f>
        <v>0</v>
      </c>
      <c r="I62" s="4282"/>
      <c r="J62" s="4282"/>
      <c r="K62" s="4283"/>
      <c r="L62" s="1598"/>
      <c r="M62" s="1598"/>
      <c r="N62" s="2138"/>
      <c r="O62" s="1973"/>
      <c r="P62" s="2138"/>
      <c r="Q62" s="2138"/>
      <c r="R62" s="1598"/>
      <c r="S62" s="1598"/>
      <c r="T62" s="1598"/>
      <c r="U62" s="1598"/>
      <c r="V62" s="1598"/>
      <c r="W62" s="1598"/>
    </row>
    <row r="63" spans="1:23">
      <c r="A63" s="2138"/>
      <c r="B63" s="2138"/>
      <c r="C63" s="4284" t="s">
        <v>1011</v>
      </c>
      <c r="D63" s="4285"/>
      <c r="E63" s="4285"/>
      <c r="F63" s="4285"/>
      <c r="G63" s="4286"/>
      <c r="H63" s="4287">
        <v>0</v>
      </c>
      <c r="I63" s="4287"/>
      <c r="J63" s="4287"/>
      <c r="K63" s="4288"/>
      <c r="L63" s="1598"/>
      <c r="M63" s="1598"/>
      <c r="N63" s="2138"/>
      <c r="O63" s="1973"/>
      <c r="P63" s="2138"/>
      <c r="Q63" s="2138"/>
      <c r="R63" s="1598"/>
      <c r="S63" s="1598"/>
      <c r="T63" s="1598"/>
      <c r="U63" s="1598"/>
      <c r="V63" s="1598"/>
      <c r="W63" s="1598"/>
    </row>
    <row r="64" spans="1:23">
      <c r="A64" s="2138"/>
      <c r="B64" s="2138"/>
      <c r="C64" s="3192" t="s">
        <v>857</v>
      </c>
      <c r="D64" s="2879"/>
      <c r="E64" s="2879"/>
      <c r="F64" s="2879"/>
      <c r="G64" s="2880"/>
      <c r="H64" s="4277">
        <v>0</v>
      </c>
      <c r="I64" s="4277"/>
      <c r="J64" s="4277"/>
      <c r="K64" s="4278"/>
      <c r="L64" s="1598"/>
      <c r="M64" s="1598"/>
      <c r="N64" s="2138"/>
      <c r="O64" s="1973"/>
      <c r="P64" s="2138"/>
      <c r="Q64" s="2138"/>
      <c r="R64" s="1598"/>
      <c r="S64" s="1598"/>
      <c r="T64" s="1598"/>
      <c r="U64" s="1598"/>
      <c r="V64" s="1598"/>
      <c r="W64" s="1598"/>
    </row>
    <row r="65" spans="1:23" ht="13.8" thickBot="1">
      <c r="A65" s="2138"/>
      <c r="B65" s="2138"/>
      <c r="C65" s="4276" t="s">
        <v>858</v>
      </c>
      <c r="D65" s="3572"/>
      <c r="E65" s="3572"/>
      <c r="F65" s="3572"/>
      <c r="G65" s="3573"/>
      <c r="H65" s="4277"/>
      <c r="I65" s="4277"/>
      <c r="J65" s="4277"/>
      <c r="K65" s="4278"/>
      <c r="L65" s="1598"/>
      <c r="M65" s="1598"/>
      <c r="N65" s="2138"/>
      <c r="O65" s="1973"/>
      <c r="P65" s="2138"/>
      <c r="Q65" s="2138"/>
      <c r="R65" s="1598"/>
      <c r="S65" s="1598"/>
      <c r="T65" s="1598"/>
      <c r="U65" s="1598"/>
      <c r="V65" s="1598"/>
      <c r="W65" s="1598"/>
    </row>
    <row r="66" spans="1:23" ht="13.8" thickBot="1">
      <c r="A66" s="2138"/>
      <c r="B66" s="2138"/>
      <c r="C66" s="4279" t="s">
        <v>20</v>
      </c>
      <c r="D66" s="2874"/>
      <c r="E66" s="2874"/>
      <c r="F66" s="2874"/>
      <c r="G66" s="2875"/>
      <c r="H66" s="3583">
        <f>H56+H62</f>
        <v>78</v>
      </c>
      <c r="I66" s="3583"/>
      <c r="J66" s="3583"/>
      <c r="K66" s="3584"/>
      <c r="L66" s="2138"/>
      <c r="M66" s="2138"/>
      <c r="N66" s="2138"/>
      <c r="O66" s="1973"/>
      <c r="P66" s="2138"/>
      <c r="Q66" s="2138"/>
      <c r="R66" s="1598"/>
      <c r="S66" s="1598"/>
      <c r="T66" s="1598"/>
      <c r="U66" s="1598"/>
      <c r="V66" s="1598"/>
      <c r="W66" s="1598"/>
    </row>
  </sheetData>
  <mergeCells count="108">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N1:Q1"/>
    <mergeCell ref="D3:W3"/>
    <mergeCell ref="B7:Q7"/>
    <mergeCell ref="C8:Q8"/>
    <mergeCell ref="A10:A20"/>
    <mergeCell ref="B10:B20"/>
    <mergeCell ref="C10:C20"/>
    <mergeCell ref="D10:D20"/>
    <mergeCell ref="E10:E20"/>
    <mergeCell ref="F10:F20"/>
    <mergeCell ref="G10:G20"/>
    <mergeCell ref="H10:H20"/>
    <mergeCell ref="I10:I20"/>
    <mergeCell ref="J10:J20"/>
    <mergeCell ref="K10:K20"/>
    <mergeCell ref="L10:L20"/>
    <mergeCell ref="M10:M20"/>
    <mergeCell ref="A22:A25"/>
    <mergeCell ref="B22:B25"/>
    <mergeCell ref="C22:C25"/>
    <mergeCell ref="D22:D25"/>
    <mergeCell ref="E22:E25"/>
    <mergeCell ref="L22:L25"/>
    <mergeCell ref="M22:M25"/>
    <mergeCell ref="A27:A28"/>
    <mergeCell ref="B27:B28"/>
    <mergeCell ref="C27:C28"/>
    <mergeCell ref="D27:D28"/>
    <mergeCell ref="F22:F25"/>
    <mergeCell ref="G22:G25"/>
    <mergeCell ref="H22:H25"/>
    <mergeCell ref="I22:I25"/>
    <mergeCell ref="J22:J25"/>
    <mergeCell ref="K22:K25"/>
    <mergeCell ref="C30:G30"/>
    <mergeCell ref="C31:Q31"/>
    <mergeCell ref="E33:E35"/>
    <mergeCell ref="F33:F35"/>
    <mergeCell ref="G33:G35"/>
    <mergeCell ref="H33:H35"/>
    <mergeCell ref="I33:I35"/>
    <mergeCell ref="J33:J35"/>
    <mergeCell ref="K33:K35"/>
    <mergeCell ref="L33:L35"/>
    <mergeCell ref="A42:A43"/>
    <mergeCell ref="B42:B43"/>
    <mergeCell ref="C42:C43"/>
    <mergeCell ref="D42:D43"/>
    <mergeCell ref="E42:E43"/>
    <mergeCell ref="F42:F43"/>
    <mergeCell ref="M33:M35"/>
    <mergeCell ref="D37:D38"/>
    <mergeCell ref="E37:E38"/>
    <mergeCell ref="F37:F38"/>
    <mergeCell ref="G37:G38"/>
    <mergeCell ref="H37:H38"/>
    <mergeCell ref="I37:I38"/>
    <mergeCell ref="J37:J38"/>
    <mergeCell ref="K37:K38"/>
    <mergeCell ref="L37:L38"/>
    <mergeCell ref="C44:G44"/>
    <mergeCell ref="B45:G45"/>
    <mergeCell ref="B46:G46"/>
    <mergeCell ref="N46:Q46"/>
    <mergeCell ref="F54:M54"/>
    <mergeCell ref="C55:G55"/>
    <mergeCell ref="H55:K55"/>
    <mergeCell ref="M37:M38"/>
    <mergeCell ref="C39:G39"/>
    <mergeCell ref="C40:Q40"/>
    <mergeCell ref="C59:G59"/>
    <mergeCell ref="H59:K59"/>
    <mergeCell ref="C60:G60"/>
    <mergeCell ref="H60:K60"/>
    <mergeCell ref="C61:G61"/>
    <mergeCell ref="H61:K61"/>
    <mergeCell ref="C56:G56"/>
    <mergeCell ref="H56:K56"/>
    <mergeCell ref="C57:G57"/>
    <mergeCell ref="H57:K57"/>
    <mergeCell ref="C58:G58"/>
    <mergeCell ref="H58:K58"/>
    <mergeCell ref="C65:G65"/>
    <mergeCell ref="H65:K65"/>
    <mergeCell ref="C66:G66"/>
    <mergeCell ref="H66:K66"/>
    <mergeCell ref="C62:G62"/>
    <mergeCell ref="H62:K62"/>
    <mergeCell ref="C63:G63"/>
    <mergeCell ref="H63:K63"/>
    <mergeCell ref="C64:G64"/>
    <mergeCell ref="H64:K64"/>
  </mergeCells>
  <pageMargins left="0.7" right="0.7" top="0.75" bottom="0.75" header="0.3" footer="0.3"/>
  <pageSetup paperSize="9" orientation="landscape"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6"/>
  <sheetViews>
    <sheetView workbookViewId="0">
      <selection activeCell="N1" sqref="N1:Q1"/>
    </sheetView>
  </sheetViews>
  <sheetFormatPr defaultRowHeight="13.2"/>
  <cols>
    <col min="1" max="3" width="2.5546875" customWidth="1"/>
    <col min="4" max="4" width="32.44140625" customWidth="1"/>
    <col min="5" max="5" width="8.109375" customWidth="1"/>
    <col min="6" max="6" width="5.109375" customWidth="1"/>
    <col min="7" max="7" width="6.88671875" customWidth="1"/>
    <col min="8" max="8" width="7.44140625" customWidth="1"/>
    <col min="9" max="9" width="7.6640625" customWidth="1"/>
    <col min="10" max="10" width="5.44140625" customWidth="1"/>
    <col min="11" max="11" width="5.6640625" customWidth="1"/>
    <col min="12" max="12" width="7.109375" customWidth="1"/>
    <col min="13" max="13" width="6.88671875" customWidth="1"/>
    <col min="14" max="14" width="15.33203125" customWidth="1"/>
    <col min="15" max="15" width="5.88671875" customWidth="1"/>
    <col min="16" max="16" width="6.44140625" customWidth="1"/>
    <col min="17" max="17" width="5.109375" customWidth="1"/>
    <col min="18" max="18" width="0.33203125" customWidth="1"/>
    <col min="19" max="23" width="0" hidden="1" customWidth="1"/>
  </cols>
  <sheetData>
    <row r="1" spans="1:23" s="123" customFormat="1" ht="46.2" customHeight="1">
      <c r="N1" s="3013" t="s">
        <v>1156</v>
      </c>
      <c r="O1" s="3013"/>
      <c r="P1" s="3013"/>
      <c r="Q1" s="3013"/>
    </row>
    <row r="2" spans="1:23" ht="15.6">
      <c r="A2" s="124"/>
      <c r="B2" s="124"/>
      <c r="C2" s="124"/>
      <c r="D2" s="124"/>
      <c r="E2" s="163" t="s">
        <v>727</v>
      </c>
      <c r="F2" s="124"/>
      <c r="G2" s="129"/>
      <c r="H2" s="124"/>
      <c r="I2" s="124"/>
      <c r="J2" s="124"/>
      <c r="K2" s="124"/>
      <c r="L2" s="170"/>
      <c r="M2" s="164"/>
      <c r="N2" s="164"/>
      <c r="O2" s="164"/>
      <c r="P2" s="164"/>
      <c r="Q2" s="164"/>
      <c r="R2" s="144"/>
      <c r="S2" s="144"/>
      <c r="T2" s="144"/>
      <c r="U2" s="144"/>
      <c r="V2" s="144"/>
      <c r="W2" s="144"/>
    </row>
    <row r="3" spans="1:23" ht="14.4" customHeight="1" thickBot="1">
      <c r="A3" s="124"/>
      <c r="B3" s="124"/>
      <c r="C3" s="124"/>
      <c r="D3" s="4418" t="s">
        <v>33</v>
      </c>
      <c r="E3" s="4418"/>
      <c r="F3" s="4418"/>
      <c r="G3" s="4418"/>
      <c r="H3" s="4418"/>
      <c r="I3" s="4418"/>
      <c r="J3" s="4418"/>
      <c r="K3" s="4418"/>
      <c r="L3" s="4418"/>
      <c r="M3" s="4418"/>
      <c r="N3" s="4418"/>
      <c r="O3" s="4418"/>
      <c r="P3" s="4418"/>
      <c r="Q3" s="4418"/>
      <c r="R3" s="4418"/>
      <c r="S3" s="4418"/>
      <c r="T3" s="4418"/>
      <c r="U3" s="4418"/>
      <c r="V3" s="4418"/>
      <c r="W3" s="4418"/>
    </row>
    <row r="4" spans="1:23" ht="34.200000000000003" customHeight="1">
      <c r="A4" s="2896" t="s">
        <v>0</v>
      </c>
      <c r="B4" s="2899" t="s">
        <v>1</v>
      </c>
      <c r="C4" s="2899" t="s">
        <v>2</v>
      </c>
      <c r="D4" s="3329" t="s">
        <v>3</v>
      </c>
      <c r="E4" s="3355" t="s">
        <v>4</v>
      </c>
      <c r="F4" s="2908" t="s">
        <v>5</v>
      </c>
      <c r="G4" s="2905" t="s">
        <v>6</v>
      </c>
      <c r="H4" s="2914" t="s">
        <v>723</v>
      </c>
      <c r="I4" s="2915"/>
      <c r="J4" s="2915"/>
      <c r="K4" s="2916"/>
      <c r="L4" s="2917" t="s">
        <v>348</v>
      </c>
      <c r="M4" s="2911" t="s">
        <v>724</v>
      </c>
      <c r="N4" s="2920" t="s">
        <v>21</v>
      </c>
      <c r="O4" s="2921"/>
      <c r="P4" s="2921"/>
      <c r="Q4" s="2922"/>
      <c r="R4" s="144"/>
      <c r="S4" s="144"/>
      <c r="T4" s="144"/>
      <c r="U4" s="144"/>
      <c r="V4" s="144"/>
      <c r="W4" s="144"/>
    </row>
    <row r="5" spans="1:23" ht="13.2" customHeight="1">
      <c r="A5" s="2897"/>
      <c r="B5" s="2900"/>
      <c r="C5" s="2900"/>
      <c r="D5" s="3330"/>
      <c r="E5" s="3356"/>
      <c r="F5" s="2909"/>
      <c r="G5" s="2906"/>
      <c r="H5" s="2923" t="s">
        <v>7</v>
      </c>
      <c r="I5" s="2925" t="s">
        <v>8</v>
      </c>
      <c r="J5" s="2925"/>
      <c r="K5" s="2983" t="s">
        <v>162</v>
      </c>
      <c r="L5" s="3359"/>
      <c r="M5" s="2912"/>
      <c r="N5" s="4414" t="s">
        <v>32</v>
      </c>
      <c r="O5" s="4416" t="s">
        <v>9</v>
      </c>
      <c r="P5" s="4416"/>
      <c r="Q5" s="4417"/>
      <c r="R5" s="144"/>
      <c r="S5" s="144"/>
      <c r="T5" s="144"/>
      <c r="U5" s="144"/>
      <c r="V5" s="144"/>
      <c r="W5" s="144"/>
    </row>
    <row r="6" spans="1:23" ht="128.4" customHeight="1" thickBot="1">
      <c r="A6" s="2898"/>
      <c r="B6" s="2901"/>
      <c r="C6" s="2901"/>
      <c r="D6" s="3331"/>
      <c r="E6" s="3357"/>
      <c r="F6" s="2910"/>
      <c r="G6" s="2907"/>
      <c r="H6" s="2924"/>
      <c r="I6" s="2755" t="s">
        <v>7</v>
      </c>
      <c r="J6" s="2757" t="s">
        <v>10</v>
      </c>
      <c r="K6" s="2984"/>
      <c r="L6" s="2919"/>
      <c r="M6" s="2913"/>
      <c r="N6" s="4415"/>
      <c r="O6" s="1004" t="s">
        <v>235</v>
      </c>
      <c r="P6" s="1004" t="s">
        <v>282</v>
      </c>
      <c r="Q6" s="1005" t="s">
        <v>373</v>
      </c>
      <c r="R6" s="144"/>
      <c r="S6" s="144"/>
      <c r="T6" s="144"/>
      <c r="U6" s="144"/>
      <c r="V6" s="144"/>
      <c r="W6" s="144"/>
    </row>
    <row r="7" spans="1:23" ht="33" customHeight="1" thickBot="1">
      <c r="A7" s="132" t="s">
        <v>11</v>
      </c>
      <c r="B7" s="3311" t="s">
        <v>1119</v>
      </c>
      <c r="C7" s="3311"/>
      <c r="D7" s="3311"/>
      <c r="E7" s="3311"/>
      <c r="F7" s="3311"/>
      <c r="G7" s="3311"/>
      <c r="H7" s="3311"/>
      <c r="I7" s="3311"/>
      <c r="J7" s="3311"/>
      <c r="K7" s="3311"/>
      <c r="L7" s="3311"/>
      <c r="M7" s="3311"/>
      <c r="N7" s="3311"/>
      <c r="O7" s="3311"/>
      <c r="P7" s="3311"/>
      <c r="Q7" s="4419"/>
      <c r="R7" s="144"/>
      <c r="S7" s="144"/>
      <c r="T7" s="144"/>
      <c r="U7" s="144"/>
      <c r="V7" s="144"/>
      <c r="W7" s="144"/>
    </row>
    <row r="8" spans="1:23" ht="37.950000000000003" customHeight="1" thickBot="1">
      <c r="A8" s="133" t="s">
        <v>11</v>
      </c>
      <c r="B8" s="134" t="s">
        <v>11</v>
      </c>
      <c r="C8" s="3370" t="s">
        <v>1120</v>
      </c>
      <c r="D8" s="3370"/>
      <c r="E8" s="3370"/>
      <c r="F8" s="3370"/>
      <c r="G8" s="3370"/>
      <c r="H8" s="3370"/>
      <c r="I8" s="3370"/>
      <c r="J8" s="3370"/>
      <c r="K8" s="3370"/>
      <c r="L8" s="3370"/>
      <c r="M8" s="3370"/>
      <c r="N8" s="3370"/>
      <c r="O8" s="3370"/>
      <c r="P8" s="3370"/>
      <c r="Q8" s="3371"/>
      <c r="R8" s="144"/>
      <c r="S8" s="144"/>
      <c r="T8" s="144"/>
      <c r="U8" s="144"/>
      <c r="V8" s="144"/>
      <c r="W8" s="144"/>
    </row>
    <row r="9" spans="1:23" ht="13.2" customHeight="1">
      <c r="A9" s="4420" t="s">
        <v>11</v>
      </c>
      <c r="B9" s="4422" t="s">
        <v>11</v>
      </c>
      <c r="C9" s="3638" t="s">
        <v>11</v>
      </c>
      <c r="D9" s="3715" t="s">
        <v>212</v>
      </c>
      <c r="E9" s="2823" t="s">
        <v>40</v>
      </c>
      <c r="F9" s="4424" t="s">
        <v>71</v>
      </c>
      <c r="G9" s="135" t="s">
        <v>69</v>
      </c>
      <c r="H9" s="165">
        <v>397.4</v>
      </c>
      <c r="I9" s="137">
        <v>397.4</v>
      </c>
      <c r="J9" s="137">
        <v>0</v>
      </c>
      <c r="K9" s="166">
        <v>0</v>
      </c>
      <c r="L9" s="175">
        <v>380.6</v>
      </c>
      <c r="M9" s="176">
        <v>371.2</v>
      </c>
      <c r="N9" s="4426" t="s">
        <v>349</v>
      </c>
      <c r="O9" s="1006">
        <v>1213</v>
      </c>
      <c r="P9" s="1006">
        <v>1193</v>
      </c>
      <c r="Q9" s="1007">
        <v>1173</v>
      </c>
      <c r="R9" s="144"/>
      <c r="S9" s="144"/>
      <c r="T9" s="144"/>
      <c r="U9" s="144"/>
      <c r="V9" s="144"/>
      <c r="W9" s="144"/>
    </row>
    <row r="10" spans="1:23" ht="48" customHeight="1" thickBot="1">
      <c r="A10" s="4421"/>
      <c r="B10" s="4423"/>
      <c r="C10" s="3639"/>
      <c r="D10" s="3717"/>
      <c r="E10" s="3653"/>
      <c r="F10" s="4425"/>
      <c r="G10" s="255" t="s">
        <v>12</v>
      </c>
      <c r="H10" s="1008">
        <f>H9*1</f>
        <v>397.4</v>
      </c>
      <c r="I10" s="1008">
        <f t="shared" ref="I10:M10" si="0">I9*1</f>
        <v>397.4</v>
      </c>
      <c r="J10" s="1008">
        <f t="shared" si="0"/>
        <v>0</v>
      </c>
      <c r="K10" s="1008">
        <f t="shared" si="0"/>
        <v>0</v>
      </c>
      <c r="L10" s="1008">
        <f t="shared" si="0"/>
        <v>380.6</v>
      </c>
      <c r="M10" s="1008">
        <f t="shared" si="0"/>
        <v>371.2</v>
      </c>
      <c r="N10" s="4427"/>
      <c r="O10" s="2770"/>
      <c r="P10" s="2770"/>
      <c r="Q10" s="2771"/>
      <c r="R10" s="127"/>
      <c r="S10" s="144"/>
      <c r="T10" s="167"/>
      <c r="U10" s="144"/>
      <c r="V10" s="144"/>
      <c r="W10" s="144"/>
    </row>
    <row r="11" spans="1:23" ht="22.2" customHeight="1" thickBot="1">
      <c r="A11" s="2762" t="s">
        <v>11</v>
      </c>
      <c r="B11" s="2773" t="s">
        <v>11</v>
      </c>
      <c r="C11" s="3377" t="s">
        <v>34</v>
      </c>
      <c r="D11" s="3715" t="s">
        <v>249</v>
      </c>
      <c r="E11" s="2823" t="s">
        <v>40</v>
      </c>
      <c r="F11" s="4434" t="s">
        <v>213</v>
      </c>
      <c r="G11" s="148" t="s">
        <v>52</v>
      </c>
      <c r="H11" s="145">
        <v>5930.8</v>
      </c>
      <c r="I11" s="146">
        <v>5930.8</v>
      </c>
      <c r="J11" s="146">
        <v>0</v>
      </c>
      <c r="K11" s="147">
        <v>0</v>
      </c>
      <c r="L11" s="171">
        <v>5767.4</v>
      </c>
      <c r="M11" s="172">
        <v>5726</v>
      </c>
      <c r="N11" s="4426" t="s">
        <v>349</v>
      </c>
      <c r="O11" s="4428">
        <v>2910</v>
      </c>
      <c r="P11" s="4428">
        <v>2917</v>
      </c>
      <c r="Q11" s="4431">
        <v>2932</v>
      </c>
      <c r="R11" s="127"/>
      <c r="S11" s="144"/>
      <c r="T11" s="167"/>
      <c r="U11" s="144"/>
      <c r="V11" s="144"/>
      <c r="W11" s="144"/>
    </row>
    <row r="12" spans="1:23">
      <c r="A12" s="2763"/>
      <c r="B12" s="2774"/>
      <c r="C12" s="3378"/>
      <c r="D12" s="3716"/>
      <c r="E12" s="3653"/>
      <c r="F12" s="3317"/>
      <c r="G12" s="148" t="s">
        <v>52</v>
      </c>
      <c r="H12" s="145">
        <v>237.2</v>
      </c>
      <c r="I12" s="146">
        <v>237.2</v>
      </c>
      <c r="J12" s="146">
        <v>139.6</v>
      </c>
      <c r="K12" s="147">
        <v>0</v>
      </c>
      <c r="L12" s="171">
        <v>230.7</v>
      </c>
      <c r="M12" s="172">
        <v>229</v>
      </c>
      <c r="N12" s="4436"/>
      <c r="O12" s="4429"/>
      <c r="P12" s="4429"/>
      <c r="Q12" s="4432"/>
      <c r="R12" s="127"/>
      <c r="S12" s="144"/>
      <c r="T12" s="167"/>
      <c r="U12" s="144"/>
      <c r="V12" s="144"/>
      <c r="W12" s="144"/>
    </row>
    <row r="13" spans="1:23" ht="39.6" customHeight="1" thickBot="1">
      <c r="A13" s="2764"/>
      <c r="B13" s="2775"/>
      <c r="C13" s="3379"/>
      <c r="D13" s="3717"/>
      <c r="E13" s="2822"/>
      <c r="F13" s="4435"/>
      <c r="G13" s="136" t="s">
        <v>12</v>
      </c>
      <c r="H13" s="142">
        <f>H11+H12</f>
        <v>6168</v>
      </c>
      <c r="I13" s="142">
        <f t="shared" ref="I13:M13" si="1">I11+I12</f>
        <v>6168</v>
      </c>
      <c r="J13" s="142">
        <f t="shared" si="1"/>
        <v>139.6</v>
      </c>
      <c r="K13" s="142">
        <f t="shared" si="1"/>
        <v>0</v>
      </c>
      <c r="L13" s="142">
        <f t="shared" si="1"/>
        <v>5998.0999999999995</v>
      </c>
      <c r="M13" s="142">
        <f t="shared" si="1"/>
        <v>5955</v>
      </c>
      <c r="N13" s="4427"/>
      <c r="O13" s="4430"/>
      <c r="P13" s="4430"/>
      <c r="Q13" s="4433"/>
      <c r="R13" s="127"/>
      <c r="S13" s="144"/>
      <c r="T13" s="167"/>
      <c r="U13" s="144"/>
      <c r="V13" s="144"/>
      <c r="W13" s="144"/>
    </row>
    <row r="14" spans="1:23" ht="13.95" customHeight="1" thickBot="1">
      <c r="A14" s="1246" t="s">
        <v>11</v>
      </c>
      <c r="B14" s="187" t="s">
        <v>11</v>
      </c>
      <c r="C14" s="3377" t="s">
        <v>35</v>
      </c>
      <c r="D14" s="3715" t="s">
        <v>350</v>
      </c>
      <c r="E14" s="2823" t="s">
        <v>40</v>
      </c>
      <c r="F14" s="4434" t="s">
        <v>213</v>
      </c>
      <c r="G14" s="148" t="s">
        <v>52</v>
      </c>
      <c r="H14" s="145">
        <v>14578.5</v>
      </c>
      <c r="I14" s="146">
        <v>14578.5</v>
      </c>
      <c r="J14" s="146">
        <v>0</v>
      </c>
      <c r="K14" s="147">
        <v>0</v>
      </c>
      <c r="L14" s="171">
        <v>14203.2</v>
      </c>
      <c r="M14" s="172">
        <v>14010.5</v>
      </c>
      <c r="N14" s="4426" t="s">
        <v>349</v>
      </c>
      <c r="O14" s="4428">
        <v>18070</v>
      </c>
      <c r="P14" s="4428">
        <v>17930</v>
      </c>
      <c r="Q14" s="4431">
        <v>17800</v>
      </c>
      <c r="R14" s="127"/>
      <c r="S14" s="144"/>
      <c r="T14" s="167"/>
      <c r="U14" s="144"/>
      <c r="V14" s="144"/>
      <c r="W14" s="144"/>
    </row>
    <row r="15" spans="1:23">
      <c r="A15" s="2754"/>
      <c r="B15" s="188"/>
      <c r="C15" s="3378"/>
      <c r="D15" s="3716"/>
      <c r="E15" s="3653"/>
      <c r="F15" s="3317"/>
      <c r="G15" s="148" t="s">
        <v>52</v>
      </c>
      <c r="H15" s="145">
        <v>102.1</v>
      </c>
      <c r="I15" s="146">
        <v>102.1</v>
      </c>
      <c r="J15" s="146">
        <v>92</v>
      </c>
      <c r="K15" s="147">
        <v>0</v>
      </c>
      <c r="L15" s="171">
        <v>99.4</v>
      </c>
      <c r="M15" s="172">
        <v>98.1</v>
      </c>
      <c r="N15" s="4436"/>
      <c r="O15" s="4429"/>
      <c r="P15" s="4429"/>
      <c r="Q15" s="4432"/>
      <c r="R15" s="127"/>
      <c r="S15" s="144"/>
      <c r="T15" s="167"/>
      <c r="U15" s="144"/>
      <c r="V15" s="144"/>
      <c r="W15" s="144"/>
    </row>
    <row r="16" spans="1:23" ht="27.6" customHeight="1" thickBot="1">
      <c r="A16" s="621"/>
      <c r="B16" s="189"/>
      <c r="C16" s="3379"/>
      <c r="D16" s="3717"/>
      <c r="E16" s="2822"/>
      <c r="F16" s="4435"/>
      <c r="G16" s="136" t="s">
        <v>12</v>
      </c>
      <c r="H16" s="142">
        <f>H14+H15</f>
        <v>14680.6</v>
      </c>
      <c r="I16" s="142">
        <f t="shared" ref="I16:K16" si="2">I14+I15</f>
        <v>14680.6</v>
      </c>
      <c r="J16" s="142">
        <f t="shared" si="2"/>
        <v>92</v>
      </c>
      <c r="K16" s="142">
        <f t="shared" si="2"/>
        <v>0</v>
      </c>
      <c r="L16" s="142">
        <f>SUM(L14:L15)</f>
        <v>14302.6</v>
      </c>
      <c r="M16" s="142">
        <f>SUM(M14:M15)</f>
        <v>14108.6</v>
      </c>
      <c r="N16" s="4427"/>
      <c r="O16" s="4430"/>
      <c r="P16" s="4430"/>
      <c r="Q16" s="4433"/>
      <c r="R16" s="127"/>
      <c r="S16" s="144"/>
      <c r="T16" s="167"/>
      <c r="U16" s="144"/>
      <c r="V16" s="144"/>
      <c r="W16" s="144"/>
    </row>
    <row r="17" spans="1:23" ht="13.2" customHeight="1">
      <c r="A17" s="2762" t="s">
        <v>11</v>
      </c>
      <c r="B17" s="2773" t="s">
        <v>11</v>
      </c>
      <c r="C17" s="3377" t="s">
        <v>54</v>
      </c>
      <c r="D17" s="3715" t="s">
        <v>214</v>
      </c>
      <c r="E17" s="2823" t="s">
        <v>40</v>
      </c>
      <c r="F17" s="4434" t="s">
        <v>71</v>
      </c>
      <c r="G17" s="148" t="s">
        <v>52</v>
      </c>
      <c r="H17" s="145">
        <v>0</v>
      </c>
      <c r="I17" s="146">
        <v>0</v>
      </c>
      <c r="J17" s="146">
        <v>0</v>
      </c>
      <c r="K17" s="147">
        <v>0</v>
      </c>
      <c r="L17" s="171">
        <v>0</v>
      </c>
      <c r="M17" s="172">
        <v>0</v>
      </c>
      <c r="N17" s="4426" t="s">
        <v>349</v>
      </c>
      <c r="O17" s="4428">
        <v>0</v>
      </c>
      <c r="P17" s="4428">
        <v>0</v>
      </c>
      <c r="Q17" s="4431">
        <v>0</v>
      </c>
      <c r="R17" s="127"/>
      <c r="S17" s="144"/>
      <c r="T17" s="167"/>
      <c r="U17" s="144"/>
      <c r="V17" s="144"/>
      <c r="W17" s="144"/>
    </row>
    <row r="18" spans="1:23" ht="48" customHeight="1" thickBot="1">
      <c r="A18" s="2764"/>
      <c r="B18" s="2775"/>
      <c r="C18" s="3379"/>
      <c r="D18" s="3717"/>
      <c r="E18" s="2822"/>
      <c r="F18" s="4435"/>
      <c r="G18" s="255" t="s">
        <v>12</v>
      </c>
      <c r="H18" s="1008">
        <f>H17*1</f>
        <v>0</v>
      </c>
      <c r="I18" s="1008">
        <f t="shared" ref="I18:M18" si="3">I17*1</f>
        <v>0</v>
      </c>
      <c r="J18" s="1008">
        <f t="shared" si="3"/>
        <v>0</v>
      </c>
      <c r="K18" s="1008">
        <f t="shared" si="3"/>
        <v>0</v>
      </c>
      <c r="L18" s="1008">
        <f t="shared" si="3"/>
        <v>0</v>
      </c>
      <c r="M18" s="1009">
        <f t="shared" si="3"/>
        <v>0</v>
      </c>
      <c r="N18" s="4427"/>
      <c r="O18" s="4430"/>
      <c r="P18" s="4430"/>
      <c r="Q18" s="4433"/>
      <c r="R18" s="127"/>
      <c r="S18" s="144"/>
      <c r="T18" s="167"/>
      <c r="U18" s="144"/>
      <c r="V18" s="144"/>
      <c r="W18" s="144"/>
    </row>
    <row r="19" spans="1:23" ht="13.95" customHeight="1" thickBot="1">
      <c r="A19" s="1246" t="s">
        <v>11</v>
      </c>
      <c r="B19" s="187" t="s">
        <v>11</v>
      </c>
      <c r="C19" s="3377" t="s">
        <v>55</v>
      </c>
      <c r="D19" s="3715" t="s">
        <v>215</v>
      </c>
      <c r="E19" s="2823" t="s">
        <v>40</v>
      </c>
      <c r="F19" s="4434" t="s">
        <v>71</v>
      </c>
      <c r="G19" s="430" t="s">
        <v>52</v>
      </c>
      <c r="H19" s="1012">
        <v>0.2</v>
      </c>
      <c r="I19" s="1013">
        <v>0.2</v>
      </c>
      <c r="J19" s="1013">
        <v>0</v>
      </c>
      <c r="K19" s="1014">
        <v>0</v>
      </c>
      <c r="L19" s="1015">
        <v>0.2</v>
      </c>
      <c r="M19" s="1016">
        <v>0.2</v>
      </c>
      <c r="N19" s="4426" t="s">
        <v>349</v>
      </c>
      <c r="O19" s="4428">
        <v>2</v>
      </c>
      <c r="P19" s="4428">
        <v>2</v>
      </c>
      <c r="Q19" s="4431">
        <v>2</v>
      </c>
      <c r="R19" s="127"/>
      <c r="S19" s="144"/>
      <c r="T19" s="167"/>
      <c r="U19" s="144"/>
      <c r="V19" s="144"/>
      <c r="W19" s="144"/>
    </row>
    <row r="20" spans="1:23" ht="40.200000000000003" customHeight="1" thickBot="1">
      <c r="A20" s="2754"/>
      <c r="B20" s="189"/>
      <c r="C20" s="3379"/>
      <c r="D20" s="3717"/>
      <c r="E20" s="2822"/>
      <c r="F20" s="4435"/>
      <c r="G20" s="255" t="s">
        <v>12</v>
      </c>
      <c r="H20" s="262">
        <f>H19*1</f>
        <v>0.2</v>
      </c>
      <c r="I20" s="262">
        <f t="shared" ref="I20:M20" si="4">I19*1</f>
        <v>0.2</v>
      </c>
      <c r="J20" s="262">
        <f t="shared" si="4"/>
        <v>0</v>
      </c>
      <c r="K20" s="262">
        <f t="shared" si="4"/>
        <v>0</v>
      </c>
      <c r="L20" s="262">
        <f t="shared" si="4"/>
        <v>0.2</v>
      </c>
      <c r="M20" s="262">
        <f t="shared" si="4"/>
        <v>0.2</v>
      </c>
      <c r="N20" s="4427"/>
      <c r="O20" s="4430"/>
      <c r="P20" s="4430"/>
      <c r="Q20" s="4433"/>
      <c r="R20" s="127"/>
      <c r="S20" s="144"/>
      <c r="T20" s="167"/>
      <c r="U20" s="144"/>
      <c r="V20" s="144"/>
      <c r="W20" s="144"/>
    </row>
    <row r="21" spans="1:23" ht="13.95" customHeight="1" thickBot="1">
      <c r="A21" s="2754" t="s">
        <v>11</v>
      </c>
      <c r="B21" s="188" t="s">
        <v>11</v>
      </c>
      <c r="C21" s="2768" t="s">
        <v>38</v>
      </c>
      <c r="D21" s="3082" t="s">
        <v>1121</v>
      </c>
      <c r="E21" s="3444" t="s">
        <v>40</v>
      </c>
      <c r="F21" s="3444" t="s">
        <v>71</v>
      </c>
      <c r="G21" s="274" t="s">
        <v>36</v>
      </c>
      <c r="H21" s="263">
        <v>340</v>
      </c>
      <c r="I21" s="263">
        <v>340</v>
      </c>
      <c r="J21" s="263">
        <v>0</v>
      </c>
      <c r="K21" s="263">
        <v>0</v>
      </c>
      <c r="L21" s="263">
        <v>345</v>
      </c>
      <c r="M21" s="264">
        <v>348</v>
      </c>
      <c r="N21" s="4426" t="s">
        <v>349</v>
      </c>
      <c r="O21" s="4428">
        <v>97</v>
      </c>
      <c r="P21" s="4428">
        <v>100</v>
      </c>
      <c r="Q21" s="4431">
        <v>100</v>
      </c>
      <c r="R21" s="127"/>
      <c r="S21" s="144"/>
      <c r="T21" s="167"/>
      <c r="U21" s="144"/>
      <c r="V21" s="144"/>
      <c r="W21" s="144"/>
    </row>
    <row r="22" spans="1:23" ht="13.8" thickBot="1">
      <c r="A22" s="2754"/>
      <c r="B22" s="188"/>
      <c r="C22" s="2768"/>
      <c r="D22" s="3084"/>
      <c r="E22" s="3445"/>
      <c r="F22" s="3445"/>
      <c r="G22" s="275" t="s">
        <v>12</v>
      </c>
      <c r="H22" s="262">
        <f>SUM(H21)</f>
        <v>340</v>
      </c>
      <c r="I22" s="265">
        <f t="shared" ref="I22:M22" si="5">SUM(I21)</f>
        <v>340</v>
      </c>
      <c r="J22" s="265">
        <f t="shared" si="5"/>
        <v>0</v>
      </c>
      <c r="K22" s="266">
        <f t="shared" si="5"/>
        <v>0</v>
      </c>
      <c r="L22" s="267">
        <f t="shared" si="5"/>
        <v>345</v>
      </c>
      <c r="M22" s="267">
        <f t="shared" si="5"/>
        <v>348</v>
      </c>
      <c r="N22" s="4427"/>
      <c r="O22" s="4430"/>
      <c r="P22" s="4430"/>
      <c r="Q22" s="4433"/>
      <c r="R22" s="127"/>
      <c r="S22" s="144"/>
      <c r="T22" s="167"/>
      <c r="U22" s="144"/>
      <c r="V22" s="144"/>
      <c r="W22" s="144"/>
    </row>
    <row r="23" spans="1:23" ht="13.95" customHeight="1" thickBot="1">
      <c r="A23" s="1246" t="s">
        <v>11</v>
      </c>
      <c r="B23" s="187" t="s">
        <v>11</v>
      </c>
      <c r="C23" s="3377" t="s">
        <v>56</v>
      </c>
      <c r="D23" s="3715" t="s">
        <v>216</v>
      </c>
      <c r="E23" s="2823" t="s">
        <v>40</v>
      </c>
      <c r="F23" s="4434" t="s">
        <v>71</v>
      </c>
      <c r="G23" s="268" t="s">
        <v>52</v>
      </c>
      <c r="H23" s="257">
        <f>I23+K23</f>
        <v>0</v>
      </c>
      <c r="I23" s="258">
        <v>0</v>
      </c>
      <c r="J23" s="258">
        <v>0</v>
      </c>
      <c r="K23" s="259">
        <v>0</v>
      </c>
      <c r="L23" s="260">
        <v>0</v>
      </c>
      <c r="M23" s="261">
        <v>0</v>
      </c>
      <c r="N23" s="4426" t="s">
        <v>349</v>
      </c>
      <c r="O23" s="4428">
        <v>0</v>
      </c>
      <c r="P23" s="4428">
        <v>0</v>
      </c>
      <c r="Q23" s="4431">
        <v>0</v>
      </c>
      <c r="R23" s="127"/>
      <c r="S23" s="144"/>
      <c r="T23" s="167"/>
      <c r="U23" s="144"/>
      <c r="V23" s="144"/>
      <c r="W23" s="144"/>
    </row>
    <row r="24" spans="1:23" ht="18" customHeight="1" thickBot="1">
      <c r="A24" s="2754"/>
      <c r="B24" s="189"/>
      <c r="C24" s="3379"/>
      <c r="D24" s="3717"/>
      <c r="E24" s="2822"/>
      <c r="F24" s="4435"/>
      <c r="G24" s="275" t="s">
        <v>12</v>
      </c>
      <c r="H24" s="262">
        <f>H23*1</f>
        <v>0</v>
      </c>
      <c r="I24" s="262">
        <f t="shared" ref="I24:M24" si="6">I23*1</f>
        <v>0</v>
      </c>
      <c r="J24" s="262">
        <f t="shared" si="6"/>
        <v>0</v>
      </c>
      <c r="K24" s="262">
        <f t="shared" si="6"/>
        <v>0</v>
      </c>
      <c r="L24" s="262">
        <f t="shared" si="6"/>
        <v>0</v>
      </c>
      <c r="M24" s="262">
        <f t="shared" si="6"/>
        <v>0</v>
      </c>
      <c r="N24" s="4427"/>
      <c r="O24" s="4430"/>
      <c r="P24" s="4430"/>
      <c r="Q24" s="4433"/>
      <c r="R24" s="127"/>
      <c r="S24" s="144"/>
      <c r="T24" s="167"/>
      <c r="U24" s="144"/>
      <c r="V24" s="144"/>
      <c r="W24" s="144"/>
    </row>
    <row r="25" spans="1:23" ht="13.2" customHeight="1">
      <c r="A25" s="1246" t="s">
        <v>11</v>
      </c>
      <c r="B25" s="187" t="s">
        <v>11</v>
      </c>
      <c r="C25" s="3377" t="s">
        <v>57</v>
      </c>
      <c r="D25" s="3082" t="s">
        <v>1122</v>
      </c>
      <c r="E25" s="3444" t="s">
        <v>40</v>
      </c>
      <c r="F25" s="4434" t="s">
        <v>71</v>
      </c>
      <c r="G25" s="1017" t="s">
        <v>36</v>
      </c>
      <c r="H25" s="137">
        <v>3198</v>
      </c>
      <c r="I25" s="137">
        <v>3198</v>
      </c>
      <c r="J25" s="137">
        <v>0</v>
      </c>
      <c r="K25" s="137">
        <v>0</v>
      </c>
      <c r="L25" s="1018">
        <v>3198</v>
      </c>
      <c r="M25" s="1019">
        <v>3198</v>
      </c>
      <c r="N25" s="4426" t="s">
        <v>349</v>
      </c>
      <c r="O25" s="4428">
        <v>4000</v>
      </c>
      <c r="P25" s="4428">
        <v>4000</v>
      </c>
      <c r="Q25" s="4431">
        <v>4000</v>
      </c>
      <c r="R25" s="127"/>
      <c r="S25" s="144"/>
      <c r="T25" s="167"/>
      <c r="U25" s="144"/>
      <c r="V25" s="144"/>
      <c r="W25" s="144"/>
    </row>
    <row r="26" spans="1:23" ht="13.8" thickBot="1">
      <c r="A26" s="2754"/>
      <c r="B26" s="188"/>
      <c r="C26" s="3378"/>
      <c r="D26" s="3083"/>
      <c r="E26" s="2834"/>
      <c r="F26" s="3317"/>
      <c r="G26" s="1865" t="s">
        <v>495</v>
      </c>
      <c r="H26" s="1020">
        <v>116.4</v>
      </c>
      <c r="I26" s="1021">
        <v>116.4</v>
      </c>
      <c r="J26" s="1021">
        <v>0</v>
      </c>
      <c r="K26" s="1022">
        <v>0</v>
      </c>
      <c r="L26" s="1023">
        <v>0</v>
      </c>
      <c r="M26" s="1024">
        <v>0</v>
      </c>
      <c r="N26" s="4436"/>
      <c r="O26" s="4429"/>
      <c r="P26" s="4429"/>
      <c r="Q26" s="4432"/>
      <c r="R26" s="127"/>
      <c r="S26" s="144"/>
      <c r="T26" s="167"/>
      <c r="U26" s="144"/>
      <c r="V26" s="144"/>
      <c r="W26" s="144"/>
    </row>
    <row r="27" spans="1:23" ht="24" customHeight="1" thickBot="1">
      <c r="A27" s="2754"/>
      <c r="B27" s="189"/>
      <c r="C27" s="3379"/>
      <c r="D27" s="3084"/>
      <c r="E27" s="3445"/>
      <c r="F27" s="4435"/>
      <c r="G27" s="1025" t="s">
        <v>12</v>
      </c>
      <c r="H27" s="1026">
        <f>SUM(H25:H26)</f>
        <v>3314.4</v>
      </c>
      <c r="I27" s="1026">
        <f>SUM(I25:I26)</f>
        <v>3314.4</v>
      </c>
      <c r="J27" s="1026">
        <f>J25*1</f>
        <v>0</v>
      </c>
      <c r="K27" s="1026">
        <f>K25*1</f>
        <v>0</v>
      </c>
      <c r="L27" s="1026">
        <f>L25*1</f>
        <v>3198</v>
      </c>
      <c r="M27" s="1026">
        <f>M25*1</f>
        <v>3198</v>
      </c>
      <c r="N27" s="4427"/>
      <c r="O27" s="4430"/>
      <c r="P27" s="4430"/>
      <c r="Q27" s="4433"/>
      <c r="R27" s="127"/>
      <c r="S27" s="144"/>
      <c r="T27" s="167"/>
      <c r="U27" s="144"/>
      <c r="V27" s="144"/>
      <c r="W27" s="144"/>
    </row>
    <row r="28" spans="1:23" ht="13.8" thickBot="1">
      <c r="A28" s="321" t="s">
        <v>11</v>
      </c>
      <c r="B28" s="322" t="s">
        <v>11</v>
      </c>
      <c r="C28" s="3419" t="s">
        <v>14</v>
      </c>
      <c r="D28" s="3420"/>
      <c r="E28" s="3420"/>
      <c r="F28" s="3420"/>
      <c r="G28" s="4441"/>
      <c r="H28" s="183">
        <f>SUM(H10,H13,H16,H18,H20,H22,H24,H27)</f>
        <v>24900.600000000002</v>
      </c>
      <c r="I28" s="183">
        <f>SUM(I10,I13,I16,I18,I20,I22,I24,I27)</f>
        <v>24900.600000000002</v>
      </c>
      <c r="J28" s="183">
        <f>SUM(J10,J13,J16,J18,J20,J22,J24,J27)</f>
        <v>231.6</v>
      </c>
      <c r="K28" s="183">
        <f>SUM(K10,K13,K16,K18,K20,K27)</f>
        <v>0</v>
      </c>
      <c r="L28" s="183">
        <f>SUM(L10,L13,L16,L18,L20,L22,L24,L27)</f>
        <v>24224.5</v>
      </c>
      <c r="M28" s="183">
        <f>SUM(M10,M13,M16,M18,M20,M22,M24,M27)</f>
        <v>23981</v>
      </c>
      <c r="N28" s="1027"/>
      <c r="O28" s="1028"/>
      <c r="P28" s="1028"/>
      <c r="Q28" s="1029"/>
      <c r="R28" s="144"/>
      <c r="S28" s="144"/>
      <c r="T28" s="144"/>
      <c r="U28" s="144"/>
      <c r="V28" s="144"/>
      <c r="W28" s="144"/>
    </row>
    <row r="29" spans="1:23" ht="13.95" customHeight="1" thickBot="1">
      <c r="A29" s="133" t="s">
        <v>11</v>
      </c>
      <c r="B29" s="134" t="s">
        <v>13</v>
      </c>
      <c r="C29" s="4085" t="s">
        <v>728</v>
      </c>
      <c r="D29" s="4086"/>
      <c r="E29" s="4086"/>
      <c r="F29" s="4086"/>
      <c r="G29" s="4086"/>
      <c r="H29" s="4086"/>
      <c r="I29" s="4086"/>
      <c r="J29" s="4086"/>
      <c r="K29" s="4086"/>
      <c r="L29" s="4086"/>
      <c r="M29" s="4086"/>
      <c r="N29" s="4442"/>
      <c r="O29" s="4086"/>
      <c r="P29" s="4086"/>
      <c r="Q29" s="4087"/>
      <c r="R29" s="144"/>
      <c r="S29" s="144"/>
      <c r="T29" s="144"/>
      <c r="U29" s="144"/>
      <c r="V29" s="144"/>
      <c r="W29" s="144"/>
    </row>
    <row r="30" spans="1:23" ht="13.2" customHeight="1">
      <c r="A30" s="2813" t="s">
        <v>11</v>
      </c>
      <c r="B30" s="2815" t="s">
        <v>13</v>
      </c>
      <c r="C30" s="3638" t="s">
        <v>11</v>
      </c>
      <c r="D30" s="3015" t="s">
        <v>351</v>
      </c>
      <c r="E30" s="2823" t="s">
        <v>40</v>
      </c>
      <c r="F30" s="4443" t="s">
        <v>71</v>
      </c>
      <c r="G30" s="135" t="s">
        <v>36</v>
      </c>
      <c r="H30" s="154">
        <v>664</v>
      </c>
      <c r="I30" s="150">
        <v>664</v>
      </c>
      <c r="J30" s="160">
        <v>0</v>
      </c>
      <c r="K30" s="155">
        <v>0</v>
      </c>
      <c r="L30" s="156">
        <v>664</v>
      </c>
      <c r="M30" s="1030">
        <v>664</v>
      </c>
      <c r="N30" s="4446" t="s">
        <v>349</v>
      </c>
      <c r="O30" s="4437">
        <v>4590</v>
      </c>
      <c r="P30" s="4439" t="s">
        <v>729</v>
      </c>
      <c r="Q30" s="4451" t="s">
        <v>729</v>
      </c>
      <c r="R30" s="144"/>
      <c r="S30" s="144"/>
      <c r="T30" s="144"/>
      <c r="U30" s="144"/>
      <c r="V30" s="144"/>
      <c r="W30" s="144"/>
    </row>
    <row r="31" spans="1:23">
      <c r="A31" s="2838"/>
      <c r="B31" s="2842"/>
      <c r="C31" s="3378"/>
      <c r="D31" s="3016"/>
      <c r="E31" s="2834"/>
      <c r="F31" s="4444"/>
      <c r="G31" s="120" t="s">
        <v>495</v>
      </c>
      <c r="H31" s="15">
        <v>72.099999999999994</v>
      </c>
      <c r="I31" s="185">
        <v>72.099999999999994</v>
      </c>
      <c r="J31" s="185">
        <v>0</v>
      </c>
      <c r="K31" s="178">
        <v>0</v>
      </c>
      <c r="L31" s="1031">
        <v>0</v>
      </c>
      <c r="M31" s="1032">
        <v>0</v>
      </c>
      <c r="N31" s="4447"/>
      <c r="O31" s="4449"/>
      <c r="P31" s="4450"/>
      <c r="Q31" s="4452"/>
      <c r="R31" s="144"/>
      <c r="S31" s="144"/>
      <c r="T31" s="144"/>
      <c r="U31" s="144"/>
      <c r="V31" s="144"/>
      <c r="W31" s="144"/>
    </row>
    <row r="32" spans="1:23" ht="19.2" customHeight="1" thickBot="1">
      <c r="A32" s="2814"/>
      <c r="B32" s="2816"/>
      <c r="C32" s="3639"/>
      <c r="D32" s="3017"/>
      <c r="E32" s="2822"/>
      <c r="F32" s="4445"/>
      <c r="G32" s="152" t="s">
        <v>12</v>
      </c>
      <c r="H32" s="157">
        <f>SUM(H30:H31)</f>
        <v>736.1</v>
      </c>
      <c r="I32" s="157">
        <f>SUM(I30:I31)</f>
        <v>736.1</v>
      </c>
      <c r="J32" s="157">
        <f>J30*1</f>
        <v>0</v>
      </c>
      <c r="K32" s="157">
        <f>K30*1</f>
        <v>0</v>
      </c>
      <c r="L32" s="157">
        <f>L30*1</f>
        <v>664</v>
      </c>
      <c r="M32" s="1033">
        <f>M30*1</f>
        <v>664</v>
      </c>
      <c r="N32" s="4448"/>
      <c r="O32" s="4438"/>
      <c r="P32" s="4440"/>
      <c r="Q32" s="4453"/>
      <c r="R32" s="144"/>
      <c r="S32" s="144"/>
      <c r="T32" s="144"/>
      <c r="U32" s="144"/>
      <c r="V32" s="144"/>
      <c r="W32" s="144"/>
    </row>
    <row r="33" spans="1:23" ht="13.2" customHeight="1">
      <c r="A33" s="2813" t="s">
        <v>11</v>
      </c>
      <c r="B33" s="2815" t="s">
        <v>13</v>
      </c>
      <c r="C33" s="3638" t="s">
        <v>13</v>
      </c>
      <c r="D33" s="3015" t="s">
        <v>352</v>
      </c>
      <c r="E33" s="2823" t="s">
        <v>40</v>
      </c>
      <c r="F33" s="4443" t="s">
        <v>71</v>
      </c>
      <c r="G33" s="149" t="s">
        <v>69</v>
      </c>
      <c r="H33" s="154">
        <v>0.3</v>
      </c>
      <c r="I33" s="150">
        <v>0.3</v>
      </c>
      <c r="J33" s="160">
        <v>0</v>
      </c>
      <c r="K33" s="155">
        <v>0</v>
      </c>
      <c r="L33" s="156">
        <v>0.3</v>
      </c>
      <c r="M33" s="151">
        <v>0.3</v>
      </c>
      <c r="N33" s="4436" t="s">
        <v>349</v>
      </c>
      <c r="O33" s="4437">
        <v>1</v>
      </c>
      <c r="P33" s="4439" t="s">
        <v>159</v>
      </c>
      <c r="Q33" s="4454" t="s">
        <v>159</v>
      </c>
      <c r="R33" s="144"/>
      <c r="S33" s="144"/>
      <c r="T33" s="167"/>
      <c r="U33" s="144"/>
      <c r="V33" s="144"/>
      <c r="W33" s="144"/>
    </row>
    <row r="34" spans="1:23" ht="99" customHeight="1" thickBot="1">
      <c r="A34" s="2814"/>
      <c r="B34" s="2816"/>
      <c r="C34" s="3639"/>
      <c r="D34" s="3017"/>
      <c r="E34" s="2822"/>
      <c r="F34" s="4445"/>
      <c r="G34" s="152" t="s">
        <v>12</v>
      </c>
      <c r="H34" s="157">
        <f>H33*1</f>
        <v>0.3</v>
      </c>
      <c r="I34" s="157">
        <f t="shared" ref="I34:M34" si="7">I33*1</f>
        <v>0.3</v>
      </c>
      <c r="J34" s="157">
        <f t="shared" si="7"/>
        <v>0</v>
      </c>
      <c r="K34" s="157">
        <f t="shared" si="7"/>
        <v>0</v>
      </c>
      <c r="L34" s="157">
        <f t="shared" si="7"/>
        <v>0.3</v>
      </c>
      <c r="M34" s="157">
        <f t="shared" si="7"/>
        <v>0.3</v>
      </c>
      <c r="N34" s="4427"/>
      <c r="O34" s="4438"/>
      <c r="P34" s="4440"/>
      <c r="Q34" s="4455"/>
      <c r="R34" s="144"/>
      <c r="S34" s="144"/>
      <c r="T34" s="167"/>
      <c r="U34" s="144"/>
      <c r="V34" s="144"/>
      <c r="W34" s="144"/>
    </row>
    <row r="35" spans="1:23" ht="13.2" customHeight="1">
      <c r="A35" s="2762" t="s">
        <v>11</v>
      </c>
      <c r="B35" s="2765" t="s">
        <v>13</v>
      </c>
      <c r="C35" s="2767" t="s">
        <v>35</v>
      </c>
      <c r="D35" s="3015" t="s">
        <v>217</v>
      </c>
      <c r="E35" s="2823" t="s">
        <v>40</v>
      </c>
      <c r="F35" s="4443" t="s">
        <v>71</v>
      </c>
      <c r="G35" s="149" t="s">
        <v>52</v>
      </c>
      <c r="H35" s="154">
        <v>0</v>
      </c>
      <c r="I35" s="150">
        <v>0</v>
      </c>
      <c r="J35" s="160">
        <v>0</v>
      </c>
      <c r="K35" s="155">
        <v>0</v>
      </c>
      <c r="L35" s="156">
        <v>0</v>
      </c>
      <c r="M35" s="151">
        <v>0</v>
      </c>
      <c r="N35" s="4426" t="s">
        <v>349</v>
      </c>
      <c r="O35" s="4437">
        <v>0</v>
      </c>
      <c r="P35" s="4439" t="s">
        <v>67</v>
      </c>
      <c r="Q35" s="4451" t="s">
        <v>67</v>
      </c>
      <c r="R35" s="144"/>
      <c r="S35" s="144"/>
      <c r="T35" s="167"/>
      <c r="U35" s="144"/>
      <c r="V35" s="144"/>
      <c r="W35" s="144"/>
    </row>
    <row r="36" spans="1:23" ht="29.4" customHeight="1" thickBot="1">
      <c r="A36" s="2764"/>
      <c r="B36" s="2766"/>
      <c r="C36" s="2769"/>
      <c r="D36" s="3017"/>
      <c r="E36" s="2822"/>
      <c r="F36" s="4445"/>
      <c r="G36" s="152" t="s">
        <v>12</v>
      </c>
      <c r="H36" s="157">
        <f>I36+K36</f>
        <v>0</v>
      </c>
      <c r="I36" s="157">
        <f t="shared" ref="I36:M36" si="8">I35*1</f>
        <v>0</v>
      </c>
      <c r="J36" s="157">
        <f t="shared" si="8"/>
        <v>0</v>
      </c>
      <c r="K36" s="157">
        <f t="shared" si="8"/>
        <v>0</v>
      </c>
      <c r="L36" s="157">
        <f t="shared" si="8"/>
        <v>0</v>
      </c>
      <c r="M36" s="157">
        <f t="shared" si="8"/>
        <v>0</v>
      </c>
      <c r="N36" s="4427"/>
      <c r="O36" s="4438"/>
      <c r="P36" s="4440"/>
      <c r="Q36" s="4453"/>
      <c r="R36" s="144"/>
      <c r="S36" s="144"/>
      <c r="T36" s="167"/>
      <c r="U36" s="144"/>
      <c r="V36" s="144"/>
      <c r="W36" s="144"/>
    </row>
    <row r="37" spans="1:23" ht="13.2" customHeight="1">
      <c r="A37" s="2813" t="s">
        <v>11</v>
      </c>
      <c r="B37" s="2815" t="s">
        <v>13</v>
      </c>
      <c r="C37" s="3638" t="s">
        <v>54</v>
      </c>
      <c r="D37" s="3015" t="s">
        <v>353</v>
      </c>
      <c r="E37" s="2823" t="s">
        <v>40</v>
      </c>
      <c r="F37" s="4443" t="s">
        <v>71</v>
      </c>
      <c r="G37" s="149" t="s">
        <v>69</v>
      </c>
      <c r="H37" s="154">
        <v>41.5</v>
      </c>
      <c r="I37" s="150">
        <v>41.5</v>
      </c>
      <c r="J37" s="160">
        <v>0</v>
      </c>
      <c r="K37" s="155">
        <v>0</v>
      </c>
      <c r="L37" s="156">
        <v>70</v>
      </c>
      <c r="M37" s="151">
        <v>70</v>
      </c>
      <c r="N37" s="4426" t="s">
        <v>349</v>
      </c>
      <c r="O37" s="4437">
        <v>60</v>
      </c>
      <c r="P37" s="4439" t="s">
        <v>730</v>
      </c>
      <c r="Q37" s="4451" t="s">
        <v>730</v>
      </c>
      <c r="R37" s="144"/>
      <c r="S37" s="144"/>
      <c r="T37" s="167"/>
      <c r="U37" s="144"/>
      <c r="V37" s="144"/>
      <c r="W37" s="144"/>
    </row>
    <row r="38" spans="1:23" ht="52.2" customHeight="1" thickBot="1">
      <c r="A38" s="2814"/>
      <c r="B38" s="2816"/>
      <c r="C38" s="3639"/>
      <c r="D38" s="3017"/>
      <c r="E38" s="2822"/>
      <c r="F38" s="4445"/>
      <c r="G38" s="152" t="s">
        <v>12</v>
      </c>
      <c r="H38" s="157">
        <f>SUM(H37)</f>
        <v>41.5</v>
      </c>
      <c r="I38" s="157">
        <f t="shared" ref="I38:M38" si="9">SUM(I37)</f>
        <v>41.5</v>
      </c>
      <c r="J38" s="157">
        <f t="shared" si="9"/>
        <v>0</v>
      </c>
      <c r="K38" s="157">
        <f t="shared" si="9"/>
        <v>0</v>
      </c>
      <c r="L38" s="157">
        <f t="shared" si="9"/>
        <v>70</v>
      </c>
      <c r="M38" s="157">
        <f t="shared" si="9"/>
        <v>70</v>
      </c>
      <c r="N38" s="4427"/>
      <c r="O38" s="4438"/>
      <c r="P38" s="4440"/>
      <c r="Q38" s="4453"/>
      <c r="R38" s="144"/>
      <c r="S38" s="144"/>
      <c r="T38" s="167"/>
      <c r="U38" s="144"/>
      <c r="V38" s="144"/>
      <c r="W38" s="144"/>
    </row>
    <row r="39" spans="1:23" ht="13.8" thickBot="1">
      <c r="A39" s="140" t="s">
        <v>11</v>
      </c>
      <c r="B39" s="138" t="s">
        <v>13</v>
      </c>
      <c r="C39" s="3613" t="s">
        <v>14</v>
      </c>
      <c r="D39" s="3614"/>
      <c r="E39" s="4468"/>
      <c r="F39" s="4468"/>
      <c r="G39" s="3615"/>
      <c r="H39" s="141">
        <f>SUM(H32,H34,H36,H38)</f>
        <v>777.9</v>
      </c>
      <c r="I39" s="141">
        <f>SUM(I32,I34,I36,I38)</f>
        <v>777.9</v>
      </c>
      <c r="J39" s="141">
        <f>SUM(J32,J38)</f>
        <v>0</v>
      </c>
      <c r="K39" s="141">
        <f>SUM(K32:K38)</f>
        <v>0</v>
      </c>
      <c r="L39" s="141">
        <f>SUM(L32,L34,L36,L38)</f>
        <v>734.3</v>
      </c>
      <c r="M39" s="141">
        <f>SUM(M32,M34,M36,M38)</f>
        <v>734.3</v>
      </c>
      <c r="N39" s="1034"/>
      <c r="O39" s="328"/>
      <c r="P39" s="328"/>
      <c r="Q39" s="1035"/>
      <c r="R39" s="144"/>
      <c r="S39" s="144"/>
      <c r="T39" s="167"/>
      <c r="U39" s="144"/>
      <c r="V39" s="144"/>
      <c r="W39" s="144"/>
    </row>
    <row r="40" spans="1:23" ht="13.95" customHeight="1" thickBot="1">
      <c r="A40" s="133" t="s">
        <v>11</v>
      </c>
      <c r="B40" s="134" t="s">
        <v>34</v>
      </c>
      <c r="C40" s="4469" t="s">
        <v>218</v>
      </c>
      <c r="D40" s="3370"/>
      <c r="E40" s="3370"/>
      <c r="F40" s="3370"/>
      <c r="G40" s="3370"/>
      <c r="H40" s="3370"/>
      <c r="I40" s="3370"/>
      <c r="J40" s="3370"/>
      <c r="K40" s="3370"/>
      <c r="L40" s="3370"/>
      <c r="M40" s="3370"/>
      <c r="N40" s="3370"/>
      <c r="O40" s="3370"/>
      <c r="P40" s="3370"/>
      <c r="Q40" s="3371"/>
      <c r="R40" s="144"/>
      <c r="S40" s="144"/>
      <c r="T40" s="167"/>
      <c r="U40" s="144"/>
      <c r="V40" s="144"/>
      <c r="W40" s="144"/>
    </row>
    <row r="41" spans="1:23" ht="13.95" customHeight="1" thickBot="1">
      <c r="A41" s="2813" t="s">
        <v>11</v>
      </c>
      <c r="B41" s="4422" t="s">
        <v>34</v>
      </c>
      <c r="C41" s="2776" t="s">
        <v>11</v>
      </c>
      <c r="D41" s="3065" t="s">
        <v>219</v>
      </c>
      <c r="E41" s="2823" t="s">
        <v>40</v>
      </c>
      <c r="F41" s="2823" t="s">
        <v>251</v>
      </c>
      <c r="G41" s="1036" t="s">
        <v>36</v>
      </c>
      <c r="H41" s="1037">
        <v>1321.6</v>
      </c>
      <c r="I41" s="1037">
        <v>1321.6</v>
      </c>
      <c r="J41" s="324">
        <v>0</v>
      </c>
      <c r="K41" s="1038">
        <v>0</v>
      </c>
      <c r="L41" s="1037">
        <v>1370</v>
      </c>
      <c r="M41" s="1037">
        <v>1370</v>
      </c>
      <c r="N41" s="4426" t="s">
        <v>354</v>
      </c>
      <c r="O41" s="4437">
        <v>2280</v>
      </c>
      <c r="P41" s="4439" t="s">
        <v>355</v>
      </c>
      <c r="Q41" s="4451" t="s">
        <v>355</v>
      </c>
      <c r="R41" s="144"/>
      <c r="S41" s="144"/>
      <c r="T41" s="144"/>
      <c r="U41" s="144"/>
      <c r="V41" s="144"/>
      <c r="W41" s="144"/>
    </row>
    <row r="42" spans="1:23" ht="13.8" thickBot="1">
      <c r="A42" s="2838"/>
      <c r="B42" s="3607"/>
      <c r="C42" s="2768"/>
      <c r="D42" s="3066"/>
      <c r="E42" s="2834"/>
      <c r="F42" s="2834"/>
      <c r="G42" s="1039" t="s">
        <v>495</v>
      </c>
      <c r="H42" s="1040">
        <v>51.6</v>
      </c>
      <c r="I42" s="1041">
        <v>51.6</v>
      </c>
      <c r="J42" s="1041">
        <v>0</v>
      </c>
      <c r="K42" s="1042">
        <v>0</v>
      </c>
      <c r="L42" s="1043">
        <v>0</v>
      </c>
      <c r="M42" s="1044">
        <v>0</v>
      </c>
      <c r="N42" s="4436"/>
      <c r="O42" s="4449"/>
      <c r="P42" s="4450"/>
      <c r="Q42" s="4452"/>
      <c r="R42" s="144"/>
      <c r="S42" s="144"/>
      <c r="T42" s="144"/>
      <c r="U42" s="144"/>
      <c r="V42" s="144"/>
      <c r="W42" s="144"/>
    </row>
    <row r="43" spans="1:23" ht="13.8" thickBot="1">
      <c r="A43" s="2814"/>
      <c r="B43" s="4423"/>
      <c r="C43" s="323"/>
      <c r="D43" s="3067"/>
      <c r="E43" s="2822"/>
      <c r="F43" s="2822"/>
      <c r="G43" s="1045" t="s">
        <v>12</v>
      </c>
      <c r="H43" s="1046">
        <f>SUM(H41:H42)</f>
        <v>1373.1999999999998</v>
      </c>
      <c r="I43" s="17">
        <f>SUM(I41:I42)</f>
        <v>1373.1999999999998</v>
      </c>
      <c r="J43" s="449">
        <v>0</v>
      </c>
      <c r="K43" s="1047">
        <f>SUM(K41:K41)</f>
        <v>0</v>
      </c>
      <c r="L43" s="1048">
        <f>L41</f>
        <v>1370</v>
      </c>
      <c r="M43" s="515">
        <f>M41</f>
        <v>1370</v>
      </c>
      <c r="N43" s="4427"/>
      <c r="O43" s="4438"/>
      <c r="P43" s="4440"/>
      <c r="Q43" s="4453"/>
      <c r="R43" s="144"/>
      <c r="S43" s="144"/>
      <c r="T43" s="144"/>
      <c r="U43" s="144"/>
      <c r="V43" s="144"/>
      <c r="W43" s="144"/>
    </row>
    <row r="44" spans="1:23" ht="13.8" thickBot="1">
      <c r="A44" s="1049" t="s">
        <v>11</v>
      </c>
      <c r="B44" s="1050" t="s">
        <v>34</v>
      </c>
      <c r="C44" s="4483" t="s">
        <v>14</v>
      </c>
      <c r="D44" s="4484"/>
      <c r="E44" s="4485"/>
      <c r="F44" s="4485"/>
      <c r="G44" s="4486"/>
      <c r="H44" s="1051">
        <f>H43</f>
        <v>1373.1999999999998</v>
      </c>
      <c r="I44" s="1052">
        <f>SUM(I43:I43)</f>
        <v>1373.1999999999998</v>
      </c>
      <c r="J44" s="1053">
        <v>0</v>
      </c>
      <c r="K44" s="1054">
        <f>SUM(K43:K43)</f>
        <v>0</v>
      </c>
      <c r="L44" s="1055">
        <f>L43</f>
        <v>1370</v>
      </c>
      <c r="M44" s="1056">
        <f>M43</f>
        <v>1370</v>
      </c>
      <c r="N44" s="1057"/>
      <c r="O44" s="1058"/>
      <c r="P44" s="1058"/>
      <c r="Q44" s="1059"/>
      <c r="R44" s="144"/>
      <c r="S44" s="144"/>
      <c r="T44" s="144"/>
      <c r="U44" s="144"/>
      <c r="V44" s="144"/>
      <c r="W44" s="144"/>
    </row>
    <row r="45" spans="1:23" ht="13.95" customHeight="1" thickBot="1">
      <c r="A45" s="1060" t="s">
        <v>11</v>
      </c>
      <c r="B45" s="1061" t="s">
        <v>54</v>
      </c>
      <c r="C45" s="4487" t="s">
        <v>220</v>
      </c>
      <c r="D45" s="4487"/>
      <c r="E45" s="4487"/>
      <c r="F45" s="4487"/>
      <c r="G45" s="4487"/>
      <c r="H45" s="4487"/>
      <c r="I45" s="4487"/>
      <c r="J45" s="4487"/>
      <c r="K45" s="4487"/>
      <c r="L45" s="4487"/>
      <c r="M45" s="4487"/>
      <c r="N45" s="4487"/>
      <c r="O45" s="4487"/>
      <c r="P45" s="4487"/>
      <c r="Q45" s="4488"/>
      <c r="R45" s="144"/>
      <c r="S45" s="144"/>
      <c r="T45" s="144"/>
      <c r="U45" s="144"/>
      <c r="V45" s="144"/>
      <c r="W45" s="144"/>
    </row>
    <row r="46" spans="1:23" ht="13.2" customHeight="1">
      <c r="A46" s="4456" t="s">
        <v>11</v>
      </c>
      <c r="B46" s="4458" t="s">
        <v>54</v>
      </c>
      <c r="C46" s="4460" t="s">
        <v>11</v>
      </c>
      <c r="D46" s="4462" t="s">
        <v>356</v>
      </c>
      <c r="E46" s="4464" t="s">
        <v>40</v>
      </c>
      <c r="F46" s="4466" t="s">
        <v>71</v>
      </c>
      <c r="G46" s="1062" t="s">
        <v>69</v>
      </c>
      <c r="H46" s="1063">
        <v>1007.2</v>
      </c>
      <c r="I46" s="1064">
        <v>1007.2</v>
      </c>
      <c r="J46" s="1065">
        <v>0</v>
      </c>
      <c r="K46" s="1066">
        <v>0</v>
      </c>
      <c r="L46" s="576">
        <v>908.8</v>
      </c>
      <c r="M46" s="1067">
        <v>962.3</v>
      </c>
      <c r="N46" s="4470" t="s">
        <v>349</v>
      </c>
      <c r="O46" s="4472">
        <v>2983</v>
      </c>
      <c r="P46" s="4474" t="s">
        <v>731</v>
      </c>
      <c r="Q46" s="4476" t="s">
        <v>732</v>
      </c>
      <c r="R46" s="144"/>
      <c r="S46" s="144"/>
      <c r="T46" s="144"/>
      <c r="U46" s="144"/>
      <c r="V46" s="144"/>
      <c r="W46" s="144"/>
    </row>
    <row r="47" spans="1:23" ht="54.6" customHeight="1" thickBot="1">
      <c r="A47" s="4457"/>
      <c r="B47" s="4459"/>
      <c r="C47" s="4461"/>
      <c r="D47" s="4463"/>
      <c r="E47" s="4465"/>
      <c r="F47" s="4467"/>
      <c r="G47" s="578" t="s">
        <v>12</v>
      </c>
      <c r="H47" s="1068">
        <f>H46</f>
        <v>1007.2</v>
      </c>
      <c r="I47" s="1068">
        <f t="shared" ref="I47:M47" si="10">I46</f>
        <v>1007.2</v>
      </c>
      <c r="J47" s="1068">
        <f t="shared" si="10"/>
        <v>0</v>
      </c>
      <c r="K47" s="1068">
        <f t="shared" si="10"/>
        <v>0</v>
      </c>
      <c r="L47" s="1068">
        <f t="shared" si="10"/>
        <v>908.8</v>
      </c>
      <c r="M47" s="1068">
        <f t="shared" si="10"/>
        <v>962.3</v>
      </c>
      <c r="N47" s="4471"/>
      <c r="O47" s="4473"/>
      <c r="P47" s="4475"/>
      <c r="Q47" s="4477"/>
      <c r="R47" s="144"/>
      <c r="S47" s="144"/>
      <c r="T47" s="144"/>
      <c r="U47" s="144"/>
      <c r="V47" s="144"/>
      <c r="W47" s="144"/>
    </row>
    <row r="48" spans="1:23" ht="13.8" thickBot="1">
      <c r="A48" s="1049" t="s">
        <v>11</v>
      </c>
      <c r="B48" s="1050" t="s">
        <v>54</v>
      </c>
      <c r="C48" s="4478" t="s">
        <v>14</v>
      </c>
      <c r="D48" s="4479"/>
      <c r="E48" s="4479"/>
      <c r="F48" s="4479"/>
      <c r="G48" s="4480"/>
      <c r="H48" s="1069">
        <f>SUM(H47)</f>
        <v>1007.2</v>
      </c>
      <c r="I48" s="1069">
        <f>SUM(I47)</f>
        <v>1007.2</v>
      </c>
      <c r="J48" s="1069">
        <f>SUM(J47)</f>
        <v>0</v>
      </c>
      <c r="K48" s="1069">
        <f>SUM(K47)</f>
        <v>0</v>
      </c>
      <c r="L48" s="1069">
        <f>L47</f>
        <v>908.8</v>
      </c>
      <c r="M48" s="1069">
        <f>M47</f>
        <v>962.3</v>
      </c>
      <c r="N48" s="1070"/>
      <c r="O48" s="1058"/>
      <c r="P48" s="1058"/>
      <c r="Q48" s="1059"/>
      <c r="R48" s="144"/>
      <c r="S48" s="144"/>
      <c r="T48" s="144"/>
      <c r="U48" s="144"/>
      <c r="V48" s="144"/>
      <c r="W48" s="144"/>
    </row>
    <row r="49" spans="1:23" ht="13.8" thickBot="1">
      <c r="A49" s="1060" t="s">
        <v>11</v>
      </c>
      <c r="B49" s="4481" t="s">
        <v>59</v>
      </c>
      <c r="C49" s="4482"/>
      <c r="D49" s="4482"/>
      <c r="E49" s="4482"/>
      <c r="F49" s="4482"/>
      <c r="G49" s="4482"/>
      <c r="H49" s="1071">
        <f>H28+H39+H44+H48</f>
        <v>28058.900000000005</v>
      </c>
      <c r="I49" s="1071">
        <f>I28+I39+I44+I48</f>
        <v>28058.900000000005</v>
      </c>
      <c r="J49" s="1071">
        <f>J28+J39+J44+J48</f>
        <v>231.6</v>
      </c>
      <c r="K49" s="1071">
        <f>K28+K39+K44+K48</f>
        <v>0</v>
      </c>
      <c r="L49" s="1071">
        <f>L28+L39+L44+L48</f>
        <v>27237.599999999999</v>
      </c>
      <c r="M49" s="1071">
        <f>SUM(M28,M39,M44,M48)</f>
        <v>27047.599999999999</v>
      </c>
      <c r="N49" s="1072"/>
      <c r="O49" s="1073"/>
      <c r="P49" s="1073"/>
      <c r="Q49" s="1074"/>
      <c r="R49" s="144"/>
      <c r="S49" s="144"/>
      <c r="T49" s="167"/>
      <c r="U49" s="144"/>
      <c r="V49" s="144"/>
      <c r="W49" s="144"/>
    </row>
    <row r="50" spans="1:23" ht="13.8" thickBot="1">
      <c r="A50" s="1075" t="s">
        <v>13</v>
      </c>
      <c r="B50" s="4489" t="s">
        <v>357</v>
      </c>
      <c r="C50" s="4489"/>
      <c r="D50" s="4489"/>
      <c r="E50" s="4489"/>
      <c r="F50" s="4489"/>
      <c r="G50" s="4489"/>
      <c r="H50" s="4489"/>
      <c r="I50" s="4489"/>
      <c r="J50" s="4489"/>
      <c r="K50" s="4489"/>
      <c r="L50" s="4489"/>
      <c r="M50" s="4489"/>
      <c r="N50" s="4489"/>
      <c r="O50" s="4489"/>
      <c r="P50" s="4489"/>
      <c r="Q50" s="4490"/>
      <c r="R50" s="144"/>
      <c r="S50" s="144"/>
      <c r="T50" s="167"/>
      <c r="U50" s="144"/>
      <c r="V50" s="144"/>
      <c r="W50" s="144"/>
    </row>
    <row r="51" spans="1:23" ht="13.95" customHeight="1" thickBot="1">
      <c r="A51" s="1060" t="s">
        <v>13</v>
      </c>
      <c r="B51" s="1061" t="s">
        <v>11</v>
      </c>
      <c r="C51" s="3370" t="s">
        <v>1123</v>
      </c>
      <c r="D51" s="3370"/>
      <c r="E51" s="3370"/>
      <c r="F51" s="3370"/>
      <c r="G51" s="3370"/>
      <c r="H51" s="3370"/>
      <c r="I51" s="3370"/>
      <c r="J51" s="3370"/>
      <c r="K51" s="3370"/>
      <c r="L51" s="3370"/>
      <c r="M51" s="3370"/>
      <c r="N51" s="3370"/>
      <c r="O51" s="3370"/>
      <c r="P51" s="3370"/>
      <c r="Q51" s="3371"/>
      <c r="R51" s="144"/>
      <c r="S51" s="144"/>
      <c r="T51" s="167"/>
      <c r="U51" s="144"/>
      <c r="V51" s="144"/>
      <c r="W51" s="144"/>
    </row>
    <row r="52" spans="1:23" ht="13.2" customHeight="1">
      <c r="A52" s="2777" t="s">
        <v>13</v>
      </c>
      <c r="B52" s="1076" t="s">
        <v>11</v>
      </c>
      <c r="C52" s="4491" t="s">
        <v>11</v>
      </c>
      <c r="D52" s="3745" t="s">
        <v>733</v>
      </c>
      <c r="E52" s="4493" t="s">
        <v>221</v>
      </c>
      <c r="F52" s="4496" t="s">
        <v>71</v>
      </c>
      <c r="G52" s="1077" t="s">
        <v>69</v>
      </c>
      <c r="H52" s="1078">
        <v>202</v>
      </c>
      <c r="I52" s="1064">
        <v>202</v>
      </c>
      <c r="J52" s="1065">
        <v>181.9</v>
      </c>
      <c r="K52" s="1064">
        <v>0</v>
      </c>
      <c r="L52" s="1065">
        <v>202</v>
      </c>
      <c r="M52" s="1079">
        <v>202</v>
      </c>
      <c r="N52" s="4500" t="s">
        <v>349</v>
      </c>
      <c r="O52" s="3533">
        <v>28</v>
      </c>
      <c r="P52" s="3533">
        <v>28</v>
      </c>
      <c r="Q52" s="3527">
        <v>28</v>
      </c>
      <c r="R52" s="144"/>
      <c r="S52" s="144"/>
      <c r="T52" s="167"/>
      <c r="U52" s="144"/>
      <c r="V52" s="144"/>
      <c r="W52" s="144"/>
    </row>
    <row r="53" spans="1:23">
      <c r="A53" s="2780"/>
      <c r="B53" s="1080"/>
      <c r="C53" s="4492"/>
      <c r="D53" s="4139"/>
      <c r="E53" s="4494"/>
      <c r="F53" s="4497"/>
      <c r="G53" s="1081" t="s">
        <v>222</v>
      </c>
      <c r="H53" s="1082">
        <v>132.4</v>
      </c>
      <c r="I53" s="1083">
        <v>132.4</v>
      </c>
      <c r="J53" s="1084">
        <v>129.69999999999999</v>
      </c>
      <c r="K53" s="1083">
        <v>0</v>
      </c>
      <c r="L53" s="1084">
        <v>132.4</v>
      </c>
      <c r="M53" s="1085">
        <v>132.4</v>
      </c>
      <c r="N53" s="4501"/>
      <c r="O53" s="3534"/>
      <c r="P53" s="3534"/>
      <c r="Q53" s="3528"/>
      <c r="R53" s="144"/>
      <c r="S53" s="144"/>
      <c r="T53" s="167"/>
      <c r="U53" s="144"/>
      <c r="V53" s="144"/>
      <c r="W53" s="144"/>
    </row>
    <row r="54" spans="1:23">
      <c r="A54" s="2780"/>
      <c r="B54" s="1080"/>
      <c r="C54" s="4492"/>
      <c r="D54" s="4139"/>
      <c r="E54" s="4494"/>
      <c r="F54" s="4497"/>
      <c r="G54" s="1086" t="s">
        <v>163</v>
      </c>
      <c r="H54" s="1082">
        <v>60.1</v>
      </c>
      <c r="I54" s="1078">
        <v>60.1</v>
      </c>
      <c r="J54" s="1087">
        <v>45.7</v>
      </c>
      <c r="K54" s="1078">
        <v>0</v>
      </c>
      <c r="L54" s="1087">
        <v>60.1</v>
      </c>
      <c r="M54" s="1088">
        <v>60.1</v>
      </c>
      <c r="N54" s="4501"/>
      <c r="O54" s="3534"/>
      <c r="P54" s="3534"/>
      <c r="Q54" s="3528"/>
      <c r="R54" s="144"/>
      <c r="S54" s="144"/>
      <c r="T54" s="167"/>
      <c r="U54" s="144"/>
      <c r="V54" s="144"/>
      <c r="W54" s="144"/>
    </row>
    <row r="55" spans="1:23">
      <c r="A55" s="2780"/>
      <c r="B55" s="1080"/>
      <c r="C55" s="4492"/>
      <c r="D55" s="4139"/>
      <c r="E55" s="4494"/>
      <c r="F55" s="4497"/>
      <c r="G55" s="1089" t="s">
        <v>223</v>
      </c>
      <c r="H55" s="1082">
        <v>62.9</v>
      </c>
      <c r="I55" s="1078">
        <v>62.9</v>
      </c>
      <c r="J55" s="1078">
        <v>56.4</v>
      </c>
      <c r="K55" s="1078">
        <v>0</v>
      </c>
      <c r="L55" s="1087">
        <v>62.9</v>
      </c>
      <c r="M55" s="1088">
        <v>62.9</v>
      </c>
      <c r="N55" s="4501"/>
      <c r="O55" s="3534"/>
      <c r="P55" s="3534"/>
      <c r="Q55" s="3528"/>
      <c r="R55" s="144"/>
      <c r="S55" s="144"/>
      <c r="T55" s="167"/>
      <c r="U55" s="144"/>
      <c r="V55" s="144"/>
      <c r="W55" s="144"/>
    </row>
    <row r="56" spans="1:23">
      <c r="A56" s="2780"/>
      <c r="B56" s="1080"/>
      <c r="C56" s="3283"/>
      <c r="D56" s="4139"/>
      <c r="E56" s="4494"/>
      <c r="F56" s="4498"/>
      <c r="G56" s="1086" t="s">
        <v>36</v>
      </c>
      <c r="H56" s="1082">
        <v>166</v>
      </c>
      <c r="I56" s="1078">
        <v>157.1</v>
      </c>
      <c r="J56" s="1087">
        <v>124.7</v>
      </c>
      <c r="K56" s="1078">
        <v>8.9</v>
      </c>
      <c r="L56" s="1087">
        <v>166</v>
      </c>
      <c r="M56" s="1087">
        <v>166</v>
      </c>
      <c r="N56" s="4501"/>
      <c r="O56" s="3534"/>
      <c r="P56" s="3534"/>
      <c r="Q56" s="3528"/>
      <c r="R56" s="144"/>
      <c r="S56" s="144"/>
      <c r="T56" s="167"/>
      <c r="U56" s="144"/>
      <c r="V56" s="144"/>
      <c r="W56" s="144"/>
    </row>
    <row r="57" spans="1:23">
      <c r="A57" s="2780"/>
      <c r="B57" s="1080"/>
      <c r="C57" s="3283"/>
      <c r="D57" s="4139"/>
      <c r="E57" s="4494"/>
      <c r="F57" s="4498"/>
      <c r="G57" s="1090" t="s">
        <v>52</v>
      </c>
      <c r="H57" s="1082">
        <v>1</v>
      </c>
      <c r="I57" s="1082">
        <v>1</v>
      </c>
      <c r="J57" s="1091">
        <v>0.5</v>
      </c>
      <c r="K57" s="1082">
        <v>0</v>
      </c>
      <c r="L57" s="1091">
        <v>0.9</v>
      </c>
      <c r="M57" s="1091">
        <v>0.9</v>
      </c>
      <c r="N57" s="4501"/>
      <c r="O57" s="3534"/>
      <c r="P57" s="3534"/>
      <c r="Q57" s="3528"/>
      <c r="R57" s="144"/>
      <c r="S57" s="144"/>
      <c r="T57" s="167"/>
      <c r="U57" s="144"/>
      <c r="V57" s="144"/>
      <c r="W57" s="144"/>
    </row>
    <row r="58" spans="1:23">
      <c r="A58" s="2780"/>
      <c r="B58" s="1080"/>
      <c r="C58" s="3283"/>
      <c r="D58" s="4139"/>
      <c r="E58" s="4494"/>
      <c r="F58" s="4498"/>
      <c r="G58" s="1090" t="s">
        <v>495</v>
      </c>
      <c r="H58" s="1082">
        <v>4.3</v>
      </c>
      <c r="I58" s="1082">
        <v>4.3</v>
      </c>
      <c r="J58" s="1091">
        <v>0</v>
      </c>
      <c r="K58" s="1082">
        <v>0</v>
      </c>
      <c r="L58" s="1091">
        <v>0</v>
      </c>
      <c r="M58" s="1091">
        <v>0</v>
      </c>
      <c r="N58" s="4501"/>
      <c r="O58" s="3534"/>
      <c r="P58" s="3534"/>
      <c r="Q58" s="3528"/>
      <c r="R58" s="144"/>
      <c r="S58" s="144"/>
      <c r="T58" s="167"/>
      <c r="U58" s="144"/>
      <c r="V58" s="144"/>
      <c r="W58" s="144"/>
    </row>
    <row r="59" spans="1:23" ht="13.8" thickBot="1">
      <c r="A59" s="1092"/>
      <c r="B59" s="1093"/>
      <c r="C59" s="3488"/>
      <c r="D59" s="3746"/>
      <c r="E59" s="4495"/>
      <c r="F59" s="4499"/>
      <c r="G59" s="1094" t="s">
        <v>12</v>
      </c>
      <c r="H59" s="579">
        <f>H52+H53+H54+H55+H56+H57+H58</f>
        <v>628.69999999999993</v>
      </c>
      <c r="I59" s="579">
        <f>I52+I53+I54+I55+I56+I57+I58</f>
        <v>619.79999999999995</v>
      </c>
      <c r="J59" s="579">
        <f>J52+J53+J54+J55+J56+J57+J58</f>
        <v>538.9</v>
      </c>
      <c r="K59" s="579">
        <f>SUM(K52:K58)</f>
        <v>8.9</v>
      </c>
      <c r="L59" s="579">
        <f>SUM(L52:L58)</f>
        <v>624.29999999999995</v>
      </c>
      <c r="M59" s="579">
        <f>SUM(M52:M58)</f>
        <v>624.29999999999995</v>
      </c>
      <c r="N59" s="4502"/>
      <c r="O59" s="3535"/>
      <c r="P59" s="3535"/>
      <c r="Q59" s="3529"/>
      <c r="R59" s="144"/>
      <c r="S59" s="144"/>
      <c r="T59" s="167"/>
      <c r="U59" s="144"/>
      <c r="V59" s="144"/>
      <c r="W59" s="144"/>
    </row>
    <row r="60" spans="1:23" ht="13.2" customHeight="1">
      <c r="A60" s="2777" t="s">
        <v>13</v>
      </c>
      <c r="B60" s="1076" t="s">
        <v>11</v>
      </c>
      <c r="C60" s="4491" t="s">
        <v>13</v>
      </c>
      <c r="D60" s="3745" t="s">
        <v>734</v>
      </c>
      <c r="E60" s="4493" t="s">
        <v>224</v>
      </c>
      <c r="F60" s="4496" t="s">
        <v>71</v>
      </c>
      <c r="G60" s="1077" t="s">
        <v>69</v>
      </c>
      <c r="H60" s="1095">
        <v>301.60000000000002</v>
      </c>
      <c r="I60" s="1095">
        <v>301.60000000000002</v>
      </c>
      <c r="J60" s="1096">
        <v>256.2</v>
      </c>
      <c r="K60" s="1097">
        <v>0</v>
      </c>
      <c r="L60" s="1095">
        <v>301.60000000000002</v>
      </c>
      <c r="M60" s="1098">
        <v>301.60000000000002</v>
      </c>
      <c r="N60" s="4500" t="s">
        <v>349</v>
      </c>
      <c r="O60" s="3533">
        <v>70</v>
      </c>
      <c r="P60" s="3533">
        <v>70</v>
      </c>
      <c r="Q60" s="3527">
        <v>70</v>
      </c>
      <c r="R60" s="144"/>
      <c r="S60" s="144"/>
      <c r="T60" s="167"/>
      <c r="U60" s="144"/>
      <c r="V60" s="144"/>
      <c r="W60" s="144"/>
    </row>
    <row r="61" spans="1:23">
      <c r="A61" s="2780"/>
      <c r="B61" s="1080"/>
      <c r="C61" s="4492"/>
      <c r="D61" s="4139"/>
      <c r="E61" s="4494"/>
      <c r="F61" s="4497"/>
      <c r="G61" s="1099" t="s">
        <v>163</v>
      </c>
      <c r="H61" s="1078">
        <v>60.5</v>
      </c>
      <c r="I61" s="1078">
        <v>60.1</v>
      </c>
      <c r="J61" s="1087">
        <v>32.299999999999997</v>
      </c>
      <c r="K61" s="1088">
        <v>0.4</v>
      </c>
      <c r="L61" s="1078">
        <v>60.5</v>
      </c>
      <c r="M61" s="1100">
        <v>60.5</v>
      </c>
      <c r="N61" s="4501"/>
      <c r="O61" s="3534"/>
      <c r="P61" s="3534"/>
      <c r="Q61" s="3528"/>
      <c r="R61" s="144"/>
      <c r="S61" s="144"/>
      <c r="T61" s="167"/>
      <c r="U61" s="144"/>
      <c r="V61" s="144"/>
      <c r="W61" s="144"/>
    </row>
    <row r="62" spans="1:23">
      <c r="A62" s="2780"/>
      <c r="B62" s="1080"/>
      <c r="C62" s="3283"/>
      <c r="D62" s="4139"/>
      <c r="E62" s="4494"/>
      <c r="F62" s="4498"/>
      <c r="G62" s="1086" t="s">
        <v>36</v>
      </c>
      <c r="H62" s="1078">
        <v>208</v>
      </c>
      <c r="I62" s="1078">
        <v>208</v>
      </c>
      <c r="J62" s="1087">
        <v>192.5</v>
      </c>
      <c r="K62" s="1088">
        <v>0</v>
      </c>
      <c r="L62" s="1078">
        <v>208</v>
      </c>
      <c r="M62" s="1087">
        <v>208</v>
      </c>
      <c r="N62" s="4501"/>
      <c r="O62" s="3534"/>
      <c r="P62" s="3534"/>
      <c r="Q62" s="3528"/>
      <c r="R62" s="144"/>
      <c r="S62" s="144"/>
      <c r="T62" s="167"/>
      <c r="U62" s="144"/>
      <c r="V62" s="144"/>
      <c r="W62" s="144"/>
    </row>
    <row r="63" spans="1:23">
      <c r="A63" s="2780"/>
      <c r="B63" s="1080"/>
      <c r="C63" s="3283"/>
      <c r="D63" s="4139"/>
      <c r="E63" s="4494"/>
      <c r="F63" s="4498"/>
      <c r="G63" s="1090" t="s">
        <v>495</v>
      </c>
      <c r="H63" s="1082">
        <v>6.8</v>
      </c>
      <c r="I63" s="1082">
        <v>6.8</v>
      </c>
      <c r="J63" s="1091">
        <v>0</v>
      </c>
      <c r="K63" s="1101">
        <v>0</v>
      </c>
      <c r="L63" s="1082">
        <v>0</v>
      </c>
      <c r="M63" s="1091">
        <v>0</v>
      </c>
      <c r="N63" s="4501"/>
      <c r="O63" s="3534"/>
      <c r="P63" s="3534"/>
      <c r="Q63" s="3528"/>
      <c r="R63" s="144"/>
      <c r="S63" s="144"/>
      <c r="T63" s="167"/>
      <c r="U63" s="144"/>
      <c r="V63" s="144"/>
      <c r="W63" s="144"/>
    </row>
    <row r="64" spans="1:23" ht="13.8" thickBot="1">
      <c r="A64" s="1092"/>
      <c r="B64" s="1093"/>
      <c r="C64" s="3488"/>
      <c r="D64" s="3746"/>
      <c r="E64" s="4495"/>
      <c r="F64" s="4499"/>
      <c r="G64" s="1094" t="s">
        <v>12</v>
      </c>
      <c r="H64" s="579">
        <f>H60+H61+H62+H63</f>
        <v>576.9</v>
      </c>
      <c r="I64" s="579">
        <f>I60+I61+I62+I63</f>
        <v>576.5</v>
      </c>
      <c r="J64" s="579">
        <f>J60+J61+J62+J63</f>
        <v>481</v>
      </c>
      <c r="K64" s="579">
        <f>K60+K61+K62</f>
        <v>0.4</v>
      </c>
      <c r="L64" s="579">
        <f>L60+L61+L62</f>
        <v>570.1</v>
      </c>
      <c r="M64" s="579">
        <f>M60+M61+M62</f>
        <v>570.1</v>
      </c>
      <c r="N64" s="4502"/>
      <c r="O64" s="3535"/>
      <c r="P64" s="3535"/>
      <c r="Q64" s="3529"/>
      <c r="R64" s="144"/>
      <c r="S64" s="144"/>
      <c r="T64" s="167"/>
      <c r="U64" s="144"/>
      <c r="V64" s="144"/>
      <c r="W64" s="144"/>
    </row>
    <row r="65" spans="1:23" ht="13.8" thickBot="1">
      <c r="A65" s="1049" t="s">
        <v>13</v>
      </c>
      <c r="B65" s="1050" t="s">
        <v>11</v>
      </c>
      <c r="C65" s="4478" t="s">
        <v>14</v>
      </c>
      <c r="D65" s="4479"/>
      <c r="E65" s="4479"/>
      <c r="F65" s="4479"/>
      <c r="G65" s="4480"/>
      <c r="H65" s="1069">
        <f t="shared" ref="H65:M65" si="11">H59+H64</f>
        <v>1205.5999999999999</v>
      </c>
      <c r="I65" s="1069">
        <f t="shared" si="11"/>
        <v>1196.3</v>
      </c>
      <c r="J65" s="1069">
        <f t="shared" si="11"/>
        <v>1019.9</v>
      </c>
      <c r="K65" s="1069">
        <f t="shared" si="11"/>
        <v>9.3000000000000007</v>
      </c>
      <c r="L65" s="1069">
        <f t="shared" si="11"/>
        <v>1194.4000000000001</v>
      </c>
      <c r="M65" s="1069">
        <f t="shared" si="11"/>
        <v>1194.4000000000001</v>
      </c>
      <c r="N65" s="1102"/>
      <c r="O65" s="1058"/>
      <c r="P65" s="1058"/>
      <c r="Q65" s="1059"/>
      <c r="R65" s="144"/>
      <c r="S65" s="144"/>
      <c r="T65" s="167"/>
      <c r="U65" s="144"/>
      <c r="V65" s="144"/>
      <c r="W65" s="144"/>
    </row>
    <row r="66" spans="1:23" ht="13.95" customHeight="1" thickBot="1">
      <c r="A66" s="1060" t="s">
        <v>13</v>
      </c>
      <c r="B66" s="1061" t="s">
        <v>13</v>
      </c>
      <c r="C66" s="4487" t="s">
        <v>358</v>
      </c>
      <c r="D66" s="4487"/>
      <c r="E66" s="4487"/>
      <c r="F66" s="4487"/>
      <c r="G66" s="4487"/>
      <c r="H66" s="4487"/>
      <c r="I66" s="4487"/>
      <c r="J66" s="4487"/>
      <c r="K66" s="4487"/>
      <c r="L66" s="4487"/>
      <c r="M66" s="4487"/>
      <c r="N66" s="4487"/>
      <c r="O66" s="4487"/>
      <c r="P66" s="4487"/>
      <c r="Q66" s="4488"/>
      <c r="R66" s="144"/>
      <c r="S66" s="144"/>
      <c r="T66" s="167"/>
      <c r="U66" s="144"/>
      <c r="V66" s="144"/>
      <c r="W66" s="144"/>
    </row>
    <row r="67" spans="1:23" ht="13.2" customHeight="1">
      <c r="A67" s="2787" t="s">
        <v>13</v>
      </c>
      <c r="B67" s="1076" t="s">
        <v>13</v>
      </c>
      <c r="C67" s="4491" t="s">
        <v>11</v>
      </c>
      <c r="D67" s="4503" t="s">
        <v>359</v>
      </c>
      <c r="E67" s="4506" t="s">
        <v>225</v>
      </c>
      <c r="F67" s="4509" t="s">
        <v>71</v>
      </c>
      <c r="G67" s="1103" t="s">
        <v>69</v>
      </c>
      <c r="H67" s="1095">
        <v>661.9</v>
      </c>
      <c r="I67" s="1095">
        <v>661.9</v>
      </c>
      <c r="J67" s="1096">
        <v>615.1</v>
      </c>
      <c r="K67" s="1097">
        <v>0</v>
      </c>
      <c r="L67" s="1095">
        <v>661.9</v>
      </c>
      <c r="M67" s="1098">
        <v>661.9</v>
      </c>
      <c r="N67" s="4500" t="s">
        <v>349</v>
      </c>
      <c r="O67" s="3533">
        <v>354</v>
      </c>
      <c r="P67" s="3533">
        <v>354</v>
      </c>
      <c r="Q67" s="3527">
        <v>354</v>
      </c>
      <c r="R67" s="144"/>
      <c r="S67" s="144"/>
      <c r="T67" s="167"/>
      <c r="U67" s="144"/>
      <c r="V67" s="144"/>
      <c r="W67" s="144"/>
    </row>
    <row r="68" spans="1:23">
      <c r="A68" s="2788"/>
      <c r="B68" s="1080"/>
      <c r="C68" s="4492"/>
      <c r="D68" s="4504"/>
      <c r="E68" s="4507"/>
      <c r="F68" s="4497"/>
      <c r="G68" s="1099" t="s">
        <v>163</v>
      </c>
      <c r="H68" s="1078">
        <v>110</v>
      </c>
      <c r="I68" s="1078">
        <v>104</v>
      </c>
      <c r="J68" s="1087">
        <v>12</v>
      </c>
      <c r="K68" s="1088">
        <v>6</v>
      </c>
      <c r="L68" s="1078">
        <v>110</v>
      </c>
      <c r="M68" s="1100">
        <v>110</v>
      </c>
      <c r="N68" s="4501"/>
      <c r="O68" s="3534"/>
      <c r="P68" s="3534"/>
      <c r="Q68" s="3528"/>
      <c r="R68" s="144"/>
      <c r="S68" s="144"/>
      <c r="T68" s="167"/>
      <c r="U68" s="144"/>
      <c r="V68" s="144"/>
      <c r="W68" s="144"/>
    </row>
    <row r="69" spans="1:23">
      <c r="A69" s="2788"/>
      <c r="B69" s="1080"/>
      <c r="C69" s="3283"/>
      <c r="D69" s="4504"/>
      <c r="E69" s="4507"/>
      <c r="F69" s="4497"/>
      <c r="G69" s="1086" t="s">
        <v>36</v>
      </c>
      <c r="H69" s="1078">
        <v>2375.4</v>
      </c>
      <c r="I69" s="1078">
        <v>2363.4</v>
      </c>
      <c r="J69" s="1087">
        <v>1956.8</v>
      </c>
      <c r="K69" s="1088">
        <v>12</v>
      </c>
      <c r="L69" s="1078">
        <v>2375.4</v>
      </c>
      <c r="M69" s="1087">
        <v>2375.4</v>
      </c>
      <c r="N69" s="4501"/>
      <c r="O69" s="3534"/>
      <c r="P69" s="3534"/>
      <c r="Q69" s="3528"/>
      <c r="R69" s="144"/>
      <c r="S69" s="144"/>
      <c r="T69" s="167"/>
      <c r="U69" s="144"/>
      <c r="V69" s="144"/>
      <c r="W69" s="144"/>
    </row>
    <row r="70" spans="1:23">
      <c r="A70" s="2788"/>
      <c r="B70" s="1080"/>
      <c r="C70" s="3283"/>
      <c r="D70" s="4504"/>
      <c r="E70" s="4507"/>
      <c r="F70" s="4497"/>
      <c r="G70" s="1104" t="s">
        <v>52</v>
      </c>
      <c r="H70" s="1078">
        <v>31.5</v>
      </c>
      <c r="I70" s="1078">
        <v>31.5</v>
      </c>
      <c r="J70" s="1087">
        <v>24</v>
      </c>
      <c r="K70" s="1078">
        <v>0</v>
      </c>
      <c r="L70" s="1078">
        <v>31.5</v>
      </c>
      <c r="M70" s="1078">
        <v>31.5</v>
      </c>
      <c r="N70" s="4501"/>
      <c r="O70" s="3534"/>
      <c r="P70" s="3534"/>
      <c r="Q70" s="3528"/>
      <c r="R70" s="144"/>
      <c r="S70" s="144"/>
      <c r="T70" s="167"/>
      <c r="U70" s="144"/>
      <c r="V70" s="144"/>
      <c r="W70" s="144"/>
    </row>
    <row r="71" spans="1:23">
      <c r="A71" s="2788"/>
      <c r="B71" s="1080"/>
      <c r="C71" s="3283"/>
      <c r="D71" s="4504"/>
      <c r="E71" s="4507"/>
      <c r="F71" s="4497"/>
      <c r="G71" s="1104" t="s">
        <v>68</v>
      </c>
      <c r="H71" s="1078">
        <v>69.3</v>
      </c>
      <c r="I71" s="1078">
        <v>69.3</v>
      </c>
      <c r="J71" s="1078">
        <v>64</v>
      </c>
      <c r="K71" s="1078">
        <v>0</v>
      </c>
      <c r="L71" s="1078">
        <v>0</v>
      </c>
      <c r="M71" s="1078">
        <v>0</v>
      </c>
      <c r="N71" s="4501"/>
      <c r="O71" s="3534"/>
      <c r="P71" s="3534"/>
      <c r="Q71" s="3528"/>
      <c r="R71" s="144"/>
      <c r="S71" s="144"/>
      <c r="T71" s="167"/>
      <c r="U71" s="144"/>
      <c r="V71" s="144"/>
      <c r="W71" s="144"/>
    </row>
    <row r="72" spans="1:23">
      <c r="A72" s="2788"/>
      <c r="B72" s="1080"/>
      <c r="C72" s="3283"/>
      <c r="D72" s="4504"/>
      <c r="E72" s="4507"/>
      <c r="F72" s="4497"/>
      <c r="G72" s="1081" t="s">
        <v>495</v>
      </c>
      <c r="H72" s="1083">
        <v>3.9</v>
      </c>
      <c r="I72" s="1083">
        <v>3.9</v>
      </c>
      <c r="J72" s="1084">
        <v>0</v>
      </c>
      <c r="K72" s="1105">
        <v>0</v>
      </c>
      <c r="L72" s="1083">
        <v>0</v>
      </c>
      <c r="M72" s="1085">
        <v>0</v>
      </c>
      <c r="N72" s="4501"/>
      <c r="O72" s="3534"/>
      <c r="P72" s="3534"/>
      <c r="Q72" s="3528"/>
      <c r="R72" s="144"/>
      <c r="S72" s="144"/>
      <c r="T72" s="167"/>
      <c r="U72" s="144"/>
      <c r="V72" s="144"/>
      <c r="W72" s="144"/>
    </row>
    <row r="73" spans="1:23" ht="13.8" thickBot="1">
      <c r="A73" s="1092"/>
      <c r="B73" s="1093"/>
      <c r="C73" s="3488"/>
      <c r="D73" s="4505"/>
      <c r="E73" s="4508"/>
      <c r="F73" s="4510"/>
      <c r="G73" s="1094" t="s">
        <v>12</v>
      </c>
      <c r="H73" s="579">
        <f>H67+H68+H69+H71+H70+H72</f>
        <v>3252.0000000000005</v>
      </c>
      <c r="I73" s="579">
        <f>I67+I68+I69+I71+I70+I72</f>
        <v>3234.0000000000005</v>
      </c>
      <c r="J73" s="579">
        <f>J67+J68+J69+J71+J70+J72</f>
        <v>2671.9</v>
      </c>
      <c r="K73" s="579">
        <f t="shared" ref="K73" si="12">K67+K68+K69+K71</f>
        <v>18</v>
      </c>
      <c r="L73" s="579">
        <f>L67+L68+L69+L71+L72+L70</f>
        <v>3178.8</v>
      </c>
      <c r="M73" s="579">
        <f>M67+M68+M69+M71+M70+M72</f>
        <v>3178.8</v>
      </c>
      <c r="N73" s="4502"/>
      <c r="O73" s="3535"/>
      <c r="P73" s="3535"/>
      <c r="Q73" s="3529"/>
      <c r="R73" s="144"/>
      <c r="S73" s="144"/>
      <c r="T73" s="167"/>
      <c r="U73" s="144"/>
      <c r="V73" s="144"/>
      <c r="W73" s="144"/>
    </row>
    <row r="74" spans="1:23" ht="24" customHeight="1">
      <c r="A74" s="2777" t="s">
        <v>13</v>
      </c>
      <c r="B74" s="1076" t="s">
        <v>13</v>
      </c>
      <c r="C74" s="4491" t="s">
        <v>35</v>
      </c>
      <c r="D74" s="4503" t="s">
        <v>360</v>
      </c>
      <c r="E74" s="4506" t="s">
        <v>40</v>
      </c>
      <c r="F74" s="4509" t="s">
        <v>71</v>
      </c>
      <c r="G74" s="1106" t="s">
        <v>69</v>
      </c>
      <c r="H74" s="1064">
        <v>796.6</v>
      </c>
      <c r="I74" s="1064">
        <v>796.6</v>
      </c>
      <c r="J74" s="1065">
        <v>0</v>
      </c>
      <c r="K74" s="1107">
        <v>0</v>
      </c>
      <c r="L74" s="1108">
        <v>1169.5999999999999</v>
      </c>
      <c r="M74" s="1107">
        <v>1298.4000000000001</v>
      </c>
      <c r="N74" s="1109" t="s">
        <v>349</v>
      </c>
      <c r="O74" s="3533">
        <v>585</v>
      </c>
      <c r="P74" s="3533">
        <v>625</v>
      </c>
      <c r="Q74" s="3527">
        <v>645</v>
      </c>
      <c r="R74" s="144"/>
      <c r="S74" s="144"/>
      <c r="T74" s="167"/>
      <c r="U74" s="144"/>
      <c r="V74" s="144"/>
      <c r="W74" s="144"/>
    </row>
    <row r="75" spans="1:23" ht="13.2" customHeight="1">
      <c r="A75" s="2780"/>
      <c r="B75" s="1080"/>
      <c r="C75" s="3283"/>
      <c r="D75" s="4504"/>
      <c r="E75" s="4507"/>
      <c r="F75" s="4497"/>
      <c r="G75" s="1104" t="s">
        <v>36</v>
      </c>
      <c r="H75" s="1078">
        <v>1006.6</v>
      </c>
      <c r="I75" s="1078">
        <v>1006.6</v>
      </c>
      <c r="J75" s="1078">
        <v>0</v>
      </c>
      <c r="K75" s="1078">
        <v>0</v>
      </c>
      <c r="L75" s="2505">
        <v>1107</v>
      </c>
      <c r="M75" s="1110">
        <v>1218</v>
      </c>
      <c r="N75" s="4511" t="s">
        <v>250</v>
      </c>
      <c r="O75" s="3534"/>
      <c r="P75" s="3534"/>
      <c r="Q75" s="3528"/>
      <c r="R75" s="144"/>
      <c r="S75" s="144"/>
      <c r="T75" s="167"/>
      <c r="U75" s="144"/>
      <c r="V75" s="144"/>
      <c r="W75" s="144"/>
    </row>
    <row r="76" spans="1:23">
      <c r="A76" s="2780"/>
      <c r="B76" s="1080"/>
      <c r="C76" s="3283"/>
      <c r="D76" s="4504"/>
      <c r="E76" s="4507"/>
      <c r="F76" s="4497"/>
      <c r="G76" s="1104" t="s">
        <v>52</v>
      </c>
      <c r="H76" s="1078">
        <v>84</v>
      </c>
      <c r="I76" s="1084">
        <v>84</v>
      </c>
      <c r="J76" s="1084">
        <v>0</v>
      </c>
      <c r="K76" s="1085">
        <v>0</v>
      </c>
      <c r="L76" s="2505">
        <v>84</v>
      </c>
      <c r="M76" s="1085">
        <v>84</v>
      </c>
      <c r="N76" s="4511"/>
      <c r="O76" s="3534"/>
      <c r="P76" s="3534"/>
      <c r="Q76" s="3528"/>
      <c r="R76" s="144"/>
      <c r="S76" s="144"/>
      <c r="T76" s="167"/>
      <c r="U76" s="144"/>
      <c r="V76" s="144"/>
      <c r="W76" s="144"/>
    </row>
    <row r="77" spans="1:23" ht="13.8" thickBot="1">
      <c r="A77" s="1092"/>
      <c r="B77" s="1093"/>
      <c r="C77" s="3488"/>
      <c r="D77" s="4505"/>
      <c r="E77" s="4508"/>
      <c r="F77" s="4510"/>
      <c r="G77" s="1111" t="s">
        <v>12</v>
      </c>
      <c r="H77" s="1112">
        <f>H74+H75+H76</f>
        <v>1887.2</v>
      </c>
      <c r="I77" s="1112">
        <f>I74+I75+I76</f>
        <v>1887.2</v>
      </c>
      <c r="J77" s="1112">
        <f t="shared" ref="J77:K77" si="13">J74+J75</f>
        <v>0</v>
      </c>
      <c r="K77" s="1112">
        <f t="shared" si="13"/>
        <v>0</v>
      </c>
      <c r="L77" s="1112">
        <f>L74+L75+L76</f>
        <v>2360.6</v>
      </c>
      <c r="M77" s="1113">
        <f>M74+M75+M76</f>
        <v>2600.4</v>
      </c>
      <c r="N77" s="4512"/>
      <c r="O77" s="3535"/>
      <c r="P77" s="3535"/>
      <c r="Q77" s="3529"/>
      <c r="R77" s="144"/>
      <c r="S77" s="144"/>
      <c r="T77" s="167"/>
      <c r="U77" s="144"/>
      <c r="V77" s="144"/>
      <c r="W77" s="144"/>
    </row>
    <row r="78" spans="1:23" ht="13.8" thickBot="1">
      <c r="A78" s="1049" t="s">
        <v>13</v>
      </c>
      <c r="B78" s="1050" t="s">
        <v>13</v>
      </c>
      <c r="C78" s="4478" t="s">
        <v>14</v>
      </c>
      <c r="D78" s="4479"/>
      <c r="E78" s="4479"/>
      <c r="F78" s="4479"/>
      <c r="G78" s="4513"/>
      <c r="H78" s="1114">
        <f t="shared" ref="H78:M78" si="14">SUM(H73,H77)</f>
        <v>5139.2000000000007</v>
      </c>
      <c r="I78" s="1114">
        <f t="shared" si="14"/>
        <v>5121.2000000000007</v>
      </c>
      <c r="J78" s="1114">
        <f t="shared" si="14"/>
        <v>2671.9</v>
      </c>
      <c r="K78" s="1114">
        <f t="shared" si="14"/>
        <v>18</v>
      </c>
      <c r="L78" s="1114">
        <f t="shared" si="14"/>
        <v>5539.4</v>
      </c>
      <c r="M78" s="1114">
        <f t="shared" si="14"/>
        <v>5779.2000000000007</v>
      </c>
      <c r="N78" s="1102"/>
      <c r="O78" s="1058"/>
      <c r="P78" s="1058"/>
      <c r="Q78" s="1059"/>
      <c r="R78" s="144"/>
      <c r="S78" s="144"/>
      <c r="T78" s="167"/>
      <c r="U78" s="144"/>
      <c r="V78" s="144"/>
      <c r="W78" s="144"/>
    </row>
    <row r="79" spans="1:23" ht="13.95" customHeight="1" thickBot="1">
      <c r="A79" s="2778" t="s">
        <v>13</v>
      </c>
      <c r="B79" s="2779" t="s">
        <v>34</v>
      </c>
      <c r="C79" s="4514" t="s">
        <v>226</v>
      </c>
      <c r="D79" s="4515"/>
      <c r="E79" s="4515"/>
      <c r="F79" s="4515"/>
      <c r="G79" s="4515"/>
      <c r="H79" s="4515"/>
      <c r="I79" s="4515"/>
      <c r="J79" s="4515"/>
      <c r="K79" s="4515"/>
      <c r="L79" s="4515"/>
      <c r="M79" s="4515"/>
      <c r="N79" s="4515"/>
      <c r="O79" s="4515"/>
      <c r="P79" s="4515"/>
      <c r="Q79" s="4516"/>
      <c r="R79" s="144"/>
      <c r="S79" s="144"/>
      <c r="T79" s="167"/>
      <c r="U79" s="144"/>
      <c r="V79" s="144"/>
      <c r="W79" s="144"/>
    </row>
    <row r="80" spans="1:23" ht="13.2" customHeight="1">
      <c r="A80" s="4456" t="s">
        <v>13</v>
      </c>
      <c r="B80" s="4458" t="s">
        <v>34</v>
      </c>
      <c r="C80" s="4460" t="s">
        <v>11</v>
      </c>
      <c r="D80" s="4462" t="s">
        <v>361</v>
      </c>
      <c r="E80" s="4464" t="s">
        <v>40</v>
      </c>
      <c r="F80" s="4466" t="s">
        <v>71</v>
      </c>
      <c r="G80" s="1062" t="s">
        <v>36</v>
      </c>
      <c r="H80" s="1063">
        <v>4.5</v>
      </c>
      <c r="I80" s="1064">
        <v>4.5</v>
      </c>
      <c r="J80" s="1065">
        <v>0</v>
      </c>
      <c r="K80" s="1066">
        <v>0</v>
      </c>
      <c r="L80" s="576">
        <v>4.5</v>
      </c>
      <c r="M80" s="1067">
        <v>4.5</v>
      </c>
      <c r="N80" s="4470" t="s">
        <v>349</v>
      </c>
      <c r="O80" s="4472">
        <v>0</v>
      </c>
      <c r="P80" s="4474" t="s">
        <v>67</v>
      </c>
      <c r="Q80" s="4476" t="s">
        <v>67</v>
      </c>
      <c r="R80" s="144"/>
      <c r="S80" s="144"/>
      <c r="T80" s="167"/>
      <c r="U80" s="144"/>
      <c r="V80" s="144"/>
      <c r="W80" s="144"/>
    </row>
    <row r="81" spans="1:23" ht="41.4" customHeight="1" thickBot="1">
      <c r="A81" s="4457"/>
      <c r="B81" s="4459"/>
      <c r="C81" s="4461"/>
      <c r="D81" s="4463"/>
      <c r="E81" s="4465"/>
      <c r="F81" s="4467"/>
      <c r="G81" s="578" t="s">
        <v>12</v>
      </c>
      <c r="H81" s="1068">
        <f>H80</f>
        <v>4.5</v>
      </c>
      <c r="I81" s="1068">
        <f t="shared" ref="I81:M81" si="15">I80</f>
        <v>4.5</v>
      </c>
      <c r="J81" s="1068">
        <f t="shared" si="15"/>
        <v>0</v>
      </c>
      <c r="K81" s="1068">
        <f t="shared" si="15"/>
        <v>0</v>
      </c>
      <c r="L81" s="1068">
        <f t="shared" si="15"/>
        <v>4.5</v>
      </c>
      <c r="M81" s="1068">
        <f t="shared" si="15"/>
        <v>4.5</v>
      </c>
      <c r="N81" s="4471"/>
      <c r="O81" s="4473"/>
      <c r="P81" s="4475"/>
      <c r="Q81" s="4477"/>
      <c r="R81" s="144"/>
      <c r="S81" s="144"/>
      <c r="T81" s="167"/>
      <c r="U81" s="144"/>
      <c r="V81" s="144"/>
      <c r="W81" s="144"/>
    </row>
    <row r="82" spans="1:23" ht="13.2" customHeight="1">
      <c r="A82" s="4456" t="s">
        <v>13</v>
      </c>
      <c r="B82" s="4458" t="s">
        <v>34</v>
      </c>
      <c r="C82" s="4460" t="s">
        <v>13</v>
      </c>
      <c r="D82" s="4462" t="s">
        <v>735</v>
      </c>
      <c r="E82" s="4466" t="s">
        <v>40</v>
      </c>
      <c r="F82" s="4466" t="s">
        <v>213</v>
      </c>
      <c r="G82" s="1062" t="s">
        <v>36</v>
      </c>
      <c r="H82" s="1063">
        <v>8</v>
      </c>
      <c r="I82" s="1064">
        <v>8</v>
      </c>
      <c r="J82" s="1065">
        <v>0</v>
      </c>
      <c r="K82" s="1066">
        <v>0</v>
      </c>
      <c r="L82" s="576">
        <v>8</v>
      </c>
      <c r="M82" s="1067">
        <v>8</v>
      </c>
      <c r="N82" s="4470" t="s">
        <v>362</v>
      </c>
      <c r="O82" s="4472">
        <v>3</v>
      </c>
      <c r="P82" s="4474" t="s">
        <v>708</v>
      </c>
      <c r="Q82" s="4476" t="s">
        <v>708</v>
      </c>
      <c r="R82" s="144"/>
      <c r="S82" s="144"/>
      <c r="T82" s="167"/>
      <c r="U82" s="144"/>
      <c r="V82" s="144"/>
      <c r="W82" s="144"/>
    </row>
    <row r="83" spans="1:23" ht="31.95" customHeight="1" thickBot="1">
      <c r="A83" s="4457"/>
      <c r="B83" s="4459"/>
      <c r="C83" s="4461"/>
      <c r="D83" s="4463"/>
      <c r="E83" s="4467"/>
      <c r="F83" s="4467"/>
      <c r="G83" s="578" t="s">
        <v>12</v>
      </c>
      <c r="H83" s="1068">
        <f>H82*1</f>
        <v>8</v>
      </c>
      <c r="I83" s="1068">
        <f t="shared" ref="I83:M83" si="16">I82*1</f>
        <v>8</v>
      </c>
      <c r="J83" s="1068">
        <f t="shared" si="16"/>
        <v>0</v>
      </c>
      <c r="K83" s="1068">
        <f t="shared" si="16"/>
        <v>0</v>
      </c>
      <c r="L83" s="1068">
        <f t="shared" si="16"/>
        <v>8</v>
      </c>
      <c r="M83" s="1068">
        <f t="shared" si="16"/>
        <v>8</v>
      </c>
      <c r="N83" s="4471"/>
      <c r="O83" s="4473"/>
      <c r="P83" s="4475"/>
      <c r="Q83" s="4477"/>
      <c r="R83" s="144"/>
      <c r="S83" s="144"/>
      <c r="T83" s="167"/>
      <c r="U83" s="144"/>
      <c r="V83" s="144"/>
      <c r="W83" s="144"/>
    </row>
    <row r="84" spans="1:23" ht="13.2" customHeight="1">
      <c r="A84" s="4456" t="s">
        <v>13</v>
      </c>
      <c r="B84" s="4458" t="s">
        <v>34</v>
      </c>
      <c r="C84" s="4460" t="s">
        <v>34</v>
      </c>
      <c r="D84" s="4462" t="s">
        <v>227</v>
      </c>
      <c r="E84" s="4466" t="s">
        <v>40</v>
      </c>
      <c r="F84" s="4466" t="s">
        <v>71</v>
      </c>
      <c r="G84" s="1062" t="s">
        <v>52</v>
      </c>
      <c r="H84" s="1063">
        <v>0.2</v>
      </c>
      <c r="I84" s="1064">
        <v>0.2</v>
      </c>
      <c r="J84" s="1065">
        <v>0</v>
      </c>
      <c r="K84" s="1066">
        <v>0</v>
      </c>
      <c r="L84" s="576">
        <v>0</v>
      </c>
      <c r="M84" s="1067">
        <v>0</v>
      </c>
      <c r="N84" s="4470" t="s">
        <v>349</v>
      </c>
      <c r="O84" s="4472">
        <v>22</v>
      </c>
      <c r="P84" s="4474" t="s">
        <v>67</v>
      </c>
      <c r="Q84" s="4476" t="s">
        <v>67</v>
      </c>
      <c r="R84" s="144"/>
      <c r="S84" s="144"/>
      <c r="T84" s="167"/>
      <c r="U84" s="144"/>
      <c r="V84" s="144"/>
      <c r="W84" s="144"/>
    </row>
    <row r="85" spans="1:23" ht="13.8" thickBot="1">
      <c r="A85" s="4457"/>
      <c r="B85" s="4459"/>
      <c r="C85" s="4461"/>
      <c r="D85" s="4463"/>
      <c r="E85" s="4467"/>
      <c r="F85" s="4467"/>
      <c r="G85" s="578" t="s">
        <v>12</v>
      </c>
      <c r="H85" s="1068">
        <f>H84*1</f>
        <v>0.2</v>
      </c>
      <c r="I85" s="1068">
        <f t="shared" ref="I85:M85" si="17">I84*1</f>
        <v>0.2</v>
      </c>
      <c r="J85" s="1068">
        <f t="shared" si="17"/>
        <v>0</v>
      </c>
      <c r="K85" s="1068">
        <f t="shared" si="17"/>
        <v>0</v>
      </c>
      <c r="L85" s="1068">
        <f t="shared" si="17"/>
        <v>0</v>
      </c>
      <c r="M85" s="1068">
        <f t="shared" si="17"/>
        <v>0</v>
      </c>
      <c r="N85" s="4471"/>
      <c r="O85" s="4473"/>
      <c r="P85" s="4475"/>
      <c r="Q85" s="4477"/>
      <c r="R85" s="144"/>
      <c r="S85" s="144"/>
      <c r="T85" s="167"/>
      <c r="U85" s="144"/>
      <c r="V85" s="144"/>
      <c r="W85" s="144"/>
    </row>
    <row r="86" spans="1:23" ht="13.8" thickBot="1">
      <c r="A86" s="1115" t="s">
        <v>13</v>
      </c>
      <c r="B86" s="1093" t="s">
        <v>34</v>
      </c>
      <c r="C86" s="4517" t="s">
        <v>14</v>
      </c>
      <c r="D86" s="4518"/>
      <c r="E86" s="4518"/>
      <c r="F86" s="4518"/>
      <c r="G86" s="4513"/>
      <c r="H86" s="1116">
        <f t="shared" ref="H86:M86" si="18">H81+H83+H85</f>
        <v>12.7</v>
      </c>
      <c r="I86" s="1116">
        <f t="shared" si="18"/>
        <v>12.7</v>
      </c>
      <c r="J86" s="1116">
        <f t="shared" si="18"/>
        <v>0</v>
      </c>
      <c r="K86" s="1116">
        <f t="shared" si="18"/>
        <v>0</v>
      </c>
      <c r="L86" s="1116">
        <f t="shared" si="18"/>
        <v>12.5</v>
      </c>
      <c r="M86" s="1117">
        <f t="shared" si="18"/>
        <v>12.5</v>
      </c>
      <c r="N86" s="1118"/>
      <c r="O86" s="1119"/>
      <c r="P86" s="1119"/>
      <c r="Q86" s="1120"/>
      <c r="R86" s="144"/>
      <c r="S86" s="144"/>
      <c r="T86" s="167"/>
      <c r="U86" s="144"/>
      <c r="V86" s="144"/>
      <c r="W86" s="144"/>
    </row>
    <row r="87" spans="1:23" ht="13.8" thickBot="1">
      <c r="A87" s="1060" t="s">
        <v>13</v>
      </c>
      <c r="B87" s="4481" t="s">
        <v>59</v>
      </c>
      <c r="C87" s="4482"/>
      <c r="D87" s="4482"/>
      <c r="E87" s="4482"/>
      <c r="F87" s="4482"/>
      <c r="G87" s="4519"/>
      <c r="H87" s="1071">
        <f>SUM(H65,H78,H86)</f>
        <v>6357.5000000000009</v>
      </c>
      <c r="I87" s="1071">
        <f>SUM(I65,I78,I86)</f>
        <v>6330.2000000000007</v>
      </c>
      <c r="J87" s="1071">
        <f>SUM(J65,J78,J86)</f>
        <v>3691.8</v>
      </c>
      <c r="K87" s="1071">
        <f>SUM(K65,K78,K86)</f>
        <v>27.3</v>
      </c>
      <c r="L87" s="1071">
        <f>SUM(L65,L78,L86)</f>
        <v>6746.2999999999993</v>
      </c>
      <c r="M87" s="1121">
        <f>M65+M78+M86</f>
        <v>6986.1</v>
      </c>
      <c r="N87" s="1072"/>
      <c r="O87" s="1073"/>
      <c r="P87" s="1073"/>
      <c r="Q87" s="1074"/>
      <c r="R87" s="144"/>
      <c r="S87" s="144"/>
      <c r="T87" s="167"/>
      <c r="U87" s="144"/>
      <c r="V87" s="144"/>
      <c r="W87" s="144"/>
    </row>
    <row r="88" spans="1:23" ht="13.95" customHeight="1" thickBot="1">
      <c r="A88" s="1075" t="s">
        <v>34</v>
      </c>
      <c r="B88" s="4520" t="s">
        <v>1124</v>
      </c>
      <c r="C88" s="4521"/>
      <c r="D88" s="4521"/>
      <c r="E88" s="4521"/>
      <c r="F88" s="4521"/>
      <c r="G88" s="4521"/>
      <c r="H88" s="4521"/>
      <c r="I88" s="4521"/>
      <c r="J88" s="4521"/>
      <c r="K88" s="4521"/>
      <c r="L88" s="4521"/>
      <c r="M88" s="4521"/>
      <c r="N88" s="4521"/>
      <c r="O88" s="4521"/>
      <c r="P88" s="4521"/>
      <c r="Q88" s="4522"/>
      <c r="R88" s="144"/>
      <c r="S88" s="144"/>
      <c r="T88" s="167"/>
      <c r="U88" s="144"/>
      <c r="V88" s="144"/>
      <c r="W88" s="144"/>
    </row>
    <row r="89" spans="1:23" ht="13.95" customHeight="1" thickBot="1">
      <c r="A89" s="1060" t="s">
        <v>34</v>
      </c>
      <c r="B89" s="1061" t="s">
        <v>11</v>
      </c>
      <c r="C89" s="4514" t="s">
        <v>363</v>
      </c>
      <c r="D89" s="4515"/>
      <c r="E89" s="4515"/>
      <c r="F89" s="4515"/>
      <c r="G89" s="4515"/>
      <c r="H89" s="4515"/>
      <c r="I89" s="4515"/>
      <c r="J89" s="4515"/>
      <c r="K89" s="4515"/>
      <c r="L89" s="4515"/>
      <c r="M89" s="4515"/>
      <c r="N89" s="4515"/>
      <c r="O89" s="4515"/>
      <c r="P89" s="4515"/>
      <c r="Q89" s="4516"/>
      <c r="R89" s="144"/>
      <c r="S89" s="144"/>
      <c r="T89" s="167"/>
      <c r="U89" s="144"/>
      <c r="V89" s="144"/>
      <c r="W89" s="144"/>
    </row>
    <row r="90" spans="1:23" ht="13.2" customHeight="1">
      <c r="A90" s="2777" t="s">
        <v>34</v>
      </c>
      <c r="B90" s="1076" t="s">
        <v>11</v>
      </c>
      <c r="C90" s="4491" t="s">
        <v>11</v>
      </c>
      <c r="D90" s="3745" t="s">
        <v>736</v>
      </c>
      <c r="E90" s="4493" t="s">
        <v>40</v>
      </c>
      <c r="F90" s="4509" t="s">
        <v>213</v>
      </c>
      <c r="G90" s="2772" t="s">
        <v>52</v>
      </c>
      <c r="H90" s="1096">
        <v>0</v>
      </c>
      <c r="I90" s="1095">
        <v>0</v>
      </c>
      <c r="J90" s="1096">
        <v>0</v>
      </c>
      <c r="K90" s="1097">
        <v>0</v>
      </c>
      <c r="L90" s="1095">
        <v>0</v>
      </c>
      <c r="M90" s="1096">
        <v>0</v>
      </c>
      <c r="N90" s="4523" t="s">
        <v>364</v>
      </c>
      <c r="O90" s="3533">
        <v>46</v>
      </c>
      <c r="P90" s="3533">
        <v>50</v>
      </c>
      <c r="Q90" s="3527">
        <v>50</v>
      </c>
      <c r="R90" s="144"/>
      <c r="S90" s="144"/>
      <c r="T90" s="167"/>
      <c r="U90" s="144"/>
      <c r="V90" s="144"/>
      <c r="W90" s="144"/>
    </row>
    <row r="91" spans="1:23">
      <c r="A91" s="2780"/>
      <c r="B91" s="1080"/>
      <c r="C91" s="4492"/>
      <c r="D91" s="4139"/>
      <c r="E91" s="4494"/>
      <c r="F91" s="4497"/>
      <c r="G91" s="1104" t="s">
        <v>36</v>
      </c>
      <c r="H91" s="1078">
        <v>0</v>
      </c>
      <c r="I91" s="1078">
        <v>0</v>
      </c>
      <c r="J91" s="1078">
        <v>0</v>
      </c>
      <c r="K91" s="1078">
        <v>0</v>
      </c>
      <c r="L91" s="1078">
        <v>160</v>
      </c>
      <c r="M91" s="1078">
        <v>160</v>
      </c>
      <c r="N91" s="4524"/>
      <c r="O91" s="3534"/>
      <c r="P91" s="3534"/>
      <c r="Q91" s="3528"/>
      <c r="R91" s="144"/>
      <c r="S91" s="144"/>
      <c r="T91" s="167"/>
      <c r="U91" s="144"/>
      <c r="V91" s="144"/>
      <c r="W91" s="144"/>
    </row>
    <row r="92" spans="1:23">
      <c r="A92" s="2780"/>
      <c r="B92" s="1080"/>
      <c r="C92" s="3283"/>
      <c r="D92" s="4139"/>
      <c r="E92" s="4494"/>
      <c r="F92" s="3283"/>
      <c r="G92" s="1122" t="s">
        <v>495</v>
      </c>
      <c r="H92" s="1084">
        <v>189.4</v>
      </c>
      <c r="I92" s="1083">
        <v>109.4</v>
      </c>
      <c r="J92" s="1084">
        <v>0</v>
      </c>
      <c r="K92" s="1105">
        <v>80</v>
      </c>
      <c r="L92" s="1083">
        <v>0</v>
      </c>
      <c r="M92" s="1083">
        <v>0</v>
      </c>
      <c r="N92" s="4525"/>
      <c r="O92" s="3534"/>
      <c r="P92" s="3534"/>
      <c r="Q92" s="3528"/>
      <c r="R92" s="144"/>
      <c r="S92" s="144"/>
      <c r="T92" s="167"/>
      <c r="U92" s="144"/>
      <c r="V92" s="144"/>
      <c r="W92" s="144"/>
    </row>
    <row r="93" spans="1:23" ht="13.8" thickBot="1">
      <c r="A93" s="1092"/>
      <c r="B93" s="1093"/>
      <c r="C93" s="3488"/>
      <c r="D93" s="3746"/>
      <c r="E93" s="4495"/>
      <c r="F93" s="3488"/>
      <c r="G93" s="1111" t="s">
        <v>12</v>
      </c>
      <c r="H93" s="1112">
        <f t="shared" ref="H93:K93" si="19">H92+H90</f>
        <v>189.4</v>
      </c>
      <c r="I93" s="1112">
        <f t="shared" si="19"/>
        <v>109.4</v>
      </c>
      <c r="J93" s="1112">
        <f t="shared" si="19"/>
        <v>0</v>
      </c>
      <c r="K93" s="1112">
        <f t="shared" si="19"/>
        <v>80</v>
      </c>
      <c r="L93" s="1112">
        <v>160</v>
      </c>
      <c r="M93" s="1112">
        <v>160</v>
      </c>
      <c r="N93" s="4526"/>
      <c r="O93" s="3535"/>
      <c r="P93" s="3535"/>
      <c r="Q93" s="3529"/>
      <c r="R93" s="144"/>
      <c r="S93" s="144"/>
      <c r="T93" s="167"/>
      <c r="U93" s="144"/>
      <c r="V93" s="144"/>
      <c r="W93" s="144"/>
    </row>
    <row r="94" spans="1:23" ht="13.2" customHeight="1">
      <c r="A94" s="2777" t="s">
        <v>34</v>
      </c>
      <c r="B94" s="1076" t="s">
        <v>11</v>
      </c>
      <c r="C94" s="4491" t="s">
        <v>13</v>
      </c>
      <c r="D94" s="3745" t="s">
        <v>737</v>
      </c>
      <c r="E94" s="4493" t="s">
        <v>40</v>
      </c>
      <c r="F94" s="4509" t="s">
        <v>213</v>
      </c>
      <c r="G94" s="1123" t="s">
        <v>36</v>
      </c>
      <c r="H94" s="1064">
        <v>72.3</v>
      </c>
      <c r="I94" s="1064">
        <v>72.3</v>
      </c>
      <c r="J94" s="1065">
        <v>0</v>
      </c>
      <c r="K94" s="1107">
        <v>0</v>
      </c>
      <c r="L94" s="1064">
        <v>75.900000000000006</v>
      </c>
      <c r="M94" s="1107">
        <v>79.7</v>
      </c>
      <c r="N94" s="4500" t="s">
        <v>738</v>
      </c>
      <c r="O94" s="3533">
        <v>16</v>
      </c>
      <c r="P94" s="3533">
        <v>16</v>
      </c>
      <c r="Q94" s="3527">
        <v>16</v>
      </c>
      <c r="R94" s="144"/>
      <c r="S94" s="144"/>
      <c r="T94" s="167"/>
      <c r="U94" s="144"/>
      <c r="V94" s="144"/>
      <c r="W94" s="144"/>
    </row>
    <row r="95" spans="1:23">
      <c r="A95" s="2780"/>
      <c r="B95" s="1080"/>
      <c r="C95" s="4492"/>
      <c r="D95" s="4139"/>
      <c r="E95" s="4494"/>
      <c r="F95" s="4497"/>
      <c r="G95" s="1086" t="s">
        <v>52</v>
      </c>
      <c r="H95" s="1078">
        <v>160.9</v>
      </c>
      <c r="I95" s="1078">
        <v>160.9</v>
      </c>
      <c r="J95" s="1078">
        <v>0</v>
      </c>
      <c r="K95" s="1088">
        <v>0</v>
      </c>
      <c r="L95" s="1078">
        <v>160.9</v>
      </c>
      <c r="M95" s="1088">
        <v>160.9</v>
      </c>
      <c r="N95" s="4501"/>
      <c r="O95" s="3534"/>
      <c r="P95" s="3534"/>
      <c r="Q95" s="3528"/>
      <c r="R95" s="144"/>
      <c r="S95" s="144"/>
      <c r="T95" s="167"/>
      <c r="U95" s="144"/>
      <c r="V95" s="144"/>
      <c r="W95" s="144"/>
    </row>
    <row r="96" spans="1:23">
      <c r="A96" s="2780"/>
      <c r="B96" s="1080"/>
      <c r="C96" s="3283"/>
      <c r="D96" s="4139"/>
      <c r="E96" s="4494"/>
      <c r="F96" s="3283"/>
      <c r="G96" s="1086" t="s">
        <v>52</v>
      </c>
      <c r="H96" s="1078">
        <v>8</v>
      </c>
      <c r="I96" s="1078">
        <v>8</v>
      </c>
      <c r="J96" s="1078">
        <v>0</v>
      </c>
      <c r="K96" s="1088">
        <v>0</v>
      </c>
      <c r="L96" s="1078">
        <v>8</v>
      </c>
      <c r="M96" s="1088">
        <v>8</v>
      </c>
      <c r="N96" s="4501"/>
      <c r="O96" s="3534"/>
      <c r="P96" s="3534"/>
      <c r="Q96" s="3528"/>
      <c r="R96" s="144"/>
      <c r="S96" s="144"/>
      <c r="T96" s="167"/>
      <c r="U96" s="144"/>
      <c r="V96" s="144"/>
      <c r="W96" s="144"/>
    </row>
    <row r="97" spans="1:23" ht="13.8" thickBot="1">
      <c r="A97" s="1092"/>
      <c r="B97" s="1093"/>
      <c r="C97" s="3488"/>
      <c r="D97" s="3746"/>
      <c r="E97" s="4495"/>
      <c r="F97" s="3488"/>
      <c r="G97" s="1094" t="s">
        <v>12</v>
      </c>
      <c r="H97" s="579">
        <f>H94+H95+H96</f>
        <v>241.2</v>
      </c>
      <c r="I97" s="579">
        <f t="shared" ref="I97:M97" si="20">I94+I95+I96</f>
        <v>241.2</v>
      </c>
      <c r="J97" s="579">
        <f t="shared" si="20"/>
        <v>0</v>
      </c>
      <c r="K97" s="579">
        <f t="shared" si="20"/>
        <v>0</v>
      </c>
      <c r="L97" s="579">
        <f t="shared" si="20"/>
        <v>244.8</v>
      </c>
      <c r="M97" s="579">
        <f t="shared" si="20"/>
        <v>248.60000000000002</v>
      </c>
      <c r="N97" s="4502"/>
      <c r="O97" s="3535"/>
      <c r="P97" s="3535"/>
      <c r="Q97" s="3529"/>
      <c r="R97" s="144"/>
      <c r="S97" s="144"/>
      <c r="T97" s="167"/>
      <c r="U97" s="144"/>
      <c r="V97" s="144"/>
      <c r="W97" s="144"/>
    </row>
    <row r="98" spans="1:23" ht="13.2" customHeight="1">
      <c r="A98" s="2777" t="s">
        <v>34</v>
      </c>
      <c r="B98" s="1076" t="s">
        <v>11</v>
      </c>
      <c r="C98" s="4491" t="s">
        <v>34</v>
      </c>
      <c r="D98" s="3745" t="s">
        <v>739</v>
      </c>
      <c r="E98" s="4493" t="s">
        <v>40</v>
      </c>
      <c r="F98" s="4509" t="s">
        <v>213</v>
      </c>
      <c r="G98" s="2772" t="s">
        <v>52</v>
      </c>
      <c r="H98" s="1065">
        <v>13.3</v>
      </c>
      <c r="I98" s="1064">
        <v>13.3</v>
      </c>
      <c r="J98" s="1065">
        <v>0</v>
      </c>
      <c r="K98" s="1107">
        <v>0</v>
      </c>
      <c r="L98" s="1064">
        <v>13.3</v>
      </c>
      <c r="M98" s="1065">
        <v>13.3</v>
      </c>
      <c r="N98" s="4523" t="s">
        <v>364</v>
      </c>
      <c r="O98" s="3533">
        <v>0</v>
      </c>
      <c r="P98" s="3533">
        <v>0</v>
      </c>
      <c r="Q98" s="3527">
        <v>0</v>
      </c>
      <c r="R98" s="144"/>
      <c r="S98" s="144"/>
      <c r="T98" s="167"/>
      <c r="U98" s="144"/>
      <c r="V98" s="144"/>
      <c r="W98" s="144"/>
    </row>
    <row r="99" spans="1:23" ht="13.8" thickBot="1">
      <c r="A99" s="1092"/>
      <c r="B99" s="1093"/>
      <c r="C99" s="3488"/>
      <c r="D99" s="3746"/>
      <c r="E99" s="4495"/>
      <c r="F99" s="3488"/>
      <c r="G99" s="1111" t="s">
        <v>12</v>
      </c>
      <c r="H99" s="1112">
        <f>H98</f>
        <v>13.3</v>
      </c>
      <c r="I99" s="1112">
        <f>SUM(I98)</f>
        <v>13.3</v>
      </c>
      <c r="J99" s="1112">
        <f>J98</f>
        <v>0</v>
      </c>
      <c r="K99" s="1112">
        <f>K98</f>
        <v>0</v>
      </c>
      <c r="L99" s="1112">
        <f>L98</f>
        <v>13.3</v>
      </c>
      <c r="M99" s="1112">
        <f>M98</f>
        <v>13.3</v>
      </c>
      <c r="N99" s="4526"/>
      <c r="O99" s="3535"/>
      <c r="P99" s="3535"/>
      <c r="Q99" s="3529"/>
      <c r="R99" s="144"/>
      <c r="S99" s="144"/>
      <c r="T99" s="167"/>
      <c r="U99" s="144"/>
      <c r="V99" s="144"/>
      <c r="W99" s="144"/>
    </row>
    <row r="100" spans="1:23" ht="13.8" thickBot="1">
      <c r="A100" s="1115" t="s">
        <v>34</v>
      </c>
      <c r="B100" s="1093" t="s">
        <v>11</v>
      </c>
      <c r="C100" s="4527" t="s">
        <v>14</v>
      </c>
      <c r="D100" s="4528"/>
      <c r="E100" s="4528"/>
      <c r="F100" s="4528"/>
      <c r="G100" s="4529"/>
      <c r="H100" s="1124">
        <f>SUM(H93,H97,H99)</f>
        <v>443.90000000000003</v>
      </c>
      <c r="I100" s="1124">
        <f>SUM(I93,I97,I99)</f>
        <v>363.90000000000003</v>
      </c>
      <c r="J100" s="1124">
        <f>J94+J96+J98</f>
        <v>0</v>
      </c>
      <c r="K100" s="1124">
        <v>80</v>
      </c>
      <c r="L100" s="1125">
        <f>SUM(L93,L97,L99)</f>
        <v>418.1</v>
      </c>
      <c r="M100" s="1126">
        <f>SUM(M93,M97,M99)</f>
        <v>421.90000000000003</v>
      </c>
      <c r="N100" s="1118"/>
      <c r="O100" s="1119"/>
      <c r="P100" s="1119"/>
      <c r="Q100" s="1120"/>
      <c r="R100" s="144"/>
      <c r="S100" s="144"/>
      <c r="T100" s="167"/>
      <c r="U100" s="144"/>
      <c r="V100" s="144"/>
      <c r="W100" s="144"/>
    </row>
    <row r="101" spans="1:23" ht="13.8" thickBot="1">
      <c r="A101" s="133" t="s">
        <v>34</v>
      </c>
      <c r="B101" s="3565" t="s">
        <v>59</v>
      </c>
      <c r="C101" s="3566"/>
      <c r="D101" s="3566"/>
      <c r="E101" s="3566"/>
      <c r="F101" s="3566"/>
      <c r="G101" s="4081"/>
      <c r="H101" s="184">
        <f t="shared" ref="H101:M101" si="21">SUM(H100)</f>
        <v>443.90000000000003</v>
      </c>
      <c r="I101" s="184">
        <f t="shared" si="21"/>
        <v>363.90000000000003</v>
      </c>
      <c r="J101" s="184">
        <f t="shared" si="21"/>
        <v>0</v>
      </c>
      <c r="K101" s="184">
        <f t="shared" si="21"/>
        <v>80</v>
      </c>
      <c r="L101" s="184">
        <f t="shared" si="21"/>
        <v>418.1</v>
      </c>
      <c r="M101" s="184">
        <f t="shared" si="21"/>
        <v>421.90000000000003</v>
      </c>
      <c r="N101" s="1127"/>
      <c r="O101" s="1128"/>
      <c r="P101" s="1128"/>
      <c r="Q101" s="1129"/>
      <c r="R101" s="144"/>
      <c r="S101" s="144"/>
      <c r="T101" s="167"/>
      <c r="U101" s="144"/>
      <c r="V101" s="144"/>
      <c r="W101" s="144"/>
    </row>
    <row r="102" spans="1:23" ht="13.8" thickBot="1">
      <c r="A102" s="132" t="s">
        <v>35</v>
      </c>
      <c r="B102" s="3312" t="s">
        <v>740</v>
      </c>
      <c r="C102" s="3312"/>
      <c r="D102" s="3312"/>
      <c r="E102" s="3312"/>
      <c r="F102" s="3312"/>
      <c r="G102" s="3312"/>
      <c r="H102" s="3312"/>
      <c r="I102" s="3312"/>
      <c r="J102" s="3312"/>
      <c r="K102" s="3312"/>
      <c r="L102" s="3312"/>
      <c r="M102" s="3312"/>
      <c r="N102" s="3312"/>
      <c r="O102" s="3312"/>
      <c r="P102" s="3312"/>
      <c r="Q102" s="3313"/>
      <c r="R102" s="144"/>
      <c r="S102" s="144"/>
      <c r="T102" s="144"/>
      <c r="U102" s="144"/>
      <c r="V102" s="144"/>
      <c r="W102" s="144"/>
    </row>
    <row r="103" spans="1:23" ht="13.8" thickBot="1">
      <c r="A103" s="133" t="s">
        <v>35</v>
      </c>
      <c r="B103" s="134" t="s">
        <v>11</v>
      </c>
      <c r="C103" s="3422" t="s">
        <v>741</v>
      </c>
      <c r="D103" s="3423"/>
      <c r="E103" s="3423"/>
      <c r="F103" s="3423"/>
      <c r="G103" s="3423"/>
      <c r="H103" s="3423"/>
      <c r="I103" s="3423"/>
      <c r="J103" s="3423"/>
      <c r="K103" s="3423"/>
      <c r="L103" s="3423"/>
      <c r="M103" s="3423"/>
      <c r="N103" s="3423"/>
      <c r="O103" s="3423"/>
      <c r="P103" s="3423"/>
      <c r="Q103" s="3424"/>
      <c r="R103" s="144"/>
      <c r="S103" s="144"/>
      <c r="T103" s="144"/>
      <c r="U103" s="144"/>
      <c r="V103" s="144"/>
      <c r="W103" s="144"/>
    </row>
    <row r="104" spans="1:23" ht="13.2" customHeight="1">
      <c r="A104" s="3372" t="s">
        <v>35</v>
      </c>
      <c r="B104" s="3375" t="s">
        <v>11</v>
      </c>
      <c r="C104" s="3377" t="s">
        <v>11</v>
      </c>
      <c r="D104" s="4533" t="s">
        <v>365</v>
      </c>
      <c r="E104" s="2823" t="s">
        <v>40</v>
      </c>
      <c r="F104" s="4434" t="s">
        <v>213</v>
      </c>
      <c r="G104" s="135" t="s">
        <v>69</v>
      </c>
      <c r="H104" s="177">
        <v>166</v>
      </c>
      <c r="I104" s="151">
        <v>166</v>
      </c>
      <c r="J104" s="177">
        <v>0</v>
      </c>
      <c r="K104" s="151">
        <v>0</v>
      </c>
      <c r="L104" s="156">
        <v>409.4</v>
      </c>
      <c r="M104" s="151">
        <v>409.4</v>
      </c>
      <c r="N104" s="4426" t="s">
        <v>742</v>
      </c>
      <c r="O104" s="4437">
        <v>400</v>
      </c>
      <c r="P104" s="4439" t="s">
        <v>743</v>
      </c>
      <c r="Q104" s="4451" t="s">
        <v>744</v>
      </c>
      <c r="R104" s="144"/>
      <c r="S104" s="144"/>
      <c r="T104" s="144"/>
      <c r="U104" s="144"/>
      <c r="V104" s="144"/>
      <c r="W104" s="144"/>
    </row>
    <row r="105" spans="1:23">
      <c r="A105" s="3373"/>
      <c r="B105" s="2842"/>
      <c r="C105" s="3378"/>
      <c r="D105" s="4534"/>
      <c r="E105" s="2834"/>
      <c r="F105" s="3317"/>
      <c r="G105" s="1864" t="s">
        <v>36</v>
      </c>
      <c r="H105" s="178">
        <v>300</v>
      </c>
      <c r="I105" s="1130">
        <v>300</v>
      </c>
      <c r="J105" s="178">
        <v>0</v>
      </c>
      <c r="K105" s="1131">
        <v>0</v>
      </c>
      <c r="L105" s="16">
        <v>300</v>
      </c>
      <c r="M105" s="1131">
        <v>300</v>
      </c>
      <c r="N105" s="4436"/>
      <c r="O105" s="4449"/>
      <c r="P105" s="4450"/>
      <c r="Q105" s="4452"/>
      <c r="R105" s="144"/>
      <c r="S105" s="144"/>
      <c r="T105" s="144"/>
      <c r="U105" s="144"/>
      <c r="V105" s="144"/>
      <c r="W105" s="144"/>
    </row>
    <row r="106" spans="1:23">
      <c r="A106" s="3373"/>
      <c r="B106" s="2842"/>
      <c r="C106" s="3378"/>
      <c r="D106" s="4534"/>
      <c r="E106" s="2834"/>
      <c r="F106" s="3317"/>
      <c r="G106" s="252" t="s">
        <v>68</v>
      </c>
      <c r="H106" s="179">
        <v>80</v>
      </c>
      <c r="I106" s="1132">
        <v>80</v>
      </c>
      <c r="J106" s="179">
        <v>15.1</v>
      </c>
      <c r="K106" s="1132">
        <v>0</v>
      </c>
      <c r="L106" s="355">
        <v>0</v>
      </c>
      <c r="M106" s="1132">
        <v>0</v>
      </c>
      <c r="N106" s="4436"/>
      <c r="O106" s="4449"/>
      <c r="P106" s="4450"/>
      <c r="Q106" s="4452"/>
      <c r="R106" s="144"/>
      <c r="S106" s="144"/>
      <c r="T106" s="144"/>
      <c r="U106" s="144"/>
      <c r="V106" s="144"/>
      <c r="W106" s="144"/>
    </row>
    <row r="107" spans="1:23" ht="13.8" thickBot="1">
      <c r="A107" s="3373"/>
      <c r="B107" s="2842"/>
      <c r="C107" s="3378"/>
      <c r="D107" s="4534"/>
      <c r="E107" s="3653"/>
      <c r="F107" s="3317"/>
      <c r="G107" s="255" t="s">
        <v>12</v>
      </c>
      <c r="H107" s="1352">
        <f>SUM(H104,H105,H106)</f>
        <v>546</v>
      </c>
      <c r="I107" s="650">
        <f>SUM(I104,I105,I106)</f>
        <v>546</v>
      </c>
      <c r="J107" s="1352">
        <f>J106</f>
        <v>15.1</v>
      </c>
      <c r="K107" s="650">
        <v>0</v>
      </c>
      <c r="L107" s="1352">
        <f>SUM(L104:L106)</f>
        <v>709.4</v>
      </c>
      <c r="M107" s="650">
        <f>SUM(M104:M106)</f>
        <v>709.4</v>
      </c>
      <c r="N107" s="4436"/>
      <c r="O107" s="4449"/>
      <c r="P107" s="4450"/>
      <c r="Q107" s="4452"/>
      <c r="R107" s="144"/>
      <c r="S107" s="144"/>
      <c r="T107" s="144"/>
      <c r="U107" s="144"/>
      <c r="V107" s="144"/>
      <c r="W107" s="144"/>
    </row>
    <row r="108" spans="1:23" ht="13.8" thickBot="1">
      <c r="A108" s="140" t="s">
        <v>35</v>
      </c>
      <c r="B108" s="138" t="s">
        <v>11</v>
      </c>
      <c r="C108" s="4530" t="s">
        <v>14</v>
      </c>
      <c r="D108" s="4531"/>
      <c r="E108" s="4531"/>
      <c r="F108" s="4531"/>
      <c r="G108" s="4532"/>
      <c r="H108" s="1125">
        <f t="shared" ref="H108:M108" si="22">SUM(H107)</f>
        <v>546</v>
      </c>
      <c r="I108" s="1126">
        <f t="shared" si="22"/>
        <v>546</v>
      </c>
      <c r="J108" s="2809">
        <f t="shared" si="22"/>
        <v>15.1</v>
      </c>
      <c r="K108" s="1126">
        <f t="shared" si="22"/>
        <v>0</v>
      </c>
      <c r="L108" s="2809">
        <f t="shared" si="22"/>
        <v>709.4</v>
      </c>
      <c r="M108" s="1126">
        <f t="shared" si="22"/>
        <v>709.4</v>
      </c>
      <c r="N108" s="2810"/>
      <c r="O108" s="2811"/>
      <c r="P108" s="2811"/>
      <c r="Q108" s="2812"/>
      <c r="R108" s="144"/>
      <c r="S108" s="144"/>
      <c r="T108" s="144"/>
      <c r="U108" s="144"/>
      <c r="V108" s="144"/>
      <c r="W108" s="144"/>
    </row>
    <row r="109" spans="1:23" ht="13.8" thickBot="1">
      <c r="A109" s="133" t="s">
        <v>35</v>
      </c>
      <c r="B109" s="3565" t="s">
        <v>59</v>
      </c>
      <c r="C109" s="3566"/>
      <c r="D109" s="3566"/>
      <c r="E109" s="3566"/>
      <c r="F109" s="3566"/>
      <c r="G109" s="4081"/>
      <c r="H109" s="184">
        <f>SUM(H108)</f>
        <v>546</v>
      </c>
      <c r="I109" s="184">
        <f t="shared" ref="I109:M109" si="23">SUM(I108)</f>
        <v>546</v>
      </c>
      <c r="J109" s="1133">
        <f t="shared" si="23"/>
        <v>15.1</v>
      </c>
      <c r="K109" s="184">
        <f t="shared" si="23"/>
        <v>0</v>
      </c>
      <c r="L109" s="1134">
        <f t="shared" si="23"/>
        <v>709.4</v>
      </c>
      <c r="M109" s="184">
        <f t="shared" si="23"/>
        <v>709.4</v>
      </c>
      <c r="N109" s="1128"/>
      <c r="O109" s="1128"/>
      <c r="P109" s="1128"/>
      <c r="Q109" s="1129"/>
      <c r="R109" s="144"/>
      <c r="S109" s="144"/>
      <c r="T109" s="144"/>
      <c r="U109" s="144"/>
      <c r="V109" s="144"/>
      <c r="W109" s="144"/>
    </row>
    <row r="110" spans="1:23" ht="13.8" thickBot="1">
      <c r="A110" s="186" t="s">
        <v>11</v>
      </c>
      <c r="B110" s="2870" t="s">
        <v>228</v>
      </c>
      <c r="C110" s="2871"/>
      <c r="D110" s="2871"/>
      <c r="E110" s="2871"/>
      <c r="F110" s="2871"/>
      <c r="G110" s="2872"/>
      <c r="H110" s="190">
        <f>SUM(H49,H87,H101,H109)</f>
        <v>35406.30000000001</v>
      </c>
      <c r="I110" s="190">
        <f>SUM(I49,I87,I101,I109)</f>
        <v>35299.000000000007</v>
      </c>
      <c r="J110" s="190">
        <f>SUM(J49,J87,J101,J109)</f>
        <v>3938.5</v>
      </c>
      <c r="K110" s="190">
        <f>SUM(K49,K87,K101,K109)</f>
        <v>107.3</v>
      </c>
      <c r="L110" s="190">
        <f>SUM(L49,L87,L100,L108)</f>
        <v>35111.399999999994</v>
      </c>
      <c r="M110" s="190">
        <f>SUM(M49,M87,M100,M108)</f>
        <v>35165</v>
      </c>
      <c r="N110" s="1135"/>
      <c r="O110" s="1136"/>
      <c r="P110" s="1136"/>
      <c r="Q110" s="1137"/>
      <c r="R110" s="168"/>
      <c r="S110" s="168"/>
      <c r="T110" s="168"/>
      <c r="U110" s="168"/>
      <c r="V110" s="168"/>
      <c r="W110" s="168"/>
    </row>
    <row r="111" spans="1:23">
      <c r="A111" s="125"/>
      <c r="B111" s="126"/>
      <c r="C111" s="126"/>
      <c r="D111" s="126"/>
      <c r="E111" s="126"/>
      <c r="F111" s="143"/>
      <c r="G111" s="143"/>
      <c r="H111" s="143"/>
      <c r="I111" s="143"/>
      <c r="J111" s="143"/>
      <c r="K111" s="143"/>
      <c r="L111" s="143"/>
      <c r="M111" s="143"/>
      <c r="N111" s="128"/>
      <c r="O111" s="128"/>
      <c r="P111" s="128"/>
      <c r="Q111" s="128"/>
      <c r="R111" s="168"/>
      <c r="S111" s="168"/>
      <c r="T111" s="168"/>
      <c r="U111" s="168"/>
      <c r="V111" s="168"/>
      <c r="W111" s="168"/>
    </row>
    <row r="112" spans="1:23" ht="16.2" customHeight="1" thickBot="1">
      <c r="A112" s="124"/>
      <c r="B112" s="124"/>
      <c r="C112" s="127"/>
      <c r="D112" s="169"/>
      <c r="E112" s="162"/>
      <c r="F112" s="4537" t="s">
        <v>16</v>
      </c>
      <c r="G112" s="4537"/>
      <c r="H112" s="4537"/>
      <c r="I112" s="4537"/>
      <c r="J112" s="4537"/>
      <c r="K112" s="4537"/>
      <c r="L112" s="4537"/>
      <c r="M112" s="4537"/>
      <c r="N112" s="124"/>
      <c r="O112" s="161"/>
      <c r="P112" s="124"/>
      <c r="Q112" s="124"/>
      <c r="R112" s="168"/>
      <c r="S112" s="168"/>
      <c r="T112" s="168"/>
      <c r="U112" s="168"/>
      <c r="V112" s="168"/>
      <c r="W112" s="168"/>
    </row>
    <row r="113" spans="1:23" ht="46.2" customHeight="1" thickBot="1">
      <c r="A113" s="124"/>
      <c r="B113" s="124"/>
      <c r="C113" s="2864" t="s">
        <v>17</v>
      </c>
      <c r="D113" s="2865"/>
      <c r="E113" s="2865"/>
      <c r="F113" s="2865"/>
      <c r="G113" s="2866"/>
      <c r="H113" s="2914" t="s">
        <v>725</v>
      </c>
      <c r="I113" s="2915"/>
      <c r="J113" s="2915"/>
      <c r="K113" s="2916"/>
      <c r="L113" s="144"/>
      <c r="M113" s="144"/>
      <c r="N113" s="124"/>
      <c r="O113" s="161"/>
      <c r="P113" s="124"/>
      <c r="Q113" s="124"/>
      <c r="R113" s="168"/>
      <c r="S113" s="168"/>
      <c r="T113" s="168"/>
      <c r="U113" s="168"/>
      <c r="V113" s="168"/>
      <c r="W113" s="168"/>
    </row>
    <row r="114" spans="1:23" ht="13.95" customHeight="1" thickBot="1">
      <c r="A114" s="124"/>
      <c r="B114" s="124"/>
      <c r="C114" s="2857" t="s">
        <v>18</v>
      </c>
      <c r="D114" s="2858"/>
      <c r="E114" s="2858"/>
      <c r="F114" s="2858"/>
      <c r="G114" s="2859"/>
      <c r="H114" s="4538">
        <f>H115+H116+H117+H118+H119+H120+H121+H122+H123</f>
        <v>35406.300000000003</v>
      </c>
      <c r="I114" s="4539"/>
      <c r="J114" s="4539"/>
      <c r="K114" s="4540"/>
      <c r="L114" s="144"/>
      <c r="M114" s="144"/>
      <c r="N114" s="124"/>
      <c r="O114" s="161"/>
      <c r="P114" s="124"/>
      <c r="Q114" s="124"/>
      <c r="R114" s="144"/>
      <c r="S114" s="144"/>
      <c r="T114" s="144"/>
      <c r="U114" s="144"/>
      <c r="V114" s="144"/>
      <c r="W114" s="144"/>
    </row>
    <row r="115" spans="1:23" ht="13.2" customHeight="1">
      <c r="A115" s="124"/>
      <c r="B115" s="124"/>
      <c r="C115" s="2884" t="s">
        <v>60</v>
      </c>
      <c r="D115" s="2885"/>
      <c r="E115" s="2885"/>
      <c r="F115" s="2885"/>
      <c r="G115" s="2886"/>
      <c r="H115" s="4554">
        <v>9664.4</v>
      </c>
      <c r="I115" s="4554"/>
      <c r="J115" s="4554"/>
      <c r="K115" s="4555"/>
      <c r="L115" s="144"/>
      <c r="M115" s="144"/>
      <c r="N115" s="998"/>
      <c r="O115" s="161"/>
      <c r="P115" s="124"/>
      <c r="Q115" s="124"/>
      <c r="R115" s="144"/>
      <c r="S115" s="144"/>
      <c r="T115" s="144"/>
      <c r="U115" s="144"/>
      <c r="V115" s="144"/>
      <c r="W115" s="144"/>
    </row>
    <row r="116" spans="1:23" ht="13.2" customHeight="1">
      <c r="A116" s="124"/>
      <c r="B116" s="124"/>
      <c r="C116" s="2890" t="s">
        <v>772</v>
      </c>
      <c r="D116" s="2891"/>
      <c r="E116" s="2891"/>
      <c r="F116" s="2891"/>
      <c r="G116" s="2892"/>
      <c r="H116" s="4535">
        <v>132.4</v>
      </c>
      <c r="I116" s="4535"/>
      <c r="J116" s="4535"/>
      <c r="K116" s="4536"/>
      <c r="L116" s="1138"/>
      <c r="M116" s="144"/>
      <c r="N116" s="124"/>
      <c r="O116" s="161"/>
      <c r="P116" s="124"/>
      <c r="Q116" s="124"/>
      <c r="R116" s="144"/>
      <c r="S116" s="144"/>
      <c r="T116" s="144"/>
      <c r="U116" s="144"/>
      <c r="V116" s="144"/>
      <c r="W116" s="144"/>
    </row>
    <row r="117" spans="1:23" ht="13.2" customHeight="1">
      <c r="A117" s="124"/>
      <c r="B117" s="124"/>
      <c r="C117" s="2890" t="s">
        <v>229</v>
      </c>
      <c r="D117" s="2891"/>
      <c r="E117" s="2891"/>
      <c r="F117" s="2891"/>
      <c r="G117" s="2892"/>
      <c r="H117" s="4535">
        <v>230.6</v>
      </c>
      <c r="I117" s="4535"/>
      <c r="J117" s="4535"/>
      <c r="K117" s="4536"/>
      <c r="L117" s="144"/>
      <c r="M117" s="144"/>
      <c r="N117" s="999"/>
      <c r="O117" s="161"/>
      <c r="P117" s="124"/>
      <c r="Q117" s="124"/>
      <c r="R117" s="144"/>
      <c r="S117" s="144"/>
      <c r="T117" s="144"/>
      <c r="U117" s="144"/>
      <c r="V117" s="144"/>
      <c r="W117" s="144"/>
    </row>
    <row r="118" spans="1:23" ht="13.2" customHeight="1">
      <c r="A118" s="124"/>
      <c r="B118" s="124"/>
      <c r="C118" s="2890" t="s">
        <v>230</v>
      </c>
      <c r="D118" s="2891"/>
      <c r="E118" s="2891"/>
      <c r="F118" s="2891"/>
      <c r="G118" s="2892"/>
      <c r="H118" s="4535">
        <v>3574.5</v>
      </c>
      <c r="I118" s="4535"/>
      <c r="J118" s="4535"/>
      <c r="K118" s="4536"/>
      <c r="L118" s="144"/>
      <c r="M118" s="144"/>
      <c r="N118" s="999"/>
      <c r="O118" s="161"/>
      <c r="P118" s="124"/>
      <c r="Q118" s="124"/>
      <c r="R118" s="144"/>
      <c r="S118" s="144"/>
      <c r="T118" s="144"/>
      <c r="U118" s="144"/>
      <c r="V118" s="144"/>
      <c r="W118" s="144"/>
    </row>
    <row r="119" spans="1:23" ht="13.2" customHeight="1">
      <c r="A119" s="124"/>
      <c r="B119" s="124"/>
      <c r="C119" s="2890" t="s">
        <v>231</v>
      </c>
      <c r="D119" s="2891"/>
      <c r="E119" s="2891"/>
      <c r="F119" s="2891"/>
      <c r="G119" s="2892"/>
      <c r="H119" s="4535">
        <v>62.9</v>
      </c>
      <c r="I119" s="4535"/>
      <c r="J119" s="4535"/>
      <c r="K119" s="4536"/>
      <c r="L119" s="144"/>
      <c r="M119" s="144"/>
      <c r="N119" s="124"/>
      <c r="O119" s="161"/>
      <c r="P119" s="124"/>
      <c r="Q119" s="124"/>
      <c r="R119" s="144"/>
      <c r="S119" s="144"/>
      <c r="T119" s="144"/>
      <c r="U119" s="144"/>
      <c r="V119" s="144"/>
      <c r="W119" s="144"/>
    </row>
    <row r="120" spans="1:23" ht="13.2" customHeight="1">
      <c r="A120" s="124"/>
      <c r="B120" s="124"/>
      <c r="C120" s="2890" t="s">
        <v>74</v>
      </c>
      <c r="D120" s="2891"/>
      <c r="E120" s="2891"/>
      <c r="F120" s="2891"/>
      <c r="G120" s="2892"/>
      <c r="H120" s="4535">
        <v>21147.7</v>
      </c>
      <c r="I120" s="4535"/>
      <c r="J120" s="4535"/>
      <c r="K120" s="4536"/>
      <c r="L120" s="144"/>
      <c r="M120" s="144"/>
      <c r="N120" s="999"/>
      <c r="O120" s="161"/>
      <c r="P120" s="124"/>
      <c r="Q120" s="124"/>
      <c r="R120" s="144"/>
      <c r="S120" s="144"/>
      <c r="T120" s="144"/>
      <c r="U120" s="144"/>
      <c r="V120" s="144"/>
      <c r="W120" s="144"/>
    </row>
    <row r="121" spans="1:23" ht="13.2" customHeight="1">
      <c r="A121" s="124"/>
      <c r="B121" s="124"/>
      <c r="C121" s="2890" t="s">
        <v>62</v>
      </c>
      <c r="D121" s="2891"/>
      <c r="E121" s="2891"/>
      <c r="F121" s="2891"/>
      <c r="G121" s="2892"/>
      <c r="H121" s="4535">
        <v>0</v>
      </c>
      <c r="I121" s="4546"/>
      <c r="J121" s="4546"/>
      <c r="K121" s="4547"/>
      <c r="L121" s="144"/>
      <c r="M121" s="144"/>
      <c r="N121" s="124"/>
      <c r="O121" s="161"/>
      <c r="P121" s="124"/>
      <c r="Q121" s="124"/>
      <c r="R121" s="144"/>
      <c r="S121" s="144"/>
      <c r="T121" s="144"/>
      <c r="U121" s="144"/>
      <c r="V121" s="144"/>
      <c r="W121" s="144"/>
    </row>
    <row r="122" spans="1:23" ht="13.2" customHeight="1">
      <c r="A122" s="124"/>
      <c r="B122" s="124"/>
      <c r="C122" s="3579" t="s">
        <v>232</v>
      </c>
      <c r="D122" s="4127"/>
      <c r="E122" s="4127"/>
      <c r="F122" s="4127"/>
      <c r="G122" s="4128"/>
      <c r="H122" s="4535">
        <v>149.30000000000001</v>
      </c>
      <c r="I122" s="4546"/>
      <c r="J122" s="4546"/>
      <c r="K122" s="4547"/>
      <c r="L122" s="144"/>
      <c r="M122" s="144"/>
      <c r="N122" s="998"/>
      <c r="O122" s="161"/>
      <c r="P122" s="124"/>
      <c r="Q122" s="124"/>
      <c r="R122" s="144"/>
      <c r="S122" s="144"/>
      <c r="T122" s="144"/>
      <c r="U122" s="144"/>
      <c r="V122" s="144"/>
      <c r="W122" s="144"/>
    </row>
    <row r="123" spans="1:23" ht="13.95" customHeight="1" thickBot="1">
      <c r="A123" s="124"/>
      <c r="B123" s="124"/>
      <c r="C123" s="4548" t="s">
        <v>722</v>
      </c>
      <c r="D123" s="4549"/>
      <c r="E123" s="4549"/>
      <c r="F123" s="4549"/>
      <c r="G123" s="4550"/>
      <c r="H123" s="4551">
        <v>444.5</v>
      </c>
      <c r="I123" s="4552"/>
      <c r="J123" s="4552"/>
      <c r="K123" s="4553"/>
      <c r="L123" s="144"/>
      <c r="M123" s="144"/>
      <c r="N123" s="998"/>
      <c r="O123" s="161"/>
      <c r="P123" s="124"/>
      <c r="Q123" s="124"/>
      <c r="R123" s="144"/>
      <c r="S123" s="144"/>
      <c r="T123" s="144"/>
      <c r="U123" s="144"/>
      <c r="V123" s="144"/>
      <c r="W123" s="144"/>
    </row>
    <row r="124" spans="1:23" ht="13.95" customHeight="1" thickBot="1">
      <c r="A124" s="124"/>
      <c r="B124" s="124"/>
      <c r="C124" s="2857" t="s">
        <v>19</v>
      </c>
      <c r="D124" s="2858"/>
      <c r="E124" s="2858"/>
      <c r="F124" s="2858"/>
      <c r="G124" s="2859"/>
      <c r="H124" s="4541">
        <f>H125*1</f>
        <v>0</v>
      </c>
      <c r="I124" s="4542"/>
      <c r="J124" s="4542"/>
      <c r="K124" s="4543"/>
      <c r="L124" s="144"/>
      <c r="M124" s="144"/>
      <c r="N124" s="124"/>
      <c r="O124" s="161"/>
      <c r="P124" s="124"/>
      <c r="Q124" s="124"/>
      <c r="R124" s="144"/>
      <c r="S124" s="144"/>
      <c r="T124" s="144"/>
      <c r="U124" s="144"/>
      <c r="V124" s="144"/>
      <c r="W124" s="144"/>
    </row>
    <row r="125" spans="1:23" ht="13.95" customHeight="1" thickBot="1">
      <c r="A125" s="124"/>
      <c r="B125" s="124"/>
      <c r="C125" s="4132" t="s">
        <v>64</v>
      </c>
      <c r="D125" s="4133"/>
      <c r="E125" s="4133"/>
      <c r="F125" s="4133"/>
      <c r="G125" s="4134"/>
      <c r="H125" s="4535">
        <v>0</v>
      </c>
      <c r="I125" s="4535"/>
      <c r="J125" s="4535"/>
      <c r="K125" s="4536"/>
      <c r="L125" s="144"/>
      <c r="M125" s="144"/>
      <c r="N125" s="124"/>
      <c r="O125" s="161"/>
      <c r="P125" s="124"/>
      <c r="Q125" s="124"/>
      <c r="R125" s="144"/>
      <c r="S125" s="144"/>
      <c r="T125" s="144"/>
      <c r="U125" s="144"/>
      <c r="V125" s="144"/>
      <c r="W125" s="144"/>
    </row>
    <row r="126" spans="1:23" ht="13.95" customHeight="1" thickBot="1">
      <c r="A126" s="124"/>
      <c r="B126" s="124"/>
      <c r="C126" s="4123" t="s">
        <v>20</v>
      </c>
      <c r="D126" s="4124"/>
      <c r="E126" s="4124"/>
      <c r="F126" s="4124"/>
      <c r="G126" s="4125"/>
      <c r="H126" s="4544">
        <f>H124+H114</f>
        <v>35406.300000000003</v>
      </c>
      <c r="I126" s="4544"/>
      <c r="J126" s="4544"/>
      <c r="K126" s="4545"/>
      <c r="L126" s="124"/>
      <c r="M126" s="124"/>
      <c r="N126" s="124"/>
      <c r="O126" s="161"/>
      <c r="P126" s="124"/>
      <c r="Q126" s="124"/>
      <c r="R126" s="144"/>
      <c r="S126" s="144"/>
      <c r="T126" s="144"/>
      <c r="U126" s="144"/>
      <c r="V126" s="144"/>
      <c r="W126" s="144"/>
    </row>
  </sheetData>
  <mergeCells count="288">
    <mergeCell ref="N1:Q1"/>
    <mergeCell ref="C124:G124"/>
    <mergeCell ref="H124:K124"/>
    <mergeCell ref="C125:G125"/>
    <mergeCell ref="H125:K125"/>
    <mergeCell ref="C126:G126"/>
    <mergeCell ref="H126:K126"/>
    <mergeCell ref="C121:G121"/>
    <mergeCell ref="H121:K121"/>
    <mergeCell ref="C122:G122"/>
    <mergeCell ref="H122:K122"/>
    <mergeCell ref="C123:G123"/>
    <mergeCell ref="H123:K123"/>
    <mergeCell ref="C118:G118"/>
    <mergeCell ref="H118:K118"/>
    <mergeCell ref="C119:G119"/>
    <mergeCell ref="H119:K119"/>
    <mergeCell ref="C120:G120"/>
    <mergeCell ref="H120:K120"/>
    <mergeCell ref="C115:G115"/>
    <mergeCell ref="H115:K115"/>
    <mergeCell ref="C116:G116"/>
    <mergeCell ref="H116:K116"/>
    <mergeCell ref="C117:G117"/>
    <mergeCell ref="H117:K117"/>
    <mergeCell ref="B110:G110"/>
    <mergeCell ref="F112:M112"/>
    <mergeCell ref="C113:G113"/>
    <mergeCell ref="H113:K113"/>
    <mergeCell ref="C114:G114"/>
    <mergeCell ref="H114:K114"/>
    <mergeCell ref="N104:N107"/>
    <mergeCell ref="O104:O107"/>
    <mergeCell ref="P104:P107"/>
    <mergeCell ref="Q104:Q107"/>
    <mergeCell ref="C108:G108"/>
    <mergeCell ref="B109:G109"/>
    <mergeCell ref="A104:A107"/>
    <mergeCell ref="B104:B107"/>
    <mergeCell ref="C104:C107"/>
    <mergeCell ref="D104:D107"/>
    <mergeCell ref="E104:E107"/>
    <mergeCell ref="F104:F107"/>
    <mergeCell ref="P98:P99"/>
    <mergeCell ref="Q98:Q99"/>
    <mergeCell ref="C100:G100"/>
    <mergeCell ref="B101:G101"/>
    <mergeCell ref="B102:Q102"/>
    <mergeCell ref="C103:Q103"/>
    <mergeCell ref="C98:C99"/>
    <mergeCell ref="D98:D99"/>
    <mergeCell ref="E98:E99"/>
    <mergeCell ref="F98:F99"/>
    <mergeCell ref="N98:N99"/>
    <mergeCell ref="O98:O99"/>
    <mergeCell ref="P90:P93"/>
    <mergeCell ref="Q90:Q93"/>
    <mergeCell ref="C94:C97"/>
    <mergeCell ref="D94:D97"/>
    <mergeCell ref="E94:E97"/>
    <mergeCell ref="F94:F97"/>
    <mergeCell ref="N94:N97"/>
    <mergeCell ref="O94:O97"/>
    <mergeCell ref="P94:P97"/>
    <mergeCell ref="Q94:Q97"/>
    <mergeCell ref="C90:C93"/>
    <mergeCell ref="D90:D93"/>
    <mergeCell ref="E90:E93"/>
    <mergeCell ref="F90:F93"/>
    <mergeCell ref="N90:N93"/>
    <mergeCell ref="O90:O93"/>
    <mergeCell ref="Q84:Q85"/>
    <mergeCell ref="C86:G86"/>
    <mergeCell ref="B87:G87"/>
    <mergeCell ref="B88:Q88"/>
    <mergeCell ref="C89:Q89"/>
    <mergeCell ref="P82:P83"/>
    <mergeCell ref="Q82:Q83"/>
    <mergeCell ref="A84:A85"/>
    <mergeCell ref="B84:B85"/>
    <mergeCell ref="C84:C85"/>
    <mergeCell ref="D84:D85"/>
    <mergeCell ref="E84:E85"/>
    <mergeCell ref="F84:F85"/>
    <mergeCell ref="N84:N85"/>
    <mergeCell ref="O84:O85"/>
    <mergeCell ref="A82:A83"/>
    <mergeCell ref="B82:B83"/>
    <mergeCell ref="C82:C83"/>
    <mergeCell ref="D82:D83"/>
    <mergeCell ref="E82:E83"/>
    <mergeCell ref="F82:F83"/>
    <mergeCell ref="N82:N83"/>
    <mergeCell ref="O82:O83"/>
    <mergeCell ref="P84:P85"/>
    <mergeCell ref="C79:Q79"/>
    <mergeCell ref="A80:A81"/>
    <mergeCell ref="B80:B81"/>
    <mergeCell ref="C80:C81"/>
    <mergeCell ref="D80:D81"/>
    <mergeCell ref="E80:E81"/>
    <mergeCell ref="F80:F81"/>
    <mergeCell ref="N80:N81"/>
    <mergeCell ref="O80:O81"/>
    <mergeCell ref="P80:P81"/>
    <mergeCell ref="Q80:Q81"/>
    <mergeCell ref="C74:C77"/>
    <mergeCell ref="D74:D77"/>
    <mergeCell ref="E74:E77"/>
    <mergeCell ref="F74:F77"/>
    <mergeCell ref="O74:O77"/>
    <mergeCell ref="P74:P77"/>
    <mergeCell ref="Q74:Q77"/>
    <mergeCell ref="N75:N77"/>
    <mergeCell ref="C78:G78"/>
    <mergeCell ref="C65:G65"/>
    <mergeCell ref="C66:Q66"/>
    <mergeCell ref="C67:C73"/>
    <mergeCell ref="D67:D73"/>
    <mergeCell ref="E67:E73"/>
    <mergeCell ref="F67:F73"/>
    <mergeCell ref="N67:N73"/>
    <mergeCell ref="O67:O73"/>
    <mergeCell ref="C60:C64"/>
    <mergeCell ref="D60:D64"/>
    <mergeCell ref="E60:E64"/>
    <mergeCell ref="F60:F64"/>
    <mergeCell ref="N60:N64"/>
    <mergeCell ref="O60:O64"/>
    <mergeCell ref="P67:P73"/>
    <mergeCell ref="Q67:Q73"/>
    <mergeCell ref="C52:C59"/>
    <mergeCell ref="D52:D59"/>
    <mergeCell ref="E52:E59"/>
    <mergeCell ref="F52:F59"/>
    <mergeCell ref="N52:N59"/>
    <mergeCell ref="O52:O59"/>
    <mergeCell ref="P52:P59"/>
    <mergeCell ref="Q52:Q59"/>
    <mergeCell ref="P60:P64"/>
    <mergeCell ref="Q60:Q64"/>
    <mergeCell ref="Q46:Q47"/>
    <mergeCell ref="C48:G48"/>
    <mergeCell ref="B49:G49"/>
    <mergeCell ref="P41:P43"/>
    <mergeCell ref="Q41:Q43"/>
    <mergeCell ref="C44:G44"/>
    <mergeCell ref="C45:Q45"/>
    <mergeCell ref="B50:Q50"/>
    <mergeCell ref="C51:Q51"/>
    <mergeCell ref="B33:B34"/>
    <mergeCell ref="C33:C34"/>
    <mergeCell ref="D33:D34"/>
    <mergeCell ref="E33:E34"/>
    <mergeCell ref="F33:F34"/>
    <mergeCell ref="N33:N34"/>
    <mergeCell ref="A46:A47"/>
    <mergeCell ref="B46:B47"/>
    <mergeCell ref="C46:C47"/>
    <mergeCell ref="D46:D47"/>
    <mergeCell ref="E46:E47"/>
    <mergeCell ref="F46:F47"/>
    <mergeCell ref="C39:G39"/>
    <mergeCell ref="C40:Q40"/>
    <mergeCell ref="A41:A43"/>
    <mergeCell ref="B41:B43"/>
    <mergeCell ref="D41:D43"/>
    <mergeCell ref="E41:E43"/>
    <mergeCell ref="F41:F43"/>
    <mergeCell ref="N41:N43"/>
    <mergeCell ref="O41:O43"/>
    <mergeCell ref="N46:N47"/>
    <mergeCell ref="O46:O47"/>
    <mergeCell ref="P46:P47"/>
    <mergeCell ref="D35:D36"/>
    <mergeCell ref="E35:E36"/>
    <mergeCell ref="F35:F36"/>
    <mergeCell ref="N35:N36"/>
    <mergeCell ref="O35:O36"/>
    <mergeCell ref="P35:P36"/>
    <mergeCell ref="Q35:Q36"/>
    <mergeCell ref="A37:A38"/>
    <mergeCell ref="B37:B38"/>
    <mergeCell ref="C37:C38"/>
    <mergeCell ref="D37:D38"/>
    <mergeCell ref="E37:E38"/>
    <mergeCell ref="F37:F38"/>
    <mergeCell ref="N37:N38"/>
    <mergeCell ref="O37:O38"/>
    <mergeCell ref="P37:P38"/>
    <mergeCell ref="Q37:Q38"/>
    <mergeCell ref="O33:O34"/>
    <mergeCell ref="P33:P34"/>
    <mergeCell ref="P25:P27"/>
    <mergeCell ref="Q25:Q27"/>
    <mergeCell ref="C28:G28"/>
    <mergeCell ref="C29:Q29"/>
    <mergeCell ref="A30:A32"/>
    <mergeCell ref="B30:B32"/>
    <mergeCell ref="C30:C32"/>
    <mergeCell ref="D30:D32"/>
    <mergeCell ref="E30:E32"/>
    <mergeCell ref="F30:F32"/>
    <mergeCell ref="C25:C27"/>
    <mergeCell ref="D25:D27"/>
    <mergeCell ref="E25:E27"/>
    <mergeCell ref="F25:F27"/>
    <mergeCell ref="N25:N27"/>
    <mergeCell ref="O25:O27"/>
    <mergeCell ref="N30:N32"/>
    <mergeCell ref="O30:O32"/>
    <mergeCell ref="P30:P32"/>
    <mergeCell ref="Q30:Q32"/>
    <mergeCell ref="Q33:Q34"/>
    <mergeCell ref="A33:A34"/>
    <mergeCell ref="Q21:Q22"/>
    <mergeCell ref="C23:C24"/>
    <mergeCell ref="D23:D24"/>
    <mergeCell ref="E23:E24"/>
    <mergeCell ref="F23:F24"/>
    <mergeCell ref="N23:N24"/>
    <mergeCell ref="O23:O24"/>
    <mergeCell ref="P23:P24"/>
    <mergeCell ref="Q23:Q24"/>
    <mergeCell ref="D21:D22"/>
    <mergeCell ref="E21:E22"/>
    <mergeCell ref="F21:F22"/>
    <mergeCell ref="N21:N22"/>
    <mergeCell ref="O21:O22"/>
    <mergeCell ref="P21:P22"/>
    <mergeCell ref="P17:P18"/>
    <mergeCell ref="Q17:Q18"/>
    <mergeCell ref="C19:C20"/>
    <mergeCell ref="D19:D20"/>
    <mergeCell ref="E19:E20"/>
    <mergeCell ref="F19:F20"/>
    <mergeCell ref="N19:N20"/>
    <mergeCell ref="O19:O20"/>
    <mergeCell ref="P19:P20"/>
    <mergeCell ref="Q19:Q20"/>
    <mergeCell ref="C17:C18"/>
    <mergeCell ref="D17:D18"/>
    <mergeCell ref="E17:E18"/>
    <mergeCell ref="F17:F18"/>
    <mergeCell ref="N17:N18"/>
    <mergeCell ref="O17:O18"/>
    <mergeCell ref="P11:P13"/>
    <mergeCell ref="Q11:Q13"/>
    <mergeCell ref="C14:C16"/>
    <mergeCell ref="D14:D16"/>
    <mergeCell ref="E14:E16"/>
    <mergeCell ref="F14:F16"/>
    <mergeCell ref="N14:N16"/>
    <mergeCell ref="O14:O16"/>
    <mergeCell ref="P14:P16"/>
    <mergeCell ref="Q14:Q16"/>
    <mergeCell ref="C11:C13"/>
    <mergeCell ref="D11:D13"/>
    <mergeCell ref="E11:E13"/>
    <mergeCell ref="F11:F13"/>
    <mergeCell ref="N11:N13"/>
    <mergeCell ref="O11:O13"/>
    <mergeCell ref="B7:Q7"/>
    <mergeCell ref="C8:Q8"/>
    <mergeCell ref="A9:A10"/>
    <mergeCell ref="B9:B10"/>
    <mergeCell ref="C9:C10"/>
    <mergeCell ref="D9:D10"/>
    <mergeCell ref="E9:E10"/>
    <mergeCell ref="F9:F10"/>
    <mergeCell ref="N9:N10"/>
    <mergeCell ref="M4:M6"/>
    <mergeCell ref="N4:Q4"/>
    <mergeCell ref="H5:H6"/>
    <mergeCell ref="I5:J5"/>
    <mergeCell ref="K5:K6"/>
    <mergeCell ref="N5:N6"/>
    <mergeCell ref="O5:Q5"/>
    <mergeCell ref="D3:W3"/>
    <mergeCell ref="A4:A6"/>
    <mergeCell ref="B4:B6"/>
    <mergeCell ref="C4:C6"/>
    <mergeCell ref="D4:D6"/>
    <mergeCell ref="E4:E6"/>
    <mergeCell ref="F4:F6"/>
    <mergeCell ref="G4:G6"/>
    <mergeCell ref="H4:K4"/>
    <mergeCell ref="L4:L6"/>
  </mergeCells>
  <pageMargins left="0.7" right="0.7" top="0.75" bottom="0.75" header="0.3" footer="0.3"/>
  <pageSetup paperSize="9" orientation="landscape"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1"/>
  <sheetViews>
    <sheetView workbookViewId="0">
      <selection activeCell="U1" sqref="U1"/>
    </sheetView>
  </sheetViews>
  <sheetFormatPr defaultRowHeight="13.2"/>
  <cols>
    <col min="1" max="1" width="2.6640625" customWidth="1"/>
    <col min="2" max="6" width="2.5546875" customWidth="1"/>
    <col min="7" max="7" width="21.88671875" customWidth="1"/>
    <col min="8" max="8" width="7.88671875" customWidth="1"/>
    <col min="9" max="9" width="4.44140625" customWidth="1"/>
    <col min="10" max="10" width="5.6640625" customWidth="1"/>
    <col min="11" max="11" width="6.5546875" customWidth="1"/>
    <col min="12" max="12" width="6.6640625" customWidth="1"/>
    <col min="13" max="13" width="6.33203125" customWidth="1"/>
    <col min="14" max="14" width="6.109375" customWidth="1"/>
    <col min="15" max="15" width="7.109375" customWidth="1"/>
    <col min="16" max="16" width="6.44140625" customWidth="1"/>
    <col min="17" max="17" width="25" customWidth="1"/>
    <col min="18" max="18" width="4.6640625" customWidth="1"/>
    <col min="19" max="19" width="4.44140625" customWidth="1"/>
    <col min="20" max="20" width="4.33203125" customWidth="1"/>
  </cols>
  <sheetData>
    <row r="1" spans="1:20" ht="66" customHeight="1">
      <c r="A1" s="123"/>
      <c r="B1" s="123"/>
      <c r="C1" s="123"/>
      <c r="D1" s="123"/>
      <c r="E1" s="123"/>
      <c r="F1" s="123"/>
      <c r="G1" s="123"/>
      <c r="H1" s="123"/>
      <c r="I1" s="123"/>
      <c r="J1" s="123"/>
      <c r="K1" s="123"/>
      <c r="L1" s="123"/>
      <c r="M1" s="123"/>
      <c r="N1" s="123"/>
      <c r="O1" s="123"/>
      <c r="P1" s="123"/>
      <c r="Q1" s="3013" t="s">
        <v>1156</v>
      </c>
      <c r="R1" s="3013"/>
      <c r="S1" s="3013"/>
      <c r="T1" s="123"/>
    </row>
    <row r="2" spans="1:20" ht="15.6">
      <c r="A2" s="124"/>
      <c r="B2" s="124"/>
      <c r="C2" s="124"/>
      <c r="D2" s="124"/>
      <c r="E2" s="124"/>
      <c r="F2" s="124"/>
      <c r="G2" s="549" t="s">
        <v>264</v>
      </c>
      <c r="H2" s="549"/>
      <c r="I2" s="549"/>
      <c r="J2" s="2511"/>
      <c r="K2" s="2512"/>
      <c r="L2" s="2512"/>
      <c r="M2" s="2512"/>
      <c r="N2" s="2512"/>
      <c r="O2" s="2512"/>
      <c r="P2" s="2512"/>
      <c r="Q2" s="2512"/>
      <c r="R2" s="124"/>
      <c r="S2" s="124"/>
      <c r="T2" s="124"/>
    </row>
    <row r="3" spans="1:20" ht="13.8" thickBot="1">
      <c r="A3" s="121"/>
      <c r="B3" s="121"/>
      <c r="C3" s="121"/>
      <c r="D3" s="121"/>
      <c r="E3" s="121"/>
      <c r="F3" s="121"/>
      <c r="G3" s="2833" t="s">
        <v>33</v>
      </c>
      <c r="H3" s="2833"/>
      <c r="I3" s="2833"/>
      <c r="J3" s="2833"/>
      <c r="K3" s="2833"/>
      <c r="L3" s="2833"/>
      <c r="M3" s="2833"/>
      <c r="N3" s="2833"/>
      <c r="O3" s="2833"/>
      <c r="P3" s="2833"/>
      <c r="Q3" s="2833"/>
      <c r="R3" s="2833"/>
      <c r="S3" s="2833"/>
      <c r="T3" s="2833"/>
    </row>
    <row r="4" spans="1:20" ht="37.950000000000003" customHeight="1">
      <c r="A4" s="2896" t="s">
        <v>0</v>
      </c>
      <c r="B4" s="2899" t="s">
        <v>1</v>
      </c>
      <c r="C4" s="2899" t="s">
        <v>2</v>
      </c>
      <c r="D4" s="3685"/>
      <c r="E4" s="3685"/>
      <c r="F4" s="2899"/>
      <c r="G4" s="2902" t="s">
        <v>3</v>
      </c>
      <c r="H4" s="2905" t="s">
        <v>4</v>
      </c>
      <c r="I4" s="2908" t="s">
        <v>5</v>
      </c>
      <c r="J4" s="2905" t="s">
        <v>6</v>
      </c>
      <c r="K4" s="2914" t="s">
        <v>372</v>
      </c>
      <c r="L4" s="2915"/>
      <c r="M4" s="2915"/>
      <c r="N4" s="2916"/>
      <c r="O4" s="2917" t="s">
        <v>283</v>
      </c>
      <c r="P4" s="2911" t="s">
        <v>466</v>
      </c>
      <c r="Q4" s="2920" t="s">
        <v>21</v>
      </c>
      <c r="R4" s="2921"/>
      <c r="S4" s="2921"/>
      <c r="T4" s="2922"/>
    </row>
    <row r="5" spans="1:20">
      <c r="A5" s="2897"/>
      <c r="B5" s="2900"/>
      <c r="C5" s="2900"/>
      <c r="D5" s="4556"/>
      <c r="E5" s="4556"/>
      <c r="F5" s="2900"/>
      <c r="G5" s="2903"/>
      <c r="H5" s="2906"/>
      <c r="I5" s="2909"/>
      <c r="J5" s="2906"/>
      <c r="K5" s="2923" t="s">
        <v>7</v>
      </c>
      <c r="L5" s="2925" t="s">
        <v>8</v>
      </c>
      <c r="M5" s="2925"/>
      <c r="N5" s="2926" t="s">
        <v>76</v>
      </c>
      <c r="O5" s="2918"/>
      <c r="P5" s="2912"/>
      <c r="Q5" s="2928" t="s">
        <v>32</v>
      </c>
      <c r="R5" s="2930" t="s">
        <v>9</v>
      </c>
      <c r="S5" s="2930"/>
      <c r="T5" s="2931"/>
    </row>
    <row r="6" spans="1:20" ht="120.6" customHeight="1" thickBot="1">
      <c r="A6" s="2898"/>
      <c r="B6" s="2901"/>
      <c r="C6" s="2901"/>
      <c r="D6" s="4557"/>
      <c r="E6" s="4557"/>
      <c r="F6" s="2901"/>
      <c r="G6" s="2904"/>
      <c r="H6" s="2907"/>
      <c r="I6" s="2910"/>
      <c r="J6" s="2907"/>
      <c r="K6" s="2924"/>
      <c r="L6" s="2333" t="s">
        <v>7</v>
      </c>
      <c r="M6" s="2333" t="s">
        <v>10</v>
      </c>
      <c r="N6" s="2927"/>
      <c r="O6" s="2919"/>
      <c r="P6" s="2913"/>
      <c r="Q6" s="2929"/>
      <c r="R6" s="130" t="s">
        <v>235</v>
      </c>
      <c r="S6" s="130" t="s">
        <v>282</v>
      </c>
      <c r="T6" s="131" t="s">
        <v>373</v>
      </c>
    </row>
    <row r="7" spans="1:20" ht="28.95" customHeight="1" thickBot="1">
      <c r="A7" s="1075" t="s">
        <v>11</v>
      </c>
      <c r="B7" s="4266" t="s">
        <v>1152</v>
      </c>
      <c r="C7" s="4558"/>
      <c r="D7" s="4558"/>
      <c r="E7" s="4558"/>
      <c r="F7" s="4558"/>
      <c r="G7" s="4558"/>
      <c r="H7" s="4558"/>
      <c r="I7" s="4558"/>
      <c r="J7" s="4558"/>
      <c r="K7" s="4558"/>
      <c r="L7" s="4558"/>
      <c r="M7" s="4558"/>
      <c r="N7" s="4558"/>
      <c r="O7" s="4558"/>
      <c r="P7" s="4558"/>
      <c r="Q7" s="4558"/>
      <c r="R7" s="622"/>
      <c r="S7" s="622"/>
      <c r="T7" s="623"/>
    </row>
    <row r="8" spans="1:20" ht="43.2" customHeight="1" thickBot="1">
      <c r="A8" s="2506"/>
      <c r="B8" s="363"/>
      <c r="C8" s="363"/>
      <c r="D8" s="363"/>
      <c r="E8" s="363"/>
      <c r="F8" s="363"/>
      <c r="G8" s="363"/>
      <c r="H8" s="363"/>
      <c r="I8" s="363"/>
      <c r="J8" s="363"/>
      <c r="K8" s="363"/>
      <c r="L8" s="363"/>
      <c r="M8" s="363"/>
      <c r="N8" s="363"/>
      <c r="O8" s="363"/>
      <c r="P8" s="363"/>
      <c r="Q8" s="2513" t="s">
        <v>489</v>
      </c>
      <c r="R8" s="1170" t="s">
        <v>563</v>
      </c>
      <c r="S8" s="1170">
        <v>78.7</v>
      </c>
      <c r="T8" s="1171">
        <v>78.900000000000006</v>
      </c>
    </row>
    <row r="9" spans="1:20" ht="13.8" thickBot="1">
      <c r="A9" s="1049" t="s">
        <v>11</v>
      </c>
      <c r="B9" s="2343" t="s">
        <v>11</v>
      </c>
      <c r="C9" s="3698" t="s">
        <v>862</v>
      </c>
      <c r="D9" s="3698"/>
      <c r="E9" s="3698"/>
      <c r="F9" s="3698"/>
      <c r="G9" s="3698"/>
      <c r="H9" s="3698"/>
      <c r="I9" s="3698"/>
      <c r="J9" s="3698"/>
      <c r="K9" s="3698"/>
      <c r="L9" s="3698"/>
      <c r="M9" s="3698"/>
      <c r="N9" s="3698"/>
      <c r="O9" s="3698"/>
      <c r="P9" s="3698"/>
      <c r="Q9" s="3698"/>
      <c r="R9" s="3698"/>
      <c r="S9" s="3698"/>
      <c r="T9" s="4274"/>
    </row>
    <row r="10" spans="1:20" ht="24.6" thickBot="1">
      <c r="A10" s="1049"/>
      <c r="B10" s="2343"/>
      <c r="C10" s="2353"/>
      <c r="D10" s="2514"/>
      <c r="E10" s="2514"/>
      <c r="F10" s="2514"/>
      <c r="G10" s="2514"/>
      <c r="H10" s="2514"/>
      <c r="I10" s="2514"/>
      <c r="J10" s="2514"/>
      <c r="K10" s="2514"/>
      <c r="L10" s="2514"/>
      <c r="M10" s="2514"/>
      <c r="N10" s="2514"/>
      <c r="O10" s="2514"/>
      <c r="P10" s="2514"/>
      <c r="Q10" s="2394" t="s">
        <v>490</v>
      </c>
      <c r="R10" s="2515" t="s">
        <v>1135</v>
      </c>
      <c r="S10" s="2516">
        <v>32.4</v>
      </c>
      <c r="T10" s="2515">
        <v>32.200000000000003</v>
      </c>
    </row>
    <row r="11" spans="1:20" ht="36.6" thickBot="1">
      <c r="A11" s="1049"/>
      <c r="B11" s="2343"/>
      <c r="C11" s="2353"/>
      <c r="D11" s="2514"/>
      <c r="E11" s="2514"/>
      <c r="F11" s="2514"/>
      <c r="G11" s="2514"/>
      <c r="H11" s="2514"/>
      <c r="I11" s="2514"/>
      <c r="J11" s="2514"/>
      <c r="K11" s="2514"/>
      <c r="L11" s="2514"/>
      <c r="M11" s="2514"/>
      <c r="N11" s="2514"/>
      <c r="O11" s="2514"/>
      <c r="P11" s="2514"/>
      <c r="Q11" s="2394" t="s">
        <v>1154</v>
      </c>
      <c r="R11" s="2515" t="s">
        <v>1155</v>
      </c>
      <c r="S11" s="2516">
        <v>4320</v>
      </c>
      <c r="T11" s="2515">
        <v>4350</v>
      </c>
    </row>
    <row r="12" spans="1:20" ht="49.95" customHeight="1">
      <c r="A12" s="4559" t="s">
        <v>11</v>
      </c>
      <c r="B12" s="2815" t="s">
        <v>11</v>
      </c>
      <c r="C12" s="2817" t="s">
        <v>11</v>
      </c>
      <c r="D12" s="3105"/>
      <c r="E12" s="3106"/>
      <c r="F12" s="3107"/>
      <c r="G12" s="2819" t="s">
        <v>265</v>
      </c>
      <c r="H12" s="2821" t="s">
        <v>40</v>
      </c>
      <c r="I12" s="2823" t="s">
        <v>520</v>
      </c>
      <c r="J12" s="333" t="s">
        <v>69</v>
      </c>
      <c r="K12" s="517">
        <f>L12+N12</f>
        <v>815.2</v>
      </c>
      <c r="L12" s="518">
        <v>815.2</v>
      </c>
      <c r="M12" s="2517">
        <v>625.1</v>
      </c>
      <c r="N12" s="2518">
        <v>0</v>
      </c>
      <c r="O12" s="519">
        <v>831</v>
      </c>
      <c r="P12" s="2519">
        <v>870</v>
      </c>
      <c r="Q12" s="2336" t="s">
        <v>519</v>
      </c>
      <c r="R12" s="135">
        <v>20</v>
      </c>
      <c r="S12" s="546">
        <v>20</v>
      </c>
      <c r="T12" s="135">
        <v>20</v>
      </c>
    </row>
    <row r="13" spans="1:20" ht="24">
      <c r="A13" s="4560"/>
      <c r="B13" s="2842"/>
      <c r="C13" s="2835"/>
      <c r="D13" s="3108"/>
      <c r="E13" s="3109"/>
      <c r="F13" s="3110"/>
      <c r="G13" s="2836"/>
      <c r="H13" s="2837"/>
      <c r="I13" s="2834"/>
      <c r="J13" s="252" t="s">
        <v>36</v>
      </c>
      <c r="K13" s="525">
        <f t="shared" ref="K13:K15" si="0">L13+N13</f>
        <v>64</v>
      </c>
      <c r="L13" s="530">
        <v>64</v>
      </c>
      <c r="M13" s="2520">
        <v>20.6</v>
      </c>
      <c r="N13" s="2521"/>
      <c r="O13" s="532">
        <v>65</v>
      </c>
      <c r="P13" s="2522">
        <v>65</v>
      </c>
      <c r="Q13" s="545" t="s">
        <v>266</v>
      </c>
      <c r="R13" s="643">
        <v>1500</v>
      </c>
      <c r="S13" s="644">
        <v>2000</v>
      </c>
      <c r="T13" s="643">
        <v>2000</v>
      </c>
    </row>
    <row r="14" spans="1:20" ht="23.4" customHeight="1">
      <c r="A14" s="4560"/>
      <c r="B14" s="2842"/>
      <c r="C14" s="2835"/>
      <c r="D14" s="3108"/>
      <c r="E14" s="3109"/>
      <c r="F14" s="3110"/>
      <c r="G14" s="2836"/>
      <c r="H14" s="2837"/>
      <c r="I14" s="2834"/>
      <c r="J14" s="252" t="s">
        <v>163</v>
      </c>
      <c r="K14" s="525">
        <f t="shared" si="0"/>
        <v>0.8</v>
      </c>
      <c r="L14" s="530">
        <v>0.8</v>
      </c>
      <c r="M14" s="2520"/>
      <c r="N14" s="2521"/>
      <c r="O14" s="532">
        <v>1</v>
      </c>
      <c r="P14" s="2522">
        <v>1</v>
      </c>
      <c r="Q14" s="2337" t="s">
        <v>267</v>
      </c>
      <c r="R14" s="645">
        <v>45000</v>
      </c>
      <c r="S14" s="646">
        <v>50000</v>
      </c>
      <c r="T14" s="645">
        <v>50000</v>
      </c>
    </row>
    <row r="15" spans="1:20" ht="24">
      <c r="A15" s="4560"/>
      <c r="B15" s="2842"/>
      <c r="C15" s="2835"/>
      <c r="D15" s="3108"/>
      <c r="E15" s="3109"/>
      <c r="F15" s="3110"/>
      <c r="G15" s="2836"/>
      <c r="H15" s="2837"/>
      <c r="I15" s="2834"/>
      <c r="J15" s="252" t="s">
        <v>68</v>
      </c>
      <c r="K15" s="525">
        <f t="shared" si="0"/>
        <v>86.1</v>
      </c>
      <c r="L15" s="526">
        <v>86.1</v>
      </c>
      <c r="M15" s="512">
        <v>2.1</v>
      </c>
      <c r="N15" s="527">
        <v>0</v>
      </c>
      <c r="O15" s="2523">
        <v>90</v>
      </c>
      <c r="P15" s="2524">
        <v>92</v>
      </c>
      <c r="Q15" s="2338" t="s">
        <v>268</v>
      </c>
      <c r="R15" s="544" t="s">
        <v>41</v>
      </c>
      <c r="S15" s="273" t="s">
        <v>41</v>
      </c>
      <c r="T15" s="544" t="s">
        <v>41</v>
      </c>
    </row>
    <row r="16" spans="1:20" ht="25.2" customHeight="1" thickBot="1">
      <c r="A16" s="4560"/>
      <c r="B16" s="2842"/>
      <c r="C16" s="2835"/>
      <c r="D16" s="3108"/>
      <c r="E16" s="3109"/>
      <c r="F16" s="3110"/>
      <c r="G16" s="2836"/>
      <c r="H16" s="2837"/>
      <c r="I16" s="2834"/>
      <c r="J16" s="120"/>
      <c r="K16" s="648"/>
      <c r="L16" s="526"/>
      <c r="M16" s="512"/>
      <c r="N16" s="527"/>
      <c r="O16" s="2523"/>
      <c r="P16" s="2524"/>
      <c r="Q16" s="647" t="s">
        <v>566</v>
      </c>
      <c r="R16" s="547" t="s">
        <v>41</v>
      </c>
      <c r="S16" s="547" t="s">
        <v>41</v>
      </c>
      <c r="T16" s="547" t="s">
        <v>41</v>
      </c>
    </row>
    <row r="17" spans="1:20" ht="24.6" thickBot="1">
      <c r="A17" s="4560"/>
      <c r="B17" s="2842"/>
      <c r="C17" s="2835"/>
      <c r="D17" s="3108"/>
      <c r="E17" s="3109"/>
      <c r="F17" s="3110"/>
      <c r="G17" s="2836"/>
      <c r="H17" s="2837"/>
      <c r="I17" s="2834"/>
      <c r="J17" s="120"/>
      <c r="K17" s="648"/>
      <c r="L17" s="526"/>
      <c r="M17" s="512"/>
      <c r="N17" s="527"/>
      <c r="O17" s="2523"/>
      <c r="P17" s="2524"/>
      <c r="Q17" s="536" t="s">
        <v>269</v>
      </c>
      <c r="R17" s="547" t="s">
        <v>41</v>
      </c>
      <c r="S17" s="548" t="s">
        <v>41</v>
      </c>
      <c r="T17" s="547" t="s">
        <v>41</v>
      </c>
    </row>
    <row r="18" spans="1:20" ht="36.6" thickBot="1">
      <c r="A18" s="4560"/>
      <c r="B18" s="2842"/>
      <c r="C18" s="2835"/>
      <c r="D18" s="3108"/>
      <c r="E18" s="3109"/>
      <c r="F18" s="3110"/>
      <c r="G18" s="2836"/>
      <c r="H18" s="2837"/>
      <c r="I18" s="2834"/>
      <c r="J18" s="120"/>
      <c r="K18" s="648"/>
      <c r="L18" s="526"/>
      <c r="M18" s="512"/>
      <c r="N18" s="527"/>
      <c r="O18" s="2523"/>
      <c r="P18" s="2524"/>
      <c r="Q18" s="2394" t="s">
        <v>567</v>
      </c>
      <c r="R18" s="381">
        <v>2000</v>
      </c>
      <c r="S18" s="381">
        <v>2000</v>
      </c>
      <c r="T18" s="380">
        <v>2000</v>
      </c>
    </row>
    <row r="19" spans="1:20" ht="13.8" thickBot="1">
      <c r="A19" s="4561"/>
      <c r="B19" s="2816"/>
      <c r="C19" s="4321"/>
      <c r="D19" s="3111"/>
      <c r="E19" s="3112"/>
      <c r="F19" s="3113"/>
      <c r="G19" s="2820"/>
      <c r="H19" s="2822"/>
      <c r="I19" s="2822"/>
      <c r="J19" s="152" t="s">
        <v>12</v>
      </c>
      <c r="K19" s="514">
        <f t="shared" ref="K19:P19" si="1">SUM(K12:K18)</f>
        <v>966.1</v>
      </c>
      <c r="L19" s="514">
        <f t="shared" si="1"/>
        <v>966.1</v>
      </c>
      <c r="M19" s="514">
        <f t="shared" si="1"/>
        <v>647.80000000000007</v>
      </c>
      <c r="N19" s="514">
        <f t="shared" si="1"/>
        <v>0</v>
      </c>
      <c r="O19" s="514">
        <f t="shared" si="1"/>
        <v>987</v>
      </c>
      <c r="P19" s="514">
        <f t="shared" si="1"/>
        <v>1028</v>
      </c>
      <c r="Q19" s="536"/>
      <c r="R19" s="547"/>
      <c r="S19" s="548"/>
      <c r="T19" s="547"/>
    </row>
    <row r="20" spans="1:20" ht="32.4" customHeight="1" thickBot="1">
      <c r="A20" s="2507" t="s">
        <v>11</v>
      </c>
      <c r="B20" s="2344" t="s">
        <v>11</v>
      </c>
      <c r="C20" s="2817" t="s">
        <v>54</v>
      </c>
      <c r="D20" s="4562"/>
      <c r="E20" s="4563"/>
      <c r="F20" s="4564"/>
      <c r="G20" s="4571" t="s">
        <v>1125</v>
      </c>
      <c r="H20" s="2821" t="s">
        <v>40</v>
      </c>
      <c r="I20" s="2823" t="s">
        <v>520</v>
      </c>
      <c r="J20" s="333" t="s">
        <v>69</v>
      </c>
      <c r="K20" s="517">
        <f>L20+N20</f>
        <v>0</v>
      </c>
      <c r="L20" s="518">
        <v>0</v>
      </c>
      <c r="M20" s="2525"/>
      <c r="N20" s="2518">
        <v>0</v>
      </c>
      <c r="O20" s="519">
        <v>0</v>
      </c>
      <c r="P20" s="2519">
        <v>0</v>
      </c>
      <c r="Q20" s="1172" t="s">
        <v>1126</v>
      </c>
      <c r="R20" s="1173">
        <v>1</v>
      </c>
      <c r="S20" s="1174">
        <v>1</v>
      </c>
      <c r="T20" s="1173">
        <v>1</v>
      </c>
    </row>
    <row r="21" spans="1:20" ht="39.6" customHeight="1" thickBot="1">
      <c r="A21" s="2508"/>
      <c r="B21" s="2335"/>
      <c r="C21" s="2835"/>
      <c r="D21" s="4565"/>
      <c r="E21" s="4566"/>
      <c r="F21" s="4567"/>
      <c r="G21" s="4270"/>
      <c r="H21" s="2837"/>
      <c r="I21" s="2834"/>
      <c r="J21" s="252" t="s">
        <v>36</v>
      </c>
      <c r="K21" s="648">
        <f>L21+N21</f>
        <v>7</v>
      </c>
      <c r="L21" s="530">
        <v>7</v>
      </c>
      <c r="M21" s="2526"/>
      <c r="N21" s="2521">
        <v>0</v>
      </c>
      <c r="O21" s="532">
        <v>10</v>
      </c>
      <c r="P21" s="2522">
        <v>10</v>
      </c>
      <c r="Q21" s="2527" t="s">
        <v>1127</v>
      </c>
      <c r="R21" s="381">
        <v>4000</v>
      </c>
      <c r="S21" s="381">
        <v>4000</v>
      </c>
      <c r="T21" s="380">
        <v>4000</v>
      </c>
    </row>
    <row r="22" spans="1:20" ht="36.6" thickBot="1">
      <c r="A22" s="2508"/>
      <c r="B22" s="2335"/>
      <c r="C22" s="2835"/>
      <c r="D22" s="4565"/>
      <c r="E22" s="4566"/>
      <c r="F22" s="4567"/>
      <c r="G22" s="4270"/>
      <c r="H22" s="2837"/>
      <c r="I22" s="2834"/>
      <c r="J22" s="252" t="s">
        <v>163</v>
      </c>
      <c r="K22" s="525">
        <f>L22+N22</f>
        <v>0</v>
      </c>
      <c r="L22" s="526">
        <v>0</v>
      </c>
      <c r="M22" s="2528"/>
      <c r="N22" s="527">
        <v>0</v>
      </c>
      <c r="O22" s="2523">
        <v>0</v>
      </c>
      <c r="P22" s="2524">
        <v>0</v>
      </c>
      <c r="Q22" s="2394" t="s">
        <v>1153</v>
      </c>
      <c r="R22" s="381">
        <v>4000</v>
      </c>
      <c r="S22" s="381">
        <v>4000</v>
      </c>
      <c r="T22" s="380">
        <v>4000</v>
      </c>
    </row>
    <row r="23" spans="1:20" ht="36.6" thickBot="1">
      <c r="A23" s="2508"/>
      <c r="B23" s="2335"/>
      <c r="C23" s="2835"/>
      <c r="D23" s="4565"/>
      <c r="E23" s="4566"/>
      <c r="F23" s="4567"/>
      <c r="G23" s="4270"/>
      <c r="H23" s="2837"/>
      <c r="I23" s="2834"/>
      <c r="J23" s="252" t="s">
        <v>68</v>
      </c>
      <c r="K23" s="525">
        <f>L23+N23</f>
        <v>0</v>
      </c>
      <c r="L23" s="526">
        <v>0</v>
      </c>
      <c r="M23" s="2528"/>
      <c r="N23" s="527">
        <v>0</v>
      </c>
      <c r="O23" s="2523">
        <v>0</v>
      </c>
      <c r="P23" s="2524">
        <v>0</v>
      </c>
      <c r="Q23" s="2352" t="s">
        <v>1128</v>
      </c>
      <c r="R23" s="1865">
        <v>4000</v>
      </c>
      <c r="S23" s="1865">
        <v>4000</v>
      </c>
      <c r="T23" s="414">
        <v>4000</v>
      </c>
    </row>
    <row r="24" spans="1:20" ht="24" customHeight="1" thickBot="1">
      <c r="A24" s="2508"/>
      <c r="B24" s="2335"/>
      <c r="C24" s="2835"/>
      <c r="D24" s="4565"/>
      <c r="E24" s="4566"/>
      <c r="F24" s="4567"/>
      <c r="G24" s="4270"/>
      <c r="H24" s="2837"/>
      <c r="I24" s="2834"/>
      <c r="J24" s="120" t="s">
        <v>495</v>
      </c>
      <c r="K24" s="648">
        <f t="shared" ref="K24" si="2">L24+N24</f>
        <v>25.9</v>
      </c>
      <c r="L24" s="526">
        <v>25.9</v>
      </c>
      <c r="M24" s="512"/>
      <c r="N24" s="527">
        <v>0</v>
      </c>
      <c r="O24" s="2523">
        <v>26</v>
      </c>
      <c r="P24" s="2524">
        <v>26</v>
      </c>
      <c r="Q24" s="2352" t="s">
        <v>1129</v>
      </c>
      <c r="R24" s="1865" t="s">
        <v>41</v>
      </c>
      <c r="S24" s="1865" t="s">
        <v>41</v>
      </c>
      <c r="T24" s="414" t="s">
        <v>41</v>
      </c>
    </row>
    <row r="25" spans="1:20" ht="13.8" thickBot="1">
      <c r="A25" s="2508"/>
      <c r="B25" s="2335"/>
      <c r="C25" s="2835"/>
      <c r="D25" s="4565"/>
      <c r="E25" s="4566"/>
      <c r="F25" s="4567"/>
      <c r="G25" s="4270"/>
      <c r="H25" s="2837"/>
      <c r="I25" s="2834"/>
      <c r="J25" s="120"/>
      <c r="K25" s="2529"/>
      <c r="L25" s="2530"/>
      <c r="M25" s="2531"/>
      <c r="N25" s="2532"/>
      <c r="O25" s="2533"/>
      <c r="P25" s="2534"/>
      <c r="Q25" s="388" t="s">
        <v>1130</v>
      </c>
      <c r="R25" s="1865" t="s">
        <v>41</v>
      </c>
      <c r="S25" s="1865" t="s">
        <v>41</v>
      </c>
      <c r="T25" s="414" t="s">
        <v>41</v>
      </c>
    </row>
    <row r="26" spans="1:20" ht="13.8" thickBot="1">
      <c r="A26" s="1115"/>
      <c r="B26" s="2345"/>
      <c r="C26" s="4321"/>
      <c r="D26" s="4568"/>
      <c r="E26" s="4569"/>
      <c r="F26" s="4570"/>
      <c r="G26" s="4271"/>
      <c r="H26" s="2822"/>
      <c r="I26" s="2822"/>
      <c r="J26" s="152" t="s">
        <v>12</v>
      </c>
      <c r="K26" s="514">
        <f t="shared" ref="K26:P26" si="3">SUM(K20:K24)</f>
        <v>32.9</v>
      </c>
      <c r="L26" s="514">
        <f t="shared" si="3"/>
        <v>32.9</v>
      </c>
      <c r="M26" s="514">
        <f t="shared" si="3"/>
        <v>0</v>
      </c>
      <c r="N26" s="514">
        <f t="shared" si="3"/>
        <v>0</v>
      </c>
      <c r="O26" s="514">
        <f t="shared" si="3"/>
        <v>36</v>
      </c>
      <c r="P26" s="514">
        <f t="shared" si="3"/>
        <v>36</v>
      </c>
      <c r="Q26" s="388"/>
      <c r="R26" s="1865"/>
      <c r="S26" s="1865"/>
      <c r="T26" s="414"/>
    </row>
    <row r="27" spans="1:20" ht="24.6" thickBot="1">
      <c r="A27" s="2508" t="s">
        <v>11</v>
      </c>
      <c r="B27" s="2335" t="s">
        <v>11</v>
      </c>
      <c r="C27" s="2835" t="s">
        <v>37</v>
      </c>
      <c r="D27" s="4562"/>
      <c r="E27" s="4563"/>
      <c r="F27" s="4564"/>
      <c r="G27" s="4571" t="s">
        <v>270</v>
      </c>
      <c r="H27" s="3689" t="s">
        <v>40</v>
      </c>
      <c r="I27" s="3691" t="s">
        <v>520</v>
      </c>
      <c r="J27" s="333" t="s">
        <v>69</v>
      </c>
      <c r="K27" s="517">
        <f>L27+N27</f>
        <v>9.1999999999999993</v>
      </c>
      <c r="L27" s="518">
        <v>9.1999999999999993</v>
      </c>
      <c r="M27" s="2517">
        <v>8.4</v>
      </c>
      <c r="N27" s="2518">
        <v>0</v>
      </c>
      <c r="O27" s="519">
        <v>9.5</v>
      </c>
      <c r="P27" s="2519">
        <v>10</v>
      </c>
      <c r="Q27" s="2352" t="s">
        <v>271</v>
      </c>
      <c r="R27" s="1953">
        <v>270</v>
      </c>
      <c r="S27" s="1953">
        <v>280</v>
      </c>
      <c r="T27" s="1959">
        <v>300</v>
      </c>
    </row>
    <row r="28" spans="1:20" ht="13.8" thickBot="1">
      <c r="A28" s="2508"/>
      <c r="B28" s="2335"/>
      <c r="C28" s="2835"/>
      <c r="D28" s="4565"/>
      <c r="E28" s="4566"/>
      <c r="F28" s="4567"/>
      <c r="G28" s="4270"/>
      <c r="H28" s="2837"/>
      <c r="I28" s="2834"/>
      <c r="J28" s="252" t="s">
        <v>36</v>
      </c>
      <c r="K28" s="648">
        <f>L28+N28</f>
        <v>0</v>
      </c>
      <c r="L28" s="530">
        <v>0</v>
      </c>
      <c r="M28" s="2526"/>
      <c r="N28" s="2521">
        <v>0</v>
      </c>
      <c r="O28" s="532">
        <v>0</v>
      </c>
      <c r="P28" s="2522">
        <v>0</v>
      </c>
      <c r="Q28" s="2394"/>
      <c r="R28" s="381"/>
      <c r="S28" s="381"/>
      <c r="T28" s="380"/>
    </row>
    <row r="29" spans="1:20" ht="13.8" thickBot="1">
      <c r="A29" s="2508"/>
      <c r="B29" s="2335"/>
      <c r="C29" s="2835"/>
      <c r="D29" s="4565"/>
      <c r="E29" s="4566"/>
      <c r="F29" s="4567"/>
      <c r="G29" s="4270"/>
      <c r="H29" s="2837"/>
      <c r="I29" s="2834"/>
      <c r="J29" s="252" t="s">
        <v>163</v>
      </c>
      <c r="K29" s="525">
        <f>L29+N29</f>
        <v>0</v>
      </c>
      <c r="L29" s="526">
        <v>0</v>
      </c>
      <c r="M29" s="2528"/>
      <c r="N29" s="527">
        <v>0</v>
      </c>
      <c r="O29" s="2523">
        <v>0</v>
      </c>
      <c r="P29" s="2524">
        <v>0</v>
      </c>
      <c r="Q29" s="396"/>
      <c r="R29" s="381"/>
      <c r="S29" s="381"/>
      <c r="T29" s="380"/>
    </row>
    <row r="30" spans="1:20" ht="13.8" thickBot="1">
      <c r="A30" s="2508"/>
      <c r="B30" s="2335"/>
      <c r="C30" s="2835"/>
      <c r="D30" s="4565"/>
      <c r="E30" s="4566"/>
      <c r="F30" s="4567"/>
      <c r="G30" s="4270"/>
      <c r="H30" s="2837"/>
      <c r="I30" s="2834"/>
      <c r="J30" s="252" t="s">
        <v>68</v>
      </c>
      <c r="K30" s="525">
        <f>L30+N30</f>
        <v>0</v>
      </c>
      <c r="L30" s="526">
        <v>0</v>
      </c>
      <c r="M30" s="2528"/>
      <c r="N30" s="527">
        <v>0</v>
      </c>
      <c r="O30" s="2523">
        <v>0</v>
      </c>
      <c r="P30" s="2524">
        <v>0</v>
      </c>
      <c r="Q30" s="396"/>
      <c r="R30" s="381"/>
      <c r="S30" s="381"/>
      <c r="T30" s="380"/>
    </row>
    <row r="31" spans="1:20" ht="13.8" thickBot="1">
      <c r="A31" s="2508"/>
      <c r="B31" s="2335"/>
      <c r="C31" s="2835"/>
      <c r="D31" s="4565"/>
      <c r="E31" s="4566"/>
      <c r="F31" s="4567"/>
      <c r="G31" s="4270"/>
      <c r="H31" s="2837"/>
      <c r="I31" s="2834"/>
      <c r="J31" s="120" t="s">
        <v>495</v>
      </c>
      <c r="K31" s="648">
        <f>L31+N31</f>
        <v>0</v>
      </c>
      <c r="L31" s="530">
        <v>0</v>
      </c>
      <c r="M31" s="2520">
        <v>0</v>
      </c>
      <c r="N31" s="2521">
        <v>0</v>
      </c>
      <c r="O31" s="532">
        <v>0</v>
      </c>
      <c r="P31" s="2522">
        <v>0</v>
      </c>
      <c r="Q31" s="388"/>
      <c r="R31" s="1865"/>
      <c r="S31" s="1865"/>
      <c r="T31" s="414"/>
    </row>
    <row r="32" spans="1:20" ht="13.8" thickBot="1">
      <c r="A32" s="2508"/>
      <c r="B32" s="2335"/>
      <c r="C32" s="4321"/>
      <c r="D32" s="4568"/>
      <c r="E32" s="4569"/>
      <c r="F32" s="4570"/>
      <c r="G32" s="4271"/>
      <c r="H32" s="2822"/>
      <c r="I32" s="2822"/>
      <c r="J32" s="152" t="s">
        <v>12</v>
      </c>
      <c r="K32" s="514">
        <f>SUM(K27:K30)</f>
        <v>9.1999999999999993</v>
      </c>
      <c r="L32" s="514">
        <f t="shared" ref="L32:P32" si="4">SUM(L27:L30)</f>
        <v>9.1999999999999993</v>
      </c>
      <c r="M32" s="514">
        <f t="shared" si="4"/>
        <v>8.4</v>
      </c>
      <c r="N32" s="2535">
        <f t="shared" si="4"/>
        <v>0</v>
      </c>
      <c r="O32" s="520">
        <f t="shared" si="4"/>
        <v>9.5</v>
      </c>
      <c r="P32" s="2536">
        <f t="shared" si="4"/>
        <v>10</v>
      </c>
      <c r="Q32" s="388"/>
      <c r="R32" s="389"/>
      <c r="S32" s="389"/>
      <c r="T32" s="390"/>
    </row>
    <row r="33" spans="1:20" ht="13.8" thickBot="1">
      <c r="A33" s="4456" t="s">
        <v>11</v>
      </c>
      <c r="B33" s="3375" t="s">
        <v>11</v>
      </c>
      <c r="C33" s="2817" t="s">
        <v>55</v>
      </c>
      <c r="D33" s="3105"/>
      <c r="E33" s="3106"/>
      <c r="F33" s="3107"/>
      <c r="G33" s="2819" t="s">
        <v>1131</v>
      </c>
      <c r="H33" s="3612" t="s">
        <v>40</v>
      </c>
      <c r="I33" s="3444" t="s">
        <v>520</v>
      </c>
      <c r="J33" s="333" t="s">
        <v>52</v>
      </c>
      <c r="K33" s="517">
        <f>L33+N33</f>
        <v>128.6</v>
      </c>
      <c r="L33" s="518">
        <v>120.3</v>
      </c>
      <c r="M33" s="2517">
        <v>17.3</v>
      </c>
      <c r="N33" s="2518">
        <v>8.3000000000000007</v>
      </c>
      <c r="O33" s="519">
        <v>130</v>
      </c>
      <c r="P33" s="2519">
        <v>140</v>
      </c>
      <c r="Q33" s="2394" t="s">
        <v>1134</v>
      </c>
      <c r="R33" s="381">
        <v>1</v>
      </c>
      <c r="S33" s="381">
        <v>1</v>
      </c>
      <c r="T33" s="380">
        <v>1</v>
      </c>
    </row>
    <row r="34" spans="1:20" ht="24.6" thickBot="1">
      <c r="A34" s="4572"/>
      <c r="B34" s="2842"/>
      <c r="C34" s="2835"/>
      <c r="D34" s="3108"/>
      <c r="E34" s="3109"/>
      <c r="F34" s="3110"/>
      <c r="G34" s="2836"/>
      <c r="H34" s="2837"/>
      <c r="I34" s="2834"/>
      <c r="J34" s="252" t="s">
        <v>36</v>
      </c>
      <c r="K34" s="648">
        <f>L34+N34</f>
        <v>150</v>
      </c>
      <c r="L34" s="530">
        <v>150</v>
      </c>
      <c r="M34" s="2526"/>
      <c r="N34" s="2521">
        <v>0</v>
      </c>
      <c r="O34" s="532">
        <v>157</v>
      </c>
      <c r="P34" s="2522">
        <v>160</v>
      </c>
      <c r="Q34" s="402" t="s">
        <v>1132</v>
      </c>
      <c r="R34" s="381">
        <v>25</v>
      </c>
      <c r="S34" s="381">
        <v>25</v>
      </c>
      <c r="T34" s="380">
        <v>25</v>
      </c>
    </row>
    <row r="35" spans="1:20" ht="24.6" thickBot="1">
      <c r="A35" s="4572"/>
      <c r="B35" s="2842"/>
      <c r="C35" s="2835"/>
      <c r="D35" s="3108"/>
      <c r="E35" s="3109"/>
      <c r="F35" s="3110"/>
      <c r="G35" s="2836"/>
      <c r="H35" s="2837"/>
      <c r="I35" s="2834"/>
      <c r="J35" s="252" t="s">
        <v>163</v>
      </c>
      <c r="K35" s="525">
        <f>L35+N35</f>
        <v>0</v>
      </c>
      <c r="L35" s="526">
        <v>0</v>
      </c>
      <c r="M35" s="2528"/>
      <c r="N35" s="527">
        <v>0</v>
      </c>
      <c r="O35" s="2523">
        <v>0</v>
      </c>
      <c r="P35" s="2524">
        <v>0</v>
      </c>
      <c r="Q35" s="2537" t="s">
        <v>1133</v>
      </c>
      <c r="R35" s="381">
        <v>100</v>
      </c>
      <c r="S35" s="381">
        <v>100</v>
      </c>
      <c r="T35" s="380">
        <v>100</v>
      </c>
    </row>
    <row r="36" spans="1:20" ht="13.8" thickBot="1">
      <c r="A36" s="4572"/>
      <c r="B36" s="2842"/>
      <c r="C36" s="2835"/>
      <c r="D36" s="3108"/>
      <c r="E36" s="3109"/>
      <c r="F36" s="3110"/>
      <c r="G36" s="2836"/>
      <c r="H36" s="2837"/>
      <c r="I36" s="2834"/>
      <c r="J36" s="120" t="s">
        <v>495</v>
      </c>
      <c r="K36" s="648">
        <v>22.6</v>
      </c>
      <c r="L36" s="530">
        <v>22.6</v>
      </c>
      <c r="M36" s="2526"/>
      <c r="N36" s="2521">
        <v>0</v>
      </c>
      <c r="O36" s="532">
        <v>0</v>
      </c>
      <c r="P36" s="2522">
        <v>0</v>
      </c>
      <c r="Q36" s="396"/>
      <c r="R36" s="381"/>
      <c r="S36" s="381"/>
      <c r="T36" s="380"/>
    </row>
    <row r="37" spans="1:20" ht="13.8" thickBot="1">
      <c r="A37" s="4457"/>
      <c r="B37" s="3376"/>
      <c r="C37" s="4573"/>
      <c r="D37" s="3111"/>
      <c r="E37" s="3112"/>
      <c r="F37" s="3113"/>
      <c r="G37" s="2820"/>
      <c r="H37" s="4189"/>
      <c r="I37" s="3445"/>
      <c r="J37" s="152" t="s">
        <v>12</v>
      </c>
      <c r="K37" s="514">
        <f t="shared" ref="K37:P37" si="5">SUM(K33:K36)</f>
        <v>301.20000000000005</v>
      </c>
      <c r="L37" s="514">
        <f t="shared" si="5"/>
        <v>292.90000000000003</v>
      </c>
      <c r="M37" s="514">
        <f t="shared" si="5"/>
        <v>17.3</v>
      </c>
      <c r="N37" s="2535">
        <f t="shared" si="5"/>
        <v>8.3000000000000007</v>
      </c>
      <c r="O37" s="520">
        <f t="shared" si="5"/>
        <v>287</v>
      </c>
      <c r="P37" s="2536">
        <f t="shared" si="5"/>
        <v>300</v>
      </c>
      <c r="Q37" s="388"/>
      <c r="R37" s="389"/>
      <c r="S37" s="389"/>
      <c r="T37" s="390"/>
    </row>
    <row r="38" spans="1:20" ht="13.8" thickBot="1">
      <c r="A38" s="140"/>
      <c r="B38" s="138"/>
      <c r="C38" s="399"/>
      <c r="D38" s="399"/>
      <c r="E38" s="399"/>
      <c r="F38" s="3419" t="s">
        <v>14</v>
      </c>
      <c r="G38" s="3420"/>
      <c r="H38" s="3420"/>
      <c r="I38" s="3420"/>
      <c r="J38" s="3421"/>
      <c r="K38" s="524">
        <f t="shared" ref="K38:P38" si="6">+K37+K32+K26+K19</f>
        <v>1309.4000000000001</v>
      </c>
      <c r="L38" s="524">
        <f t="shared" si="6"/>
        <v>1301.0999999999999</v>
      </c>
      <c r="M38" s="524">
        <f t="shared" si="6"/>
        <v>673.50000000000011</v>
      </c>
      <c r="N38" s="524">
        <f t="shared" si="6"/>
        <v>8.3000000000000007</v>
      </c>
      <c r="O38" s="524">
        <f t="shared" si="6"/>
        <v>1319.5</v>
      </c>
      <c r="P38" s="524">
        <f t="shared" si="6"/>
        <v>1374</v>
      </c>
      <c r="Q38" s="552"/>
      <c r="R38" s="139"/>
      <c r="S38" s="139"/>
      <c r="T38" s="553"/>
    </row>
    <row r="39" spans="1:20" ht="13.8" thickBot="1">
      <c r="A39" s="566"/>
      <c r="B39" s="3665" t="s">
        <v>572</v>
      </c>
      <c r="C39" s="2849"/>
      <c r="D39" s="2849"/>
      <c r="E39" s="2849"/>
      <c r="F39" s="2849"/>
      <c r="G39" s="2849"/>
      <c r="H39" s="2849"/>
      <c r="I39" s="2849"/>
      <c r="J39" s="2849"/>
      <c r="K39" s="1178">
        <f>+K36+K24</f>
        <v>48.5</v>
      </c>
      <c r="L39" s="1178">
        <f t="shared" ref="L39:P39" si="7">+L36+L24</f>
        <v>48.5</v>
      </c>
      <c r="M39" s="1178">
        <f t="shared" si="7"/>
        <v>0</v>
      </c>
      <c r="N39" s="1178">
        <f t="shared" si="7"/>
        <v>0</v>
      </c>
      <c r="O39" s="1178">
        <f t="shared" si="7"/>
        <v>26</v>
      </c>
      <c r="P39" s="1178">
        <f t="shared" si="7"/>
        <v>26</v>
      </c>
      <c r="Q39" s="655"/>
      <c r="R39" s="653"/>
      <c r="S39" s="653"/>
      <c r="T39" s="654"/>
    </row>
    <row r="40" spans="1:20" ht="13.8" thickBot="1">
      <c r="A40" s="566"/>
      <c r="B40" s="3665" t="s">
        <v>569</v>
      </c>
      <c r="C40" s="2849"/>
      <c r="D40" s="2849"/>
      <c r="E40" s="2849"/>
      <c r="F40" s="2849"/>
      <c r="G40" s="2849"/>
      <c r="H40" s="2849"/>
      <c r="I40" s="2849"/>
      <c r="J40" s="2849"/>
      <c r="K40" s="662">
        <f>+K38-K39</f>
        <v>1260.9000000000001</v>
      </c>
      <c r="L40" s="662">
        <f t="shared" ref="L40:P40" si="8">+L38-L39</f>
        <v>1252.5999999999999</v>
      </c>
      <c r="M40" s="662">
        <f t="shared" si="8"/>
        <v>673.50000000000011</v>
      </c>
      <c r="N40" s="662">
        <f t="shared" si="8"/>
        <v>8.3000000000000007</v>
      </c>
      <c r="O40" s="662">
        <f t="shared" si="8"/>
        <v>1293.5</v>
      </c>
      <c r="P40" s="662">
        <f t="shared" si="8"/>
        <v>1348</v>
      </c>
      <c r="Q40" s="3666"/>
      <c r="R40" s="3667"/>
      <c r="S40" s="3667"/>
      <c r="T40" s="3668"/>
    </row>
    <row r="41" spans="1:20" ht="13.8" thickBot="1">
      <c r="A41" s="10"/>
      <c r="B41" s="3602" t="s">
        <v>15</v>
      </c>
      <c r="C41" s="3567"/>
      <c r="D41" s="3567"/>
      <c r="E41" s="3567"/>
      <c r="F41" s="3567"/>
      <c r="G41" s="3567"/>
      <c r="H41" s="3567"/>
      <c r="I41" s="3567"/>
      <c r="J41" s="3567"/>
      <c r="K41" s="661">
        <f>+K38</f>
        <v>1309.4000000000001</v>
      </c>
      <c r="L41" s="661">
        <f t="shared" ref="L41:P41" si="9">+L38</f>
        <v>1301.0999999999999</v>
      </c>
      <c r="M41" s="661">
        <f t="shared" si="9"/>
        <v>673.50000000000011</v>
      </c>
      <c r="N41" s="661">
        <f t="shared" si="9"/>
        <v>8.3000000000000007</v>
      </c>
      <c r="O41" s="661">
        <f t="shared" si="9"/>
        <v>1319.5</v>
      </c>
      <c r="P41" s="661">
        <f t="shared" si="9"/>
        <v>1374</v>
      </c>
      <c r="Q41" s="3660"/>
      <c r="R41" s="3661"/>
      <c r="S41" s="3661"/>
      <c r="T41" s="3662"/>
    </row>
    <row r="42" spans="1:20">
      <c r="A42" s="282"/>
      <c r="B42" s="362"/>
      <c r="C42" s="362"/>
      <c r="D42" s="362"/>
      <c r="E42" s="362"/>
      <c r="F42" s="362"/>
      <c r="G42" s="362"/>
      <c r="H42" s="362"/>
      <c r="I42" s="143"/>
      <c r="J42" s="143"/>
      <c r="K42" s="143"/>
      <c r="L42" s="143"/>
      <c r="M42" s="143"/>
      <c r="N42" s="143"/>
      <c r="O42" s="143"/>
      <c r="P42" s="143"/>
      <c r="Q42" s="331"/>
      <c r="R42" s="331"/>
      <c r="S42" s="331"/>
      <c r="T42" s="331"/>
    </row>
    <row r="43" spans="1:20">
      <c r="A43" s="282"/>
      <c r="B43" s="362"/>
      <c r="C43" s="362"/>
      <c r="D43" s="362"/>
      <c r="E43" s="362"/>
      <c r="F43" s="362"/>
      <c r="G43" s="362"/>
      <c r="H43" s="362"/>
      <c r="I43" s="1869"/>
      <c r="J43" s="1869"/>
      <c r="K43" s="1869"/>
      <c r="L43" s="1869"/>
      <c r="M43" s="1869"/>
      <c r="N43" s="1869"/>
      <c r="O43" s="1869"/>
      <c r="P43" s="1869"/>
      <c r="Q43" s="331"/>
      <c r="R43" s="331"/>
      <c r="S43" s="331"/>
      <c r="T43" s="331"/>
    </row>
    <row r="44" spans="1:20" s="123" customFormat="1" ht="15.6">
      <c r="A44" s="282"/>
      <c r="B44" s="362"/>
      <c r="C44" s="362"/>
      <c r="D44" s="362"/>
      <c r="E44" s="362"/>
      <c r="F44" s="362"/>
      <c r="G44" s="362"/>
      <c r="H44" s="362"/>
      <c r="I44" s="2339"/>
      <c r="J44" s="2339"/>
      <c r="K44" s="2339"/>
      <c r="L44" s="2339"/>
      <c r="M44" s="2339"/>
      <c r="N44" s="2339"/>
      <c r="O44" s="2339"/>
      <c r="P44" s="2339"/>
      <c r="Q44" s="331"/>
      <c r="R44" s="331"/>
      <c r="S44" s="331"/>
      <c r="T44" s="331"/>
    </row>
    <row r="45" spans="1:20" s="123" customFormat="1" ht="15.6">
      <c r="A45" s="282"/>
      <c r="B45" s="362"/>
      <c r="C45" s="362"/>
      <c r="D45" s="362"/>
      <c r="E45" s="362"/>
      <c r="F45" s="362"/>
      <c r="G45" s="362"/>
      <c r="H45" s="362"/>
      <c r="I45" s="2339"/>
      <c r="J45" s="2339"/>
      <c r="K45" s="2339"/>
      <c r="L45" s="2339"/>
      <c r="M45" s="2339"/>
      <c r="N45" s="2339"/>
      <c r="O45" s="2339"/>
      <c r="P45" s="2339"/>
      <c r="Q45" s="331"/>
      <c r="R45" s="331"/>
      <c r="S45" s="331"/>
      <c r="T45" s="331"/>
    </row>
    <row r="46" spans="1:20" s="123" customFormat="1" ht="16.2" customHeight="1" thickBot="1">
      <c r="A46" s="282"/>
      <c r="B46" s="362"/>
      <c r="C46" s="362"/>
      <c r="D46" s="362"/>
      <c r="E46" s="362"/>
      <c r="F46" s="362"/>
      <c r="G46" s="362"/>
      <c r="H46" s="362"/>
      <c r="I46" s="4574" t="s">
        <v>16</v>
      </c>
      <c r="J46" s="4574"/>
      <c r="K46" s="4574"/>
      <c r="L46" s="4574"/>
      <c r="M46" s="4574"/>
      <c r="N46" s="4574"/>
      <c r="O46" s="2510"/>
      <c r="P46" s="2510"/>
      <c r="Q46" s="331"/>
      <c r="R46" s="331"/>
      <c r="S46" s="331"/>
      <c r="T46" s="331"/>
    </row>
    <row r="47" spans="1:20" ht="46.95" customHeight="1" thickBot="1">
      <c r="A47" s="124"/>
      <c r="B47" s="124"/>
      <c r="C47" s="124"/>
      <c r="D47" s="124"/>
      <c r="E47" s="124"/>
      <c r="F47" s="2864" t="s">
        <v>17</v>
      </c>
      <c r="G47" s="2865"/>
      <c r="H47" s="2865"/>
      <c r="I47" s="2865"/>
      <c r="J47" s="2866"/>
      <c r="K47" s="2867" t="s">
        <v>374</v>
      </c>
      <c r="L47" s="2868"/>
      <c r="M47" s="2868"/>
      <c r="N47" s="2869"/>
      <c r="O47" s="124"/>
      <c r="P47" s="124"/>
      <c r="Q47" s="325"/>
      <c r="R47" s="325"/>
      <c r="S47" s="325"/>
      <c r="T47" s="325"/>
    </row>
    <row r="48" spans="1:20" ht="13.8" thickBot="1">
      <c r="A48" s="124"/>
      <c r="B48" s="124"/>
      <c r="C48" s="124"/>
      <c r="D48" s="124"/>
      <c r="E48" s="124"/>
      <c r="F48" s="2857" t="s">
        <v>18</v>
      </c>
      <c r="G48" s="2858"/>
      <c r="H48" s="2858"/>
      <c r="I48" s="2858"/>
      <c r="J48" s="2859"/>
      <c r="K48" s="4575">
        <f>K49+K50+K51+K52+K53+K54</f>
        <v>1223.3</v>
      </c>
      <c r="L48" s="4576"/>
      <c r="M48" s="4576"/>
      <c r="N48" s="4577"/>
      <c r="O48" s="124"/>
      <c r="P48" s="124"/>
      <c r="Q48" s="325"/>
      <c r="R48" s="325"/>
      <c r="S48" s="325"/>
      <c r="T48" s="325"/>
    </row>
    <row r="49" spans="1:20">
      <c r="A49" s="124"/>
      <c r="B49" s="124"/>
      <c r="C49" s="124"/>
      <c r="D49" s="124"/>
      <c r="E49" s="124"/>
      <c r="F49" s="2884" t="s">
        <v>60</v>
      </c>
      <c r="G49" s="2885"/>
      <c r="H49" s="2885"/>
      <c r="I49" s="2885"/>
      <c r="J49" s="2886"/>
      <c r="K49" s="4578">
        <v>221</v>
      </c>
      <c r="L49" s="4579"/>
      <c r="M49" s="4579"/>
      <c r="N49" s="4580"/>
      <c r="O49" s="124"/>
      <c r="P49" s="124"/>
      <c r="Q49" s="325"/>
      <c r="R49" s="325"/>
      <c r="S49" s="325"/>
      <c r="T49" s="325"/>
    </row>
    <row r="50" spans="1:20">
      <c r="A50" s="124"/>
      <c r="B50" s="124"/>
      <c r="C50" s="124"/>
      <c r="D50" s="124"/>
      <c r="E50" s="124"/>
      <c r="F50" s="2890" t="s">
        <v>61</v>
      </c>
      <c r="G50" s="2891"/>
      <c r="H50" s="2891"/>
      <c r="I50" s="2891"/>
      <c r="J50" s="2892"/>
      <c r="K50" s="4581"/>
      <c r="L50" s="4582"/>
      <c r="M50" s="4582"/>
      <c r="N50" s="4583"/>
      <c r="O50" s="124"/>
      <c r="P50" s="124"/>
      <c r="Q50" s="325"/>
      <c r="R50" s="325"/>
      <c r="S50" s="325"/>
      <c r="T50" s="325"/>
    </row>
    <row r="51" spans="1:20">
      <c r="A51" s="124"/>
      <c r="B51" s="124"/>
      <c r="C51" s="124"/>
      <c r="D51" s="124"/>
      <c r="E51" s="124"/>
      <c r="F51" s="3571" t="s">
        <v>1137</v>
      </c>
      <c r="G51" s="4584"/>
      <c r="H51" s="4584"/>
      <c r="I51" s="4584"/>
      <c r="J51" s="4585"/>
      <c r="K51" s="4581">
        <v>0.8</v>
      </c>
      <c r="L51" s="4582"/>
      <c r="M51" s="4582"/>
      <c r="N51" s="4583"/>
      <c r="O51" s="124"/>
      <c r="P51" s="124"/>
      <c r="Q51" s="325"/>
      <c r="R51" s="325"/>
      <c r="S51" s="325"/>
      <c r="T51" s="325"/>
    </row>
    <row r="52" spans="1:20" ht="24" customHeight="1">
      <c r="A52" s="124"/>
      <c r="B52" s="124"/>
      <c r="C52" s="124"/>
      <c r="D52" s="124"/>
      <c r="E52" s="124"/>
      <c r="F52" s="3571" t="s">
        <v>73</v>
      </c>
      <c r="G52" s="4584"/>
      <c r="H52" s="4584"/>
      <c r="I52" s="4584"/>
      <c r="J52" s="4585"/>
      <c r="K52" s="4581">
        <v>824.4</v>
      </c>
      <c r="L52" s="4582"/>
      <c r="M52" s="4582"/>
      <c r="N52" s="4583"/>
      <c r="O52" s="124"/>
      <c r="P52" s="124"/>
      <c r="Q52" s="325"/>
      <c r="R52" s="325"/>
      <c r="S52" s="325"/>
      <c r="T52" s="325"/>
    </row>
    <row r="53" spans="1:20">
      <c r="A53" s="124"/>
      <c r="B53" s="124"/>
      <c r="C53" s="124"/>
      <c r="D53" s="124"/>
      <c r="E53" s="124"/>
      <c r="F53" s="2890" t="s">
        <v>74</v>
      </c>
      <c r="G53" s="4591"/>
      <c r="H53" s="4591"/>
      <c r="I53" s="4591"/>
      <c r="J53" s="4592"/>
      <c r="K53" s="4581">
        <v>128.6</v>
      </c>
      <c r="L53" s="4582"/>
      <c r="M53" s="4582"/>
      <c r="N53" s="4583"/>
      <c r="O53" s="124"/>
      <c r="P53" s="124"/>
      <c r="Q53" s="325"/>
      <c r="R53" s="325"/>
      <c r="S53" s="325"/>
      <c r="T53" s="325"/>
    </row>
    <row r="54" spans="1:20" ht="13.8" thickBot="1">
      <c r="A54" s="124"/>
      <c r="B54" s="124"/>
      <c r="C54" s="124"/>
      <c r="D54" s="124"/>
      <c r="E54" s="124"/>
      <c r="F54" s="2890" t="s">
        <v>527</v>
      </c>
      <c r="G54" s="4591"/>
      <c r="H54" s="4591"/>
      <c r="I54" s="4591"/>
      <c r="J54" s="4592"/>
      <c r="K54" s="4581">
        <v>48.5</v>
      </c>
      <c r="L54" s="4582"/>
      <c r="M54" s="4582"/>
      <c r="N54" s="4583"/>
      <c r="O54" s="124"/>
      <c r="P54" s="124"/>
      <c r="Q54" s="325"/>
      <c r="R54" s="325"/>
      <c r="S54" s="325"/>
      <c r="T54" s="325"/>
    </row>
    <row r="55" spans="1:20" ht="13.8" thickBot="1">
      <c r="A55" s="124"/>
      <c r="B55" s="124"/>
      <c r="C55" s="124"/>
      <c r="D55" s="124"/>
      <c r="E55" s="124"/>
      <c r="F55" s="3552" t="s">
        <v>19</v>
      </c>
      <c r="G55" s="4593"/>
      <c r="H55" s="4593"/>
      <c r="I55" s="4593"/>
      <c r="J55" s="4594"/>
      <c r="K55" s="4575">
        <f>SUM(K56:N58)</f>
        <v>86.1</v>
      </c>
      <c r="L55" s="4576"/>
      <c r="M55" s="4576"/>
      <c r="N55" s="4577"/>
      <c r="O55" s="124"/>
      <c r="P55" s="124"/>
      <c r="Q55" s="2509"/>
      <c r="R55" s="325"/>
      <c r="S55" s="325"/>
      <c r="T55" s="325"/>
    </row>
    <row r="56" spans="1:20">
      <c r="A56" s="124"/>
      <c r="B56" s="124"/>
      <c r="C56" s="124"/>
      <c r="D56" s="124"/>
      <c r="E56" s="124"/>
      <c r="F56" s="2884" t="s">
        <v>62</v>
      </c>
      <c r="G56" s="2885"/>
      <c r="H56" s="2885"/>
      <c r="I56" s="2885"/>
      <c r="J56" s="2886"/>
      <c r="K56" s="4578">
        <v>0</v>
      </c>
      <c r="L56" s="4579"/>
      <c r="M56" s="4579"/>
      <c r="N56" s="4580"/>
      <c r="O56" s="124"/>
      <c r="P56" s="124"/>
      <c r="Q56" s="325"/>
      <c r="R56" s="325"/>
      <c r="S56" s="325"/>
      <c r="T56" s="325"/>
    </row>
    <row r="57" spans="1:20">
      <c r="A57" s="124"/>
      <c r="B57" s="124"/>
      <c r="C57" s="124"/>
      <c r="D57" s="124"/>
      <c r="E57" s="124"/>
      <c r="F57" s="3579" t="s">
        <v>63</v>
      </c>
      <c r="G57" s="3193"/>
      <c r="H57" s="3193"/>
      <c r="I57" s="3193"/>
      <c r="J57" s="3194"/>
      <c r="K57" s="4582">
        <v>86.1</v>
      </c>
      <c r="L57" s="4582"/>
      <c r="M57" s="4582"/>
      <c r="N57" s="4583"/>
      <c r="O57" s="124"/>
      <c r="P57" s="124"/>
      <c r="Q57" s="325"/>
      <c r="R57" s="325"/>
      <c r="S57" s="325"/>
      <c r="T57" s="325"/>
    </row>
    <row r="58" spans="1:20" ht="13.8" thickBot="1">
      <c r="A58" s="124"/>
      <c r="B58" s="124"/>
      <c r="C58" s="124"/>
      <c r="D58" s="124"/>
      <c r="E58" s="124"/>
      <c r="F58" s="3571" t="s">
        <v>64</v>
      </c>
      <c r="G58" s="4584"/>
      <c r="H58" s="4584"/>
      <c r="I58" s="4584"/>
      <c r="J58" s="4586"/>
      <c r="K58" s="4582"/>
      <c r="L58" s="4582"/>
      <c r="M58" s="4582"/>
      <c r="N58" s="4583"/>
      <c r="O58" s="124"/>
      <c r="P58" s="124"/>
      <c r="Q58" s="325"/>
      <c r="R58" s="325"/>
      <c r="S58" s="325"/>
      <c r="T58" s="325"/>
    </row>
    <row r="59" spans="1:20" ht="13.8" thickBot="1">
      <c r="A59" s="124"/>
      <c r="B59" s="124"/>
      <c r="C59" s="124"/>
      <c r="D59" s="124"/>
      <c r="E59" s="124"/>
      <c r="F59" s="3568" t="s">
        <v>20</v>
      </c>
      <c r="G59" s="4587"/>
      <c r="H59" s="4587"/>
      <c r="I59" s="4587"/>
      <c r="J59" s="4588"/>
      <c r="K59" s="4589">
        <f>K55+K48</f>
        <v>1309.3999999999999</v>
      </c>
      <c r="L59" s="4589"/>
      <c r="M59" s="4589"/>
      <c r="N59" s="4590"/>
      <c r="O59" s="124"/>
      <c r="P59" s="1175"/>
      <c r="Q59" s="325"/>
      <c r="R59" s="325"/>
      <c r="S59" s="325"/>
      <c r="T59" s="325"/>
    </row>
    <row r="60" spans="1:20">
      <c r="B60" s="1869"/>
      <c r="C60" s="1869"/>
      <c r="D60" s="1869"/>
      <c r="E60" s="1869"/>
      <c r="F60" s="1869"/>
      <c r="G60" s="1869"/>
      <c r="H60" s="1869"/>
      <c r="I60" s="1869"/>
      <c r="J60" s="1869"/>
      <c r="K60" s="1869"/>
      <c r="L60" s="1869"/>
      <c r="M60" s="1869"/>
      <c r="N60" s="1869"/>
      <c r="O60" s="1869"/>
      <c r="P60" s="1869"/>
      <c r="Q60" s="1869"/>
      <c r="R60" s="1869"/>
      <c r="S60" s="1869"/>
      <c r="T60" s="1869"/>
    </row>
    <row r="61" spans="1:20">
      <c r="B61" s="1869"/>
      <c r="C61" s="1869"/>
      <c r="D61" s="1869"/>
      <c r="E61" s="1869"/>
      <c r="F61" s="1869"/>
      <c r="G61" s="1869"/>
      <c r="H61" s="1869"/>
      <c r="I61" s="1869"/>
      <c r="J61" s="1869"/>
      <c r="K61" s="1869"/>
      <c r="L61" s="1869"/>
      <c r="M61" s="1869"/>
      <c r="N61" s="1869"/>
      <c r="O61" s="1869"/>
      <c r="P61" s="1869"/>
      <c r="Q61" s="1869"/>
      <c r="R61" s="1869"/>
      <c r="S61" s="1869"/>
      <c r="T61" s="1869"/>
    </row>
  </sheetData>
  <mergeCells count="80">
    <mergeCell ref="Q1:S1"/>
    <mergeCell ref="F58:J58"/>
    <mergeCell ref="K58:N58"/>
    <mergeCell ref="F59:J59"/>
    <mergeCell ref="K59:N59"/>
    <mergeCell ref="F56:J56"/>
    <mergeCell ref="K56:N56"/>
    <mergeCell ref="F57:J57"/>
    <mergeCell ref="K57:N57"/>
    <mergeCell ref="F53:J53"/>
    <mergeCell ref="K53:N53"/>
    <mergeCell ref="F54:J54"/>
    <mergeCell ref="K54:N54"/>
    <mergeCell ref="F55:J55"/>
    <mergeCell ref="K55:N55"/>
    <mergeCell ref="F50:J50"/>
    <mergeCell ref="K50:N50"/>
    <mergeCell ref="F51:J51"/>
    <mergeCell ref="K51:N51"/>
    <mergeCell ref="F52:J52"/>
    <mergeCell ref="K52:N52"/>
    <mergeCell ref="F47:J47"/>
    <mergeCell ref="K47:N47"/>
    <mergeCell ref="F48:J48"/>
    <mergeCell ref="K48:N48"/>
    <mergeCell ref="F49:J49"/>
    <mergeCell ref="K49:N49"/>
    <mergeCell ref="I46:N46"/>
    <mergeCell ref="I33:I37"/>
    <mergeCell ref="F38:J38"/>
    <mergeCell ref="B39:J39"/>
    <mergeCell ref="B40:J40"/>
    <mergeCell ref="Q40:T40"/>
    <mergeCell ref="B41:J41"/>
    <mergeCell ref="Q41:T41"/>
    <mergeCell ref="A33:A37"/>
    <mergeCell ref="B33:B37"/>
    <mergeCell ref="C33:C37"/>
    <mergeCell ref="D33:F37"/>
    <mergeCell ref="G33:G37"/>
    <mergeCell ref="H33:H37"/>
    <mergeCell ref="C20:C26"/>
    <mergeCell ref="D20:F26"/>
    <mergeCell ref="G20:G26"/>
    <mergeCell ref="H20:H26"/>
    <mergeCell ref="I20:I26"/>
    <mergeCell ref="C27:C32"/>
    <mergeCell ref="D27:F32"/>
    <mergeCell ref="G27:G32"/>
    <mergeCell ref="H27:H32"/>
    <mergeCell ref="I27:I32"/>
    <mergeCell ref="C9:T9"/>
    <mergeCell ref="A12:A19"/>
    <mergeCell ref="B12:B19"/>
    <mergeCell ref="C12:C19"/>
    <mergeCell ref="D12:F19"/>
    <mergeCell ref="G12:G19"/>
    <mergeCell ref="H12:H19"/>
    <mergeCell ref="I12:I19"/>
    <mergeCell ref="L5:M5"/>
    <mergeCell ref="N5:N6"/>
    <mergeCell ref="Q5:Q6"/>
    <mergeCell ref="R5:T5"/>
    <mergeCell ref="B7:Q7"/>
    <mergeCell ref="G3:T3"/>
    <mergeCell ref="A4:A6"/>
    <mergeCell ref="B4:B6"/>
    <mergeCell ref="C4:C6"/>
    <mergeCell ref="D4:D6"/>
    <mergeCell ref="E4:E6"/>
    <mergeCell ref="F4:F6"/>
    <mergeCell ref="G4:G6"/>
    <mergeCell ref="H4:H6"/>
    <mergeCell ref="I4:I6"/>
    <mergeCell ref="J4:J6"/>
    <mergeCell ref="K4:N4"/>
    <mergeCell ref="O4:O6"/>
    <mergeCell ref="P4:P6"/>
    <mergeCell ref="Q4:T4"/>
    <mergeCell ref="K5:K6"/>
  </mergeCells>
  <pageMargins left="0.7" right="0.7" top="0.75" bottom="0.75" header="0.3" footer="0.3"/>
  <pageSetup paperSize="9" orientation="landscape"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zoomScaleNormal="100" workbookViewId="0">
      <selection activeCell="J8" sqref="J8"/>
    </sheetView>
  </sheetViews>
  <sheetFormatPr defaultRowHeight="13.2"/>
  <cols>
    <col min="2" max="2" width="10.6640625" customWidth="1"/>
    <col min="3" max="3" width="53.33203125" customWidth="1"/>
  </cols>
  <sheetData>
    <row r="2" spans="2:3" ht="13.8" thickBot="1">
      <c r="C2" t="s">
        <v>30</v>
      </c>
    </row>
    <row r="3" spans="2:3" ht="31.8" thickBot="1">
      <c r="B3" s="1" t="s">
        <v>22</v>
      </c>
      <c r="C3" s="2" t="s">
        <v>23</v>
      </c>
    </row>
    <row r="4" spans="2:3" ht="14.25" customHeight="1">
      <c r="B4" s="7">
        <v>0</v>
      </c>
      <c r="C4" s="8" t="s">
        <v>24</v>
      </c>
    </row>
    <row r="5" spans="2:3" ht="14.25" customHeight="1">
      <c r="B5" s="3">
        <v>1</v>
      </c>
      <c r="C5" s="4" t="s">
        <v>26</v>
      </c>
    </row>
    <row r="6" spans="2:3" ht="14.25" customHeight="1">
      <c r="B6" s="3">
        <v>2</v>
      </c>
      <c r="C6" s="4" t="s">
        <v>25</v>
      </c>
    </row>
    <row r="7" spans="2:3" ht="14.25" customHeight="1">
      <c r="B7" s="3">
        <v>3</v>
      </c>
      <c r="C7" s="4" t="s">
        <v>28</v>
      </c>
    </row>
    <row r="8" spans="2:3" ht="14.25" customHeight="1">
      <c r="B8" s="3">
        <v>4</v>
      </c>
      <c r="C8" s="4" t="s">
        <v>45</v>
      </c>
    </row>
    <row r="9" spans="2:3" ht="14.25" customHeight="1">
      <c r="B9" s="3">
        <v>5</v>
      </c>
      <c r="C9" s="4" t="s">
        <v>49</v>
      </c>
    </row>
    <row r="10" spans="2:3" ht="14.25" customHeight="1">
      <c r="B10" s="3">
        <v>6</v>
      </c>
      <c r="C10" s="4" t="s">
        <v>29</v>
      </c>
    </row>
    <row r="11" spans="2:3" ht="14.25" customHeight="1">
      <c r="B11" s="3">
        <v>7</v>
      </c>
      <c r="C11" s="4" t="s">
        <v>46</v>
      </c>
    </row>
    <row r="12" spans="2:3" ht="14.25" customHeight="1">
      <c r="B12" s="3">
        <v>8</v>
      </c>
      <c r="C12" s="4" t="s">
        <v>44</v>
      </c>
    </row>
    <row r="13" spans="2:3" ht="14.25" customHeight="1">
      <c r="B13" s="3">
        <v>9</v>
      </c>
      <c r="C13" s="4" t="s">
        <v>50</v>
      </c>
    </row>
    <row r="14" spans="2:3" ht="14.25" customHeight="1">
      <c r="B14" s="3">
        <v>10</v>
      </c>
      <c r="C14" s="4" t="s">
        <v>42</v>
      </c>
    </row>
    <row r="15" spans="2:3" ht="13.95" customHeight="1">
      <c r="B15" s="3">
        <v>11</v>
      </c>
      <c r="C15" s="4" t="s">
        <v>307</v>
      </c>
    </row>
    <row r="16" spans="2:3" ht="13.95" customHeight="1">
      <c r="B16" s="3">
        <v>12</v>
      </c>
      <c r="C16" s="4" t="s">
        <v>308</v>
      </c>
    </row>
    <row r="17" spans="2:3" ht="14.25" customHeight="1">
      <c r="B17" s="3">
        <v>13</v>
      </c>
      <c r="C17" s="4" t="s">
        <v>47</v>
      </c>
    </row>
    <row r="18" spans="2:3" ht="14.25" customHeight="1">
      <c r="B18" s="3">
        <v>14</v>
      </c>
      <c r="C18" s="4" t="s">
        <v>43</v>
      </c>
    </row>
    <row r="19" spans="2:3" ht="14.4" customHeight="1">
      <c r="B19" s="3">
        <v>15</v>
      </c>
      <c r="C19" s="4" t="s">
        <v>306</v>
      </c>
    </row>
    <row r="20" spans="2:3" ht="14.25" customHeight="1">
      <c r="B20" s="3">
        <v>16</v>
      </c>
      <c r="C20" s="4" t="s">
        <v>48</v>
      </c>
    </row>
    <row r="21" spans="2:3" ht="14.25" customHeight="1">
      <c r="B21" s="3">
        <v>17</v>
      </c>
      <c r="C21" s="4" t="s">
        <v>27</v>
      </c>
    </row>
    <row r="22" spans="2:3" ht="15.75" customHeight="1" thickBot="1">
      <c r="B22" s="5">
        <v>18</v>
      </c>
      <c r="C22" s="6" t="s">
        <v>31</v>
      </c>
    </row>
  </sheetData>
  <phoneticPr fontId="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63"/>
  <sheetViews>
    <sheetView workbookViewId="0">
      <selection activeCell="P1" sqref="P1"/>
    </sheetView>
  </sheetViews>
  <sheetFormatPr defaultRowHeight="13.2"/>
  <cols>
    <col min="1" max="1" width="2.5546875" style="123" customWidth="1"/>
    <col min="2" max="6" width="2.5546875" customWidth="1"/>
    <col min="7" max="7" width="33.88671875" customWidth="1"/>
    <col min="8" max="8" width="7.88671875" customWidth="1"/>
    <col min="9" max="9" width="5.44140625" customWidth="1"/>
    <col min="10" max="10" width="5.6640625" customWidth="1"/>
    <col min="11" max="11" width="9.6640625" customWidth="1"/>
    <col min="12" max="12" width="7.88671875" customWidth="1"/>
    <col min="13" max="13" width="6.6640625" customWidth="1"/>
    <col min="14" max="14" width="8.88671875" customWidth="1"/>
    <col min="15" max="15" width="7.88671875" customWidth="1"/>
    <col min="16" max="16" width="8.44140625" customWidth="1"/>
    <col min="17" max="17" width="30.88671875" customWidth="1"/>
    <col min="18" max="18" width="4.109375" customWidth="1"/>
    <col min="19" max="19" width="3.33203125" customWidth="1"/>
    <col min="20" max="20" width="3.88671875" customWidth="1"/>
    <col min="21" max="21" width="2.6640625" customWidth="1"/>
    <col min="22" max="26" width="0" hidden="1" customWidth="1"/>
  </cols>
  <sheetData>
    <row r="1" spans="1:26" ht="44.4" customHeight="1">
      <c r="B1" s="116"/>
      <c r="C1" s="116"/>
      <c r="D1" s="116"/>
      <c r="E1" s="116"/>
      <c r="F1" s="116"/>
      <c r="G1" s="116"/>
      <c r="H1" s="116"/>
      <c r="I1" s="116"/>
      <c r="J1" s="116"/>
      <c r="K1" s="116"/>
      <c r="L1" s="116"/>
      <c r="M1" s="116"/>
      <c r="N1" s="116"/>
      <c r="O1" s="116"/>
      <c r="P1" s="116"/>
      <c r="Q1" s="3013" t="s">
        <v>1156</v>
      </c>
      <c r="R1" s="3013"/>
      <c r="S1" s="3013"/>
      <c r="T1" s="3013"/>
      <c r="U1" s="116"/>
      <c r="V1" s="116"/>
      <c r="W1" s="116"/>
      <c r="X1" s="116"/>
      <c r="Y1" s="116"/>
      <c r="Z1" s="116"/>
    </row>
    <row r="2" spans="1:26" ht="15.6">
      <c r="B2" s="127"/>
      <c r="C2" s="127"/>
      <c r="D2" s="127"/>
      <c r="E2" s="127"/>
      <c r="F2" s="127"/>
      <c r="G2" s="127"/>
      <c r="H2" s="18" t="s">
        <v>75</v>
      </c>
      <c r="I2" s="19"/>
      <c r="J2" s="20"/>
      <c r="K2" s="19"/>
      <c r="L2" s="19"/>
      <c r="M2" s="19"/>
      <c r="N2" s="19"/>
      <c r="O2" s="19"/>
      <c r="P2" s="19"/>
      <c r="Q2" s="19"/>
      <c r="R2" s="127"/>
      <c r="S2" s="127"/>
      <c r="T2" s="127"/>
      <c r="U2" s="127"/>
      <c r="V2" s="127"/>
      <c r="W2" s="127"/>
      <c r="X2" s="127"/>
      <c r="Y2" s="127"/>
      <c r="Z2" s="127"/>
    </row>
    <row r="3" spans="1:26" ht="13.95" customHeight="1" thickBot="1">
      <c r="B3" s="21"/>
      <c r="C3" s="21"/>
      <c r="D3" s="21"/>
      <c r="E3" s="21"/>
      <c r="F3" s="21"/>
      <c r="G3" s="3014" t="s">
        <v>33</v>
      </c>
      <c r="H3" s="3014"/>
      <c r="I3" s="3014"/>
      <c r="J3" s="3014"/>
      <c r="K3" s="3014"/>
      <c r="L3" s="3014"/>
      <c r="M3" s="3014"/>
      <c r="N3" s="3014"/>
      <c r="O3" s="3014"/>
      <c r="P3" s="3014"/>
      <c r="Q3" s="3014"/>
      <c r="R3" s="3014"/>
      <c r="S3" s="3014"/>
      <c r="T3" s="3014"/>
      <c r="U3" s="3014"/>
      <c r="V3" s="3014"/>
      <c r="W3" s="3014"/>
      <c r="X3" s="3014"/>
      <c r="Y3" s="3014"/>
      <c r="Z3" s="3014"/>
    </row>
    <row r="4" spans="1:26" ht="61.95" customHeight="1">
      <c r="A4" s="2957" t="s">
        <v>1079</v>
      </c>
      <c r="B4" s="2957" t="s">
        <v>1</v>
      </c>
      <c r="C4" s="2957" t="s">
        <v>2</v>
      </c>
      <c r="D4" s="422"/>
      <c r="E4" s="422"/>
      <c r="F4" s="422"/>
      <c r="G4" s="2989" t="s">
        <v>3</v>
      </c>
      <c r="H4" s="2992" t="s">
        <v>4</v>
      </c>
      <c r="I4" s="2995" t="s">
        <v>5</v>
      </c>
      <c r="J4" s="2998" t="s">
        <v>6</v>
      </c>
      <c r="K4" s="3001" t="s">
        <v>372</v>
      </c>
      <c r="L4" s="3002"/>
      <c r="M4" s="3002"/>
      <c r="N4" s="3003"/>
      <c r="O4" s="3004" t="s">
        <v>283</v>
      </c>
      <c r="P4" s="2974" t="s">
        <v>466</v>
      </c>
      <c r="Q4" s="2977" t="s">
        <v>21</v>
      </c>
      <c r="R4" s="2978"/>
      <c r="S4" s="2978"/>
      <c r="T4" s="2979"/>
      <c r="U4" s="127"/>
      <c r="V4" s="127"/>
      <c r="W4" s="127"/>
      <c r="X4" s="127"/>
      <c r="Y4" s="127"/>
      <c r="Z4" s="127"/>
    </row>
    <row r="5" spans="1:26" ht="29.4" customHeight="1">
      <c r="A5" s="2958"/>
      <c r="B5" s="2958"/>
      <c r="C5" s="2958"/>
      <c r="D5" s="423"/>
      <c r="E5" s="423"/>
      <c r="F5" s="423"/>
      <c r="G5" s="2990"/>
      <c r="H5" s="2993"/>
      <c r="I5" s="2996"/>
      <c r="J5" s="2999"/>
      <c r="K5" s="2980" t="s">
        <v>7</v>
      </c>
      <c r="L5" s="2982" t="s">
        <v>8</v>
      </c>
      <c r="M5" s="2982"/>
      <c r="N5" s="2983" t="s">
        <v>76</v>
      </c>
      <c r="O5" s="3005"/>
      <c r="P5" s="2975"/>
      <c r="Q5" s="2985" t="s">
        <v>32</v>
      </c>
      <c r="R5" s="2987" t="s">
        <v>546</v>
      </c>
      <c r="S5" s="2987"/>
      <c r="T5" s="2988"/>
      <c r="U5" s="127"/>
      <c r="V5" s="127"/>
      <c r="W5" s="127"/>
      <c r="X5" s="127"/>
      <c r="Y5" s="127"/>
      <c r="Z5" s="127"/>
    </row>
    <row r="6" spans="1:26" ht="76.95" customHeight="1" thickBot="1">
      <c r="A6" s="2959"/>
      <c r="B6" s="2959"/>
      <c r="C6" s="2959"/>
      <c r="D6" s="424"/>
      <c r="E6" s="424"/>
      <c r="F6" s="424"/>
      <c r="G6" s="2991"/>
      <c r="H6" s="2994"/>
      <c r="I6" s="2997"/>
      <c r="J6" s="3000"/>
      <c r="K6" s="2981"/>
      <c r="L6" s="2742" t="s">
        <v>7</v>
      </c>
      <c r="M6" s="2742" t="s">
        <v>10</v>
      </c>
      <c r="N6" s="2984"/>
      <c r="O6" s="3006"/>
      <c r="P6" s="2976"/>
      <c r="Q6" s="2986"/>
      <c r="R6" s="22" t="s">
        <v>235</v>
      </c>
      <c r="S6" s="22" t="s">
        <v>282</v>
      </c>
      <c r="T6" s="23" t="s">
        <v>373</v>
      </c>
      <c r="U6" s="127"/>
      <c r="V6" s="127"/>
      <c r="W6" s="127"/>
      <c r="X6" s="127"/>
      <c r="Y6" s="127"/>
      <c r="Z6" s="127"/>
    </row>
    <row r="7" spans="1:26" ht="13.8" thickBot="1">
      <c r="A7" s="24" t="s">
        <v>11</v>
      </c>
      <c r="B7" s="3025" t="s">
        <v>77</v>
      </c>
      <c r="C7" s="3025"/>
      <c r="D7" s="3025"/>
      <c r="E7" s="3025"/>
      <c r="F7" s="3025"/>
      <c r="G7" s="3025"/>
      <c r="H7" s="3025"/>
      <c r="I7" s="3025"/>
      <c r="J7" s="3025"/>
      <c r="K7" s="3025"/>
      <c r="L7" s="3025"/>
      <c r="M7" s="3025"/>
      <c r="N7" s="3025"/>
      <c r="O7" s="3025"/>
      <c r="P7" s="3025"/>
      <c r="Q7" s="3025"/>
      <c r="R7" s="3025"/>
      <c r="S7" s="3025"/>
      <c r="T7" s="3026"/>
      <c r="U7" s="127"/>
      <c r="V7" s="127"/>
      <c r="W7" s="127"/>
      <c r="X7" s="127"/>
      <c r="Y7" s="127"/>
      <c r="Z7" s="127"/>
    </row>
    <row r="8" spans="1:26" ht="13.95" customHeight="1" thickBot="1">
      <c r="A8" s="24" t="s">
        <v>11</v>
      </c>
      <c r="B8" s="24" t="s">
        <v>11</v>
      </c>
      <c r="C8" s="3027" t="s">
        <v>78</v>
      </c>
      <c r="D8" s="3027"/>
      <c r="E8" s="3027"/>
      <c r="F8" s="3027"/>
      <c r="G8" s="3027"/>
      <c r="H8" s="3027"/>
      <c r="I8" s="3027"/>
      <c r="J8" s="3027"/>
      <c r="K8" s="3027"/>
      <c r="L8" s="3027"/>
      <c r="M8" s="3027"/>
      <c r="N8" s="3027"/>
      <c r="O8" s="3027"/>
      <c r="P8" s="3027"/>
      <c r="Q8" s="3027"/>
      <c r="R8" s="3027"/>
      <c r="S8" s="3027"/>
      <c r="T8" s="3028"/>
      <c r="U8" s="127"/>
      <c r="V8" s="127"/>
      <c r="W8" s="127"/>
      <c r="X8" s="127"/>
      <c r="Y8" s="127"/>
      <c r="Z8" s="127"/>
    </row>
    <row r="9" spans="1:26" ht="13.2" customHeight="1">
      <c r="A9" s="2932" t="s">
        <v>11</v>
      </c>
      <c r="B9" s="2932" t="s">
        <v>11</v>
      </c>
      <c r="C9" s="3007" t="s">
        <v>11</v>
      </c>
      <c r="D9" s="2935"/>
      <c r="E9" s="2936"/>
      <c r="F9" s="2937"/>
      <c r="G9" s="3029" t="s">
        <v>79</v>
      </c>
      <c r="H9" s="3018" t="s">
        <v>40</v>
      </c>
      <c r="I9" s="3022" t="s">
        <v>67</v>
      </c>
      <c r="J9" s="192" t="s">
        <v>80</v>
      </c>
      <c r="K9" s="212">
        <f>L9+N9</f>
        <v>1556.1999999999998</v>
      </c>
      <c r="L9" s="228">
        <f>L15+L21+L27+L33+L39+L45+L51+L57+L63</f>
        <v>0</v>
      </c>
      <c r="M9" s="228">
        <f t="shared" ref="M9:P13" si="0">M15+M21+M27+M33+M39+M45+M51+M57+M63</f>
        <v>0</v>
      </c>
      <c r="N9" s="228">
        <f t="shared" si="0"/>
        <v>1556.1999999999998</v>
      </c>
      <c r="O9" s="228">
        <f t="shared" si="0"/>
        <v>44.25</v>
      </c>
      <c r="P9" s="228">
        <f t="shared" si="0"/>
        <v>34.35</v>
      </c>
      <c r="Q9" s="25"/>
      <c r="R9" s="26"/>
      <c r="S9" s="27"/>
      <c r="T9" s="28"/>
      <c r="U9" s="127"/>
      <c r="V9" s="127"/>
      <c r="W9" s="127"/>
      <c r="X9" s="127"/>
      <c r="Y9" s="127"/>
      <c r="Z9" s="127"/>
    </row>
    <row r="10" spans="1:26">
      <c r="A10" s="2933"/>
      <c r="B10" s="2933"/>
      <c r="C10" s="2945"/>
      <c r="D10" s="2938"/>
      <c r="E10" s="2939"/>
      <c r="F10" s="2940"/>
      <c r="G10" s="3030"/>
      <c r="H10" s="3019"/>
      <c r="I10" s="3023"/>
      <c r="J10" s="193" t="s">
        <v>68</v>
      </c>
      <c r="K10" s="207">
        <f>L10+N10</f>
        <v>2957.1</v>
      </c>
      <c r="L10" s="229">
        <f>L16+L22+L28+L34+L40+L46+L52+L58+L64</f>
        <v>18</v>
      </c>
      <c r="M10" s="229">
        <f t="shared" si="0"/>
        <v>10.700000000000001</v>
      </c>
      <c r="N10" s="229">
        <f t="shared" si="0"/>
        <v>2939.1</v>
      </c>
      <c r="O10" s="229">
        <f t="shared" si="0"/>
        <v>590</v>
      </c>
      <c r="P10" s="229">
        <f t="shared" si="0"/>
        <v>346.7</v>
      </c>
      <c r="Q10" s="30"/>
      <c r="R10" s="31"/>
      <c r="S10" s="32"/>
      <c r="T10" s="33"/>
      <c r="U10" s="127"/>
      <c r="V10" s="127"/>
      <c r="W10" s="127"/>
      <c r="X10" s="127"/>
      <c r="Y10" s="127"/>
      <c r="Z10" s="127"/>
    </row>
    <row r="11" spans="1:26">
      <c r="A11" s="2933"/>
      <c r="B11" s="2933"/>
      <c r="C11" s="2945"/>
      <c r="D11" s="2938"/>
      <c r="E11" s="2939"/>
      <c r="F11" s="2940"/>
      <c r="G11" s="3030"/>
      <c r="H11" s="3020"/>
      <c r="I11" s="3024"/>
      <c r="J11" s="193" t="s">
        <v>36</v>
      </c>
      <c r="K11" s="207">
        <f>L11+N11</f>
        <v>7.6</v>
      </c>
      <c r="L11" s="229">
        <f>L17+L23+L29+L35+L41+L47+L53+L59+L65</f>
        <v>7.6</v>
      </c>
      <c r="M11" s="229">
        <f t="shared" si="0"/>
        <v>7.3000000000000007</v>
      </c>
      <c r="N11" s="229">
        <f t="shared" si="0"/>
        <v>0</v>
      </c>
      <c r="O11" s="229">
        <f t="shared" si="0"/>
        <v>0</v>
      </c>
      <c r="P11" s="229">
        <f t="shared" si="0"/>
        <v>0</v>
      </c>
      <c r="Q11" s="30"/>
      <c r="R11" s="34"/>
      <c r="S11" s="32"/>
      <c r="T11" s="35"/>
      <c r="U11" s="127"/>
      <c r="V11" s="127"/>
      <c r="W11" s="127"/>
      <c r="X11" s="127"/>
      <c r="Y11" s="127"/>
      <c r="Z11" s="127"/>
    </row>
    <row r="12" spans="1:26">
      <c r="A12" s="2933"/>
      <c r="B12" s="2933"/>
      <c r="C12" s="2945"/>
      <c r="D12" s="2938"/>
      <c r="E12" s="2939"/>
      <c r="F12" s="2940"/>
      <c r="G12" s="3030"/>
      <c r="H12" s="3020"/>
      <c r="I12" s="3020"/>
      <c r="J12" s="478" t="s">
        <v>495</v>
      </c>
      <c r="K12" s="207">
        <f>L12+N12</f>
        <v>2481.6799999999998</v>
      </c>
      <c r="L12" s="229">
        <f>L18+L24+L30+L36+L42+L48+L54+L60+L66</f>
        <v>3.6</v>
      </c>
      <c r="M12" s="229">
        <f t="shared" si="0"/>
        <v>0</v>
      </c>
      <c r="N12" s="229">
        <f t="shared" si="0"/>
        <v>2478.08</v>
      </c>
      <c r="O12" s="229">
        <f t="shared" si="0"/>
        <v>0</v>
      </c>
      <c r="P12" s="229">
        <f t="shared" si="0"/>
        <v>0</v>
      </c>
      <c r="Q12" s="237"/>
      <c r="R12" s="34"/>
      <c r="S12" s="32"/>
      <c r="T12" s="35"/>
      <c r="U12" s="127"/>
      <c r="V12" s="127"/>
      <c r="W12" s="127"/>
      <c r="X12" s="127"/>
      <c r="Y12" s="127"/>
      <c r="Z12" s="127"/>
    </row>
    <row r="13" spans="1:26" ht="13.8" thickBot="1">
      <c r="A13" s="2933"/>
      <c r="B13" s="2933"/>
      <c r="C13" s="2945"/>
      <c r="D13" s="2938"/>
      <c r="E13" s="2939"/>
      <c r="F13" s="2940"/>
      <c r="G13" s="3030"/>
      <c r="H13" s="3020"/>
      <c r="I13" s="3020"/>
      <c r="J13" s="479" t="s">
        <v>52</v>
      </c>
      <c r="K13" s="605">
        <f>L13+N13</f>
        <v>0</v>
      </c>
      <c r="L13" s="230">
        <f>L19+L25+L31+L37+L43+L49+L55+L61+L67</f>
        <v>0</v>
      </c>
      <c r="M13" s="230">
        <f t="shared" si="0"/>
        <v>0</v>
      </c>
      <c r="N13" s="230">
        <f t="shared" si="0"/>
        <v>0</v>
      </c>
      <c r="O13" s="230">
        <f t="shared" si="0"/>
        <v>0</v>
      </c>
      <c r="P13" s="230">
        <f t="shared" si="0"/>
        <v>0</v>
      </c>
      <c r="Q13" s="237"/>
      <c r="R13" s="34"/>
      <c r="S13" s="32"/>
      <c r="T13" s="35"/>
      <c r="U13" s="127"/>
      <c r="V13" s="127"/>
      <c r="W13" s="127"/>
      <c r="X13" s="127"/>
      <c r="Y13" s="127"/>
      <c r="Z13" s="127"/>
    </row>
    <row r="14" spans="1:26" ht="13.8" thickBot="1">
      <c r="A14" s="2934"/>
      <c r="B14" s="2934"/>
      <c r="C14" s="3008"/>
      <c r="D14" s="2941"/>
      <c r="E14" s="2942"/>
      <c r="F14" s="2943"/>
      <c r="G14" s="3031"/>
      <c r="H14" s="3021"/>
      <c r="I14" s="3021"/>
      <c r="J14" s="36" t="s">
        <v>12</v>
      </c>
      <c r="K14" s="231">
        <f>K9+K10+K13+K11+K12</f>
        <v>7002.58</v>
      </c>
      <c r="L14" s="231">
        <f t="shared" ref="L14:P14" si="1">L9+L10+L13+L11+L12</f>
        <v>29.200000000000003</v>
      </c>
      <c r="M14" s="231">
        <f t="shared" si="1"/>
        <v>18</v>
      </c>
      <c r="N14" s="231">
        <f t="shared" si="1"/>
        <v>6973.3799999999992</v>
      </c>
      <c r="O14" s="231">
        <f t="shared" si="1"/>
        <v>634.25</v>
      </c>
      <c r="P14" s="231">
        <f t="shared" si="1"/>
        <v>381.05</v>
      </c>
      <c r="Q14" s="37"/>
      <c r="R14" s="38"/>
      <c r="S14" s="39"/>
      <c r="T14" s="40"/>
      <c r="U14" s="127"/>
      <c r="V14" s="127"/>
      <c r="W14" s="127"/>
      <c r="X14" s="127"/>
      <c r="Y14" s="127"/>
      <c r="Z14" s="127"/>
    </row>
    <row r="15" spans="1:26" ht="2.4" hidden="1" customHeight="1" thickBot="1">
      <c r="A15" s="2932"/>
      <c r="B15" s="2932"/>
      <c r="C15" s="3007"/>
      <c r="D15" s="2935"/>
      <c r="E15" s="2936"/>
      <c r="F15" s="2937"/>
      <c r="G15" s="3015" t="s">
        <v>81</v>
      </c>
      <c r="H15" s="3018" t="s">
        <v>40</v>
      </c>
      <c r="I15" s="3022" t="s">
        <v>325</v>
      </c>
      <c r="J15" s="149" t="s">
        <v>80</v>
      </c>
      <c r="K15" s="214">
        <f>L15+N15</f>
        <v>0</v>
      </c>
      <c r="L15" s="208"/>
      <c r="M15" s="215"/>
      <c r="N15" s="210">
        <v>0</v>
      </c>
      <c r="O15" s="672">
        <v>0</v>
      </c>
      <c r="P15" s="673">
        <v>0</v>
      </c>
      <c r="Q15" s="25"/>
      <c r="R15" s="26"/>
      <c r="S15" s="27"/>
      <c r="T15" s="28"/>
      <c r="U15" s="127"/>
      <c r="V15" s="127"/>
      <c r="W15" s="127"/>
      <c r="X15" s="127"/>
      <c r="Y15" s="127"/>
      <c r="Z15" s="127"/>
    </row>
    <row r="16" spans="1:26" ht="27" hidden="1" customHeight="1" thickBot="1">
      <c r="A16" s="2933"/>
      <c r="B16" s="2933"/>
      <c r="C16" s="2945"/>
      <c r="D16" s="2938"/>
      <c r="E16" s="2939"/>
      <c r="F16" s="2940"/>
      <c r="G16" s="3016"/>
      <c r="H16" s="3019"/>
      <c r="I16" s="3023"/>
      <c r="J16" s="29" t="s">
        <v>68</v>
      </c>
      <c r="K16" s="203">
        <f t="shared" ref="K16:K19" si="2">L16+N16</f>
        <v>0</v>
      </c>
      <c r="L16" s="204">
        <v>0</v>
      </c>
      <c r="M16" s="205">
        <v>0</v>
      </c>
      <c r="N16" s="206">
        <v>0</v>
      </c>
      <c r="O16" s="674">
        <v>0</v>
      </c>
      <c r="P16" s="675">
        <v>0</v>
      </c>
      <c r="Q16" s="102" t="s">
        <v>326</v>
      </c>
      <c r="R16" s="31"/>
      <c r="S16" s="32"/>
      <c r="T16" s="33"/>
      <c r="U16" s="127"/>
      <c r="V16" s="127"/>
      <c r="W16" s="127"/>
      <c r="X16" s="127"/>
      <c r="Y16" s="127"/>
      <c r="Z16" s="127"/>
    </row>
    <row r="17" spans="1:26" ht="13.95" hidden="1" customHeight="1" thickBot="1">
      <c r="A17" s="2933"/>
      <c r="B17" s="2933"/>
      <c r="C17" s="2945"/>
      <c r="D17" s="2938"/>
      <c r="E17" s="2939"/>
      <c r="F17" s="2940"/>
      <c r="G17" s="3016"/>
      <c r="H17" s="3020"/>
      <c r="I17" s="3024"/>
      <c r="J17" s="29" t="s">
        <v>36</v>
      </c>
      <c r="K17" s="203">
        <f t="shared" si="2"/>
        <v>0</v>
      </c>
      <c r="L17" s="204">
        <v>0</v>
      </c>
      <c r="M17" s="205">
        <v>0</v>
      </c>
      <c r="N17" s="206">
        <v>0</v>
      </c>
      <c r="O17" s="674">
        <v>0</v>
      </c>
      <c r="P17" s="675">
        <v>0</v>
      </c>
      <c r="Q17" s="55"/>
      <c r="R17" s="34"/>
      <c r="S17" s="32"/>
      <c r="T17" s="35"/>
      <c r="U17" s="127"/>
      <c r="V17" s="127"/>
      <c r="W17" s="41"/>
      <c r="X17" s="127"/>
      <c r="Y17" s="127"/>
      <c r="Z17" s="127"/>
    </row>
    <row r="18" spans="1:26" ht="13.95" hidden="1" customHeight="1" thickBot="1">
      <c r="A18" s="2933"/>
      <c r="B18" s="2933"/>
      <c r="C18" s="2945"/>
      <c r="D18" s="2938"/>
      <c r="E18" s="2939"/>
      <c r="F18" s="2940"/>
      <c r="G18" s="3016"/>
      <c r="H18" s="3020"/>
      <c r="I18" s="3020"/>
      <c r="J18" s="29" t="s">
        <v>495</v>
      </c>
      <c r="K18" s="225">
        <f t="shared" si="2"/>
        <v>0</v>
      </c>
      <c r="L18" s="204">
        <v>0</v>
      </c>
      <c r="M18" s="205"/>
      <c r="N18" s="206">
        <v>0</v>
      </c>
      <c r="O18" s="674">
        <v>0</v>
      </c>
      <c r="P18" s="675">
        <v>0</v>
      </c>
      <c r="Q18" s="320"/>
      <c r="R18" s="34"/>
      <c r="S18" s="32"/>
      <c r="T18" s="35"/>
      <c r="U18" s="127"/>
      <c r="V18" s="127"/>
      <c r="W18" s="41"/>
      <c r="X18" s="127"/>
      <c r="Y18" s="127"/>
      <c r="Z18" s="127"/>
    </row>
    <row r="19" spans="1:26" ht="13.95" hidden="1" customHeight="1" thickBot="1">
      <c r="A19" s="2933"/>
      <c r="B19" s="2933"/>
      <c r="C19" s="2945"/>
      <c r="D19" s="2938"/>
      <c r="E19" s="2939"/>
      <c r="F19" s="2940"/>
      <c r="G19" s="3016"/>
      <c r="H19" s="3020"/>
      <c r="I19" s="3020"/>
      <c r="J19" s="13" t="s">
        <v>52</v>
      </c>
      <c r="K19" s="225">
        <f t="shared" si="2"/>
        <v>0</v>
      </c>
      <c r="L19" s="238">
        <v>0</v>
      </c>
      <c r="M19" s="240"/>
      <c r="N19" s="239">
        <v>0</v>
      </c>
      <c r="O19" s="676">
        <v>0</v>
      </c>
      <c r="P19" s="677">
        <v>0</v>
      </c>
      <c r="Q19" s="320"/>
      <c r="R19" s="34"/>
      <c r="S19" s="32"/>
      <c r="T19" s="35"/>
      <c r="U19" s="127"/>
      <c r="V19" s="127"/>
      <c r="W19" s="41"/>
      <c r="X19" s="127"/>
      <c r="Y19" s="127"/>
      <c r="Z19" s="127"/>
    </row>
    <row r="20" spans="1:26" ht="13.95" hidden="1" customHeight="1" thickBot="1">
      <c r="A20" s="2934"/>
      <c r="B20" s="2934"/>
      <c r="C20" s="3008"/>
      <c r="D20" s="2941"/>
      <c r="E20" s="2942"/>
      <c r="F20" s="2943"/>
      <c r="G20" s="3017"/>
      <c r="H20" s="3021"/>
      <c r="I20" s="3021"/>
      <c r="J20" s="36" t="s">
        <v>12</v>
      </c>
      <c r="K20" s="197">
        <f>SUM(K15:K19)</f>
        <v>0</v>
      </c>
      <c r="L20" s="197">
        <f t="shared" ref="L20:P20" si="3">SUM(L15:L19)</f>
        <v>0</v>
      </c>
      <c r="M20" s="197">
        <f t="shared" si="3"/>
        <v>0</v>
      </c>
      <c r="N20" s="197">
        <f t="shared" si="3"/>
        <v>0</v>
      </c>
      <c r="O20" s="197">
        <f t="shared" si="3"/>
        <v>0</v>
      </c>
      <c r="P20" s="197">
        <f t="shared" si="3"/>
        <v>0</v>
      </c>
      <c r="Q20" s="232"/>
      <c r="R20" s="38"/>
      <c r="S20" s="39"/>
      <c r="T20" s="40"/>
      <c r="U20" s="127"/>
      <c r="V20" s="127"/>
      <c r="W20" s="41"/>
      <c r="X20" s="127"/>
      <c r="Y20" s="127"/>
      <c r="Z20" s="127"/>
    </row>
    <row r="21" spans="1:26" ht="0.6" hidden="1" customHeight="1" thickBot="1">
      <c r="A21" s="2932"/>
      <c r="B21" s="2932"/>
      <c r="C21" s="3007"/>
      <c r="D21" s="2935"/>
      <c r="E21" s="2936"/>
      <c r="F21" s="2937"/>
      <c r="G21" s="3015" t="s">
        <v>84</v>
      </c>
      <c r="H21" s="3018" t="s">
        <v>40</v>
      </c>
      <c r="I21" s="3022" t="s">
        <v>325</v>
      </c>
      <c r="J21" s="149" t="s">
        <v>80</v>
      </c>
      <c r="K21" s="214">
        <f>L21+N21</f>
        <v>0</v>
      </c>
      <c r="L21" s="208"/>
      <c r="M21" s="215"/>
      <c r="N21" s="210">
        <v>0</v>
      </c>
      <c r="O21" s="672">
        <v>0</v>
      </c>
      <c r="P21" s="673">
        <v>0</v>
      </c>
      <c r="Q21" s="42"/>
      <c r="R21" s="26"/>
      <c r="S21" s="27"/>
      <c r="T21" s="28"/>
      <c r="U21" s="127"/>
      <c r="V21" s="127"/>
      <c r="W21" s="41"/>
      <c r="X21" s="127"/>
      <c r="Y21" s="127"/>
      <c r="Z21" s="127"/>
    </row>
    <row r="22" spans="1:26" ht="13.95" hidden="1" customHeight="1" thickBot="1">
      <c r="A22" s="2933"/>
      <c r="B22" s="2933"/>
      <c r="C22" s="2945"/>
      <c r="D22" s="2938"/>
      <c r="E22" s="2939"/>
      <c r="F22" s="2940"/>
      <c r="G22" s="3016"/>
      <c r="H22" s="3019"/>
      <c r="I22" s="3023"/>
      <c r="J22" s="29" t="s">
        <v>68</v>
      </c>
      <c r="K22" s="203">
        <f t="shared" ref="K22:K25" si="4">L22+N22</f>
        <v>0</v>
      </c>
      <c r="L22" s="204">
        <v>0</v>
      </c>
      <c r="M22" s="205">
        <v>0</v>
      </c>
      <c r="N22" s="206">
        <v>0</v>
      </c>
      <c r="O22" s="674">
        <v>0</v>
      </c>
      <c r="P22" s="675">
        <v>0</v>
      </c>
      <c r="Q22" s="3011" t="s">
        <v>547</v>
      </c>
      <c r="R22" s="31"/>
      <c r="S22" s="32"/>
      <c r="T22" s="33"/>
      <c r="U22" s="127"/>
      <c r="V22" s="127"/>
      <c r="W22" s="41"/>
      <c r="X22" s="127"/>
      <c r="Y22" s="127"/>
      <c r="Z22" s="127"/>
    </row>
    <row r="23" spans="1:26" ht="13.95" hidden="1" customHeight="1" thickBot="1">
      <c r="A23" s="2933"/>
      <c r="B23" s="2933"/>
      <c r="C23" s="2945"/>
      <c r="D23" s="2938"/>
      <c r="E23" s="2939"/>
      <c r="F23" s="2940"/>
      <c r="G23" s="3016"/>
      <c r="H23" s="3019"/>
      <c r="I23" s="3023"/>
      <c r="J23" s="29" t="s">
        <v>36</v>
      </c>
      <c r="K23" s="203">
        <f t="shared" si="4"/>
        <v>0</v>
      </c>
      <c r="L23" s="204">
        <v>0</v>
      </c>
      <c r="M23" s="205">
        <v>0</v>
      </c>
      <c r="N23" s="206">
        <v>0</v>
      </c>
      <c r="O23" s="674">
        <v>0</v>
      </c>
      <c r="P23" s="675">
        <v>0</v>
      </c>
      <c r="Q23" s="3012"/>
      <c r="R23" s="31"/>
      <c r="S23" s="32"/>
      <c r="T23" s="33"/>
      <c r="U23" s="127"/>
      <c r="V23" s="127"/>
      <c r="W23" s="41"/>
      <c r="X23" s="127"/>
      <c r="Y23" s="127"/>
      <c r="Z23" s="127"/>
    </row>
    <row r="24" spans="1:26" ht="13.95" hidden="1" customHeight="1" thickBot="1">
      <c r="A24" s="2933"/>
      <c r="B24" s="2933"/>
      <c r="C24" s="2945"/>
      <c r="D24" s="2938"/>
      <c r="E24" s="2939"/>
      <c r="F24" s="2940"/>
      <c r="G24" s="3016"/>
      <c r="H24" s="3019"/>
      <c r="I24" s="3035"/>
      <c r="J24" s="29" t="s">
        <v>495</v>
      </c>
      <c r="K24" s="225">
        <f t="shared" si="4"/>
        <v>0</v>
      </c>
      <c r="L24" s="204">
        <v>0</v>
      </c>
      <c r="M24" s="205"/>
      <c r="N24" s="206">
        <v>0</v>
      </c>
      <c r="O24" s="674">
        <v>0</v>
      </c>
      <c r="P24" s="675">
        <v>0</v>
      </c>
      <c r="Q24" s="2746"/>
      <c r="R24" s="31"/>
      <c r="S24" s="32"/>
      <c r="T24" s="33"/>
      <c r="U24" s="127"/>
      <c r="V24" s="127"/>
      <c r="W24" s="41"/>
      <c r="X24" s="127"/>
      <c r="Y24" s="127"/>
      <c r="Z24" s="127"/>
    </row>
    <row r="25" spans="1:26" ht="13.95" hidden="1" customHeight="1" thickBot="1">
      <c r="A25" s="2933"/>
      <c r="B25" s="2933"/>
      <c r="C25" s="2945"/>
      <c r="D25" s="2938"/>
      <c r="E25" s="2939"/>
      <c r="F25" s="2940"/>
      <c r="G25" s="3016"/>
      <c r="H25" s="3019"/>
      <c r="I25" s="3035"/>
      <c r="J25" s="13" t="s">
        <v>52</v>
      </c>
      <c r="K25" s="225">
        <f t="shared" si="4"/>
        <v>0</v>
      </c>
      <c r="L25" s="238">
        <v>0</v>
      </c>
      <c r="M25" s="240"/>
      <c r="N25" s="239">
        <v>0</v>
      </c>
      <c r="O25" s="676">
        <v>0</v>
      </c>
      <c r="P25" s="677">
        <v>0</v>
      </c>
      <c r="Q25" s="2746"/>
      <c r="R25" s="31"/>
      <c r="S25" s="32"/>
      <c r="T25" s="33"/>
      <c r="U25" s="127"/>
      <c r="V25" s="127"/>
      <c r="W25" s="41"/>
      <c r="X25" s="127"/>
      <c r="Y25" s="127"/>
      <c r="Z25" s="127"/>
    </row>
    <row r="26" spans="1:26" ht="13.95" hidden="1" customHeight="1" thickBot="1">
      <c r="A26" s="2934"/>
      <c r="B26" s="2934"/>
      <c r="C26" s="3008"/>
      <c r="D26" s="2941"/>
      <c r="E26" s="2942"/>
      <c r="F26" s="2943"/>
      <c r="G26" s="3017"/>
      <c r="H26" s="3021"/>
      <c r="I26" s="3021"/>
      <c r="J26" s="36" t="s">
        <v>12</v>
      </c>
      <c r="K26" s="197">
        <f>SUM(K21:K25)</f>
        <v>0</v>
      </c>
      <c r="L26" s="197">
        <f t="shared" ref="L26:P26" si="5">SUM(L21:L25)</f>
        <v>0</v>
      </c>
      <c r="M26" s="197">
        <f t="shared" si="5"/>
        <v>0</v>
      </c>
      <c r="N26" s="197">
        <f t="shared" si="5"/>
        <v>0</v>
      </c>
      <c r="O26" s="197">
        <f t="shared" si="5"/>
        <v>0</v>
      </c>
      <c r="P26" s="197">
        <f t="shared" si="5"/>
        <v>0</v>
      </c>
      <c r="Q26" s="233"/>
      <c r="R26" s="44"/>
      <c r="S26" s="39"/>
      <c r="T26" s="45"/>
      <c r="U26" s="127"/>
      <c r="V26" s="127"/>
      <c r="W26" s="41"/>
      <c r="X26" s="127"/>
      <c r="Y26" s="127"/>
      <c r="Z26" s="127"/>
    </row>
    <row r="27" spans="1:26">
      <c r="A27" s="2932"/>
      <c r="B27" s="2932"/>
      <c r="C27" s="3007"/>
      <c r="D27" s="2935"/>
      <c r="E27" s="2936"/>
      <c r="F27" s="2937"/>
      <c r="G27" s="3015" t="s">
        <v>85</v>
      </c>
      <c r="H27" s="3018" t="s">
        <v>40</v>
      </c>
      <c r="I27" s="3032" t="s">
        <v>327</v>
      </c>
      <c r="J27" s="149" t="s">
        <v>80</v>
      </c>
      <c r="K27" s="214">
        <f>L27+N27</f>
        <v>1296.8</v>
      </c>
      <c r="L27" s="208">
        <v>0</v>
      </c>
      <c r="M27" s="209">
        <v>0</v>
      </c>
      <c r="N27" s="210">
        <v>1296.8</v>
      </c>
      <c r="O27" s="672">
        <v>0</v>
      </c>
      <c r="P27" s="673">
        <v>0</v>
      </c>
      <c r="Q27" s="3009" t="s">
        <v>752</v>
      </c>
      <c r="R27" s="1185" t="s">
        <v>41</v>
      </c>
      <c r="S27" s="46"/>
      <c r="T27" s="2751"/>
      <c r="U27" s="127"/>
      <c r="V27" s="127"/>
      <c r="W27" s="41"/>
      <c r="X27" s="127"/>
      <c r="Y27" s="127"/>
      <c r="Z27" s="127"/>
    </row>
    <row r="28" spans="1:26">
      <c r="A28" s="2933"/>
      <c r="B28" s="2933"/>
      <c r="C28" s="2945"/>
      <c r="D28" s="2938"/>
      <c r="E28" s="2939"/>
      <c r="F28" s="2940"/>
      <c r="G28" s="3016"/>
      <c r="H28" s="3019"/>
      <c r="I28" s="3033"/>
      <c r="J28" s="29" t="s">
        <v>68</v>
      </c>
      <c r="K28" s="203">
        <f t="shared" ref="K28:K31" si="6">L28+N28</f>
        <v>1396.5</v>
      </c>
      <c r="L28" s="204">
        <v>4.5</v>
      </c>
      <c r="M28" s="205">
        <v>3.2</v>
      </c>
      <c r="N28" s="206">
        <v>1392</v>
      </c>
      <c r="O28" s="674">
        <v>0</v>
      </c>
      <c r="P28" s="675">
        <v>0</v>
      </c>
      <c r="Q28" s="3010"/>
      <c r="R28" s="47"/>
      <c r="S28" s="48"/>
      <c r="T28" s="2752"/>
      <c r="U28" s="127"/>
      <c r="V28" s="127"/>
      <c r="W28" s="41"/>
      <c r="X28" s="127"/>
      <c r="Y28" s="127"/>
      <c r="Z28" s="127"/>
    </row>
    <row r="29" spans="1:26">
      <c r="A29" s="2933"/>
      <c r="B29" s="2933"/>
      <c r="C29" s="2945"/>
      <c r="D29" s="2938"/>
      <c r="E29" s="2939"/>
      <c r="F29" s="2940"/>
      <c r="G29" s="3016"/>
      <c r="H29" s="3019"/>
      <c r="I29" s="3033"/>
      <c r="J29" s="29" t="s">
        <v>36</v>
      </c>
      <c r="K29" s="203">
        <f t="shared" si="6"/>
        <v>5.0999999999999996</v>
      </c>
      <c r="L29" s="204">
        <v>5.0999999999999996</v>
      </c>
      <c r="M29" s="205">
        <v>5</v>
      </c>
      <c r="N29" s="206">
        <v>0</v>
      </c>
      <c r="O29" s="674">
        <v>0</v>
      </c>
      <c r="P29" s="675">
        <v>0</v>
      </c>
      <c r="Q29" s="30"/>
      <c r="R29" s="47"/>
      <c r="S29" s="48"/>
      <c r="T29" s="2752"/>
      <c r="U29" s="127"/>
      <c r="V29" s="127"/>
      <c r="W29" s="41"/>
      <c r="X29" s="127"/>
      <c r="Y29" s="127"/>
      <c r="Z29" s="127"/>
    </row>
    <row r="30" spans="1:26">
      <c r="A30" s="2933"/>
      <c r="B30" s="2933"/>
      <c r="C30" s="2945"/>
      <c r="D30" s="2938"/>
      <c r="E30" s="2939"/>
      <c r="F30" s="2940"/>
      <c r="G30" s="3016"/>
      <c r="H30" s="3019"/>
      <c r="I30" s="3033"/>
      <c r="J30" s="29" t="s">
        <v>495</v>
      </c>
      <c r="K30" s="225">
        <f t="shared" si="6"/>
        <v>2372.48</v>
      </c>
      <c r="L30" s="204">
        <v>0.4</v>
      </c>
      <c r="M30" s="205"/>
      <c r="N30" s="206">
        <v>2372.08</v>
      </c>
      <c r="O30" s="674">
        <v>0</v>
      </c>
      <c r="P30" s="675">
        <v>0</v>
      </c>
      <c r="Q30" s="470"/>
      <c r="R30" s="47"/>
      <c r="S30" s="48"/>
      <c r="T30" s="2752"/>
      <c r="U30" s="127"/>
      <c r="V30" s="127"/>
      <c r="W30" s="41"/>
      <c r="X30" s="127"/>
      <c r="Y30" s="127"/>
      <c r="Z30" s="127"/>
    </row>
    <row r="31" spans="1:26">
      <c r="A31" s="2933"/>
      <c r="B31" s="2933"/>
      <c r="C31" s="2945"/>
      <c r="D31" s="2938"/>
      <c r="E31" s="2939"/>
      <c r="F31" s="2940"/>
      <c r="G31" s="3016"/>
      <c r="H31" s="3019"/>
      <c r="I31" s="3033"/>
      <c r="J31" s="13" t="s">
        <v>52</v>
      </c>
      <c r="K31" s="225">
        <f t="shared" si="6"/>
        <v>0</v>
      </c>
      <c r="L31" s="238">
        <v>0</v>
      </c>
      <c r="M31" s="240"/>
      <c r="N31" s="239">
        <v>0</v>
      </c>
      <c r="O31" s="676">
        <v>0</v>
      </c>
      <c r="P31" s="677">
        <v>0</v>
      </c>
      <c r="Q31" s="470"/>
      <c r="R31" s="47"/>
      <c r="S31" s="48"/>
      <c r="T31" s="2752"/>
      <c r="U31" s="127"/>
      <c r="V31" s="127"/>
      <c r="W31" s="41"/>
      <c r="X31" s="127"/>
      <c r="Y31" s="127"/>
      <c r="Z31" s="127"/>
    </row>
    <row r="32" spans="1:26" ht="36.6" customHeight="1" thickBot="1">
      <c r="A32" s="2934"/>
      <c r="B32" s="2934"/>
      <c r="C32" s="3008"/>
      <c r="D32" s="2941"/>
      <c r="E32" s="2942"/>
      <c r="F32" s="2943"/>
      <c r="G32" s="3017"/>
      <c r="H32" s="3021"/>
      <c r="I32" s="3034"/>
      <c r="J32" s="36" t="s">
        <v>12</v>
      </c>
      <c r="K32" s="197">
        <f>SUM(K27:K31)</f>
        <v>5070.88</v>
      </c>
      <c r="L32" s="197">
        <f t="shared" ref="L32:P32" si="7">SUM(L27:L31)</f>
        <v>10</v>
      </c>
      <c r="M32" s="197">
        <f t="shared" si="7"/>
        <v>8.1999999999999993</v>
      </c>
      <c r="N32" s="197">
        <f t="shared" si="7"/>
        <v>5060.88</v>
      </c>
      <c r="O32" s="197">
        <f t="shared" si="7"/>
        <v>0</v>
      </c>
      <c r="P32" s="197">
        <f t="shared" si="7"/>
        <v>0</v>
      </c>
      <c r="Q32" s="49"/>
      <c r="R32" s="50"/>
      <c r="S32" s="51"/>
      <c r="T32" s="2753"/>
      <c r="U32" s="127"/>
      <c r="V32" s="127"/>
      <c r="W32" s="41"/>
      <c r="X32" s="127"/>
      <c r="Y32" s="127"/>
      <c r="Z32" s="127"/>
    </row>
    <row r="33" spans="1:26" ht="13.2" customHeight="1">
      <c r="A33" s="2932"/>
      <c r="B33" s="2932"/>
      <c r="C33" s="3007"/>
      <c r="D33" s="2935"/>
      <c r="E33" s="2936"/>
      <c r="F33" s="2937"/>
      <c r="G33" s="3015" t="s">
        <v>86</v>
      </c>
      <c r="H33" s="3018" t="s">
        <v>40</v>
      </c>
      <c r="I33" s="3022" t="s">
        <v>328</v>
      </c>
      <c r="J33" s="149" t="s">
        <v>80</v>
      </c>
      <c r="K33" s="214">
        <f>L33+N33</f>
        <v>259.39999999999998</v>
      </c>
      <c r="L33" s="208"/>
      <c r="M33" s="215"/>
      <c r="N33" s="210">
        <v>259.39999999999998</v>
      </c>
      <c r="O33" s="672">
        <v>0</v>
      </c>
      <c r="P33" s="673">
        <v>0</v>
      </c>
      <c r="Q33" s="25"/>
      <c r="R33" s="52"/>
      <c r="S33" s="53"/>
      <c r="T33" s="54"/>
      <c r="U33" s="127"/>
      <c r="V33" s="127"/>
      <c r="W33" s="41"/>
      <c r="X33" s="127"/>
      <c r="Y33" s="127"/>
      <c r="Z33" s="127"/>
    </row>
    <row r="34" spans="1:26">
      <c r="A34" s="2933"/>
      <c r="B34" s="2933"/>
      <c r="C34" s="2945"/>
      <c r="D34" s="2938"/>
      <c r="E34" s="2939"/>
      <c r="F34" s="2940"/>
      <c r="G34" s="3016"/>
      <c r="H34" s="3019"/>
      <c r="I34" s="3023"/>
      <c r="J34" s="29" t="s">
        <v>68</v>
      </c>
      <c r="K34" s="203">
        <f t="shared" ref="K34:K37" si="8">L34+N34</f>
        <v>1056</v>
      </c>
      <c r="L34" s="204">
        <v>2</v>
      </c>
      <c r="M34" s="205">
        <v>0</v>
      </c>
      <c r="N34" s="206">
        <v>1054</v>
      </c>
      <c r="O34" s="674">
        <v>0</v>
      </c>
      <c r="P34" s="675">
        <v>0</v>
      </c>
      <c r="Q34" s="3011" t="s">
        <v>366</v>
      </c>
      <c r="R34" s="56" t="s">
        <v>41</v>
      </c>
      <c r="S34" s="57"/>
      <c r="T34" s="58"/>
      <c r="U34" s="127"/>
      <c r="V34" s="127"/>
      <c r="W34" s="41"/>
      <c r="X34" s="127"/>
      <c r="Y34" s="127"/>
      <c r="Z34" s="127"/>
    </row>
    <row r="35" spans="1:26">
      <c r="A35" s="2933"/>
      <c r="B35" s="2933"/>
      <c r="C35" s="2945"/>
      <c r="D35" s="2938"/>
      <c r="E35" s="2939"/>
      <c r="F35" s="2940"/>
      <c r="G35" s="3016"/>
      <c r="H35" s="3019"/>
      <c r="I35" s="3023"/>
      <c r="J35" s="29" t="s">
        <v>36</v>
      </c>
      <c r="K35" s="203">
        <f t="shared" si="8"/>
        <v>1</v>
      </c>
      <c r="L35" s="204">
        <v>1</v>
      </c>
      <c r="M35" s="205">
        <v>0.9</v>
      </c>
      <c r="N35" s="206">
        <v>0</v>
      </c>
      <c r="O35" s="674">
        <v>0</v>
      </c>
      <c r="P35" s="675">
        <v>0</v>
      </c>
      <c r="Q35" s="3012"/>
      <c r="R35" s="56"/>
      <c r="S35" s="57"/>
      <c r="T35" s="58"/>
      <c r="U35" s="127"/>
      <c r="V35" s="127"/>
      <c r="W35" s="41"/>
      <c r="X35" s="127"/>
      <c r="Y35" s="127"/>
      <c r="Z35" s="127"/>
    </row>
    <row r="36" spans="1:26">
      <c r="A36" s="2933"/>
      <c r="B36" s="2933"/>
      <c r="C36" s="2945"/>
      <c r="D36" s="2938"/>
      <c r="E36" s="2939"/>
      <c r="F36" s="2940"/>
      <c r="G36" s="3016"/>
      <c r="H36" s="3019"/>
      <c r="I36" s="3035"/>
      <c r="J36" s="29" t="s">
        <v>495</v>
      </c>
      <c r="K36" s="225">
        <f t="shared" si="8"/>
        <v>0</v>
      </c>
      <c r="L36" s="204">
        <v>0</v>
      </c>
      <c r="M36" s="205"/>
      <c r="N36" s="206">
        <v>0</v>
      </c>
      <c r="O36" s="674">
        <v>0</v>
      </c>
      <c r="P36" s="675">
        <v>0</v>
      </c>
      <c r="Q36" s="471"/>
      <c r="R36" s="56"/>
      <c r="S36" s="57"/>
      <c r="T36" s="58"/>
      <c r="U36" s="127"/>
      <c r="V36" s="127"/>
      <c r="W36" s="41"/>
      <c r="X36" s="127"/>
      <c r="Y36" s="127"/>
      <c r="Z36" s="127"/>
    </row>
    <row r="37" spans="1:26">
      <c r="A37" s="2933"/>
      <c r="B37" s="2933"/>
      <c r="C37" s="2945"/>
      <c r="D37" s="2938"/>
      <c r="E37" s="2939"/>
      <c r="F37" s="2940"/>
      <c r="G37" s="3016"/>
      <c r="H37" s="3019"/>
      <c r="I37" s="3035"/>
      <c r="J37" s="13" t="s">
        <v>52</v>
      </c>
      <c r="K37" s="225">
        <f t="shared" si="8"/>
        <v>0</v>
      </c>
      <c r="L37" s="238">
        <v>0</v>
      </c>
      <c r="M37" s="240"/>
      <c r="N37" s="239">
        <v>0</v>
      </c>
      <c r="O37" s="676">
        <v>0</v>
      </c>
      <c r="P37" s="677">
        <v>0</v>
      </c>
      <c r="Q37" s="471"/>
      <c r="R37" s="56"/>
      <c r="S37" s="57"/>
      <c r="T37" s="58"/>
      <c r="U37" s="127"/>
      <c r="V37" s="127"/>
      <c r="W37" s="41"/>
      <c r="X37" s="127"/>
      <c r="Y37" s="127"/>
      <c r="Z37" s="127"/>
    </row>
    <row r="38" spans="1:26" ht="16.95" customHeight="1" thickBot="1">
      <c r="A38" s="2934"/>
      <c r="B38" s="2934"/>
      <c r="C38" s="3008"/>
      <c r="D38" s="2941"/>
      <c r="E38" s="2942"/>
      <c r="F38" s="2943"/>
      <c r="G38" s="3017"/>
      <c r="H38" s="3021"/>
      <c r="I38" s="3021"/>
      <c r="J38" s="36" t="s">
        <v>12</v>
      </c>
      <c r="K38" s="197">
        <f>SUM(K33:K37)</f>
        <v>1316.4</v>
      </c>
      <c r="L38" s="197">
        <f t="shared" ref="L38:P38" si="9">SUM(L33:L37)</f>
        <v>3</v>
      </c>
      <c r="M38" s="197">
        <f t="shared" si="9"/>
        <v>0.9</v>
      </c>
      <c r="N38" s="197">
        <f t="shared" si="9"/>
        <v>1313.4</v>
      </c>
      <c r="O38" s="197">
        <f t="shared" si="9"/>
        <v>0</v>
      </c>
      <c r="P38" s="197">
        <f t="shared" si="9"/>
        <v>0</v>
      </c>
      <c r="Q38" s="59"/>
      <c r="R38" s="60"/>
      <c r="S38" s="61"/>
      <c r="T38" s="62"/>
      <c r="U38" s="127"/>
      <c r="V38" s="127"/>
      <c r="W38" s="41"/>
      <c r="X38" s="127"/>
      <c r="Y38" s="127"/>
      <c r="Z38" s="127"/>
    </row>
    <row r="39" spans="1:26" ht="4.2" hidden="1" customHeight="1" thickBot="1">
      <c r="B39" s="2932"/>
      <c r="C39" s="3007"/>
      <c r="D39" s="2935"/>
      <c r="E39" s="2936"/>
      <c r="F39" s="2937"/>
      <c r="G39" s="3036" t="s">
        <v>87</v>
      </c>
      <c r="H39" s="3018" t="s">
        <v>40</v>
      </c>
      <c r="I39" s="3022" t="s">
        <v>328</v>
      </c>
      <c r="J39" s="149" t="s">
        <v>80</v>
      </c>
      <c r="K39" s="214">
        <f>L39+N39</f>
        <v>0</v>
      </c>
      <c r="L39" s="208"/>
      <c r="M39" s="215"/>
      <c r="N39" s="210">
        <v>0</v>
      </c>
      <c r="O39" s="672">
        <v>0</v>
      </c>
      <c r="P39" s="673">
        <v>0</v>
      </c>
      <c r="Q39" s="3009" t="s">
        <v>367</v>
      </c>
      <c r="R39" s="52"/>
      <c r="S39" s="53"/>
      <c r="T39" s="54"/>
      <c r="U39" s="127"/>
      <c r="V39" s="127"/>
      <c r="W39" s="41"/>
      <c r="X39" s="127"/>
      <c r="Y39" s="127"/>
      <c r="Z39" s="127"/>
    </row>
    <row r="40" spans="1:26" ht="13.95" hidden="1" customHeight="1" thickBot="1">
      <c r="B40" s="2933"/>
      <c r="C40" s="2945"/>
      <c r="D40" s="2938"/>
      <c r="E40" s="2939"/>
      <c r="F40" s="2940"/>
      <c r="G40" s="3037"/>
      <c r="H40" s="3019"/>
      <c r="I40" s="3035"/>
      <c r="J40" s="29" t="s">
        <v>68</v>
      </c>
      <c r="K40" s="203">
        <f t="shared" ref="K40:K43" si="10">L40+N40</f>
        <v>0</v>
      </c>
      <c r="L40" s="204">
        <v>0</v>
      </c>
      <c r="M40" s="205">
        <v>0</v>
      </c>
      <c r="N40" s="206">
        <v>0</v>
      </c>
      <c r="O40" s="674">
        <v>0</v>
      </c>
      <c r="P40" s="675">
        <v>0</v>
      </c>
      <c r="Q40" s="3012"/>
      <c r="R40" s="63"/>
      <c r="S40" s="64"/>
      <c r="T40" s="65"/>
      <c r="U40" s="66"/>
      <c r="V40" s="66"/>
      <c r="W40" s="180"/>
      <c r="X40" s="127"/>
      <c r="Y40" s="127"/>
      <c r="Z40" s="127"/>
    </row>
    <row r="41" spans="1:26" ht="13.95" hidden="1" customHeight="1" thickBot="1">
      <c r="B41" s="2933"/>
      <c r="C41" s="2945"/>
      <c r="D41" s="2938"/>
      <c r="E41" s="2939"/>
      <c r="F41" s="2940"/>
      <c r="G41" s="3037"/>
      <c r="H41" s="3019"/>
      <c r="I41" s="3035"/>
      <c r="J41" s="29" t="s">
        <v>36</v>
      </c>
      <c r="K41" s="203">
        <f t="shared" si="10"/>
        <v>0</v>
      </c>
      <c r="L41" s="204">
        <v>0</v>
      </c>
      <c r="M41" s="205">
        <v>0</v>
      </c>
      <c r="N41" s="206">
        <v>0</v>
      </c>
      <c r="O41" s="674">
        <v>0</v>
      </c>
      <c r="P41" s="675">
        <v>0</v>
      </c>
      <c r="Q41" s="55"/>
      <c r="R41" s="56"/>
      <c r="S41" s="57"/>
      <c r="T41" s="58"/>
      <c r="U41" s="127"/>
      <c r="V41" s="127"/>
      <c r="W41" s="41"/>
      <c r="X41" s="127"/>
      <c r="Y41" s="127"/>
      <c r="Z41" s="127"/>
    </row>
    <row r="42" spans="1:26" ht="13.95" hidden="1" customHeight="1" thickBot="1">
      <c r="B42" s="2933"/>
      <c r="C42" s="2945"/>
      <c r="D42" s="2938"/>
      <c r="E42" s="2939"/>
      <c r="F42" s="2940"/>
      <c r="G42" s="3037"/>
      <c r="H42" s="3019"/>
      <c r="I42" s="3035"/>
      <c r="J42" s="29" t="s">
        <v>495</v>
      </c>
      <c r="K42" s="225">
        <f t="shared" si="10"/>
        <v>0</v>
      </c>
      <c r="L42" s="204">
        <v>0</v>
      </c>
      <c r="M42" s="205"/>
      <c r="N42" s="206">
        <v>0</v>
      </c>
      <c r="O42" s="674">
        <v>0</v>
      </c>
      <c r="P42" s="675">
        <v>0</v>
      </c>
      <c r="Q42" s="472"/>
      <c r="R42" s="56"/>
      <c r="S42" s="57"/>
      <c r="T42" s="58"/>
      <c r="U42" s="127"/>
      <c r="V42" s="127"/>
      <c r="W42" s="41"/>
      <c r="X42" s="127"/>
      <c r="Y42" s="127"/>
      <c r="Z42" s="127"/>
    </row>
    <row r="43" spans="1:26" ht="13.95" hidden="1" customHeight="1" thickBot="1">
      <c r="B43" s="2933"/>
      <c r="C43" s="2945"/>
      <c r="D43" s="2938"/>
      <c r="E43" s="2939"/>
      <c r="F43" s="2940"/>
      <c r="G43" s="3037"/>
      <c r="H43" s="3019"/>
      <c r="I43" s="3035"/>
      <c r="J43" s="13" t="s">
        <v>52</v>
      </c>
      <c r="K43" s="225">
        <f t="shared" si="10"/>
        <v>0</v>
      </c>
      <c r="L43" s="238">
        <v>0</v>
      </c>
      <c r="M43" s="240"/>
      <c r="N43" s="239">
        <v>0</v>
      </c>
      <c r="O43" s="676">
        <v>0</v>
      </c>
      <c r="P43" s="677">
        <v>0</v>
      </c>
      <c r="Q43" s="472"/>
      <c r="R43" s="56"/>
      <c r="S43" s="57"/>
      <c r="T43" s="58"/>
      <c r="U43" s="127"/>
      <c r="V43" s="127"/>
      <c r="W43" s="41"/>
      <c r="X43" s="127"/>
      <c r="Y43" s="127"/>
      <c r="Z43" s="127"/>
    </row>
    <row r="44" spans="1:26" ht="13.95" hidden="1" customHeight="1" thickBot="1">
      <c r="B44" s="2934"/>
      <c r="C44" s="3008"/>
      <c r="D44" s="2941"/>
      <c r="E44" s="2942"/>
      <c r="F44" s="2943"/>
      <c r="G44" s="3038"/>
      <c r="H44" s="3021"/>
      <c r="I44" s="3021"/>
      <c r="J44" s="36" t="s">
        <v>12</v>
      </c>
      <c r="K44" s="197">
        <f>SUM(K39:K43)</f>
        <v>0</v>
      </c>
      <c r="L44" s="197">
        <f t="shared" ref="L44:P44" si="11">SUM(L39:L43)</f>
        <v>0</v>
      </c>
      <c r="M44" s="197">
        <f t="shared" si="11"/>
        <v>0</v>
      </c>
      <c r="N44" s="197">
        <f t="shared" si="11"/>
        <v>0</v>
      </c>
      <c r="O44" s="197">
        <f t="shared" si="11"/>
        <v>0</v>
      </c>
      <c r="P44" s="197">
        <f t="shared" si="11"/>
        <v>0</v>
      </c>
      <c r="Q44" s="67"/>
      <c r="R44" s="60"/>
      <c r="S44" s="61"/>
      <c r="T44" s="62"/>
      <c r="U44" s="127"/>
      <c r="V44" s="127"/>
      <c r="W44" s="41"/>
      <c r="X44" s="127"/>
      <c r="Y44" s="127"/>
      <c r="Z44" s="127"/>
    </row>
    <row r="45" spans="1:26" ht="13.2" hidden="1" customHeight="1" thickBot="1">
      <c r="B45" s="2932"/>
      <c r="C45" s="3007"/>
      <c r="D45" s="2935"/>
      <c r="E45" s="2936"/>
      <c r="F45" s="2937"/>
      <c r="G45" s="3039" t="s">
        <v>89</v>
      </c>
      <c r="H45" s="3018" t="s">
        <v>40</v>
      </c>
      <c r="I45" s="3022" t="s">
        <v>327</v>
      </c>
      <c r="J45" s="149" t="s">
        <v>80</v>
      </c>
      <c r="K45" s="214">
        <f>L45+N45</f>
        <v>0</v>
      </c>
      <c r="L45" s="208"/>
      <c r="M45" s="215"/>
      <c r="N45" s="210">
        <v>0</v>
      </c>
      <c r="O45" s="672">
        <v>0</v>
      </c>
      <c r="P45" s="673">
        <v>0</v>
      </c>
      <c r="Q45" s="42" t="s">
        <v>82</v>
      </c>
      <c r="R45" s="52"/>
      <c r="S45" s="53"/>
      <c r="T45" s="28"/>
      <c r="U45" s="127"/>
      <c r="V45" s="127"/>
      <c r="W45" s="41"/>
      <c r="X45" s="127"/>
      <c r="Y45" s="127"/>
      <c r="Z45" s="127"/>
    </row>
    <row r="46" spans="1:26" ht="27" hidden="1" customHeight="1" thickBot="1">
      <c r="B46" s="2933"/>
      <c r="C46" s="2945"/>
      <c r="D46" s="2938"/>
      <c r="E46" s="2939"/>
      <c r="F46" s="2940"/>
      <c r="G46" s="3040"/>
      <c r="H46" s="3019"/>
      <c r="I46" s="3023"/>
      <c r="J46" s="29" t="s">
        <v>68</v>
      </c>
      <c r="K46" s="203">
        <f t="shared" ref="K46:K49" si="12">L46+N46</f>
        <v>0</v>
      </c>
      <c r="L46" s="204">
        <v>0</v>
      </c>
      <c r="M46" s="205">
        <v>0</v>
      </c>
      <c r="N46" s="206">
        <v>0</v>
      </c>
      <c r="O46" s="674">
        <v>0</v>
      </c>
      <c r="P46" s="675">
        <v>0</v>
      </c>
      <c r="Q46" s="501" t="s">
        <v>368</v>
      </c>
      <c r="R46" s="56"/>
      <c r="S46" s="57"/>
      <c r="T46" s="33"/>
      <c r="U46" s="127"/>
      <c r="V46" s="127"/>
      <c r="W46" s="41"/>
      <c r="X46" s="127"/>
      <c r="Y46" s="127"/>
      <c r="Z46" s="127"/>
    </row>
    <row r="47" spans="1:26" ht="13.95" hidden="1" customHeight="1" thickBot="1">
      <c r="B47" s="2933"/>
      <c r="C47" s="2945"/>
      <c r="D47" s="2938"/>
      <c r="E47" s="2939"/>
      <c r="F47" s="2940"/>
      <c r="G47" s="3040"/>
      <c r="H47" s="3020"/>
      <c r="I47" s="3024"/>
      <c r="J47" s="29" t="s">
        <v>36</v>
      </c>
      <c r="K47" s="203">
        <f t="shared" si="12"/>
        <v>0</v>
      </c>
      <c r="L47" s="204">
        <v>0</v>
      </c>
      <c r="M47" s="205">
        <v>0</v>
      </c>
      <c r="N47" s="206">
        <v>0</v>
      </c>
      <c r="O47" s="674">
        <v>0</v>
      </c>
      <c r="P47" s="675">
        <v>0</v>
      </c>
      <c r="Q47" s="501"/>
      <c r="R47" s="68"/>
      <c r="S47" s="69"/>
      <c r="T47" s="35"/>
      <c r="U47" s="127"/>
      <c r="V47" s="127"/>
      <c r="W47" s="41"/>
      <c r="X47" s="127"/>
      <c r="Y47" s="127"/>
      <c r="Z47" s="127"/>
    </row>
    <row r="48" spans="1:26" ht="13.95" hidden="1" customHeight="1" thickBot="1">
      <c r="B48" s="2933"/>
      <c r="C48" s="2945"/>
      <c r="D48" s="2938"/>
      <c r="E48" s="2939"/>
      <c r="F48" s="2940"/>
      <c r="G48" s="3040"/>
      <c r="H48" s="3020"/>
      <c r="I48" s="3020"/>
      <c r="J48" s="29" t="s">
        <v>495</v>
      </c>
      <c r="K48" s="225">
        <f t="shared" si="12"/>
        <v>0</v>
      </c>
      <c r="L48" s="204">
        <v>0</v>
      </c>
      <c r="M48" s="205"/>
      <c r="N48" s="206">
        <v>0</v>
      </c>
      <c r="O48" s="674">
        <v>0</v>
      </c>
      <c r="P48" s="675">
        <v>0</v>
      </c>
      <c r="Q48" s="70"/>
      <c r="R48" s="68"/>
      <c r="S48" s="69"/>
      <c r="T48" s="35"/>
      <c r="U48" s="127"/>
      <c r="V48" s="127"/>
      <c r="W48" s="41"/>
      <c r="X48" s="127"/>
      <c r="Y48" s="127"/>
      <c r="Z48" s="127"/>
    </row>
    <row r="49" spans="1:26" ht="13.95" hidden="1" customHeight="1" thickBot="1">
      <c r="B49" s="2933"/>
      <c r="C49" s="2945"/>
      <c r="D49" s="2938"/>
      <c r="E49" s="2939"/>
      <c r="F49" s="2940"/>
      <c r="G49" s="3040"/>
      <c r="H49" s="3020"/>
      <c r="I49" s="3020"/>
      <c r="J49" s="13" t="s">
        <v>52</v>
      </c>
      <c r="K49" s="225">
        <f t="shared" si="12"/>
        <v>0</v>
      </c>
      <c r="L49" s="238">
        <v>0</v>
      </c>
      <c r="M49" s="240"/>
      <c r="N49" s="239">
        <v>0</v>
      </c>
      <c r="O49" s="676">
        <v>0</v>
      </c>
      <c r="P49" s="677">
        <v>0</v>
      </c>
      <c r="Q49" s="180"/>
      <c r="R49" s="68"/>
      <c r="S49" s="69"/>
      <c r="T49" s="35"/>
      <c r="U49" s="127"/>
      <c r="V49" s="127"/>
      <c r="W49" s="41"/>
      <c r="X49" s="127"/>
      <c r="Y49" s="127"/>
      <c r="Z49" s="127"/>
    </row>
    <row r="50" spans="1:26" ht="13.95" hidden="1" customHeight="1" thickBot="1">
      <c r="B50" s="2934"/>
      <c r="C50" s="3008"/>
      <c r="D50" s="2941"/>
      <c r="E50" s="2942"/>
      <c r="F50" s="2943"/>
      <c r="G50" s="3041"/>
      <c r="H50" s="3021"/>
      <c r="I50" s="3021"/>
      <c r="J50" s="36" t="s">
        <v>12</v>
      </c>
      <c r="K50" s="197">
        <f>SUM(K45:K49)</f>
        <v>0</v>
      </c>
      <c r="L50" s="197">
        <f t="shared" ref="L50:P50" si="13">SUM(L45:L49)</f>
        <v>0</v>
      </c>
      <c r="M50" s="197">
        <f t="shared" si="13"/>
        <v>0</v>
      </c>
      <c r="N50" s="197">
        <f t="shared" si="13"/>
        <v>0</v>
      </c>
      <c r="O50" s="197">
        <f t="shared" si="13"/>
        <v>0</v>
      </c>
      <c r="P50" s="197">
        <f t="shared" si="13"/>
        <v>0</v>
      </c>
      <c r="Q50" s="71"/>
      <c r="R50" s="60"/>
      <c r="S50" s="61"/>
      <c r="T50" s="40"/>
      <c r="U50" s="127"/>
      <c r="V50" s="127"/>
      <c r="W50" s="41"/>
      <c r="X50" s="127"/>
      <c r="Y50" s="127"/>
      <c r="Z50" s="127"/>
    </row>
    <row r="51" spans="1:26" ht="13.2" customHeight="1">
      <c r="A51" s="2932"/>
      <c r="B51" s="2932"/>
      <c r="C51" s="3007"/>
      <c r="D51" s="2935"/>
      <c r="E51" s="2936"/>
      <c r="F51" s="2937"/>
      <c r="G51" s="3015" t="s">
        <v>92</v>
      </c>
      <c r="H51" s="3018" t="s">
        <v>40</v>
      </c>
      <c r="I51" s="3022" t="s">
        <v>327</v>
      </c>
      <c r="J51" s="149" t="s">
        <v>80</v>
      </c>
      <c r="K51" s="214">
        <f>L51+N51</f>
        <v>0</v>
      </c>
      <c r="L51" s="208"/>
      <c r="M51" s="215"/>
      <c r="N51" s="210">
        <v>0</v>
      </c>
      <c r="O51" s="672">
        <v>0</v>
      </c>
      <c r="P51" s="673">
        <v>0</v>
      </c>
      <c r="Q51" s="42" t="s">
        <v>83</v>
      </c>
      <c r="R51" s="52" t="s">
        <v>41</v>
      </c>
      <c r="S51" s="53"/>
      <c r="T51" s="28"/>
      <c r="U51" s="127"/>
      <c r="V51" s="127"/>
      <c r="W51" s="41"/>
      <c r="X51" s="127"/>
      <c r="Y51" s="127"/>
      <c r="Z51" s="127"/>
    </row>
    <row r="52" spans="1:26">
      <c r="A52" s="2933"/>
      <c r="B52" s="2933"/>
      <c r="C52" s="2945"/>
      <c r="D52" s="2938"/>
      <c r="E52" s="2939"/>
      <c r="F52" s="2940"/>
      <c r="G52" s="3016"/>
      <c r="H52" s="3019"/>
      <c r="I52" s="3023"/>
      <c r="J52" s="29" t="s">
        <v>68</v>
      </c>
      <c r="K52" s="203">
        <f t="shared" ref="K52:K55" si="14">L52+N52</f>
        <v>87.7</v>
      </c>
      <c r="L52" s="204">
        <v>7.7</v>
      </c>
      <c r="M52" s="205">
        <v>5.6</v>
      </c>
      <c r="N52" s="206">
        <v>80</v>
      </c>
      <c r="O52" s="674">
        <v>0</v>
      </c>
      <c r="P52" s="675">
        <v>0</v>
      </c>
      <c r="Q52" s="70"/>
      <c r="R52" s="56"/>
      <c r="S52" s="57"/>
      <c r="T52" s="33"/>
      <c r="U52" s="127"/>
      <c r="V52" s="127"/>
      <c r="W52" s="41"/>
      <c r="X52" s="127"/>
      <c r="Y52" s="127"/>
      <c r="Z52" s="127"/>
    </row>
    <row r="53" spans="1:26">
      <c r="A53" s="2933"/>
      <c r="B53" s="2933"/>
      <c r="C53" s="2945"/>
      <c r="D53" s="2938"/>
      <c r="E53" s="2939"/>
      <c r="F53" s="2940"/>
      <c r="G53" s="3016"/>
      <c r="H53" s="3020"/>
      <c r="I53" s="3024"/>
      <c r="J53" s="29" t="s">
        <v>36</v>
      </c>
      <c r="K53" s="203">
        <f t="shared" si="14"/>
        <v>1.5</v>
      </c>
      <c r="L53" s="204">
        <v>1.5</v>
      </c>
      <c r="M53" s="205">
        <v>1.4</v>
      </c>
      <c r="N53" s="206">
        <v>0</v>
      </c>
      <c r="O53" s="674">
        <v>0</v>
      </c>
      <c r="P53" s="675">
        <v>0</v>
      </c>
      <c r="Q53" s="70"/>
      <c r="R53" s="68"/>
      <c r="S53" s="69"/>
      <c r="T53" s="35"/>
      <c r="U53" s="127"/>
      <c r="V53" s="127"/>
      <c r="W53" s="41"/>
      <c r="X53" s="127"/>
      <c r="Y53" s="127"/>
      <c r="Z53" s="127"/>
    </row>
    <row r="54" spans="1:26">
      <c r="A54" s="2933"/>
      <c r="B54" s="2933"/>
      <c r="C54" s="2945"/>
      <c r="D54" s="2938"/>
      <c r="E54" s="2939"/>
      <c r="F54" s="2940"/>
      <c r="G54" s="3016"/>
      <c r="H54" s="3020"/>
      <c r="I54" s="3020"/>
      <c r="J54" s="29" t="s">
        <v>495</v>
      </c>
      <c r="K54" s="225">
        <f t="shared" si="14"/>
        <v>109</v>
      </c>
      <c r="L54" s="204">
        <v>3</v>
      </c>
      <c r="M54" s="205">
        <v>0</v>
      </c>
      <c r="N54" s="206">
        <v>106</v>
      </c>
      <c r="O54" s="674">
        <v>0</v>
      </c>
      <c r="P54" s="675">
        <v>0</v>
      </c>
      <c r="Q54" s="180"/>
      <c r="R54" s="68"/>
      <c r="S54" s="69"/>
      <c r="T54" s="35"/>
      <c r="U54" s="127"/>
      <c r="V54" s="127"/>
      <c r="W54" s="41"/>
      <c r="X54" s="127"/>
      <c r="Y54" s="127"/>
      <c r="Z54" s="127"/>
    </row>
    <row r="55" spans="1:26">
      <c r="A55" s="2933"/>
      <c r="B55" s="2933"/>
      <c r="C55" s="2945"/>
      <c r="D55" s="2938"/>
      <c r="E55" s="2939"/>
      <c r="F55" s="2940"/>
      <c r="G55" s="3016"/>
      <c r="H55" s="3020"/>
      <c r="I55" s="3020"/>
      <c r="J55" s="13" t="s">
        <v>52</v>
      </c>
      <c r="K55" s="225">
        <f t="shared" si="14"/>
        <v>0</v>
      </c>
      <c r="L55" s="238">
        <v>0</v>
      </c>
      <c r="M55" s="240"/>
      <c r="N55" s="239">
        <v>0</v>
      </c>
      <c r="O55" s="676">
        <v>0</v>
      </c>
      <c r="P55" s="677">
        <v>0</v>
      </c>
      <c r="Q55" s="180"/>
      <c r="R55" s="68"/>
      <c r="S55" s="69"/>
      <c r="T55" s="35"/>
      <c r="U55" s="127"/>
      <c r="V55" s="127"/>
      <c r="W55" s="41"/>
      <c r="X55" s="127"/>
      <c r="Y55" s="127"/>
      <c r="Z55" s="127"/>
    </row>
    <row r="56" spans="1:26" ht="28.2" customHeight="1" thickBot="1">
      <c r="A56" s="2934"/>
      <c r="B56" s="2934"/>
      <c r="C56" s="3008"/>
      <c r="D56" s="2941"/>
      <c r="E56" s="2942"/>
      <c r="F56" s="2943"/>
      <c r="G56" s="3017"/>
      <c r="H56" s="3021"/>
      <c r="I56" s="3021"/>
      <c r="J56" s="36" t="s">
        <v>12</v>
      </c>
      <c r="K56" s="197">
        <f>SUM(K51:K55)</f>
        <v>198.2</v>
      </c>
      <c r="L56" s="197">
        <f t="shared" ref="L56:P56" si="15">SUM(L51:L55)</f>
        <v>12.2</v>
      </c>
      <c r="M56" s="197">
        <f t="shared" si="15"/>
        <v>7</v>
      </c>
      <c r="N56" s="197">
        <f t="shared" si="15"/>
        <v>186</v>
      </c>
      <c r="O56" s="197">
        <f t="shared" si="15"/>
        <v>0</v>
      </c>
      <c r="P56" s="197">
        <f t="shared" si="15"/>
        <v>0</v>
      </c>
      <c r="Q56" s="71"/>
      <c r="R56" s="60"/>
      <c r="S56" s="61"/>
      <c r="T56" s="40"/>
      <c r="U56" s="127"/>
      <c r="V56" s="127"/>
      <c r="W56" s="41"/>
      <c r="X56" s="127"/>
      <c r="Y56" s="127"/>
      <c r="Z56" s="127"/>
    </row>
    <row r="57" spans="1:26" ht="13.2" customHeight="1">
      <c r="A57" s="2932"/>
      <c r="B57" s="2932"/>
      <c r="C57" s="3007"/>
      <c r="D57" s="2935"/>
      <c r="E57" s="2936"/>
      <c r="F57" s="2937"/>
      <c r="G57" s="3015" t="s">
        <v>243</v>
      </c>
      <c r="H57" s="3018" t="s">
        <v>40</v>
      </c>
      <c r="I57" s="3022" t="s">
        <v>67</v>
      </c>
      <c r="J57" s="149" t="s">
        <v>80</v>
      </c>
      <c r="K57" s="214">
        <f>L57+N57</f>
        <v>0</v>
      </c>
      <c r="L57" s="208"/>
      <c r="M57" s="215"/>
      <c r="N57" s="210">
        <v>0</v>
      </c>
      <c r="O57" s="672">
        <v>0</v>
      </c>
      <c r="P57" s="673">
        <v>0</v>
      </c>
      <c r="Q57" s="42"/>
      <c r="R57" s="52"/>
      <c r="S57" s="53"/>
      <c r="T57" s="28"/>
      <c r="U57" s="127"/>
      <c r="V57" s="127"/>
      <c r="W57" s="41"/>
      <c r="X57" s="127"/>
      <c r="Y57" s="127"/>
      <c r="Z57" s="127"/>
    </row>
    <row r="58" spans="1:26">
      <c r="A58" s="2933"/>
      <c r="B58" s="2933"/>
      <c r="C58" s="2945"/>
      <c r="D58" s="2938"/>
      <c r="E58" s="2939"/>
      <c r="F58" s="2940"/>
      <c r="G58" s="3016"/>
      <c r="H58" s="3019"/>
      <c r="I58" s="3023"/>
      <c r="J58" s="29" t="s">
        <v>68</v>
      </c>
      <c r="K58" s="203">
        <f t="shared" ref="K58:K61" si="16">L58+N58</f>
        <v>0</v>
      </c>
      <c r="L58" s="204">
        <v>0</v>
      </c>
      <c r="M58" s="205">
        <v>0</v>
      </c>
      <c r="N58" s="206">
        <v>0</v>
      </c>
      <c r="O58" s="674">
        <v>0</v>
      </c>
      <c r="P58" s="675">
        <v>0</v>
      </c>
      <c r="Q58" s="70"/>
      <c r="R58" s="56"/>
      <c r="S58" s="57"/>
      <c r="T58" s="33"/>
      <c r="U58" s="127"/>
      <c r="V58" s="127"/>
      <c r="W58" s="41"/>
      <c r="X58" s="127"/>
      <c r="Y58" s="127"/>
      <c r="Z58" s="127"/>
    </row>
    <row r="59" spans="1:26">
      <c r="A59" s="2933"/>
      <c r="B59" s="2933"/>
      <c r="C59" s="2945"/>
      <c r="D59" s="2938"/>
      <c r="E59" s="2939"/>
      <c r="F59" s="2940"/>
      <c r="G59" s="3016"/>
      <c r="H59" s="3020"/>
      <c r="I59" s="3024"/>
      <c r="J59" s="29" t="s">
        <v>36</v>
      </c>
      <c r="K59" s="203">
        <f t="shared" si="16"/>
        <v>0</v>
      </c>
      <c r="L59" s="204">
        <v>0</v>
      </c>
      <c r="M59" s="205">
        <v>0</v>
      </c>
      <c r="N59" s="206">
        <v>0</v>
      </c>
      <c r="O59" s="674">
        <v>0</v>
      </c>
      <c r="P59" s="675">
        <v>0</v>
      </c>
      <c r="Q59" s="70"/>
      <c r="R59" s="68"/>
      <c r="S59" s="69"/>
      <c r="T59" s="35"/>
      <c r="U59" s="127"/>
      <c r="V59" s="127"/>
      <c r="W59" s="41"/>
      <c r="X59" s="127"/>
      <c r="Y59" s="127"/>
      <c r="Z59" s="127"/>
    </row>
    <row r="60" spans="1:26">
      <c r="A60" s="2933"/>
      <c r="B60" s="2933"/>
      <c r="C60" s="2945"/>
      <c r="D60" s="2938"/>
      <c r="E60" s="2939"/>
      <c r="F60" s="2940"/>
      <c r="G60" s="3016"/>
      <c r="H60" s="3020"/>
      <c r="I60" s="3020"/>
      <c r="J60" s="29" t="s">
        <v>495</v>
      </c>
      <c r="K60" s="225">
        <f t="shared" si="16"/>
        <v>0</v>
      </c>
      <c r="L60" s="204">
        <v>0</v>
      </c>
      <c r="M60" s="205"/>
      <c r="N60" s="206">
        <v>0</v>
      </c>
      <c r="O60" s="674">
        <v>0</v>
      </c>
      <c r="P60" s="675">
        <v>0</v>
      </c>
      <c r="Q60" s="180"/>
      <c r="R60" s="68"/>
      <c r="S60" s="69"/>
      <c r="T60" s="35"/>
      <c r="U60" s="127"/>
      <c r="V60" s="127"/>
      <c r="W60" s="41"/>
      <c r="X60" s="127"/>
      <c r="Y60" s="127"/>
      <c r="Z60" s="127"/>
    </row>
    <row r="61" spans="1:26">
      <c r="A61" s="2933"/>
      <c r="B61" s="2933"/>
      <c r="C61" s="2945"/>
      <c r="D61" s="2938"/>
      <c r="E61" s="2939"/>
      <c r="F61" s="2940"/>
      <c r="G61" s="3016"/>
      <c r="H61" s="3020"/>
      <c r="I61" s="3020"/>
      <c r="J61" s="13" t="s">
        <v>52</v>
      </c>
      <c r="K61" s="225">
        <f t="shared" si="16"/>
        <v>0</v>
      </c>
      <c r="L61" s="238">
        <v>0</v>
      </c>
      <c r="M61" s="240"/>
      <c r="N61" s="239">
        <v>0</v>
      </c>
      <c r="O61" s="676">
        <v>0</v>
      </c>
      <c r="P61" s="677">
        <v>0</v>
      </c>
      <c r="Q61" s="180"/>
      <c r="R61" s="68"/>
      <c r="S61" s="69"/>
      <c r="T61" s="35"/>
      <c r="U61" s="127"/>
      <c r="V61" s="127"/>
      <c r="W61" s="41"/>
      <c r="X61" s="127"/>
      <c r="Y61" s="127"/>
      <c r="Z61" s="127"/>
    </row>
    <row r="62" spans="1:26" ht="13.8" thickBot="1">
      <c r="A62" s="2934"/>
      <c r="B62" s="2934"/>
      <c r="C62" s="3008"/>
      <c r="D62" s="2941"/>
      <c r="E62" s="2942"/>
      <c r="F62" s="2943"/>
      <c r="G62" s="3017"/>
      <c r="H62" s="3021"/>
      <c r="I62" s="3021"/>
      <c r="J62" s="36" t="s">
        <v>12</v>
      </c>
      <c r="K62" s="197">
        <f>SUM(K57:K61)</f>
        <v>0</v>
      </c>
      <c r="L62" s="197">
        <f t="shared" ref="L62:P62" si="17">SUM(L57:L61)</f>
        <v>0</v>
      </c>
      <c r="M62" s="197">
        <f t="shared" si="17"/>
        <v>0</v>
      </c>
      <c r="N62" s="197">
        <f t="shared" si="17"/>
        <v>0</v>
      </c>
      <c r="O62" s="197">
        <f t="shared" si="17"/>
        <v>0</v>
      </c>
      <c r="P62" s="197">
        <f t="shared" si="17"/>
        <v>0</v>
      </c>
      <c r="Q62" s="71"/>
      <c r="R62" s="60"/>
      <c r="S62" s="61"/>
      <c r="T62" s="40"/>
      <c r="U62" s="127"/>
      <c r="V62" s="127"/>
      <c r="W62" s="41"/>
      <c r="X62" s="127"/>
      <c r="Y62" s="127"/>
      <c r="Z62" s="127"/>
    </row>
    <row r="63" spans="1:26" ht="13.2" customHeight="1">
      <c r="A63" s="2729"/>
      <c r="B63" s="2729"/>
      <c r="C63" s="2944"/>
      <c r="D63" s="2935"/>
      <c r="E63" s="2936"/>
      <c r="F63" s="2937"/>
      <c r="G63" s="3015" t="s">
        <v>496</v>
      </c>
      <c r="H63" s="3018" t="s">
        <v>40</v>
      </c>
      <c r="I63" s="3022" t="s">
        <v>339</v>
      </c>
      <c r="J63" s="149" t="s">
        <v>80</v>
      </c>
      <c r="K63" s="214">
        <f>L63+N63</f>
        <v>0</v>
      </c>
      <c r="L63" s="208">
        <v>0</v>
      </c>
      <c r="M63" s="209">
        <v>0</v>
      </c>
      <c r="N63" s="210">
        <v>0</v>
      </c>
      <c r="O63" s="672">
        <v>44.25</v>
      </c>
      <c r="P63" s="673">
        <v>34.35</v>
      </c>
      <c r="Q63" s="98" t="s">
        <v>83</v>
      </c>
      <c r="R63" s="86"/>
      <c r="S63" s="87"/>
      <c r="T63" s="99" t="s">
        <v>41</v>
      </c>
      <c r="U63" s="127"/>
      <c r="V63" s="127"/>
      <c r="W63" s="41"/>
      <c r="X63" s="127"/>
      <c r="Y63" s="127"/>
      <c r="Z63" s="127"/>
    </row>
    <row r="64" spans="1:26">
      <c r="A64" s="2729"/>
      <c r="B64" s="2729"/>
      <c r="C64" s="2945"/>
      <c r="D64" s="2938"/>
      <c r="E64" s="2939"/>
      <c r="F64" s="2940"/>
      <c r="G64" s="3016"/>
      <c r="H64" s="3019"/>
      <c r="I64" s="3023"/>
      <c r="J64" s="29" t="s">
        <v>68</v>
      </c>
      <c r="K64" s="203">
        <f>L64+N64</f>
        <v>416.90000000000003</v>
      </c>
      <c r="L64" s="204">
        <v>3.8</v>
      </c>
      <c r="M64" s="205">
        <v>1.9</v>
      </c>
      <c r="N64" s="206">
        <v>413.1</v>
      </c>
      <c r="O64" s="674">
        <v>590</v>
      </c>
      <c r="P64" s="675">
        <v>346.7</v>
      </c>
      <c r="Q64" s="100"/>
      <c r="R64" s="89"/>
      <c r="S64" s="90"/>
      <c r="T64" s="101"/>
      <c r="U64" s="127"/>
      <c r="V64" s="127"/>
      <c r="W64" s="41"/>
      <c r="X64" s="127"/>
      <c r="Y64" s="127"/>
      <c r="Z64" s="127"/>
    </row>
    <row r="65" spans="1:26">
      <c r="A65" s="2729"/>
      <c r="B65" s="2729"/>
      <c r="C65" s="2945"/>
      <c r="D65" s="2938"/>
      <c r="E65" s="2939"/>
      <c r="F65" s="2940"/>
      <c r="G65" s="3016"/>
      <c r="H65" s="3020"/>
      <c r="I65" s="3024"/>
      <c r="J65" s="29" t="s">
        <v>36</v>
      </c>
      <c r="K65" s="203">
        <f t="shared" ref="K65:K67" si="18">L65+N65</f>
        <v>0</v>
      </c>
      <c r="L65" s="204">
        <v>0</v>
      </c>
      <c r="M65" s="205">
        <v>0</v>
      </c>
      <c r="N65" s="206">
        <v>0</v>
      </c>
      <c r="O65" s="674">
        <v>0</v>
      </c>
      <c r="P65" s="675">
        <v>0</v>
      </c>
      <c r="Q65" s="102"/>
      <c r="R65" s="93"/>
      <c r="S65" s="94"/>
      <c r="T65" s="103"/>
      <c r="U65" s="127"/>
      <c r="V65" s="127"/>
      <c r="W65" s="41"/>
      <c r="X65" s="127"/>
      <c r="Y65" s="127"/>
      <c r="Z65" s="127"/>
    </row>
    <row r="66" spans="1:26">
      <c r="A66" s="2729"/>
      <c r="B66" s="2729"/>
      <c r="C66" s="2945"/>
      <c r="D66" s="2938"/>
      <c r="E66" s="2939"/>
      <c r="F66" s="2940"/>
      <c r="G66" s="3016"/>
      <c r="H66" s="3020"/>
      <c r="I66" s="3020"/>
      <c r="J66" s="29" t="s">
        <v>495</v>
      </c>
      <c r="K66" s="203">
        <f t="shared" si="18"/>
        <v>0.2</v>
      </c>
      <c r="L66" s="204">
        <v>0.2</v>
      </c>
      <c r="M66" s="205">
        <v>0</v>
      </c>
      <c r="N66" s="206">
        <v>0</v>
      </c>
      <c r="O66" s="674">
        <v>0</v>
      </c>
      <c r="P66" s="675">
        <v>0</v>
      </c>
      <c r="Q66" s="102"/>
      <c r="R66" s="68"/>
      <c r="S66" s="69"/>
      <c r="T66" s="469"/>
      <c r="U66" s="127"/>
      <c r="V66" s="127"/>
      <c r="W66" s="41"/>
      <c r="X66" s="127"/>
      <c r="Y66" s="127"/>
      <c r="Z66" s="127"/>
    </row>
    <row r="67" spans="1:26">
      <c r="A67" s="2729"/>
      <c r="B67" s="2729"/>
      <c r="C67" s="2945"/>
      <c r="D67" s="2938"/>
      <c r="E67" s="2939"/>
      <c r="F67" s="2940"/>
      <c r="G67" s="3016"/>
      <c r="H67" s="3020"/>
      <c r="I67" s="3020"/>
      <c r="J67" s="13" t="s">
        <v>52</v>
      </c>
      <c r="K67" s="203">
        <f t="shared" si="18"/>
        <v>0</v>
      </c>
      <c r="L67" s="238">
        <v>0</v>
      </c>
      <c r="M67" s="240">
        <v>0</v>
      </c>
      <c r="N67" s="239">
        <v>0</v>
      </c>
      <c r="O67" s="676">
        <v>0</v>
      </c>
      <c r="P67" s="677">
        <v>0</v>
      </c>
      <c r="Q67" s="102"/>
      <c r="R67" s="68"/>
      <c r="S67" s="69"/>
      <c r="T67" s="469"/>
      <c r="U67" s="127"/>
      <c r="V67" s="127"/>
      <c r="W67" s="41"/>
      <c r="X67" s="127"/>
      <c r="Y67" s="127"/>
      <c r="Z67" s="127"/>
    </row>
    <row r="68" spans="1:26" ht="13.8" thickBot="1">
      <c r="A68" s="2729"/>
      <c r="B68" s="2729"/>
      <c r="C68" s="2946"/>
      <c r="D68" s="2941"/>
      <c r="E68" s="2942"/>
      <c r="F68" s="2943"/>
      <c r="G68" s="3017"/>
      <c r="H68" s="3021"/>
      <c r="I68" s="3021"/>
      <c r="J68" s="36" t="s">
        <v>12</v>
      </c>
      <c r="K68" s="197">
        <f>SUM(K63:K67)</f>
        <v>417.1</v>
      </c>
      <c r="L68" s="197">
        <f t="shared" ref="L68:P68" si="19">SUM(L63:L67)</f>
        <v>4</v>
      </c>
      <c r="M68" s="197">
        <f t="shared" si="19"/>
        <v>1.9</v>
      </c>
      <c r="N68" s="197">
        <f t="shared" si="19"/>
        <v>413.1</v>
      </c>
      <c r="O68" s="197">
        <f t="shared" si="19"/>
        <v>634.25</v>
      </c>
      <c r="P68" s="197">
        <f t="shared" si="19"/>
        <v>381.05</v>
      </c>
      <c r="Q68" s="251"/>
      <c r="R68" s="60"/>
      <c r="S68" s="61"/>
      <c r="T68" s="62"/>
      <c r="U68" s="127"/>
      <c r="V68" s="127"/>
      <c r="W68" s="41"/>
      <c r="X68" s="127"/>
      <c r="Y68" s="127"/>
      <c r="Z68" s="127"/>
    </row>
    <row r="69" spans="1:26" ht="13.8" thickBot="1">
      <c r="A69" s="72" t="s">
        <v>11</v>
      </c>
      <c r="B69" s="72" t="s">
        <v>11</v>
      </c>
      <c r="C69" s="3042" t="s">
        <v>14</v>
      </c>
      <c r="D69" s="3043"/>
      <c r="E69" s="3043"/>
      <c r="F69" s="3043"/>
      <c r="G69" s="3044"/>
      <c r="H69" s="3044"/>
      <c r="I69" s="3044"/>
      <c r="J69" s="3045"/>
      <c r="K69" s="227">
        <f>K20+K26+K32+K38+K44+K50+K56+K68</f>
        <v>7002.5800000000008</v>
      </c>
      <c r="L69" s="227">
        <f>L20+L26+L32+L38+L44+L50+L56+L68+L62</f>
        <v>29.2</v>
      </c>
      <c r="M69" s="227">
        <f t="shared" ref="M69:P69" si="20">M20+M26+M32+M38+M44+M50+M56+M68+M62</f>
        <v>18</v>
      </c>
      <c r="N69" s="227">
        <f t="shared" si="20"/>
        <v>6973.380000000001</v>
      </c>
      <c r="O69" s="227">
        <f t="shared" si="20"/>
        <v>634.25</v>
      </c>
      <c r="P69" s="227">
        <f t="shared" si="20"/>
        <v>381.05</v>
      </c>
      <c r="Q69" s="73"/>
      <c r="R69" s="74"/>
      <c r="S69" s="74"/>
      <c r="T69" s="75"/>
      <c r="U69" s="181"/>
      <c r="V69" s="127"/>
      <c r="W69" s="41"/>
      <c r="X69" s="127"/>
      <c r="Y69" s="127"/>
      <c r="Z69" s="127"/>
    </row>
    <row r="70" spans="1:26" ht="29.4" customHeight="1" thickBot="1">
      <c r="A70" s="24" t="s">
        <v>11</v>
      </c>
      <c r="B70" s="24" t="s">
        <v>13</v>
      </c>
      <c r="C70" s="3046" t="s">
        <v>93</v>
      </c>
      <c r="D70" s="3047"/>
      <c r="E70" s="3047"/>
      <c r="F70" s="3047"/>
      <c r="G70" s="3047"/>
      <c r="H70" s="3047"/>
      <c r="I70" s="3047"/>
      <c r="J70" s="3047"/>
      <c r="K70" s="3047"/>
      <c r="L70" s="3047"/>
      <c r="M70" s="3047"/>
      <c r="N70" s="3047"/>
      <c r="O70" s="3047"/>
      <c r="P70" s="3047"/>
      <c r="Q70" s="3047"/>
      <c r="R70" s="3047"/>
      <c r="S70" s="3047"/>
      <c r="T70" s="3048"/>
      <c r="U70" s="181"/>
      <c r="V70" s="127"/>
      <c r="W70" s="41"/>
      <c r="X70" s="127"/>
      <c r="Y70" s="127"/>
      <c r="Z70" s="127"/>
    </row>
    <row r="71" spans="1:26" ht="13.2" customHeight="1">
      <c r="A71" s="2932" t="s">
        <v>11</v>
      </c>
      <c r="B71" s="2932" t="s">
        <v>13</v>
      </c>
      <c r="C71" s="3007" t="s">
        <v>11</v>
      </c>
      <c r="D71" s="2935"/>
      <c r="E71" s="2936"/>
      <c r="F71" s="2937"/>
      <c r="G71" s="3029" t="s">
        <v>94</v>
      </c>
      <c r="H71" s="3018" t="s">
        <v>40</v>
      </c>
      <c r="I71" s="3022" t="s">
        <v>67</v>
      </c>
      <c r="J71" s="192" t="s">
        <v>80</v>
      </c>
      <c r="K71" s="214">
        <f>L71+N71</f>
        <v>1108.8</v>
      </c>
      <c r="L71" s="228">
        <f>L77+L83+L89+L95+L101+L107+L113+L123+L129+L133+L139+L145+L151+L157+L163+L168+L174+L180+L186+L192+L198+L204+L210+L216+L222+L228+L234</f>
        <v>0</v>
      </c>
      <c r="M71" s="228">
        <f t="shared" ref="M71:P71" si="21">M77+M83+M89+M95+M101+M107+M113+M123+M129+M133+M139+M145+M151+M157+M163+M168+M174+M180+M186+M192+M198+M204+M210+M216+M222+M228+M234</f>
        <v>0</v>
      </c>
      <c r="N71" s="228">
        <f t="shared" si="21"/>
        <v>1108.8</v>
      </c>
      <c r="O71" s="228">
        <f t="shared" si="21"/>
        <v>1</v>
      </c>
      <c r="P71" s="228">
        <f t="shared" si="21"/>
        <v>0</v>
      </c>
      <c r="Q71" s="25"/>
      <c r="R71" s="52"/>
      <c r="S71" s="53"/>
      <c r="T71" s="28"/>
      <c r="U71" s="181"/>
      <c r="V71" s="127"/>
      <c r="W71" s="41"/>
      <c r="X71" s="127"/>
      <c r="Y71" s="127"/>
      <c r="Z71" s="127"/>
    </row>
    <row r="72" spans="1:26">
      <c r="A72" s="2933"/>
      <c r="B72" s="2933"/>
      <c r="C72" s="2945"/>
      <c r="D72" s="2938"/>
      <c r="E72" s="2939"/>
      <c r="F72" s="2940"/>
      <c r="G72" s="3030"/>
      <c r="H72" s="3019"/>
      <c r="I72" s="3023"/>
      <c r="J72" s="193" t="s">
        <v>68</v>
      </c>
      <c r="K72" s="203">
        <f>L72+N72</f>
        <v>6924.2000000000007</v>
      </c>
      <c r="L72" s="229">
        <f>L78+L84+L90+L96+L102+L108+L114+L124+L134+L140+L146+L152+L158+L164+L169+L175+L181+L187+L193+L199+L205+L211+L217+L223+L229+L235+L241</f>
        <v>1026.8</v>
      </c>
      <c r="M72" s="229">
        <f t="shared" ref="M72:P72" si="22">M78+M84+M90+M96+M102+M108+M114+M124+M134+M140+M146+M152+M158+M164+M169+M175+M181+M187+M193+M199+M205+M211+M217+M223+M229+M235+M241</f>
        <v>42.099999999999994</v>
      </c>
      <c r="N72" s="229">
        <f t="shared" si="22"/>
        <v>5897.4000000000005</v>
      </c>
      <c r="O72" s="229">
        <f t="shared" si="22"/>
        <v>2623.64</v>
      </c>
      <c r="P72" s="229">
        <f t="shared" si="22"/>
        <v>479</v>
      </c>
      <c r="Q72" s="55"/>
      <c r="R72" s="56"/>
      <c r="S72" s="57"/>
      <c r="T72" s="33"/>
      <c r="U72" s="181"/>
      <c r="V72" s="127"/>
      <c r="W72" s="41"/>
      <c r="X72" s="127"/>
      <c r="Y72" s="127"/>
      <c r="Z72" s="127"/>
    </row>
    <row r="73" spans="1:26">
      <c r="A73" s="2933"/>
      <c r="B73" s="2933"/>
      <c r="C73" s="2945"/>
      <c r="D73" s="2938"/>
      <c r="E73" s="2939"/>
      <c r="F73" s="2940"/>
      <c r="G73" s="3030"/>
      <c r="H73" s="3020"/>
      <c r="I73" s="3024"/>
      <c r="J73" s="193" t="s">
        <v>36</v>
      </c>
      <c r="K73" s="203">
        <f>L73+N73</f>
        <v>28.7</v>
      </c>
      <c r="L73" s="229">
        <f>L79+L85+L91+L97+L103+L109+L115+L119+L125+L135+L141+L147+L153+L159+L165+L170+L176+L182+L188+L194+L200+L206+L212+L218+L224+L230+L236+L242</f>
        <v>28.7</v>
      </c>
      <c r="M73" s="229">
        <f t="shared" ref="M73:P73" si="23">M79+M85+M91+M97+M103+M109+M115+M119+M125+M135+M141+M147+M153+M159+M165+M170+M176+M182+M188+M194+M200+M206+M212+M218+M224+M230+M236+M242</f>
        <v>19.899999999999999</v>
      </c>
      <c r="N73" s="229">
        <f t="shared" si="23"/>
        <v>0</v>
      </c>
      <c r="O73" s="229">
        <f t="shared" si="23"/>
        <v>474.64</v>
      </c>
      <c r="P73" s="229">
        <f t="shared" si="23"/>
        <v>75</v>
      </c>
      <c r="Q73" s="606"/>
      <c r="R73" s="68"/>
      <c r="S73" s="69"/>
      <c r="T73" s="35"/>
      <c r="U73" s="181"/>
      <c r="V73" s="127"/>
      <c r="W73" s="41"/>
      <c r="X73" s="127"/>
      <c r="Y73" s="127"/>
      <c r="Z73" s="127"/>
    </row>
    <row r="74" spans="1:26">
      <c r="A74" s="2933"/>
      <c r="B74" s="2933"/>
      <c r="C74" s="2945"/>
      <c r="D74" s="2938"/>
      <c r="E74" s="2939"/>
      <c r="F74" s="2940"/>
      <c r="G74" s="3030"/>
      <c r="H74" s="3020"/>
      <c r="I74" s="3020"/>
      <c r="J74" s="476" t="s">
        <v>495</v>
      </c>
      <c r="K74" s="203">
        <f t="shared" ref="K74" si="24">L74+N74</f>
        <v>2915.51</v>
      </c>
      <c r="L74" s="473">
        <f>L80+L86+L92+L98+L104+L110+L116+L126+L136+L142+L148+L154+L160+L171+L183+L189+L195+L201+L207+L213+L219+L225+L231+L177+L237+L243</f>
        <v>1259.8</v>
      </c>
      <c r="M74" s="473">
        <f t="shared" ref="M74:P74" si="25">M80+M86+M92+M98+M104+M110+M116+M126+M136+M142+M148+M154+M160+M171+M183+M189+M195+M201+M207+M213+M219+M225+M231+M177+M237+M243</f>
        <v>9</v>
      </c>
      <c r="N74" s="473">
        <f t="shared" si="25"/>
        <v>1655.71</v>
      </c>
      <c r="O74" s="473">
        <f t="shared" si="25"/>
        <v>0</v>
      </c>
      <c r="P74" s="473">
        <f t="shared" si="25"/>
        <v>0</v>
      </c>
      <c r="Q74" s="472"/>
      <c r="R74" s="68"/>
      <c r="S74" s="69"/>
      <c r="T74" s="35"/>
      <c r="U74" s="181"/>
      <c r="V74" s="127"/>
      <c r="W74" s="41"/>
      <c r="X74" s="127"/>
      <c r="Y74" s="127"/>
      <c r="Z74" s="127"/>
    </row>
    <row r="75" spans="1:26">
      <c r="A75" s="2933"/>
      <c r="B75" s="2933"/>
      <c r="C75" s="2945"/>
      <c r="D75" s="2938"/>
      <c r="E75" s="2939"/>
      <c r="F75" s="2940"/>
      <c r="G75" s="3030"/>
      <c r="H75" s="3020"/>
      <c r="I75" s="3020"/>
      <c r="J75" s="476" t="s">
        <v>52</v>
      </c>
      <c r="K75" s="203">
        <f>L75+N75</f>
        <v>973</v>
      </c>
      <c r="L75" s="473">
        <f>L81+L87+L93+L99+L105+L111+L117+L127+L137+L143+L149+L155+L161+L172+L178+L184+L190+L196+L202+L208+L214+L220+L226+L232+L120+L130+L238+L244</f>
        <v>0</v>
      </c>
      <c r="M75" s="473">
        <f t="shared" ref="M75:P76" si="26">M81+M87+M93+M99+M105+M111+M117+M127+M137+M143+M149+M155+M161+M172+M178+M184+M190+M196+M202+M208+M214+M220+M226+M232+M120+M130+M238+M244</f>
        <v>0</v>
      </c>
      <c r="N75" s="473">
        <f t="shared" si="26"/>
        <v>973</v>
      </c>
      <c r="O75" s="473">
        <f t="shared" si="26"/>
        <v>4005</v>
      </c>
      <c r="P75" s="473">
        <f t="shared" si="26"/>
        <v>0</v>
      </c>
      <c r="Q75" s="472"/>
      <c r="R75" s="68"/>
      <c r="S75" s="69"/>
      <c r="T75" s="35"/>
      <c r="U75" s="181"/>
      <c r="V75" s="127"/>
      <c r="W75" s="41"/>
      <c r="X75" s="127"/>
      <c r="Y75" s="127"/>
      <c r="Z75" s="127"/>
    </row>
    <row r="76" spans="1:26" ht="13.8" thickBot="1">
      <c r="A76" s="2934"/>
      <c r="B76" s="2934"/>
      <c r="C76" s="3008"/>
      <c r="D76" s="2941"/>
      <c r="E76" s="2942"/>
      <c r="F76" s="2943"/>
      <c r="G76" s="3031"/>
      <c r="H76" s="3021"/>
      <c r="I76" s="3021"/>
      <c r="J76" s="36" t="s">
        <v>12</v>
      </c>
      <c r="K76" s="608">
        <f>SUM(K71:K75)</f>
        <v>11950.210000000001</v>
      </c>
      <c r="L76" s="1696">
        <f>L82+L88+L94+L100+L106+L112+L118+L128+L138+L144+L150+L156+L162+L173+L179+L185+L191+L197+L203+L209+L215+L221+L227+L233+L121+L131+L239+L245</f>
        <v>2315.3000000000002</v>
      </c>
      <c r="M76" s="1696">
        <f t="shared" si="26"/>
        <v>71.000000000000014</v>
      </c>
      <c r="N76" s="1696">
        <f t="shared" si="26"/>
        <v>9634.91</v>
      </c>
      <c r="O76" s="1696">
        <f t="shared" si="26"/>
        <v>7104.28</v>
      </c>
      <c r="P76" s="1696">
        <f t="shared" si="26"/>
        <v>554</v>
      </c>
      <c r="Q76" s="607"/>
      <c r="R76" s="60"/>
      <c r="S76" s="61"/>
      <c r="T76" s="40"/>
      <c r="U76" s="181"/>
      <c r="V76" s="127"/>
      <c r="W76" s="41"/>
      <c r="X76" s="127"/>
      <c r="Y76" s="127"/>
      <c r="Z76" s="127"/>
    </row>
    <row r="77" spans="1:26" ht="13.2" customHeight="1">
      <c r="A77" s="2932"/>
      <c r="B77" s="2932"/>
      <c r="C77" s="3007"/>
      <c r="D77" s="2935"/>
      <c r="E77" s="2936"/>
      <c r="F77" s="2937"/>
      <c r="G77" s="3015" t="s">
        <v>95</v>
      </c>
      <c r="H77" s="3018" t="s">
        <v>40</v>
      </c>
      <c r="I77" s="3022" t="s">
        <v>329</v>
      </c>
      <c r="J77" s="149" t="s">
        <v>80</v>
      </c>
      <c r="K77" s="214">
        <f>L77+N77</f>
        <v>0</v>
      </c>
      <c r="L77" s="208">
        <v>0</v>
      </c>
      <c r="M77" s="215">
        <v>0</v>
      </c>
      <c r="N77" s="210">
        <v>0</v>
      </c>
      <c r="O77" s="672">
        <v>0</v>
      </c>
      <c r="P77" s="673">
        <v>0</v>
      </c>
      <c r="Q77" s="463" t="s">
        <v>753</v>
      </c>
      <c r="R77" s="52" t="s">
        <v>41</v>
      </c>
      <c r="S77" s="53"/>
      <c r="T77" s="28"/>
      <c r="U77" s="181"/>
      <c r="V77" s="127"/>
      <c r="W77" s="41"/>
      <c r="X77" s="127"/>
      <c r="Y77" s="127"/>
      <c r="Z77" s="127"/>
    </row>
    <row r="78" spans="1:26">
      <c r="A78" s="2933"/>
      <c r="B78" s="2933"/>
      <c r="C78" s="2945"/>
      <c r="D78" s="2938"/>
      <c r="E78" s="2939"/>
      <c r="F78" s="2940"/>
      <c r="G78" s="3016"/>
      <c r="H78" s="3019"/>
      <c r="I78" s="3023"/>
      <c r="J78" s="29" t="s">
        <v>68</v>
      </c>
      <c r="K78" s="203">
        <f>L78+N78</f>
        <v>401.1</v>
      </c>
      <c r="L78" s="204">
        <v>1.1000000000000001</v>
      </c>
      <c r="M78" s="205">
        <v>0</v>
      </c>
      <c r="N78" s="206">
        <v>400</v>
      </c>
      <c r="O78" s="674">
        <v>0</v>
      </c>
      <c r="P78" s="675">
        <v>0</v>
      </c>
      <c r="Q78" s="464"/>
      <c r="R78" s="56"/>
      <c r="S78" s="57"/>
      <c r="T78" s="33"/>
      <c r="U78" s="181"/>
      <c r="V78" s="127"/>
      <c r="W78" s="41"/>
      <c r="X78" s="127"/>
      <c r="Y78" s="127"/>
      <c r="Z78" s="127"/>
    </row>
    <row r="79" spans="1:26">
      <c r="A79" s="2933"/>
      <c r="B79" s="2933"/>
      <c r="C79" s="2945"/>
      <c r="D79" s="2938"/>
      <c r="E79" s="2939"/>
      <c r="F79" s="2940"/>
      <c r="G79" s="3016"/>
      <c r="H79" s="3020"/>
      <c r="I79" s="3024"/>
      <c r="J79" s="29" t="s">
        <v>36</v>
      </c>
      <c r="K79" s="203">
        <f>L79+N79</f>
        <v>2.6</v>
      </c>
      <c r="L79" s="204">
        <v>2.6</v>
      </c>
      <c r="M79" s="205">
        <v>2.5</v>
      </c>
      <c r="N79" s="206">
        <v>0</v>
      </c>
      <c r="O79" s="678">
        <v>0</v>
      </c>
      <c r="P79" s="675">
        <v>0</v>
      </c>
      <c r="Q79" s="312"/>
      <c r="R79" s="68"/>
      <c r="S79" s="69"/>
      <c r="T79" s="35"/>
      <c r="U79" s="181"/>
      <c r="V79" s="127"/>
      <c r="W79" s="41"/>
      <c r="X79" s="127"/>
      <c r="Y79" s="127"/>
      <c r="Z79" s="127"/>
    </row>
    <row r="80" spans="1:26">
      <c r="A80" s="2933"/>
      <c r="B80" s="2933"/>
      <c r="C80" s="2945"/>
      <c r="D80" s="2938"/>
      <c r="E80" s="2939"/>
      <c r="F80" s="2940"/>
      <c r="G80" s="3016"/>
      <c r="H80" s="3020"/>
      <c r="I80" s="3020"/>
      <c r="J80" s="466" t="s">
        <v>495</v>
      </c>
      <c r="K80" s="203">
        <f t="shared" ref="K80:K81" si="27">L80+N80</f>
        <v>50.1</v>
      </c>
      <c r="L80" s="703">
        <v>0.1</v>
      </c>
      <c r="M80" s="467">
        <v>0</v>
      </c>
      <c r="N80" s="468">
        <v>50</v>
      </c>
      <c r="O80" s="680">
        <v>0</v>
      </c>
      <c r="P80" s="681">
        <v>0</v>
      </c>
      <c r="Q80" s="180"/>
      <c r="R80" s="68"/>
      <c r="S80" s="69"/>
      <c r="T80" s="35"/>
      <c r="U80" s="181"/>
      <c r="V80" s="127"/>
      <c r="W80" s="41"/>
      <c r="X80" s="127"/>
      <c r="Y80" s="127"/>
      <c r="Z80" s="127"/>
    </row>
    <row r="81" spans="1:26">
      <c r="A81" s="2933"/>
      <c r="B81" s="2933"/>
      <c r="C81" s="2945"/>
      <c r="D81" s="2938"/>
      <c r="E81" s="2939"/>
      <c r="F81" s="2940"/>
      <c r="G81" s="3016"/>
      <c r="H81" s="3020"/>
      <c r="I81" s="3020"/>
      <c r="J81" s="466" t="s">
        <v>52</v>
      </c>
      <c r="K81" s="203">
        <f t="shared" si="27"/>
        <v>0</v>
      </c>
      <c r="L81" s="703">
        <v>0</v>
      </c>
      <c r="M81" s="467">
        <v>0</v>
      </c>
      <c r="N81" s="468">
        <v>0</v>
      </c>
      <c r="O81" s="680">
        <v>0</v>
      </c>
      <c r="P81" s="681">
        <v>0</v>
      </c>
      <c r="Q81" s="180"/>
      <c r="R81" s="68"/>
      <c r="S81" s="69"/>
      <c r="T81" s="35"/>
      <c r="U81" s="181"/>
      <c r="V81" s="127"/>
      <c r="W81" s="41"/>
      <c r="X81" s="127"/>
      <c r="Y81" s="127"/>
      <c r="Z81" s="127"/>
    </row>
    <row r="82" spans="1:26" ht="22.2" customHeight="1" thickBot="1">
      <c r="A82" s="2934"/>
      <c r="B82" s="2934"/>
      <c r="C82" s="3008"/>
      <c r="D82" s="2941"/>
      <c r="E82" s="2942"/>
      <c r="F82" s="2943"/>
      <c r="G82" s="3017"/>
      <c r="H82" s="3021"/>
      <c r="I82" s="3021"/>
      <c r="J82" s="36" t="s">
        <v>12</v>
      </c>
      <c r="K82" s="197">
        <f>SUM(K77:K81)</f>
        <v>453.80000000000007</v>
      </c>
      <c r="L82" s="197">
        <f t="shared" ref="L82:P82" si="28">SUM(L77:L81)</f>
        <v>3.8000000000000003</v>
      </c>
      <c r="M82" s="197">
        <f t="shared" si="28"/>
        <v>2.5</v>
      </c>
      <c r="N82" s="197">
        <f t="shared" si="28"/>
        <v>450</v>
      </c>
      <c r="O82" s="234">
        <f t="shared" si="28"/>
        <v>0</v>
      </c>
      <c r="P82" s="202">
        <f t="shared" si="28"/>
        <v>0</v>
      </c>
      <c r="Q82" s="283"/>
      <c r="R82" s="60"/>
      <c r="S82" s="61"/>
      <c r="T82" s="40"/>
      <c r="U82" s="127"/>
      <c r="V82" s="127"/>
      <c r="W82" s="127"/>
      <c r="X82" s="127"/>
      <c r="Y82" s="127"/>
      <c r="Z82" s="127"/>
    </row>
    <row r="83" spans="1:26" ht="13.2" customHeight="1">
      <c r="A83" s="2932"/>
      <c r="B83" s="2932"/>
      <c r="C83" s="3007"/>
      <c r="D83" s="2935"/>
      <c r="E83" s="2936"/>
      <c r="F83" s="2937"/>
      <c r="G83" s="3015" t="s">
        <v>96</v>
      </c>
      <c r="H83" s="3018" t="s">
        <v>40</v>
      </c>
      <c r="I83" s="3022" t="s">
        <v>327</v>
      </c>
      <c r="J83" s="149" t="s">
        <v>80</v>
      </c>
      <c r="K83" s="214">
        <f>L83+N83</f>
        <v>150</v>
      </c>
      <c r="L83" s="208">
        <v>0</v>
      </c>
      <c r="M83" s="215">
        <v>0</v>
      </c>
      <c r="N83" s="210">
        <v>150</v>
      </c>
      <c r="O83" s="672">
        <v>0</v>
      </c>
      <c r="P83" s="673">
        <v>0</v>
      </c>
      <c r="Q83" s="3009" t="s">
        <v>369</v>
      </c>
      <c r="R83" s="52" t="s">
        <v>41</v>
      </c>
      <c r="S83" s="53"/>
      <c r="T83" s="28"/>
      <c r="U83" s="127"/>
      <c r="V83" s="127"/>
      <c r="W83" s="127"/>
      <c r="X83" s="127"/>
      <c r="Y83" s="127"/>
      <c r="Z83" s="127"/>
    </row>
    <row r="84" spans="1:26">
      <c r="A84" s="2933"/>
      <c r="B84" s="2933"/>
      <c r="C84" s="2945"/>
      <c r="D84" s="2938"/>
      <c r="E84" s="2939"/>
      <c r="F84" s="2940"/>
      <c r="G84" s="3016"/>
      <c r="H84" s="3019"/>
      <c r="I84" s="3023"/>
      <c r="J84" s="29" t="s">
        <v>68</v>
      </c>
      <c r="K84" s="203">
        <f>L84+N84</f>
        <v>1650</v>
      </c>
      <c r="L84" s="204">
        <v>4</v>
      </c>
      <c r="M84" s="205">
        <v>0</v>
      </c>
      <c r="N84" s="206">
        <v>1646</v>
      </c>
      <c r="O84" s="674">
        <v>0</v>
      </c>
      <c r="P84" s="675">
        <v>0</v>
      </c>
      <c r="Q84" s="3012"/>
      <c r="R84" s="56"/>
      <c r="S84" s="57"/>
      <c r="T84" s="33"/>
      <c r="U84" s="127"/>
      <c r="V84" s="127"/>
      <c r="W84" s="127"/>
      <c r="X84" s="127"/>
      <c r="Y84" s="127"/>
      <c r="Z84" s="127"/>
    </row>
    <row r="85" spans="1:26">
      <c r="A85" s="2933"/>
      <c r="B85" s="2933"/>
      <c r="C85" s="2945"/>
      <c r="D85" s="2938"/>
      <c r="E85" s="2939"/>
      <c r="F85" s="2940"/>
      <c r="G85" s="3016"/>
      <c r="H85" s="3020"/>
      <c r="I85" s="3024"/>
      <c r="J85" s="29" t="s">
        <v>36</v>
      </c>
      <c r="K85" s="203">
        <f>L85+N85</f>
        <v>0.4</v>
      </c>
      <c r="L85" s="204">
        <v>0.4</v>
      </c>
      <c r="M85" s="205">
        <v>0.3</v>
      </c>
      <c r="N85" s="206">
        <v>0</v>
      </c>
      <c r="O85" s="678">
        <v>0</v>
      </c>
      <c r="P85" s="675">
        <v>0</v>
      </c>
      <c r="Q85" s="70"/>
      <c r="R85" s="68"/>
      <c r="S85" s="69"/>
      <c r="T85" s="35"/>
      <c r="U85" s="127"/>
      <c r="V85" s="127"/>
      <c r="W85" s="127"/>
      <c r="X85" s="127"/>
      <c r="Y85" s="127"/>
      <c r="Z85" s="127"/>
    </row>
    <row r="86" spans="1:26">
      <c r="A86" s="2933"/>
      <c r="B86" s="2933"/>
      <c r="C86" s="2945"/>
      <c r="D86" s="2938"/>
      <c r="E86" s="2939"/>
      <c r="F86" s="2940"/>
      <c r="G86" s="3016"/>
      <c r="H86" s="3020"/>
      <c r="I86" s="3020"/>
      <c r="J86" s="466" t="s">
        <v>495</v>
      </c>
      <c r="K86" s="203">
        <f t="shared" ref="K86:K87" si="29">L86+N86</f>
        <v>0.3</v>
      </c>
      <c r="L86" s="703">
        <v>0.3</v>
      </c>
      <c r="M86" s="467">
        <v>0</v>
      </c>
      <c r="N86" s="468">
        <v>0</v>
      </c>
      <c r="O86" s="680">
        <v>0</v>
      </c>
      <c r="P86" s="681">
        <v>0</v>
      </c>
      <c r="Q86" s="180"/>
      <c r="R86" s="68"/>
      <c r="S86" s="69"/>
      <c r="T86" s="35"/>
      <c r="U86" s="127"/>
      <c r="V86" s="127"/>
      <c r="W86" s="127"/>
      <c r="X86" s="127"/>
      <c r="Y86" s="127"/>
      <c r="Z86" s="127"/>
    </row>
    <row r="87" spans="1:26">
      <c r="A87" s="2933"/>
      <c r="B87" s="2933"/>
      <c r="C87" s="2945"/>
      <c r="D87" s="2938"/>
      <c r="E87" s="2939"/>
      <c r="F87" s="2940"/>
      <c r="G87" s="3016"/>
      <c r="H87" s="3020"/>
      <c r="I87" s="3020"/>
      <c r="J87" s="466" t="s">
        <v>52</v>
      </c>
      <c r="K87" s="203">
        <f t="shared" si="29"/>
        <v>0</v>
      </c>
      <c r="L87" s="703">
        <v>0</v>
      </c>
      <c r="M87" s="467">
        <v>0</v>
      </c>
      <c r="N87" s="468">
        <v>0</v>
      </c>
      <c r="O87" s="680">
        <v>0</v>
      </c>
      <c r="P87" s="681">
        <v>0</v>
      </c>
      <c r="Q87" s="180"/>
      <c r="R87" s="68"/>
      <c r="S87" s="69"/>
      <c r="T87" s="35"/>
      <c r="U87" s="127"/>
      <c r="V87" s="127"/>
      <c r="W87" s="127"/>
      <c r="X87" s="127"/>
      <c r="Y87" s="127"/>
      <c r="Z87" s="127"/>
    </row>
    <row r="88" spans="1:26" ht="20.399999999999999" customHeight="1" thickBot="1">
      <c r="A88" s="2934"/>
      <c r="B88" s="2934"/>
      <c r="C88" s="3008"/>
      <c r="D88" s="2941"/>
      <c r="E88" s="2942"/>
      <c r="F88" s="2943"/>
      <c r="G88" s="3017"/>
      <c r="H88" s="3021"/>
      <c r="I88" s="3021"/>
      <c r="J88" s="36" t="s">
        <v>12</v>
      </c>
      <c r="K88" s="197">
        <f>SUM(K83:K87)</f>
        <v>1800.7</v>
      </c>
      <c r="L88" s="197">
        <f t="shared" ref="L88:P88" si="30">SUM(L83:L87)</f>
        <v>4.7</v>
      </c>
      <c r="M88" s="197">
        <f t="shared" si="30"/>
        <v>0.3</v>
      </c>
      <c r="N88" s="197">
        <f t="shared" si="30"/>
        <v>1796</v>
      </c>
      <c r="O88" s="234">
        <f t="shared" si="30"/>
        <v>0</v>
      </c>
      <c r="P88" s="202">
        <f t="shared" si="30"/>
        <v>0</v>
      </c>
      <c r="Q88" s="253"/>
      <c r="R88" s="60"/>
      <c r="S88" s="61"/>
      <c r="T88" s="40"/>
      <c r="U88" s="127"/>
      <c r="V88" s="127"/>
      <c r="W88" s="127"/>
      <c r="X88" s="127"/>
      <c r="Y88" s="127"/>
      <c r="Z88" s="127"/>
    </row>
    <row r="89" spans="1:26" ht="13.2" customHeight="1">
      <c r="A89" s="2932"/>
      <c r="B89" s="2932"/>
      <c r="C89" s="3007"/>
      <c r="D89" s="2935"/>
      <c r="E89" s="2936"/>
      <c r="F89" s="2937"/>
      <c r="G89" s="3015" t="s">
        <v>97</v>
      </c>
      <c r="H89" s="3018" t="s">
        <v>40</v>
      </c>
      <c r="I89" s="3022" t="s">
        <v>329</v>
      </c>
      <c r="J89" s="149" t="s">
        <v>80</v>
      </c>
      <c r="K89" s="214">
        <f>L89+N89</f>
        <v>0</v>
      </c>
      <c r="L89" s="208">
        <v>0</v>
      </c>
      <c r="M89" s="215">
        <v>0</v>
      </c>
      <c r="N89" s="210">
        <v>0</v>
      </c>
      <c r="O89" s="672">
        <v>0</v>
      </c>
      <c r="P89" s="673">
        <v>0</v>
      </c>
      <c r="Q89" s="42" t="s">
        <v>83</v>
      </c>
      <c r="R89" s="52"/>
      <c r="S89" s="53"/>
      <c r="T89" s="28"/>
      <c r="U89" s="127"/>
      <c r="V89" s="127"/>
      <c r="W89" s="127"/>
      <c r="X89" s="127"/>
      <c r="Y89" s="127"/>
      <c r="Z89" s="127"/>
    </row>
    <row r="90" spans="1:26">
      <c r="A90" s="2933"/>
      <c r="B90" s="2933"/>
      <c r="C90" s="2945"/>
      <c r="D90" s="2938"/>
      <c r="E90" s="2939"/>
      <c r="F90" s="2940"/>
      <c r="G90" s="3016"/>
      <c r="H90" s="3019"/>
      <c r="I90" s="3023"/>
      <c r="J90" s="29" t="s">
        <v>68</v>
      </c>
      <c r="K90" s="203">
        <f>L90+N90</f>
        <v>129.1</v>
      </c>
      <c r="L90" s="204">
        <v>129.1</v>
      </c>
      <c r="M90" s="205">
        <v>1.2</v>
      </c>
      <c r="N90" s="206">
        <v>0</v>
      </c>
      <c r="O90" s="674">
        <v>0</v>
      </c>
      <c r="P90" s="675">
        <v>0</v>
      </c>
      <c r="Q90" s="70"/>
      <c r="R90" s="56"/>
      <c r="S90" s="57"/>
      <c r="T90" s="33"/>
      <c r="U90" s="127"/>
      <c r="V90" s="127"/>
      <c r="W90" s="127"/>
      <c r="X90" s="127"/>
      <c r="Y90" s="127"/>
      <c r="Z90" s="127"/>
    </row>
    <row r="91" spans="1:26">
      <c r="A91" s="2933"/>
      <c r="B91" s="2933"/>
      <c r="C91" s="2945"/>
      <c r="D91" s="2938"/>
      <c r="E91" s="2939"/>
      <c r="F91" s="2940"/>
      <c r="G91" s="3016"/>
      <c r="H91" s="3020"/>
      <c r="I91" s="3024"/>
      <c r="J91" s="29" t="s">
        <v>36</v>
      </c>
      <c r="K91" s="203">
        <f>L91+N91</f>
        <v>0</v>
      </c>
      <c r="L91" s="204">
        <v>0</v>
      </c>
      <c r="M91" s="205">
        <v>0</v>
      </c>
      <c r="N91" s="206">
        <v>0</v>
      </c>
      <c r="O91" s="678">
        <v>0</v>
      </c>
      <c r="P91" s="675">
        <v>0</v>
      </c>
      <c r="Q91" s="70"/>
      <c r="R91" s="68"/>
      <c r="S91" s="69"/>
      <c r="T91" s="35"/>
      <c r="U91" s="127"/>
      <c r="V91" s="127"/>
      <c r="W91" s="127"/>
      <c r="X91" s="127"/>
      <c r="Y91" s="127"/>
      <c r="Z91" s="127"/>
    </row>
    <row r="92" spans="1:26">
      <c r="A92" s="2933"/>
      <c r="B92" s="2933"/>
      <c r="C92" s="2945"/>
      <c r="D92" s="2938"/>
      <c r="E92" s="2939"/>
      <c r="F92" s="2940"/>
      <c r="G92" s="3016"/>
      <c r="H92" s="3020"/>
      <c r="I92" s="3020"/>
      <c r="J92" s="466" t="s">
        <v>495</v>
      </c>
      <c r="K92" s="203">
        <f t="shared" ref="K92:K93" si="31">L92+N92</f>
        <v>3.5</v>
      </c>
      <c r="L92" s="703">
        <v>3.5</v>
      </c>
      <c r="M92" s="467">
        <v>0</v>
      </c>
      <c r="N92" s="468">
        <v>0</v>
      </c>
      <c r="O92" s="680">
        <v>0</v>
      </c>
      <c r="P92" s="681">
        <v>0</v>
      </c>
      <c r="Q92" s="180"/>
      <c r="R92" s="68"/>
      <c r="S92" s="69"/>
      <c r="T92" s="35"/>
      <c r="U92" s="127"/>
      <c r="V92" s="127"/>
      <c r="W92" s="127"/>
      <c r="X92" s="127"/>
      <c r="Y92" s="127"/>
      <c r="Z92" s="127"/>
    </row>
    <row r="93" spans="1:26">
      <c r="A93" s="2933"/>
      <c r="B93" s="2933"/>
      <c r="C93" s="2945"/>
      <c r="D93" s="2938"/>
      <c r="E93" s="2939"/>
      <c r="F93" s="2940"/>
      <c r="G93" s="3016"/>
      <c r="H93" s="3020"/>
      <c r="I93" s="3020"/>
      <c r="J93" s="466" t="s">
        <v>52</v>
      </c>
      <c r="K93" s="203">
        <f t="shared" si="31"/>
        <v>0</v>
      </c>
      <c r="L93" s="703">
        <v>0</v>
      </c>
      <c r="M93" s="467">
        <v>0</v>
      </c>
      <c r="N93" s="468">
        <v>0</v>
      </c>
      <c r="O93" s="680">
        <v>0</v>
      </c>
      <c r="P93" s="681">
        <v>0</v>
      </c>
      <c r="Q93" s="180"/>
      <c r="R93" s="68"/>
      <c r="S93" s="69"/>
      <c r="T93" s="35"/>
      <c r="U93" s="127"/>
      <c r="V93" s="127"/>
      <c r="W93" s="127"/>
      <c r="X93" s="127"/>
      <c r="Y93" s="127"/>
      <c r="Z93" s="127"/>
    </row>
    <row r="94" spans="1:26" ht="13.8" thickBot="1">
      <c r="A94" s="2934"/>
      <c r="B94" s="2934"/>
      <c r="C94" s="3008"/>
      <c r="D94" s="2941"/>
      <c r="E94" s="2942"/>
      <c r="F94" s="2943"/>
      <c r="G94" s="3017"/>
      <c r="H94" s="3021"/>
      <c r="I94" s="3021"/>
      <c r="J94" s="36" t="s">
        <v>12</v>
      </c>
      <c r="K94" s="197">
        <f>SUM(K89:K93)</f>
        <v>132.6</v>
      </c>
      <c r="L94" s="197">
        <f t="shared" ref="L94:P94" si="32">SUM(L89:L93)</f>
        <v>132.6</v>
      </c>
      <c r="M94" s="197">
        <f t="shared" si="32"/>
        <v>1.2</v>
      </c>
      <c r="N94" s="197">
        <f t="shared" si="32"/>
        <v>0</v>
      </c>
      <c r="O94" s="234">
        <f t="shared" si="32"/>
        <v>0</v>
      </c>
      <c r="P94" s="202">
        <f t="shared" si="32"/>
        <v>0</v>
      </c>
      <c r="Q94" s="71"/>
      <c r="R94" s="60"/>
      <c r="S94" s="61"/>
      <c r="T94" s="40"/>
      <c r="U94" s="127"/>
      <c r="V94" s="127"/>
      <c r="W94" s="127"/>
      <c r="X94" s="127"/>
      <c r="Y94" s="127"/>
      <c r="Z94" s="127"/>
    </row>
    <row r="95" spans="1:26" ht="13.2" customHeight="1">
      <c r="A95" s="2950"/>
      <c r="B95" s="2932"/>
      <c r="C95" s="3007"/>
      <c r="D95" s="2935"/>
      <c r="E95" s="2936"/>
      <c r="F95" s="2937"/>
      <c r="G95" s="3015" t="s">
        <v>98</v>
      </c>
      <c r="H95" s="3018" t="s">
        <v>40</v>
      </c>
      <c r="I95" s="3022" t="s">
        <v>329</v>
      </c>
      <c r="J95" s="149" t="s">
        <v>80</v>
      </c>
      <c r="K95" s="214">
        <f>L95+N95</f>
        <v>0</v>
      </c>
      <c r="L95" s="208">
        <v>0</v>
      </c>
      <c r="M95" s="215">
        <v>0</v>
      </c>
      <c r="N95" s="210">
        <v>0</v>
      </c>
      <c r="O95" s="672">
        <v>0</v>
      </c>
      <c r="P95" s="673">
        <v>0</v>
      </c>
      <c r="Q95" s="42" t="s">
        <v>83</v>
      </c>
      <c r="R95" s="52"/>
      <c r="S95" s="53"/>
      <c r="T95" s="28"/>
      <c r="U95" s="127"/>
      <c r="V95" s="127"/>
      <c r="W95" s="127"/>
      <c r="X95" s="127"/>
      <c r="Y95" s="127"/>
      <c r="Z95" s="127"/>
    </row>
    <row r="96" spans="1:26">
      <c r="A96" s="2951"/>
      <c r="B96" s="2933"/>
      <c r="C96" s="2945"/>
      <c r="D96" s="2938"/>
      <c r="E96" s="2939"/>
      <c r="F96" s="2940"/>
      <c r="G96" s="3016"/>
      <c r="H96" s="3019"/>
      <c r="I96" s="3023"/>
      <c r="J96" s="29" t="s">
        <v>68</v>
      </c>
      <c r="K96" s="203">
        <f>L96+N96</f>
        <v>123.4</v>
      </c>
      <c r="L96" s="204">
        <v>123.4</v>
      </c>
      <c r="M96" s="205">
        <v>1.1000000000000001</v>
      </c>
      <c r="N96" s="206">
        <v>0</v>
      </c>
      <c r="O96" s="674">
        <v>0</v>
      </c>
      <c r="P96" s="675">
        <v>0</v>
      </c>
      <c r="Q96" s="70"/>
      <c r="R96" s="56"/>
      <c r="S96" s="57"/>
      <c r="T96" s="33"/>
      <c r="U96" s="127"/>
      <c r="V96" s="127"/>
      <c r="W96" s="127"/>
      <c r="X96" s="127"/>
      <c r="Y96" s="127"/>
      <c r="Z96" s="127"/>
    </row>
    <row r="97" spans="1:26">
      <c r="A97" s="2951"/>
      <c r="B97" s="2933"/>
      <c r="C97" s="2945"/>
      <c r="D97" s="2938"/>
      <c r="E97" s="2939"/>
      <c r="F97" s="2940"/>
      <c r="G97" s="3016"/>
      <c r="H97" s="3020"/>
      <c r="I97" s="3024"/>
      <c r="J97" s="29" t="s">
        <v>36</v>
      </c>
      <c r="K97" s="203">
        <f>L97+N97</f>
        <v>0</v>
      </c>
      <c r="L97" s="204">
        <v>0</v>
      </c>
      <c r="M97" s="205">
        <v>0</v>
      </c>
      <c r="N97" s="206">
        <v>0</v>
      </c>
      <c r="O97" s="678">
        <v>0</v>
      </c>
      <c r="P97" s="675">
        <v>0</v>
      </c>
      <c r="Q97" s="70"/>
      <c r="R97" s="68"/>
      <c r="S97" s="69"/>
      <c r="T97" s="35"/>
      <c r="U97" s="127"/>
      <c r="V97" s="127"/>
      <c r="W97" s="127"/>
      <c r="X97" s="127"/>
      <c r="Y97" s="127"/>
      <c r="Z97" s="127"/>
    </row>
    <row r="98" spans="1:26">
      <c r="A98" s="2951"/>
      <c r="B98" s="2933"/>
      <c r="C98" s="2945"/>
      <c r="D98" s="2938"/>
      <c r="E98" s="2939"/>
      <c r="F98" s="2940"/>
      <c r="G98" s="3016"/>
      <c r="H98" s="3020"/>
      <c r="I98" s="3020"/>
      <c r="J98" s="466" t="s">
        <v>495</v>
      </c>
      <c r="K98" s="203">
        <f t="shared" ref="K98:K99" si="33">L98+N98</f>
        <v>0</v>
      </c>
      <c r="L98" s="703">
        <v>0</v>
      </c>
      <c r="M98" s="467">
        <v>0</v>
      </c>
      <c r="N98" s="468">
        <v>0</v>
      </c>
      <c r="O98" s="680">
        <v>0</v>
      </c>
      <c r="P98" s="681">
        <v>0</v>
      </c>
      <c r="Q98" s="180"/>
      <c r="R98" s="68"/>
      <c r="S98" s="69"/>
      <c r="T98" s="35"/>
      <c r="U98" s="127"/>
      <c r="V98" s="127"/>
      <c r="W98" s="127"/>
      <c r="X98" s="127"/>
      <c r="Y98" s="127"/>
      <c r="Z98" s="127"/>
    </row>
    <row r="99" spans="1:26">
      <c r="A99" s="2951"/>
      <c r="B99" s="2933"/>
      <c r="C99" s="2945"/>
      <c r="D99" s="2938"/>
      <c r="E99" s="2939"/>
      <c r="F99" s="2940"/>
      <c r="G99" s="3016"/>
      <c r="H99" s="3020"/>
      <c r="I99" s="3020"/>
      <c r="J99" s="466" t="s">
        <v>52</v>
      </c>
      <c r="K99" s="203">
        <f t="shared" si="33"/>
        <v>0</v>
      </c>
      <c r="L99" s="703">
        <v>0</v>
      </c>
      <c r="M99" s="467">
        <v>0</v>
      </c>
      <c r="N99" s="468">
        <v>0</v>
      </c>
      <c r="O99" s="680">
        <v>0</v>
      </c>
      <c r="P99" s="681">
        <v>0</v>
      </c>
      <c r="Q99" s="180"/>
      <c r="R99" s="68"/>
      <c r="S99" s="69"/>
      <c r="T99" s="35"/>
      <c r="U99" s="127"/>
      <c r="V99" s="127"/>
      <c r="W99" s="127"/>
      <c r="X99" s="127"/>
      <c r="Y99" s="127"/>
      <c r="Z99" s="127"/>
    </row>
    <row r="100" spans="1:26" ht="13.8" thickBot="1">
      <c r="A100" s="2952"/>
      <c r="B100" s="2934"/>
      <c r="C100" s="3008"/>
      <c r="D100" s="2941"/>
      <c r="E100" s="2942"/>
      <c r="F100" s="2943"/>
      <c r="G100" s="3017"/>
      <c r="H100" s="3021"/>
      <c r="I100" s="3021"/>
      <c r="J100" s="36" t="s">
        <v>12</v>
      </c>
      <c r="K100" s="197">
        <f>SUM(K95:K99)</f>
        <v>123.4</v>
      </c>
      <c r="L100" s="197">
        <f t="shared" ref="L100:P100" si="34">SUM(L95:L99)</f>
        <v>123.4</v>
      </c>
      <c r="M100" s="197">
        <f t="shared" si="34"/>
        <v>1.1000000000000001</v>
      </c>
      <c r="N100" s="197">
        <f t="shared" si="34"/>
        <v>0</v>
      </c>
      <c r="O100" s="234">
        <f t="shared" si="34"/>
        <v>0</v>
      </c>
      <c r="P100" s="202">
        <f t="shared" si="34"/>
        <v>0</v>
      </c>
      <c r="Q100" s="71"/>
      <c r="R100" s="60"/>
      <c r="S100" s="61"/>
      <c r="T100" s="40"/>
      <c r="U100" s="127"/>
      <c r="V100" s="127"/>
      <c r="W100" s="127"/>
      <c r="X100" s="127"/>
      <c r="Y100" s="127"/>
      <c r="Z100" s="127"/>
    </row>
    <row r="101" spans="1:26" ht="26.4" customHeight="1">
      <c r="A101" s="2947"/>
      <c r="B101" s="2950"/>
      <c r="C101" s="3007"/>
      <c r="D101" s="2935"/>
      <c r="E101" s="2936"/>
      <c r="F101" s="2937"/>
      <c r="G101" s="3015" t="s">
        <v>330</v>
      </c>
      <c r="H101" s="3018" t="s">
        <v>40</v>
      </c>
      <c r="I101" s="3022" t="s">
        <v>331</v>
      </c>
      <c r="J101" s="149" t="s">
        <v>80</v>
      </c>
      <c r="K101" s="214">
        <f>L101+N101</f>
        <v>958.8</v>
      </c>
      <c r="L101" s="208">
        <v>0</v>
      </c>
      <c r="M101" s="215">
        <v>0</v>
      </c>
      <c r="N101" s="210">
        <v>958.8</v>
      </c>
      <c r="O101" s="672">
        <v>0</v>
      </c>
      <c r="P101" s="673">
        <v>0</v>
      </c>
      <c r="Q101" s="287" t="s">
        <v>754</v>
      </c>
      <c r="R101" s="52" t="s">
        <v>41</v>
      </c>
      <c r="S101" s="598"/>
      <c r="T101" s="28"/>
      <c r="U101" s="127"/>
      <c r="V101" s="127"/>
      <c r="W101" s="127"/>
      <c r="X101" s="127"/>
      <c r="Y101" s="127"/>
      <c r="Z101" s="127"/>
    </row>
    <row r="102" spans="1:26">
      <c r="A102" s="2948"/>
      <c r="B102" s="2951"/>
      <c r="C102" s="2945"/>
      <c r="D102" s="2938"/>
      <c r="E102" s="2939"/>
      <c r="F102" s="2940"/>
      <c r="G102" s="3016"/>
      <c r="H102" s="3019"/>
      <c r="I102" s="3023"/>
      <c r="J102" s="29" t="s">
        <v>68</v>
      </c>
      <c r="K102" s="203">
        <f>L102+N102</f>
        <v>859.2</v>
      </c>
      <c r="L102" s="204">
        <v>2.1</v>
      </c>
      <c r="M102" s="205">
        <v>2</v>
      </c>
      <c r="N102" s="206">
        <v>857.1</v>
      </c>
      <c r="O102" s="674">
        <v>0</v>
      </c>
      <c r="P102" s="675">
        <v>0</v>
      </c>
      <c r="Q102" s="102"/>
      <c r="R102" s="56"/>
      <c r="S102" s="57"/>
      <c r="T102" s="33"/>
      <c r="U102" s="127"/>
      <c r="V102" s="127"/>
      <c r="W102" s="127"/>
      <c r="X102" s="127"/>
      <c r="Y102" s="127"/>
      <c r="Z102" s="127"/>
    </row>
    <row r="103" spans="1:26">
      <c r="A103" s="2948"/>
      <c r="B103" s="2951"/>
      <c r="C103" s="2945"/>
      <c r="D103" s="2938"/>
      <c r="E103" s="2939"/>
      <c r="F103" s="2940"/>
      <c r="G103" s="3016"/>
      <c r="H103" s="3020"/>
      <c r="I103" s="3024"/>
      <c r="J103" s="29" t="s">
        <v>36</v>
      </c>
      <c r="K103" s="203">
        <f>L103+N103</f>
        <v>2.1</v>
      </c>
      <c r="L103" s="204">
        <v>2.1</v>
      </c>
      <c r="M103" s="205">
        <v>2</v>
      </c>
      <c r="N103" s="206">
        <v>0</v>
      </c>
      <c r="O103" s="678">
        <v>0</v>
      </c>
      <c r="P103" s="675">
        <v>0</v>
      </c>
      <c r="Q103" s="76"/>
      <c r="R103" s="68"/>
      <c r="S103" s="69"/>
      <c r="T103" s="35"/>
      <c r="U103" s="127"/>
      <c r="V103" s="127"/>
      <c r="W103" s="127"/>
      <c r="X103" s="127"/>
      <c r="Y103" s="127"/>
      <c r="Z103" s="127"/>
    </row>
    <row r="104" spans="1:26">
      <c r="A104" s="2948"/>
      <c r="B104" s="2951"/>
      <c r="C104" s="2945"/>
      <c r="D104" s="2938"/>
      <c r="E104" s="2939"/>
      <c r="F104" s="2940"/>
      <c r="G104" s="3016"/>
      <c r="H104" s="3020"/>
      <c r="I104" s="3020"/>
      <c r="J104" s="466" t="s">
        <v>495</v>
      </c>
      <c r="K104" s="203">
        <f t="shared" ref="K104:K105" si="35">L104+N104</f>
        <v>0</v>
      </c>
      <c r="L104" s="703">
        <v>0</v>
      </c>
      <c r="M104" s="467">
        <v>0</v>
      </c>
      <c r="N104" s="468">
        <v>0</v>
      </c>
      <c r="O104" s="680">
        <v>0</v>
      </c>
      <c r="P104" s="681">
        <v>0</v>
      </c>
      <c r="Q104" s="320"/>
      <c r="R104" s="68"/>
      <c r="S104" s="69"/>
      <c r="T104" s="35"/>
      <c r="U104" s="127"/>
      <c r="V104" s="127"/>
      <c r="W104" s="127"/>
      <c r="X104" s="127"/>
      <c r="Y104" s="127"/>
      <c r="Z104" s="127"/>
    </row>
    <row r="105" spans="1:26">
      <c r="A105" s="2948"/>
      <c r="B105" s="2951"/>
      <c r="C105" s="2945"/>
      <c r="D105" s="2938"/>
      <c r="E105" s="2939"/>
      <c r="F105" s="2940"/>
      <c r="G105" s="3016"/>
      <c r="H105" s="3020"/>
      <c r="I105" s="3020"/>
      <c r="J105" s="466" t="s">
        <v>52</v>
      </c>
      <c r="K105" s="203">
        <f t="shared" si="35"/>
        <v>0</v>
      </c>
      <c r="L105" s="703">
        <v>0</v>
      </c>
      <c r="M105" s="467">
        <v>0</v>
      </c>
      <c r="N105" s="468">
        <v>0</v>
      </c>
      <c r="O105" s="680">
        <v>0</v>
      </c>
      <c r="P105" s="681">
        <v>0</v>
      </c>
      <c r="Q105" s="320"/>
      <c r="R105" s="68"/>
      <c r="S105" s="69"/>
      <c r="T105" s="35"/>
      <c r="U105" s="127"/>
      <c r="V105" s="127"/>
      <c r="W105" s="127"/>
      <c r="X105" s="127"/>
      <c r="Y105" s="127"/>
      <c r="Z105" s="127"/>
    </row>
    <row r="106" spans="1:26" ht="13.8" thickBot="1">
      <c r="A106" s="2949"/>
      <c r="B106" s="2952"/>
      <c r="C106" s="3008"/>
      <c r="D106" s="2941"/>
      <c r="E106" s="2942"/>
      <c r="F106" s="2943"/>
      <c r="G106" s="3017"/>
      <c r="H106" s="3021"/>
      <c r="I106" s="3021"/>
      <c r="J106" s="36" t="s">
        <v>12</v>
      </c>
      <c r="K106" s="197">
        <f>SUM(K101:K105)</f>
        <v>1820.1</v>
      </c>
      <c r="L106" s="197">
        <f t="shared" ref="L106:P106" si="36">SUM(L101:L105)</f>
        <v>4.2</v>
      </c>
      <c r="M106" s="197">
        <f t="shared" si="36"/>
        <v>4</v>
      </c>
      <c r="N106" s="197">
        <f t="shared" si="36"/>
        <v>1815.9</v>
      </c>
      <c r="O106" s="234">
        <f t="shared" si="36"/>
        <v>0</v>
      </c>
      <c r="P106" s="202">
        <f t="shared" si="36"/>
        <v>0</v>
      </c>
      <c r="Q106" s="182"/>
      <c r="R106" s="60"/>
      <c r="S106" s="61"/>
      <c r="T106" s="40"/>
      <c r="U106" s="127"/>
      <c r="V106" s="127"/>
      <c r="W106" s="127"/>
      <c r="X106" s="127"/>
      <c r="Y106" s="127"/>
      <c r="Z106" s="127"/>
    </row>
    <row r="107" spans="1:26" ht="13.2" customHeight="1">
      <c r="A107" s="2932"/>
      <c r="B107" s="2932"/>
      <c r="C107" s="3007"/>
      <c r="D107" s="2935"/>
      <c r="E107" s="2936"/>
      <c r="F107" s="2937"/>
      <c r="G107" s="3015" t="s">
        <v>99</v>
      </c>
      <c r="H107" s="3018" t="s">
        <v>40</v>
      </c>
      <c r="I107" s="3022" t="s">
        <v>331</v>
      </c>
      <c r="J107" s="149" t="s">
        <v>80</v>
      </c>
      <c r="K107" s="214">
        <f>L107+N107</f>
        <v>0</v>
      </c>
      <c r="L107" s="208">
        <v>0</v>
      </c>
      <c r="M107" s="215">
        <v>0</v>
      </c>
      <c r="N107" s="210">
        <v>0</v>
      </c>
      <c r="O107" s="672">
        <v>0</v>
      </c>
      <c r="P107" s="673">
        <v>0</v>
      </c>
      <c r="Q107" s="42" t="s">
        <v>83</v>
      </c>
      <c r="R107" s="52" t="s">
        <v>41</v>
      </c>
      <c r="S107" s="77"/>
      <c r="T107" s="28"/>
      <c r="U107" s="127"/>
      <c r="V107" s="127"/>
      <c r="W107" s="127"/>
      <c r="X107" s="127"/>
      <c r="Y107" s="127"/>
      <c r="Z107" s="127"/>
    </row>
    <row r="108" spans="1:26">
      <c r="A108" s="2933"/>
      <c r="B108" s="2933"/>
      <c r="C108" s="2945"/>
      <c r="D108" s="2938"/>
      <c r="E108" s="2939"/>
      <c r="F108" s="2940"/>
      <c r="G108" s="3016"/>
      <c r="H108" s="3019"/>
      <c r="I108" s="3023"/>
      <c r="J108" s="29" t="s">
        <v>68</v>
      </c>
      <c r="K108" s="203">
        <f>L108+N108</f>
        <v>200</v>
      </c>
      <c r="L108" s="204">
        <v>0</v>
      </c>
      <c r="M108" s="205">
        <v>0</v>
      </c>
      <c r="N108" s="206">
        <v>200</v>
      </c>
      <c r="O108" s="674">
        <v>0</v>
      </c>
      <c r="P108" s="675">
        <v>0</v>
      </c>
      <c r="Q108" s="70"/>
      <c r="R108" s="56"/>
      <c r="S108" s="78"/>
      <c r="T108" s="33"/>
      <c r="U108" s="127"/>
      <c r="V108" s="127"/>
      <c r="W108" s="127"/>
      <c r="X108" s="127"/>
      <c r="Y108" s="127"/>
      <c r="Z108" s="127"/>
    </row>
    <row r="109" spans="1:26">
      <c r="A109" s="2933"/>
      <c r="B109" s="2933"/>
      <c r="C109" s="2945"/>
      <c r="D109" s="2938"/>
      <c r="E109" s="2939"/>
      <c r="F109" s="2940"/>
      <c r="G109" s="3016"/>
      <c r="H109" s="3020"/>
      <c r="I109" s="3024"/>
      <c r="J109" s="29" t="s">
        <v>36</v>
      </c>
      <c r="K109" s="203">
        <f>L109+N109</f>
        <v>0</v>
      </c>
      <c r="L109" s="204">
        <v>0</v>
      </c>
      <c r="M109" s="205">
        <v>0</v>
      </c>
      <c r="N109" s="206">
        <v>0</v>
      </c>
      <c r="O109" s="678">
        <v>0</v>
      </c>
      <c r="P109" s="675">
        <v>0</v>
      </c>
      <c r="Q109" s="55"/>
      <c r="R109" s="68"/>
      <c r="S109" s="79"/>
      <c r="T109" s="35"/>
      <c r="U109" s="127"/>
      <c r="V109" s="127"/>
      <c r="W109" s="127"/>
      <c r="X109" s="127"/>
      <c r="Y109" s="127"/>
      <c r="Z109" s="127"/>
    </row>
    <row r="110" spans="1:26">
      <c r="A110" s="2933"/>
      <c r="B110" s="2933"/>
      <c r="C110" s="2945"/>
      <c r="D110" s="2938"/>
      <c r="E110" s="2939"/>
      <c r="F110" s="2940"/>
      <c r="G110" s="3016"/>
      <c r="H110" s="3020"/>
      <c r="I110" s="3020"/>
      <c r="J110" s="466" t="s">
        <v>495</v>
      </c>
      <c r="K110" s="203">
        <f t="shared" ref="K110:K111" si="37">L110+N110</f>
        <v>200</v>
      </c>
      <c r="L110" s="703">
        <v>0</v>
      </c>
      <c r="M110" s="467">
        <v>0</v>
      </c>
      <c r="N110" s="468">
        <v>200</v>
      </c>
      <c r="O110" s="680">
        <v>0</v>
      </c>
      <c r="P110" s="681">
        <v>0</v>
      </c>
      <c r="Q110" s="320"/>
      <c r="R110" s="68"/>
      <c r="S110" s="79"/>
      <c r="T110" s="35"/>
      <c r="U110" s="127"/>
      <c r="V110" s="127"/>
      <c r="W110" s="127"/>
      <c r="X110" s="127"/>
      <c r="Y110" s="127"/>
      <c r="Z110" s="127"/>
    </row>
    <row r="111" spans="1:26">
      <c r="A111" s="2933"/>
      <c r="B111" s="2933"/>
      <c r="C111" s="2945"/>
      <c r="D111" s="2938"/>
      <c r="E111" s="2939"/>
      <c r="F111" s="2940"/>
      <c r="G111" s="3016"/>
      <c r="H111" s="3020"/>
      <c r="I111" s="3020"/>
      <c r="J111" s="466" t="s">
        <v>52</v>
      </c>
      <c r="K111" s="203">
        <f t="shared" si="37"/>
        <v>0</v>
      </c>
      <c r="L111" s="703">
        <v>0</v>
      </c>
      <c r="M111" s="467">
        <v>0</v>
      </c>
      <c r="N111" s="468">
        <v>0</v>
      </c>
      <c r="O111" s="680">
        <v>0</v>
      </c>
      <c r="P111" s="681">
        <v>0</v>
      </c>
      <c r="Q111" s="320"/>
      <c r="R111" s="68"/>
      <c r="S111" s="79"/>
      <c r="T111" s="35"/>
      <c r="U111" s="127"/>
      <c r="V111" s="127"/>
      <c r="W111" s="127"/>
      <c r="X111" s="127"/>
      <c r="Y111" s="127"/>
      <c r="Z111" s="127"/>
    </row>
    <row r="112" spans="1:26" ht="13.8" thickBot="1">
      <c r="A112" s="2934"/>
      <c r="B112" s="2934"/>
      <c r="C112" s="3008"/>
      <c r="D112" s="2941"/>
      <c r="E112" s="2942"/>
      <c r="F112" s="2943"/>
      <c r="G112" s="3017"/>
      <c r="H112" s="3021"/>
      <c r="I112" s="3021"/>
      <c r="J112" s="36" t="s">
        <v>12</v>
      </c>
      <c r="K112" s="197">
        <f>SUM(K107:K111)</f>
        <v>400</v>
      </c>
      <c r="L112" s="197">
        <f t="shared" ref="L112:P112" si="38">SUM(L107:L111)</f>
        <v>0</v>
      </c>
      <c r="M112" s="197">
        <f t="shared" si="38"/>
        <v>0</v>
      </c>
      <c r="N112" s="197">
        <f t="shared" si="38"/>
        <v>400</v>
      </c>
      <c r="O112" s="234">
        <f t="shared" si="38"/>
        <v>0</v>
      </c>
      <c r="P112" s="202">
        <f t="shared" si="38"/>
        <v>0</v>
      </c>
      <c r="Q112" s="182"/>
      <c r="R112" s="60"/>
      <c r="S112" s="80"/>
      <c r="T112" s="40"/>
      <c r="U112" s="127"/>
      <c r="V112" s="127"/>
      <c r="W112" s="127"/>
      <c r="X112" s="127"/>
      <c r="Y112" s="127"/>
      <c r="Z112" s="127"/>
    </row>
    <row r="113" spans="1:26" ht="13.2" customHeight="1">
      <c r="A113" s="2955"/>
      <c r="B113" s="3049"/>
      <c r="C113" s="3052"/>
      <c r="D113" s="2936"/>
      <c r="E113" s="2936"/>
      <c r="F113" s="2937"/>
      <c r="G113" s="3015" t="s">
        <v>100</v>
      </c>
      <c r="H113" s="3018" t="s">
        <v>40</v>
      </c>
      <c r="I113" s="3022" t="s">
        <v>327</v>
      </c>
      <c r="J113" s="149" t="s">
        <v>80</v>
      </c>
      <c r="K113" s="214">
        <f>L113+N113</f>
        <v>0</v>
      </c>
      <c r="L113" s="208">
        <v>0</v>
      </c>
      <c r="M113" s="215">
        <v>0</v>
      </c>
      <c r="N113" s="210">
        <v>0</v>
      </c>
      <c r="O113" s="672">
        <v>0</v>
      </c>
      <c r="P113" s="673">
        <v>0</v>
      </c>
      <c r="Q113" s="76" t="s">
        <v>83</v>
      </c>
      <c r="R113" s="56"/>
      <c r="S113" s="57" t="s">
        <v>41</v>
      </c>
      <c r="T113" s="28"/>
      <c r="U113" s="127"/>
      <c r="V113" s="127"/>
      <c r="W113" s="127"/>
      <c r="X113" s="127"/>
      <c r="Y113" s="127"/>
      <c r="Z113" s="127"/>
    </row>
    <row r="114" spans="1:26">
      <c r="A114" s="2953"/>
      <c r="B114" s="3050"/>
      <c r="C114" s="3053"/>
      <c r="D114" s="2939"/>
      <c r="E114" s="2939"/>
      <c r="F114" s="2940"/>
      <c r="G114" s="3016"/>
      <c r="H114" s="3019"/>
      <c r="I114" s="3023"/>
      <c r="J114" s="29" t="s">
        <v>68</v>
      </c>
      <c r="K114" s="203">
        <f>L114+N114</f>
        <v>0</v>
      </c>
      <c r="L114" s="204">
        <v>0</v>
      </c>
      <c r="M114" s="205">
        <v>0</v>
      </c>
      <c r="N114" s="206">
        <v>0</v>
      </c>
      <c r="O114" s="674">
        <v>0</v>
      </c>
      <c r="P114" s="675">
        <v>0</v>
      </c>
      <c r="Q114" s="55"/>
      <c r="R114" s="56"/>
      <c r="S114" s="57"/>
      <c r="T114" s="33"/>
      <c r="U114" s="127"/>
      <c r="V114" s="127"/>
      <c r="W114" s="127"/>
      <c r="X114" s="127"/>
      <c r="Y114" s="127"/>
      <c r="Z114" s="127"/>
    </row>
    <row r="115" spans="1:26">
      <c r="A115" s="2953"/>
      <c r="B115" s="3050"/>
      <c r="C115" s="3053"/>
      <c r="D115" s="2939"/>
      <c r="E115" s="2939"/>
      <c r="F115" s="2940"/>
      <c r="G115" s="3016"/>
      <c r="H115" s="3020"/>
      <c r="I115" s="3024"/>
      <c r="J115" s="29" t="s">
        <v>36</v>
      </c>
      <c r="K115" s="203">
        <f>L115+N115</f>
        <v>0</v>
      </c>
      <c r="L115" s="235">
        <v>0</v>
      </c>
      <c r="M115" s="205">
        <v>0</v>
      </c>
      <c r="N115" s="206">
        <v>0</v>
      </c>
      <c r="O115" s="678">
        <v>0</v>
      </c>
      <c r="P115" s="675">
        <v>0</v>
      </c>
      <c r="Q115" s="76"/>
      <c r="R115" s="68"/>
      <c r="S115" s="69"/>
      <c r="T115" s="35"/>
      <c r="U115" s="127"/>
      <c r="V115" s="127"/>
      <c r="W115" s="127"/>
      <c r="X115" s="127"/>
      <c r="Y115" s="127"/>
      <c r="Z115" s="127"/>
    </row>
    <row r="116" spans="1:26">
      <c r="A116" s="2953"/>
      <c r="B116" s="3050"/>
      <c r="C116" s="3053"/>
      <c r="D116" s="2939"/>
      <c r="E116" s="2939"/>
      <c r="F116" s="2940"/>
      <c r="G116" s="3016"/>
      <c r="H116" s="3020"/>
      <c r="I116" s="3020"/>
      <c r="J116" s="466" t="s">
        <v>495</v>
      </c>
      <c r="K116" s="203">
        <f t="shared" ref="K116:K117" si="39">L116+N116</f>
        <v>0</v>
      </c>
      <c r="L116" s="474">
        <v>0</v>
      </c>
      <c r="M116" s="467">
        <v>0</v>
      </c>
      <c r="N116" s="468">
        <v>0</v>
      </c>
      <c r="O116" s="680">
        <v>0</v>
      </c>
      <c r="P116" s="681">
        <v>0</v>
      </c>
      <c r="Q116" s="180"/>
      <c r="R116" s="68"/>
      <c r="S116" s="69"/>
      <c r="T116" s="35"/>
      <c r="U116" s="127"/>
      <c r="V116" s="127"/>
      <c r="W116" s="127"/>
      <c r="X116" s="127"/>
      <c r="Y116" s="127"/>
      <c r="Z116" s="127"/>
    </row>
    <row r="117" spans="1:26">
      <c r="A117" s="2953"/>
      <c r="B117" s="3050"/>
      <c r="C117" s="3053"/>
      <c r="D117" s="2939"/>
      <c r="E117" s="2939"/>
      <c r="F117" s="2940"/>
      <c r="G117" s="3016"/>
      <c r="H117" s="3020"/>
      <c r="I117" s="3020"/>
      <c r="J117" s="466" t="s">
        <v>52</v>
      </c>
      <c r="K117" s="203">
        <f t="shared" si="39"/>
        <v>0</v>
      </c>
      <c r="L117" s="474">
        <v>0</v>
      </c>
      <c r="M117" s="467">
        <v>0</v>
      </c>
      <c r="N117" s="468">
        <v>0</v>
      </c>
      <c r="O117" s="680">
        <v>0</v>
      </c>
      <c r="P117" s="681">
        <v>0</v>
      </c>
      <c r="Q117" s="116"/>
      <c r="R117" s="68"/>
      <c r="S117" s="69"/>
      <c r="T117" s="35"/>
      <c r="U117" s="127"/>
      <c r="V117" s="127"/>
      <c r="W117" s="127"/>
      <c r="X117" s="127"/>
      <c r="Y117" s="127"/>
      <c r="Z117" s="127"/>
    </row>
    <row r="118" spans="1:26" ht="13.8" thickBot="1">
      <c r="A118" s="2956"/>
      <c r="B118" s="3051"/>
      <c r="C118" s="3054"/>
      <c r="D118" s="2942"/>
      <c r="E118" s="2942"/>
      <c r="F118" s="2943"/>
      <c r="G118" s="3017"/>
      <c r="H118" s="3021"/>
      <c r="I118" s="3021"/>
      <c r="J118" s="36" t="s">
        <v>12</v>
      </c>
      <c r="K118" s="197">
        <f>SUM(K113:K117)</f>
        <v>0</v>
      </c>
      <c r="L118" s="198">
        <f>SUM(L113:L115)</f>
        <v>0</v>
      </c>
      <c r="M118" s="199">
        <f>SUM(M113:M115)</f>
        <v>0</v>
      </c>
      <c r="N118" s="200">
        <f>SUM(N113:N115)</f>
        <v>0</v>
      </c>
      <c r="O118" s="201">
        <f>SUM(O113:O117)</f>
        <v>0</v>
      </c>
      <c r="P118" s="202">
        <f>SUM(P113:P117)</f>
        <v>0</v>
      </c>
      <c r="Q118" s="116"/>
      <c r="R118" s="60"/>
      <c r="S118" s="61"/>
      <c r="T118" s="40"/>
      <c r="U118" s="127"/>
      <c r="V118" s="127"/>
      <c r="W118" s="127"/>
      <c r="X118" s="127"/>
      <c r="Y118" s="127"/>
      <c r="Z118" s="127"/>
    </row>
    <row r="119" spans="1:26" ht="13.2" customHeight="1">
      <c r="A119" s="2399"/>
      <c r="B119" s="3049"/>
      <c r="C119" s="3052"/>
      <c r="D119" s="2936"/>
      <c r="E119" s="2936"/>
      <c r="F119" s="2937"/>
      <c r="G119" s="3015" t="s">
        <v>101</v>
      </c>
      <c r="H119" s="3018" t="s">
        <v>40</v>
      </c>
      <c r="I119" s="3022" t="s">
        <v>103</v>
      </c>
      <c r="J119" s="149" t="s">
        <v>36</v>
      </c>
      <c r="K119" s="214">
        <f>L119+N119</f>
        <v>0</v>
      </c>
      <c r="L119" s="208">
        <v>0</v>
      </c>
      <c r="M119" s="215"/>
      <c r="N119" s="210">
        <v>0</v>
      </c>
      <c r="O119" s="211">
        <v>0</v>
      </c>
      <c r="P119" s="212">
        <v>0</v>
      </c>
      <c r="Q119" s="81" t="s">
        <v>83</v>
      </c>
      <c r="R119" s="52"/>
      <c r="S119" s="53"/>
      <c r="T119" s="28"/>
      <c r="U119" s="127"/>
      <c r="V119" s="127"/>
      <c r="W119" s="127"/>
      <c r="X119" s="127"/>
      <c r="Y119" s="127"/>
      <c r="Z119" s="127"/>
    </row>
    <row r="120" spans="1:26">
      <c r="A120" s="2397"/>
      <c r="B120" s="3050"/>
      <c r="C120" s="3053"/>
      <c r="D120" s="2939"/>
      <c r="E120" s="2939"/>
      <c r="F120" s="2940"/>
      <c r="G120" s="3016"/>
      <c r="H120" s="3019"/>
      <c r="I120" s="3023"/>
      <c r="J120" s="29" t="s">
        <v>52</v>
      </c>
      <c r="K120" s="203">
        <f>L120+N120</f>
        <v>0</v>
      </c>
      <c r="L120" s="204">
        <v>0</v>
      </c>
      <c r="M120" s="216"/>
      <c r="N120" s="206">
        <v>0</v>
      </c>
      <c r="O120" s="213">
        <v>0</v>
      </c>
      <c r="P120" s="207">
        <v>0</v>
      </c>
      <c r="Q120" s="82"/>
      <c r="R120" s="56"/>
      <c r="S120" s="57"/>
      <c r="T120" s="33"/>
      <c r="U120" s="127"/>
      <c r="V120" s="127"/>
      <c r="W120" s="127"/>
      <c r="X120" s="127"/>
      <c r="Y120" s="127"/>
      <c r="Z120" s="127"/>
    </row>
    <row r="121" spans="1:26">
      <c r="A121" s="2397"/>
      <c r="B121" s="3050"/>
      <c r="C121" s="3053"/>
      <c r="D121" s="2939"/>
      <c r="E121" s="2939"/>
      <c r="F121" s="2940"/>
      <c r="G121" s="3016"/>
      <c r="H121" s="3020"/>
      <c r="I121" s="3024"/>
      <c r="J121" s="13"/>
      <c r="K121" s="219"/>
      <c r="L121" s="220"/>
      <c r="M121" s="221"/>
      <c r="N121" s="222"/>
      <c r="O121" s="223"/>
      <c r="P121" s="224"/>
      <c r="Q121" s="82"/>
      <c r="R121" s="68"/>
      <c r="S121" s="69"/>
      <c r="T121" s="35"/>
      <c r="U121" s="127"/>
      <c r="V121" s="127"/>
      <c r="W121" s="127"/>
      <c r="X121" s="127"/>
      <c r="Y121" s="127"/>
      <c r="Z121" s="127"/>
    </row>
    <row r="122" spans="1:26" ht="19.95" customHeight="1" thickBot="1">
      <c r="A122" s="2400"/>
      <c r="B122" s="3051"/>
      <c r="C122" s="3054"/>
      <c r="D122" s="2942"/>
      <c r="E122" s="2942"/>
      <c r="F122" s="2943"/>
      <c r="G122" s="3017"/>
      <c r="H122" s="3021"/>
      <c r="I122" s="3021"/>
      <c r="J122" s="36" t="s">
        <v>12</v>
      </c>
      <c r="K122" s="197">
        <f t="shared" ref="K122:P122" si="40">SUM(K119:K121)</f>
        <v>0</v>
      </c>
      <c r="L122" s="198">
        <f t="shared" si="40"/>
        <v>0</v>
      </c>
      <c r="M122" s="199">
        <f t="shared" si="40"/>
        <v>0</v>
      </c>
      <c r="N122" s="200">
        <f t="shared" si="40"/>
        <v>0</v>
      </c>
      <c r="O122" s="201">
        <f>SUM(O119:O121)</f>
        <v>0</v>
      </c>
      <c r="P122" s="202">
        <f t="shared" si="40"/>
        <v>0</v>
      </c>
      <c r="Q122" s="37"/>
      <c r="R122" s="60"/>
      <c r="S122" s="61"/>
      <c r="T122" s="40"/>
      <c r="U122" s="127"/>
      <c r="V122" s="127"/>
      <c r="W122" s="127"/>
      <c r="X122" s="127"/>
      <c r="Y122" s="127"/>
      <c r="Z122" s="127"/>
    </row>
    <row r="123" spans="1:26" ht="13.2" customHeight="1">
      <c r="A123" s="2399"/>
      <c r="B123" s="3049"/>
      <c r="C123" s="3052"/>
      <c r="D123" s="2936"/>
      <c r="E123" s="2936"/>
      <c r="F123" s="2937"/>
      <c r="G123" s="3055" t="s">
        <v>102</v>
      </c>
      <c r="H123" s="3018" t="s">
        <v>40</v>
      </c>
      <c r="I123" s="3022" t="s">
        <v>331</v>
      </c>
      <c r="J123" s="149" t="s">
        <v>80</v>
      </c>
      <c r="K123" s="214">
        <f>L123+N123</f>
        <v>0</v>
      </c>
      <c r="L123" s="208">
        <v>0</v>
      </c>
      <c r="M123" s="215">
        <v>0</v>
      </c>
      <c r="N123" s="210">
        <v>0</v>
      </c>
      <c r="O123" s="672">
        <v>0</v>
      </c>
      <c r="P123" s="673">
        <v>0</v>
      </c>
      <c r="Q123" s="287" t="s">
        <v>83</v>
      </c>
      <c r="R123" s="52" t="s">
        <v>41</v>
      </c>
      <c r="S123" s="53"/>
      <c r="T123" s="28"/>
      <c r="U123" s="127"/>
      <c r="V123" s="127"/>
      <c r="W123" s="127"/>
      <c r="X123" s="127"/>
      <c r="Y123" s="127"/>
      <c r="Z123" s="127"/>
    </row>
    <row r="124" spans="1:26">
      <c r="A124" s="2397"/>
      <c r="B124" s="3050"/>
      <c r="C124" s="3053"/>
      <c r="D124" s="2939"/>
      <c r="E124" s="2939"/>
      <c r="F124" s="2940"/>
      <c r="G124" s="3056"/>
      <c r="H124" s="3019"/>
      <c r="I124" s="3023"/>
      <c r="J124" s="29" t="s">
        <v>68</v>
      </c>
      <c r="K124" s="203">
        <f>L124+N124</f>
        <v>1505.1</v>
      </c>
      <c r="L124" s="204">
        <v>5.0999999999999996</v>
      </c>
      <c r="M124" s="205">
        <v>3.5</v>
      </c>
      <c r="N124" s="206">
        <v>1500</v>
      </c>
      <c r="O124" s="674">
        <v>0</v>
      </c>
      <c r="P124" s="675">
        <v>0</v>
      </c>
      <c r="Q124" s="70"/>
      <c r="R124" s="56"/>
      <c r="S124" s="57"/>
      <c r="T124" s="33"/>
      <c r="U124" s="127"/>
      <c r="V124" s="127"/>
      <c r="W124" s="127"/>
      <c r="X124" s="127"/>
      <c r="Y124" s="127"/>
      <c r="Z124" s="127"/>
    </row>
    <row r="125" spans="1:26">
      <c r="A125" s="2397"/>
      <c r="B125" s="3050"/>
      <c r="C125" s="3053"/>
      <c r="D125" s="2939"/>
      <c r="E125" s="2939"/>
      <c r="F125" s="2940"/>
      <c r="G125" s="3056"/>
      <c r="H125" s="3020"/>
      <c r="I125" s="3024"/>
      <c r="J125" s="29" t="s">
        <v>36</v>
      </c>
      <c r="K125" s="203">
        <f>L125+N125</f>
        <v>0</v>
      </c>
      <c r="L125" s="204">
        <v>0</v>
      </c>
      <c r="M125" s="205">
        <v>0</v>
      </c>
      <c r="N125" s="206">
        <v>0</v>
      </c>
      <c r="O125" s="678">
        <v>0</v>
      </c>
      <c r="P125" s="675">
        <v>0</v>
      </c>
      <c r="Q125" s="501"/>
      <c r="R125" s="68"/>
      <c r="S125" s="69"/>
      <c r="T125" s="35"/>
      <c r="U125" s="127"/>
      <c r="V125" s="127"/>
      <c r="W125" s="127"/>
      <c r="X125" s="127"/>
      <c r="Y125" s="127"/>
      <c r="Z125" s="127"/>
    </row>
    <row r="126" spans="1:26">
      <c r="A126" s="2397"/>
      <c r="B126" s="3050"/>
      <c r="C126" s="3053"/>
      <c r="D126" s="2939"/>
      <c r="E126" s="2939"/>
      <c r="F126" s="2940"/>
      <c r="G126" s="3056"/>
      <c r="H126" s="3020"/>
      <c r="I126" s="3020"/>
      <c r="J126" s="466" t="s">
        <v>495</v>
      </c>
      <c r="K126" s="203">
        <f t="shared" ref="K126:K127" si="41">L126+N126</f>
        <v>1109.2</v>
      </c>
      <c r="L126" s="703">
        <v>9.1999999999999993</v>
      </c>
      <c r="M126" s="467">
        <v>9</v>
      </c>
      <c r="N126" s="468">
        <v>1100</v>
      </c>
      <c r="O126" s="680">
        <v>0</v>
      </c>
      <c r="P126" s="681">
        <v>0</v>
      </c>
      <c r="Q126" s="465"/>
      <c r="R126" s="68"/>
      <c r="S126" s="69"/>
      <c r="T126" s="35"/>
      <c r="U126" s="127"/>
      <c r="V126" s="127"/>
      <c r="W126" s="127"/>
      <c r="X126" s="127"/>
      <c r="Y126" s="127"/>
      <c r="Z126" s="127"/>
    </row>
    <row r="127" spans="1:26">
      <c r="A127" s="2397"/>
      <c r="B127" s="3050"/>
      <c r="C127" s="3053"/>
      <c r="D127" s="2939"/>
      <c r="E127" s="2939"/>
      <c r="F127" s="2940"/>
      <c r="G127" s="3056"/>
      <c r="H127" s="3020"/>
      <c r="I127" s="3020"/>
      <c r="J127" s="466" t="s">
        <v>52</v>
      </c>
      <c r="K127" s="203">
        <f t="shared" si="41"/>
        <v>0</v>
      </c>
      <c r="L127" s="703">
        <v>0</v>
      </c>
      <c r="M127" s="467">
        <v>0</v>
      </c>
      <c r="N127" s="468">
        <v>0</v>
      </c>
      <c r="O127" s="680">
        <v>0</v>
      </c>
      <c r="P127" s="681">
        <v>0</v>
      </c>
      <c r="Q127" s="465"/>
      <c r="R127" s="68"/>
      <c r="S127" s="69"/>
      <c r="T127" s="35"/>
      <c r="U127" s="127"/>
      <c r="V127" s="127"/>
      <c r="W127" s="127"/>
      <c r="X127" s="127"/>
      <c r="Y127" s="127"/>
      <c r="Z127" s="127"/>
    </row>
    <row r="128" spans="1:26" ht="13.8" thickBot="1">
      <c r="A128" s="2400"/>
      <c r="B128" s="3051"/>
      <c r="C128" s="3054"/>
      <c r="D128" s="2942"/>
      <c r="E128" s="2942"/>
      <c r="F128" s="2943"/>
      <c r="G128" s="3057"/>
      <c r="H128" s="3021"/>
      <c r="I128" s="3021"/>
      <c r="J128" s="36" t="s">
        <v>12</v>
      </c>
      <c r="K128" s="197">
        <f>SUM(K123:K127)</f>
        <v>2614.3000000000002</v>
      </c>
      <c r="L128" s="197">
        <f t="shared" ref="L128:P128" si="42">SUM(L123:L127)</f>
        <v>14.299999999999999</v>
      </c>
      <c r="M128" s="197">
        <f t="shared" si="42"/>
        <v>12.5</v>
      </c>
      <c r="N128" s="197">
        <f t="shared" si="42"/>
        <v>2600</v>
      </c>
      <c r="O128" s="234">
        <f t="shared" si="42"/>
        <v>0</v>
      </c>
      <c r="P128" s="202">
        <f t="shared" si="42"/>
        <v>0</v>
      </c>
      <c r="Q128" s="71"/>
      <c r="R128" s="60"/>
      <c r="S128" s="61"/>
      <c r="T128" s="40"/>
      <c r="U128" s="127"/>
      <c r="V128" s="127"/>
      <c r="W128" s="127"/>
      <c r="X128" s="127"/>
      <c r="Y128" s="127"/>
      <c r="Z128" s="127"/>
    </row>
    <row r="129" spans="1:26" ht="13.2" customHeight="1">
      <c r="A129" s="2399"/>
      <c r="B129" s="2932"/>
      <c r="C129" s="3052"/>
      <c r="D129" s="2936"/>
      <c r="E129" s="2936"/>
      <c r="F129" s="2937"/>
      <c r="G129" s="3015" t="s">
        <v>104</v>
      </c>
      <c r="H129" s="3018" t="s">
        <v>40</v>
      </c>
      <c r="I129" s="3022" t="s">
        <v>51</v>
      </c>
      <c r="J129" s="149" t="s">
        <v>80</v>
      </c>
      <c r="K129" s="214">
        <f>L129+N129</f>
        <v>0</v>
      </c>
      <c r="L129" s="208">
        <v>0</v>
      </c>
      <c r="M129" s="215"/>
      <c r="N129" s="210">
        <v>0</v>
      </c>
      <c r="O129" s="211">
        <v>0</v>
      </c>
      <c r="P129" s="212">
        <v>0</v>
      </c>
      <c r="Q129" s="70"/>
      <c r="R129" s="52"/>
      <c r="S129" s="53"/>
      <c r="T129" s="28"/>
      <c r="U129" s="127"/>
      <c r="V129" s="127"/>
      <c r="W129" s="127"/>
      <c r="X129" s="127"/>
      <c r="Y129" s="127"/>
      <c r="Z129" s="127"/>
    </row>
    <row r="130" spans="1:26">
      <c r="A130" s="2397"/>
      <c r="B130" s="2933"/>
      <c r="C130" s="3053"/>
      <c r="D130" s="2939"/>
      <c r="E130" s="2939"/>
      <c r="F130" s="2940"/>
      <c r="G130" s="3016"/>
      <c r="H130" s="3019"/>
      <c r="I130" s="3023"/>
      <c r="J130" s="29" t="s">
        <v>52</v>
      </c>
      <c r="K130" s="203">
        <f>L130+N130</f>
        <v>0</v>
      </c>
      <c r="L130" s="204">
        <v>0</v>
      </c>
      <c r="M130" s="216"/>
      <c r="N130" s="206">
        <v>0</v>
      </c>
      <c r="O130" s="213">
        <v>0</v>
      </c>
      <c r="P130" s="207">
        <v>0</v>
      </c>
      <c r="Q130" s="70"/>
      <c r="R130" s="56"/>
      <c r="S130" s="57"/>
      <c r="T130" s="33"/>
      <c r="U130" s="127"/>
      <c r="V130" s="127"/>
      <c r="W130" s="127"/>
      <c r="X130" s="127"/>
      <c r="Y130" s="127"/>
      <c r="Z130" s="127"/>
    </row>
    <row r="131" spans="1:26">
      <c r="A131" s="2397"/>
      <c r="B131" s="2933"/>
      <c r="C131" s="3053"/>
      <c r="D131" s="2939"/>
      <c r="E131" s="2939"/>
      <c r="F131" s="2940"/>
      <c r="G131" s="3016"/>
      <c r="H131" s="3020"/>
      <c r="I131" s="3024"/>
      <c r="J131" s="13"/>
      <c r="K131" s="219"/>
      <c r="L131" s="220"/>
      <c r="M131" s="221"/>
      <c r="N131" s="222"/>
      <c r="O131" s="223"/>
      <c r="P131" s="224"/>
      <c r="Q131" s="70"/>
      <c r="R131" s="68"/>
      <c r="S131" s="69"/>
      <c r="T131" s="35"/>
      <c r="U131" s="127"/>
      <c r="V131" s="127"/>
      <c r="W131" s="127"/>
      <c r="X131" s="127"/>
      <c r="Y131" s="127"/>
      <c r="Z131" s="127"/>
    </row>
    <row r="132" spans="1:26" ht="25.95" customHeight="1" thickBot="1">
      <c r="A132" s="2400"/>
      <c r="B132" s="2934"/>
      <c r="C132" s="3054"/>
      <c r="D132" s="2942"/>
      <c r="E132" s="2942"/>
      <c r="F132" s="2943"/>
      <c r="G132" s="3017"/>
      <c r="H132" s="3021"/>
      <c r="I132" s="3021"/>
      <c r="J132" s="36" t="s">
        <v>12</v>
      </c>
      <c r="K132" s="197">
        <f t="shared" ref="K132:P132" si="43">SUM(K129:K131)</f>
        <v>0</v>
      </c>
      <c r="L132" s="198">
        <f t="shared" si="43"/>
        <v>0</v>
      </c>
      <c r="M132" s="199">
        <f t="shared" si="43"/>
        <v>0</v>
      </c>
      <c r="N132" s="200">
        <f t="shared" si="43"/>
        <v>0</v>
      </c>
      <c r="O132" s="201">
        <f t="shared" si="43"/>
        <v>0</v>
      </c>
      <c r="P132" s="202">
        <f t="shared" si="43"/>
        <v>0</v>
      </c>
      <c r="Q132" s="71"/>
      <c r="R132" s="60"/>
      <c r="S132" s="61"/>
      <c r="T132" s="40"/>
      <c r="U132" s="127"/>
      <c r="V132" s="127"/>
      <c r="W132" s="127"/>
      <c r="X132" s="127"/>
      <c r="Y132" s="127"/>
      <c r="Z132" s="127"/>
    </row>
    <row r="133" spans="1:26" ht="13.2" customHeight="1">
      <c r="A133" s="2399"/>
      <c r="B133" s="2932"/>
      <c r="C133" s="3052"/>
      <c r="D133" s="2936"/>
      <c r="E133" s="2936"/>
      <c r="F133" s="2937"/>
      <c r="G133" s="3015" t="s">
        <v>105</v>
      </c>
      <c r="H133" s="3022" t="s">
        <v>40</v>
      </c>
      <c r="I133" s="3022" t="s">
        <v>51</v>
      </c>
      <c r="J133" s="149" t="s">
        <v>80</v>
      </c>
      <c r="K133" s="214">
        <f>L133+N133</f>
        <v>0</v>
      </c>
      <c r="L133" s="208">
        <v>0</v>
      </c>
      <c r="M133" s="215">
        <v>0</v>
      </c>
      <c r="N133" s="210">
        <v>0</v>
      </c>
      <c r="O133" s="672">
        <v>0</v>
      </c>
      <c r="P133" s="673">
        <v>0</v>
      </c>
      <c r="Q133" s="236"/>
      <c r="R133" s="52"/>
      <c r="S133" s="53"/>
      <c r="T133" s="28"/>
      <c r="U133" s="127"/>
      <c r="V133" s="127"/>
      <c r="W133" s="127"/>
      <c r="X133" s="127"/>
      <c r="Y133" s="127"/>
      <c r="Z133" s="127"/>
    </row>
    <row r="134" spans="1:26">
      <c r="A134" s="2397"/>
      <c r="B134" s="2933"/>
      <c r="C134" s="3053"/>
      <c r="D134" s="2939"/>
      <c r="E134" s="2939"/>
      <c r="F134" s="2940"/>
      <c r="G134" s="3016"/>
      <c r="H134" s="3035"/>
      <c r="I134" s="3023"/>
      <c r="J134" s="29" t="s">
        <v>68</v>
      </c>
      <c r="K134" s="203">
        <f>L134+N134</f>
        <v>0</v>
      </c>
      <c r="L134" s="204">
        <v>0</v>
      </c>
      <c r="M134" s="205">
        <v>0</v>
      </c>
      <c r="N134" s="206">
        <v>0</v>
      </c>
      <c r="O134" s="674">
        <v>0</v>
      </c>
      <c r="P134" s="675">
        <v>0</v>
      </c>
      <c r="Q134" s="237" t="s">
        <v>106</v>
      </c>
      <c r="R134" s="56" t="s">
        <v>41</v>
      </c>
      <c r="S134" s="57" t="s">
        <v>41</v>
      </c>
      <c r="T134" s="33" t="s">
        <v>41</v>
      </c>
      <c r="U134" s="127"/>
      <c r="V134" s="127"/>
      <c r="W134" s="127"/>
      <c r="X134" s="127"/>
      <c r="Y134" s="127"/>
      <c r="Z134" s="127"/>
    </row>
    <row r="135" spans="1:26">
      <c r="A135" s="2397"/>
      <c r="B135" s="2933"/>
      <c r="C135" s="3053"/>
      <c r="D135" s="2939"/>
      <c r="E135" s="2939"/>
      <c r="F135" s="2940"/>
      <c r="G135" s="3016"/>
      <c r="H135" s="3020"/>
      <c r="I135" s="3024"/>
      <c r="J135" s="29" t="s">
        <v>36</v>
      </c>
      <c r="K135" s="203">
        <f>L135+N135</f>
        <v>8</v>
      </c>
      <c r="L135" s="235">
        <v>8</v>
      </c>
      <c r="M135" s="205">
        <v>0</v>
      </c>
      <c r="N135" s="206">
        <v>0</v>
      </c>
      <c r="O135" s="678">
        <v>8</v>
      </c>
      <c r="P135" s="675">
        <v>8</v>
      </c>
      <c r="Q135" s="110"/>
      <c r="R135" s="68"/>
      <c r="S135" s="69"/>
      <c r="T135" s="35"/>
      <c r="U135" s="679"/>
      <c r="V135" s="127"/>
      <c r="W135" s="127"/>
      <c r="X135" s="127"/>
      <c r="Y135" s="127"/>
      <c r="Z135" s="127"/>
    </row>
    <row r="136" spans="1:26">
      <c r="A136" s="2397"/>
      <c r="B136" s="2933"/>
      <c r="C136" s="3053"/>
      <c r="D136" s="2939"/>
      <c r="E136" s="2939"/>
      <c r="F136" s="2940"/>
      <c r="G136" s="3016"/>
      <c r="H136" s="3020"/>
      <c r="I136" s="3020"/>
      <c r="J136" s="466" t="s">
        <v>495</v>
      </c>
      <c r="K136" s="203">
        <f t="shared" ref="K136:K137" si="44">L136+N136</f>
        <v>0</v>
      </c>
      <c r="L136" s="474">
        <v>0</v>
      </c>
      <c r="M136" s="467">
        <v>0</v>
      </c>
      <c r="N136" s="468">
        <v>0</v>
      </c>
      <c r="O136" s="680">
        <v>0</v>
      </c>
      <c r="P136" s="681">
        <v>0</v>
      </c>
      <c r="Q136" s="110"/>
      <c r="R136" s="68"/>
      <c r="S136" s="69"/>
      <c r="T136" s="35"/>
      <c r="U136" s="127"/>
      <c r="V136" s="127"/>
      <c r="W136" s="127"/>
      <c r="X136" s="127"/>
      <c r="Y136" s="127"/>
      <c r="Z136" s="127"/>
    </row>
    <row r="137" spans="1:26">
      <c r="A137" s="2397"/>
      <c r="B137" s="2933"/>
      <c r="C137" s="3053"/>
      <c r="D137" s="2939"/>
      <c r="E137" s="2939"/>
      <c r="F137" s="2940"/>
      <c r="G137" s="3016"/>
      <c r="H137" s="3020"/>
      <c r="I137" s="3020"/>
      <c r="J137" s="466" t="s">
        <v>52</v>
      </c>
      <c r="K137" s="203">
        <f t="shared" si="44"/>
        <v>0</v>
      </c>
      <c r="L137" s="474">
        <v>0</v>
      </c>
      <c r="M137" s="467">
        <v>0</v>
      </c>
      <c r="N137" s="468">
        <v>0</v>
      </c>
      <c r="O137" s="680">
        <v>0</v>
      </c>
      <c r="P137" s="681">
        <v>0</v>
      </c>
      <c r="Q137" s="110"/>
      <c r="R137" s="68"/>
      <c r="S137" s="69"/>
      <c r="T137" s="35"/>
      <c r="U137" s="127"/>
      <c r="V137" s="127"/>
      <c r="W137" s="127"/>
      <c r="X137" s="127"/>
      <c r="Y137" s="127"/>
      <c r="Z137" s="127"/>
    </row>
    <row r="138" spans="1:26" ht="13.8" thickBot="1">
      <c r="A138" s="2400"/>
      <c r="B138" s="2934"/>
      <c r="C138" s="3054"/>
      <c r="D138" s="2942"/>
      <c r="E138" s="2942"/>
      <c r="F138" s="2943"/>
      <c r="G138" s="3017"/>
      <c r="H138" s="3021"/>
      <c r="I138" s="3021"/>
      <c r="J138" s="36" t="s">
        <v>12</v>
      </c>
      <c r="K138" s="197">
        <f>SUM(K133:K137)</f>
        <v>8</v>
      </c>
      <c r="L138" s="197">
        <f t="shared" ref="L138:P138" si="45">SUM(L133:L137)</f>
        <v>8</v>
      </c>
      <c r="M138" s="197">
        <f t="shared" si="45"/>
        <v>0</v>
      </c>
      <c r="N138" s="197">
        <f t="shared" si="45"/>
        <v>0</v>
      </c>
      <c r="O138" s="234">
        <f t="shared" si="45"/>
        <v>8</v>
      </c>
      <c r="P138" s="202">
        <f t="shared" si="45"/>
        <v>8</v>
      </c>
      <c r="Q138" s="288"/>
      <c r="R138" s="60"/>
      <c r="S138" s="61"/>
      <c r="T138" s="40"/>
      <c r="U138" s="127"/>
      <c r="V138" s="127"/>
      <c r="W138" s="127"/>
      <c r="X138" s="127"/>
      <c r="Y138" s="127"/>
      <c r="Z138" s="127"/>
    </row>
    <row r="139" spans="1:26" ht="13.2" customHeight="1">
      <c r="A139" s="2399"/>
      <c r="B139" s="2932"/>
      <c r="C139" s="3052"/>
      <c r="D139" s="2936"/>
      <c r="E139" s="2936"/>
      <c r="F139" s="2937"/>
      <c r="G139" s="3015" t="s">
        <v>244</v>
      </c>
      <c r="H139" s="3022" t="s">
        <v>40</v>
      </c>
      <c r="I139" s="3058" t="s">
        <v>332</v>
      </c>
      <c r="J139" s="149" t="s">
        <v>80</v>
      </c>
      <c r="K139" s="214">
        <f>L139+N139</f>
        <v>0</v>
      </c>
      <c r="L139" s="208">
        <v>0</v>
      </c>
      <c r="M139" s="215">
        <v>0</v>
      </c>
      <c r="N139" s="210">
        <v>0</v>
      </c>
      <c r="O139" s="672">
        <v>0</v>
      </c>
      <c r="P139" s="673">
        <v>0</v>
      </c>
      <c r="Q139" s="319" t="s">
        <v>83</v>
      </c>
      <c r="R139" s="52" t="s">
        <v>41</v>
      </c>
      <c r="S139" s="53"/>
      <c r="T139" s="28"/>
      <c r="U139" s="127"/>
      <c r="V139" s="127"/>
      <c r="W139" s="127"/>
      <c r="X139" s="127"/>
      <c r="Y139" s="127"/>
      <c r="Z139" s="127"/>
    </row>
    <row r="140" spans="1:26">
      <c r="A140" s="2397"/>
      <c r="B140" s="2933"/>
      <c r="C140" s="3053"/>
      <c r="D140" s="2939"/>
      <c r="E140" s="2939"/>
      <c r="F140" s="2940"/>
      <c r="G140" s="3016"/>
      <c r="H140" s="3035"/>
      <c r="I140" s="3023"/>
      <c r="J140" s="29" t="s">
        <v>68</v>
      </c>
      <c r="K140" s="203">
        <f>L140+N140</f>
        <v>191.5</v>
      </c>
      <c r="L140" s="204">
        <v>4.5</v>
      </c>
      <c r="M140" s="205">
        <v>3.3</v>
      </c>
      <c r="N140" s="206">
        <v>187</v>
      </c>
      <c r="O140" s="674">
        <v>0</v>
      </c>
      <c r="P140" s="675">
        <v>0</v>
      </c>
      <c r="Q140" s="43"/>
      <c r="R140" s="56"/>
      <c r="S140" s="57"/>
      <c r="T140" s="33"/>
      <c r="U140" s="127"/>
      <c r="V140" s="127"/>
      <c r="W140" s="127"/>
      <c r="X140" s="127"/>
      <c r="Y140" s="127"/>
      <c r="Z140" s="127"/>
    </row>
    <row r="141" spans="1:26">
      <c r="A141" s="2397"/>
      <c r="B141" s="2933"/>
      <c r="C141" s="3053"/>
      <c r="D141" s="2939"/>
      <c r="E141" s="2939"/>
      <c r="F141" s="2940"/>
      <c r="G141" s="3016"/>
      <c r="H141" s="3020"/>
      <c r="I141" s="3024"/>
      <c r="J141" s="29" t="s">
        <v>36</v>
      </c>
      <c r="K141" s="203">
        <f>L141+N141</f>
        <v>6.1</v>
      </c>
      <c r="L141" s="204">
        <v>6.1</v>
      </c>
      <c r="M141" s="205">
        <v>6</v>
      </c>
      <c r="N141" s="206">
        <v>0</v>
      </c>
      <c r="O141" s="678">
        <v>0</v>
      </c>
      <c r="P141" s="675">
        <v>0</v>
      </c>
      <c r="Q141" s="43"/>
      <c r="R141" s="68"/>
      <c r="S141" s="69"/>
      <c r="T141" s="35"/>
      <c r="U141" s="127"/>
      <c r="V141" s="127"/>
      <c r="W141" s="127"/>
      <c r="X141" s="127"/>
      <c r="Y141" s="127"/>
      <c r="Z141" s="127"/>
    </row>
    <row r="142" spans="1:26">
      <c r="A142" s="2397"/>
      <c r="B142" s="2933"/>
      <c r="C142" s="3053"/>
      <c r="D142" s="2939"/>
      <c r="E142" s="2939"/>
      <c r="F142" s="2940"/>
      <c r="G142" s="3016"/>
      <c r="H142" s="3020"/>
      <c r="I142" s="3020"/>
      <c r="J142" s="466" t="s">
        <v>495</v>
      </c>
      <c r="K142" s="203">
        <f t="shared" ref="K142:K143" si="46">L142+N142</f>
        <v>1129</v>
      </c>
      <c r="L142" s="703">
        <v>1129</v>
      </c>
      <c r="M142" s="467">
        <v>0</v>
      </c>
      <c r="N142" s="468">
        <v>0</v>
      </c>
      <c r="O142" s="680">
        <v>0</v>
      </c>
      <c r="P142" s="681">
        <v>0</v>
      </c>
      <c r="Q142" s="475"/>
      <c r="R142" s="68"/>
      <c r="S142" s="69"/>
      <c r="T142" s="35"/>
      <c r="U142" s="127"/>
      <c r="V142" s="127"/>
      <c r="W142" s="127"/>
      <c r="X142" s="127"/>
      <c r="Y142" s="127"/>
      <c r="Z142" s="127"/>
    </row>
    <row r="143" spans="1:26">
      <c r="A143" s="2397"/>
      <c r="B143" s="2933"/>
      <c r="C143" s="3053"/>
      <c r="D143" s="2939"/>
      <c r="E143" s="2939"/>
      <c r="F143" s="2940"/>
      <c r="G143" s="3016"/>
      <c r="H143" s="3020"/>
      <c r="I143" s="3020"/>
      <c r="J143" s="466" t="s">
        <v>52</v>
      </c>
      <c r="K143" s="203">
        <f t="shared" si="46"/>
        <v>0</v>
      </c>
      <c r="L143" s="703">
        <v>0</v>
      </c>
      <c r="M143" s="467">
        <v>0</v>
      </c>
      <c r="N143" s="468">
        <v>0</v>
      </c>
      <c r="O143" s="680">
        <v>0</v>
      </c>
      <c r="P143" s="681">
        <v>0</v>
      </c>
      <c r="Q143" s="475"/>
      <c r="R143" s="68"/>
      <c r="S143" s="69"/>
      <c r="T143" s="35"/>
      <c r="U143" s="127"/>
      <c r="V143" s="127"/>
      <c r="W143" s="127"/>
      <c r="X143" s="127"/>
      <c r="Y143" s="127"/>
      <c r="Z143" s="127"/>
    </row>
    <row r="144" spans="1:26" ht="24.6" customHeight="1" thickBot="1">
      <c r="A144" s="2400"/>
      <c r="B144" s="2934"/>
      <c r="C144" s="3054"/>
      <c r="D144" s="2942"/>
      <c r="E144" s="2942"/>
      <c r="F144" s="2943"/>
      <c r="G144" s="3017"/>
      <c r="H144" s="3021"/>
      <c r="I144" s="3021"/>
      <c r="J144" s="36" t="s">
        <v>12</v>
      </c>
      <c r="K144" s="197">
        <f>SUM(K139:K143)</f>
        <v>1326.6</v>
      </c>
      <c r="L144" s="197">
        <f t="shared" ref="L144:P144" si="47">SUM(L139:L143)</f>
        <v>1139.5999999999999</v>
      </c>
      <c r="M144" s="197">
        <f t="shared" si="47"/>
        <v>9.3000000000000007</v>
      </c>
      <c r="N144" s="197">
        <f t="shared" si="47"/>
        <v>187</v>
      </c>
      <c r="O144" s="234">
        <f t="shared" si="47"/>
        <v>0</v>
      </c>
      <c r="P144" s="202">
        <f t="shared" si="47"/>
        <v>0</v>
      </c>
      <c r="Q144" s="289"/>
      <c r="R144" s="60"/>
      <c r="S144" s="61"/>
      <c r="T144" s="40"/>
      <c r="U144" s="127"/>
      <c r="V144" s="127"/>
      <c r="W144" s="127"/>
      <c r="X144" s="127"/>
      <c r="Y144" s="127"/>
      <c r="Z144" s="127"/>
    </row>
    <row r="145" spans="1:26" ht="13.2" customHeight="1">
      <c r="A145" s="2399"/>
      <c r="B145" s="2760"/>
      <c r="C145" s="2418"/>
      <c r="D145" s="2936"/>
      <c r="E145" s="2936"/>
      <c r="F145" s="2937"/>
      <c r="G145" s="3015" t="s">
        <v>548</v>
      </c>
      <c r="H145" s="3022" t="s">
        <v>40</v>
      </c>
      <c r="I145" s="3058" t="s">
        <v>332</v>
      </c>
      <c r="J145" s="149" t="s">
        <v>80</v>
      </c>
      <c r="K145" s="214">
        <f>L145+N145</f>
        <v>0</v>
      </c>
      <c r="L145" s="208">
        <v>0</v>
      </c>
      <c r="M145" s="215">
        <v>0</v>
      </c>
      <c r="N145" s="210">
        <v>0</v>
      </c>
      <c r="O145" s="672">
        <v>0</v>
      </c>
      <c r="P145" s="673">
        <v>0</v>
      </c>
      <c r="Q145" s="319" t="s">
        <v>91</v>
      </c>
      <c r="R145" s="52" t="s">
        <v>41</v>
      </c>
      <c r="S145" s="53"/>
      <c r="T145" s="28"/>
      <c r="U145" s="127"/>
      <c r="V145" s="127"/>
      <c r="W145" s="127"/>
      <c r="X145" s="127"/>
      <c r="Y145" s="127"/>
      <c r="Z145" s="127"/>
    </row>
    <row r="146" spans="1:26">
      <c r="A146" s="2397"/>
      <c r="B146" s="2756"/>
      <c r="C146" s="2759"/>
      <c r="D146" s="2939"/>
      <c r="E146" s="2939"/>
      <c r="F146" s="2940"/>
      <c r="G146" s="3016"/>
      <c r="H146" s="3035"/>
      <c r="I146" s="3023"/>
      <c r="J146" s="29" t="s">
        <v>68</v>
      </c>
      <c r="K146" s="203">
        <f>L146+N146</f>
        <v>239</v>
      </c>
      <c r="L146" s="204">
        <v>0</v>
      </c>
      <c r="M146" s="205">
        <v>0</v>
      </c>
      <c r="N146" s="206">
        <v>239</v>
      </c>
      <c r="O146" s="674">
        <v>241</v>
      </c>
      <c r="P146" s="675">
        <v>479</v>
      </c>
      <c r="Q146" s="43" t="s">
        <v>83</v>
      </c>
      <c r="R146" s="56"/>
      <c r="S146" s="57"/>
      <c r="T146" s="33"/>
      <c r="U146" s="127"/>
      <c r="V146" s="127"/>
      <c r="W146" s="127"/>
      <c r="X146" s="127"/>
      <c r="Y146" s="127"/>
      <c r="Z146" s="127"/>
    </row>
    <row r="147" spans="1:26">
      <c r="A147" s="2397"/>
      <c r="B147" s="2756"/>
      <c r="C147" s="2759"/>
      <c r="D147" s="2939"/>
      <c r="E147" s="2939"/>
      <c r="F147" s="2940"/>
      <c r="G147" s="3016"/>
      <c r="H147" s="3020"/>
      <c r="I147" s="3024"/>
      <c r="J147" s="29" t="s">
        <v>36</v>
      </c>
      <c r="K147" s="203">
        <f>L147+N147</f>
        <v>2.1</v>
      </c>
      <c r="L147" s="204">
        <v>2.1</v>
      </c>
      <c r="M147" s="205">
        <v>2</v>
      </c>
      <c r="N147" s="206">
        <v>0</v>
      </c>
      <c r="O147" s="678">
        <v>411</v>
      </c>
      <c r="P147" s="675">
        <v>54</v>
      </c>
      <c r="Q147" s="43"/>
      <c r="R147" s="68"/>
      <c r="S147" s="69"/>
      <c r="T147" s="35"/>
      <c r="U147" s="127"/>
      <c r="V147" s="127"/>
      <c r="W147" s="127"/>
      <c r="X147" s="127"/>
      <c r="Y147" s="127"/>
      <c r="Z147" s="127"/>
    </row>
    <row r="148" spans="1:26">
      <c r="A148" s="2397"/>
      <c r="B148" s="2756"/>
      <c r="C148" s="2759"/>
      <c r="D148" s="2939"/>
      <c r="E148" s="2939"/>
      <c r="F148" s="2940"/>
      <c r="G148" s="3016"/>
      <c r="H148" s="3020"/>
      <c r="I148" s="3020"/>
      <c r="J148" s="466" t="s">
        <v>495</v>
      </c>
      <c r="K148" s="203">
        <f t="shared" ref="K148:K149" si="48">L148+N148</f>
        <v>200</v>
      </c>
      <c r="L148" s="703">
        <v>0</v>
      </c>
      <c r="M148" s="467">
        <v>0</v>
      </c>
      <c r="N148" s="468">
        <v>200</v>
      </c>
      <c r="O148" s="680">
        <v>0</v>
      </c>
      <c r="P148" s="681">
        <v>0</v>
      </c>
      <c r="Q148" s="475"/>
      <c r="R148" s="68"/>
      <c r="S148" s="69"/>
      <c r="T148" s="35"/>
      <c r="U148" s="127"/>
      <c r="V148" s="127"/>
      <c r="W148" s="127"/>
      <c r="X148" s="127"/>
      <c r="Y148" s="127"/>
      <c r="Z148" s="127"/>
    </row>
    <row r="149" spans="1:26">
      <c r="A149" s="2397"/>
      <c r="B149" s="2756"/>
      <c r="C149" s="2759"/>
      <c r="D149" s="2939"/>
      <c r="E149" s="2939"/>
      <c r="F149" s="2940"/>
      <c r="G149" s="3016"/>
      <c r="H149" s="3020"/>
      <c r="I149" s="3020"/>
      <c r="J149" s="466" t="s">
        <v>52</v>
      </c>
      <c r="K149" s="203">
        <f t="shared" si="48"/>
        <v>0</v>
      </c>
      <c r="L149" s="703">
        <v>0</v>
      </c>
      <c r="M149" s="467">
        <v>0</v>
      </c>
      <c r="N149" s="468">
        <v>0</v>
      </c>
      <c r="O149" s="680">
        <v>0</v>
      </c>
      <c r="P149" s="681">
        <v>0</v>
      </c>
      <c r="Q149" s="475"/>
      <c r="R149" s="68"/>
      <c r="S149" s="69"/>
      <c r="T149" s="35"/>
      <c r="U149" s="127"/>
      <c r="V149" s="127"/>
      <c r="W149" s="127"/>
      <c r="X149" s="127"/>
      <c r="Y149" s="127"/>
      <c r="Z149" s="127"/>
    </row>
    <row r="150" spans="1:26" ht="13.8" thickBot="1">
      <c r="A150" s="2400"/>
      <c r="B150" s="2761"/>
      <c r="C150" s="2419"/>
      <c r="D150" s="2942"/>
      <c r="E150" s="2942"/>
      <c r="F150" s="2943"/>
      <c r="G150" s="3017"/>
      <c r="H150" s="3021"/>
      <c r="I150" s="3021"/>
      <c r="J150" s="36" t="s">
        <v>12</v>
      </c>
      <c r="K150" s="197">
        <f>SUM(K145:K149)</f>
        <v>441.1</v>
      </c>
      <c r="L150" s="197">
        <f t="shared" ref="L150:P150" si="49">SUM(L145:L149)</f>
        <v>2.1</v>
      </c>
      <c r="M150" s="197">
        <f t="shared" si="49"/>
        <v>2</v>
      </c>
      <c r="N150" s="197">
        <f t="shared" si="49"/>
        <v>439</v>
      </c>
      <c r="O150" s="234">
        <f t="shared" si="49"/>
        <v>652</v>
      </c>
      <c r="P150" s="202">
        <f t="shared" si="49"/>
        <v>533</v>
      </c>
      <c r="Q150" s="289"/>
      <c r="R150" s="60"/>
      <c r="S150" s="61"/>
      <c r="T150" s="40"/>
      <c r="U150" s="127"/>
      <c r="V150" s="127"/>
      <c r="W150" s="127"/>
      <c r="X150" s="127"/>
      <c r="Y150" s="127"/>
      <c r="Z150" s="127"/>
    </row>
    <row r="151" spans="1:26" ht="13.2" customHeight="1">
      <c r="A151" s="2399"/>
      <c r="B151" s="2932"/>
      <c r="C151" s="3052"/>
      <c r="D151" s="2936"/>
      <c r="E151" s="2936"/>
      <c r="F151" s="2937"/>
      <c r="G151" s="3055" t="s">
        <v>286</v>
      </c>
      <c r="H151" s="3022" t="s">
        <v>40</v>
      </c>
      <c r="I151" s="3058" t="s">
        <v>107</v>
      </c>
      <c r="J151" s="149" t="s">
        <v>80</v>
      </c>
      <c r="K151" s="214">
        <f>L151+N151</f>
        <v>0</v>
      </c>
      <c r="L151" s="208">
        <v>0</v>
      </c>
      <c r="M151" s="215">
        <v>0</v>
      </c>
      <c r="N151" s="210">
        <v>0</v>
      </c>
      <c r="O151" s="672">
        <v>0</v>
      </c>
      <c r="P151" s="673">
        <v>0</v>
      </c>
      <c r="Q151" s="319"/>
      <c r="R151" s="52"/>
      <c r="S151" s="53"/>
      <c r="T151" s="28"/>
      <c r="U151" s="127"/>
      <c r="V151" s="127"/>
      <c r="W151" s="127"/>
      <c r="X151" s="127"/>
      <c r="Y151" s="127"/>
      <c r="Z151" s="127"/>
    </row>
    <row r="152" spans="1:26">
      <c r="A152" s="2397"/>
      <c r="B152" s="2933"/>
      <c r="C152" s="3053"/>
      <c r="D152" s="2939"/>
      <c r="E152" s="2939"/>
      <c r="F152" s="2940"/>
      <c r="G152" s="3056"/>
      <c r="H152" s="3035"/>
      <c r="I152" s="3023"/>
      <c r="J152" s="29" t="s">
        <v>68</v>
      </c>
      <c r="K152" s="203">
        <f>L152+N152</f>
        <v>802.3</v>
      </c>
      <c r="L152" s="204">
        <v>0</v>
      </c>
      <c r="M152" s="205">
        <v>0</v>
      </c>
      <c r="N152" s="206">
        <v>802.3</v>
      </c>
      <c r="O152" s="674">
        <v>2197.6999999999998</v>
      </c>
      <c r="P152" s="675">
        <v>0</v>
      </c>
      <c r="Q152" s="43" t="s">
        <v>549</v>
      </c>
      <c r="R152" s="56"/>
      <c r="S152" s="57" t="s">
        <v>41</v>
      </c>
      <c r="T152" s="33"/>
      <c r="U152" s="682"/>
      <c r="V152" s="682"/>
      <c r="W152" s="682"/>
      <c r="X152" s="682"/>
      <c r="Y152" s="682"/>
      <c r="Z152" s="682"/>
    </row>
    <row r="153" spans="1:26">
      <c r="A153" s="2397"/>
      <c r="B153" s="2933"/>
      <c r="C153" s="3053"/>
      <c r="D153" s="2939"/>
      <c r="E153" s="2939"/>
      <c r="F153" s="2940"/>
      <c r="G153" s="3056"/>
      <c r="H153" s="3020"/>
      <c r="I153" s="3059"/>
      <c r="J153" s="29" t="s">
        <v>36</v>
      </c>
      <c r="K153" s="203">
        <f>L153+N153</f>
        <v>4</v>
      </c>
      <c r="L153" s="204">
        <v>4</v>
      </c>
      <c r="M153" s="205">
        <v>3.9</v>
      </c>
      <c r="N153" s="206">
        <v>0</v>
      </c>
      <c r="O153" s="678">
        <v>0</v>
      </c>
      <c r="P153" s="675">
        <v>0</v>
      </c>
      <c r="Q153" s="70"/>
      <c r="R153" s="68"/>
      <c r="S153" s="69"/>
      <c r="T153" s="35"/>
      <c r="U153" s="683"/>
      <c r="V153" s="682"/>
      <c r="W153" s="682"/>
      <c r="X153" s="682"/>
      <c r="Y153" s="682"/>
      <c r="Z153" s="682"/>
    </row>
    <row r="154" spans="1:26">
      <c r="A154" s="2397"/>
      <c r="B154" s="2933"/>
      <c r="C154" s="3053"/>
      <c r="D154" s="2939"/>
      <c r="E154" s="2939"/>
      <c r="F154" s="2940"/>
      <c r="G154" s="3056"/>
      <c r="H154" s="3020"/>
      <c r="I154" s="3020"/>
      <c r="J154" s="466" t="s">
        <v>495</v>
      </c>
      <c r="K154" s="203">
        <f t="shared" ref="K154:K155" si="50">L154+N154</f>
        <v>20</v>
      </c>
      <c r="L154" s="703">
        <v>0</v>
      </c>
      <c r="M154" s="467">
        <v>0</v>
      </c>
      <c r="N154" s="468">
        <v>20</v>
      </c>
      <c r="O154" s="680">
        <v>0</v>
      </c>
      <c r="P154" s="681">
        <v>0</v>
      </c>
      <c r="Q154" s="320"/>
      <c r="R154" s="68"/>
      <c r="S154" s="69"/>
      <c r="T154" s="35"/>
      <c r="U154" s="127"/>
      <c r="V154" s="127"/>
      <c r="W154" s="127"/>
      <c r="X154" s="127"/>
      <c r="Y154" s="127"/>
      <c r="Z154" s="127"/>
    </row>
    <row r="155" spans="1:26">
      <c r="A155" s="2397"/>
      <c r="B155" s="2933"/>
      <c r="C155" s="3053"/>
      <c r="D155" s="2939"/>
      <c r="E155" s="2939"/>
      <c r="F155" s="2940"/>
      <c r="G155" s="3056"/>
      <c r="H155" s="3020"/>
      <c r="I155" s="3020"/>
      <c r="J155" s="466" t="s">
        <v>52</v>
      </c>
      <c r="K155" s="203">
        <f t="shared" si="50"/>
        <v>973</v>
      </c>
      <c r="L155" s="703">
        <v>0</v>
      </c>
      <c r="M155" s="467">
        <v>0</v>
      </c>
      <c r="N155" s="468">
        <v>973</v>
      </c>
      <c r="O155" s="680">
        <v>4005</v>
      </c>
      <c r="P155" s="681">
        <v>0</v>
      </c>
      <c r="Q155" s="320"/>
      <c r="R155" s="68"/>
      <c r="S155" s="69"/>
      <c r="T155" s="35"/>
      <c r="U155" s="127"/>
      <c r="V155" s="127"/>
      <c r="W155" s="127"/>
      <c r="X155" s="127"/>
      <c r="Y155" s="127"/>
      <c r="Z155" s="127"/>
    </row>
    <row r="156" spans="1:26" ht="13.8" thickBot="1">
      <c r="A156" s="2400"/>
      <c r="B156" s="2934"/>
      <c r="C156" s="3054"/>
      <c r="D156" s="2942"/>
      <c r="E156" s="2942"/>
      <c r="F156" s="2943"/>
      <c r="G156" s="3057"/>
      <c r="H156" s="3021"/>
      <c r="I156" s="3021"/>
      <c r="J156" s="36" t="s">
        <v>12</v>
      </c>
      <c r="K156" s="197">
        <f>SUM(K151:K155)</f>
        <v>1799.3</v>
      </c>
      <c r="L156" s="197">
        <f t="shared" ref="L156:P156" si="51">SUM(L151:L155)</f>
        <v>4</v>
      </c>
      <c r="M156" s="197">
        <f t="shared" si="51"/>
        <v>3.9</v>
      </c>
      <c r="N156" s="197">
        <f t="shared" si="51"/>
        <v>1795.3</v>
      </c>
      <c r="O156" s="234">
        <f t="shared" si="51"/>
        <v>6202.7</v>
      </c>
      <c r="P156" s="202">
        <f t="shared" si="51"/>
        <v>0</v>
      </c>
      <c r="Q156" s="232"/>
      <c r="R156" s="60"/>
      <c r="S156" s="61"/>
      <c r="T156" s="40"/>
      <c r="U156" s="127"/>
      <c r="V156" s="127"/>
      <c r="W156" s="127"/>
      <c r="X156" s="127"/>
      <c r="Y156" s="127"/>
      <c r="Z156" s="127"/>
    </row>
    <row r="157" spans="1:26" ht="13.2" customHeight="1">
      <c r="A157" s="2399"/>
      <c r="B157" s="2932"/>
      <c r="C157" s="3052"/>
      <c r="D157" s="2936"/>
      <c r="E157" s="2936"/>
      <c r="F157" s="2937"/>
      <c r="G157" s="3015" t="s">
        <v>272</v>
      </c>
      <c r="H157" s="3022" t="s">
        <v>40</v>
      </c>
      <c r="I157" s="3022" t="s">
        <v>51</v>
      </c>
      <c r="J157" s="149" t="s">
        <v>80</v>
      </c>
      <c r="K157" s="214">
        <f>L157+N157</f>
        <v>0</v>
      </c>
      <c r="L157" s="208">
        <v>0</v>
      </c>
      <c r="M157" s="215">
        <v>0</v>
      </c>
      <c r="N157" s="210">
        <v>0</v>
      </c>
      <c r="O157" s="672">
        <v>0</v>
      </c>
      <c r="P157" s="673">
        <v>0</v>
      </c>
      <c r="Q157" s="70" t="s">
        <v>83</v>
      </c>
      <c r="R157" s="52"/>
      <c r="S157" s="53" t="s">
        <v>41</v>
      </c>
      <c r="T157" s="28"/>
      <c r="U157" s="115"/>
      <c r="V157" s="127"/>
      <c r="W157" s="127"/>
      <c r="X157" s="127"/>
      <c r="Y157" s="127"/>
      <c r="Z157" s="127"/>
    </row>
    <row r="158" spans="1:26">
      <c r="A158" s="2397"/>
      <c r="B158" s="2933"/>
      <c r="C158" s="3053"/>
      <c r="D158" s="2939"/>
      <c r="E158" s="2939"/>
      <c r="F158" s="2940"/>
      <c r="G158" s="3016"/>
      <c r="H158" s="3035"/>
      <c r="I158" s="3023"/>
      <c r="J158" s="29" t="s">
        <v>68</v>
      </c>
      <c r="K158" s="203">
        <f>L158+N158</f>
        <v>257.60000000000002</v>
      </c>
      <c r="L158" s="204">
        <v>227</v>
      </c>
      <c r="M158" s="205">
        <v>16.7</v>
      </c>
      <c r="N158" s="206">
        <v>30.6</v>
      </c>
      <c r="O158" s="674">
        <v>0</v>
      </c>
      <c r="P158" s="675">
        <v>0</v>
      </c>
      <c r="Q158" s="70"/>
      <c r="R158" s="56"/>
      <c r="S158" s="57"/>
      <c r="T158" s="33"/>
      <c r="U158" s="115"/>
      <c r="V158" s="127"/>
      <c r="W158" s="127"/>
      <c r="X158" s="127"/>
      <c r="Y158" s="127"/>
      <c r="Z158" s="127"/>
    </row>
    <row r="159" spans="1:26">
      <c r="A159" s="2397"/>
      <c r="B159" s="2933"/>
      <c r="C159" s="3053"/>
      <c r="D159" s="2939"/>
      <c r="E159" s="2939"/>
      <c r="F159" s="2940"/>
      <c r="G159" s="3016"/>
      <c r="H159" s="3020"/>
      <c r="I159" s="3024"/>
      <c r="J159" s="29" t="s">
        <v>36</v>
      </c>
      <c r="K159" s="203">
        <f>L159+N159</f>
        <v>3</v>
      </c>
      <c r="L159" s="204">
        <v>3</v>
      </c>
      <c r="M159" s="205">
        <v>2.9</v>
      </c>
      <c r="N159" s="206">
        <v>0</v>
      </c>
      <c r="O159" s="678">
        <v>0</v>
      </c>
      <c r="P159" s="675">
        <v>0</v>
      </c>
      <c r="Q159" s="70"/>
      <c r="R159" s="68"/>
      <c r="S159" s="69"/>
      <c r="T159" s="35"/>
      <c r="U159" s="115"/>
      <c r="V159" s="127"/>
      <c r="W159" s="127"/>
      <c r="X159" s="127"/>
      <c r="Y159" s="127"/>
      <c r="Z159" s="127"/>
    </row>
    <row r="160" spans="1:26">
      <c r="A160" s="2397"/>
      <c r="B160" s="2933"/>
      <c r="C160" s="3053"/>
      <c r="D160" s="2939"/>
      <c r="E160" s="2939"/>
      <c r="F160" s="2940"/>
      <c r="G160" s="3016"/>
      <c r="H160" s="3020"/>
      <c r="I160" s="3020"/>
      <c r="J160" s="466" t="s">
        <v>495</v>
      </c>
      <c r="K160" s="203">
        <f t="shared" ref="K160:K161" si="52">L160+N160</f>
        <v>42.4</v>
      </c>
      <c r="L160" s="703">
        <v>37</v>
      </c>
      <c r="M160" s="467">
        <v>0</v>
      </c>
      <c r="N160" s="468">
        <v>5.4</v>
      </c>
      <c r="O160" s="680">
        <v>0</v>
      </c>
      <c r="P160" s="681">
        <v>0</v>
      </c>
      <c r="Q160" s="180"/>
      <c r="R160" s="68"/>
      <c r="S160" s="69"/>
      <c r="T160" s="35"/>
      <c r="U160" s="115"/>
      <c r="V160" s="127"/>
      <c r="W160" s="127"/>
      <c r="X160" s="127"/>
      <c r="Y160" s="127"/>
      <c r="Z160" s="127"/>
    </row>
    <row r="161" spans="1:26">
      <c r="A161" s="2953"/>
      <c r="B161" s="2933"/>
      <c r="C161" s="3053"/>
      <c r="D161" s="2939"/>
      <c r="E161" s="2939"/>
      <c r="F161" s="2940"/>
      <c r="G161" s="3016"/>
      <c r="H161" s="3020"/>
      <c r="I161" s="3020"/>
      <c r="J161" s="466" t="s">
        <v>52</v>
      </c>
      <c r="K161" s="203">
        <f t="shared" si="52"/>
        <v>0</v>
      </c>
      <c r="L161" s="703">
        <v>0</v>
      </c>
      <c r="M161" s="467">
        <v>0</v>
      </c>
      <c r="N161" s="468">
        <v>0</v>
      </c>
      <c r="O161" s="680">
        <v>0</v>
      </c>
      <c r="P161" s="681">
        <v>0</v>
      </c>
      <c r="Q161" s="180"/>
      <c r="R161" s="68"/>
      <c r="S161" s="69"/>
      <c r="T161" s="35"/>
      <c r="U161" s="115"/>
      <c r="V161" s="127"/>
      <c r="W161" s="127"/>
      <c r="X161" s="127"/>
      <c r="Y161" s="127"/>
      <c r="Z161" s="127"/>
    </row>
    <row r="162" spans="1:26" ht="13.8" thickBot="1">
      <c r="A162" s="2953"/>
      <c r="B162" s="2934"/>
      <c r="C162" s="3054"/>
      <c r="D162" s="2942"/>
      <c r="E162" s="2942"/>
      <c r="F162" s="2943"/>
      <c r="G162" s="3017"/>
      <c r="H162" s="3021"/>
      <c r="I162" s="3021"/>
      <c r="J162" s="36" t="s">
        <v>12</v>
      </c>
      <c r="K162" s="197">
        <f>SUM(K157:K161)</f>
        <v>303</v>
      </c>
      <c r="L162" s="197">
        <f t="shared" ref="L162:P162" si="53">SUM(L157:L161)</f>
        <v>267</v>
      </c>
      <c r="M162" s="197">
        <f t="shared" si="53"/>
        <v>19.599999999999998</v>
      </c>
      <c r="N162" s="197">
        <f t="shared" si="53"/>
        <v>36</v>
      </c>
      <c r="O162" s="234">
        <f t="shared" si="53"/>
        <v>0</v>
      </c>
      <c r="P162" s="202">
        <f t="shared" si="53"/>
        <v>0</v>
      </c>
      <c r="Q162" s="71"/>
      <c r="R162" s="60"/>
      <c r="S162" s="61"/>
      <c r="T162" s="40"/>
      <c r="U162" s="115"/>
      <c r="V162" s="127"/>
      <c r="W162" s="127"/>
      <c r="X162" s="127"/>
      <c r="Y162" s="127"/>
      <c r="Z162" s="127"/>
    </row>
    <row r="163" spans="1:26" ht="0.6" hidden="1" customHeight="1" thickBot="1">
      <c r="A163" s="2953"/>
      <c r="B163" s="2932"/>
      <c r="C163" s="3052"/>
      <c r="D163" s="2421"/>
      <c r="E163" s="573"/>
      <c r="F163" s="573"/>
      <c r="G163" s="3039" t="s">
        <v>108</v>
      </c>
      <c r="H163" s="3018" t="s">
        <v>40</v>
      </c>
      <c r="I163" s="3022" t="s">
        <v>90</v>
      </c>
      <c r="J163" s="149" t="s">
        <v>80</v>
      </c>
      <c r="K163" s="214">
        <f>L163+N163</f>
        <v>0</v>
      </c>
      <c r="L163" s="208">
        <v>0</v>
      </c>
      <c r="M163" s="215"/>
      <c r="N163" s="210">
        <v>0</v>
      </c>
      <c r="O163" s="211">
        <v>0</v>
      </c>
      <c r="P163" s="212">
        <v>0</v>
      </c>
      <c r="Q163" s="70" t="s">
        <v>82</v>
      </c>
      <c r="R163" s="52" t="s">
        <v>41</v>
      </c>
      <c r="S163" s="53"/>
      <c r="T163" s="28"/>
      <c r="U163" s="115"/>
      <c r="V163" s="127"/>
      <c r="W163" s="127"/>
      <c r="X163" s="127"/>
      <c r="Y163" s="127"/>
      <c r="Z163" s="127"/>
    </row>
    <row r="164" spans="1:26" ht="13.95" hidden="1" customHeight="1" thickBot="1">
      <c r="A164" s="2953"/>
      <c r="B164" s="2933"/>
      <c r="C164" s="3053"/>
      <c r="D164" s="2735"/>
      <c r="E164" s="2734"/>
      <c r="F164" s="2734"/>
      <c r="G164" s="3040"/>
      <c r="H164" s="3019"/>
      <c r="I164" s="3023"/>
      <c r="J164" s="29" t="s">
        <v>68</v>
      </c>
      <c r="K164" s="203">
        <f>L164+N164</f>
        <v>0</v>
      </c>
      <c r="L164" s="204">
        <v>0</v>
      </c>
      <c r="M164" s="205">
        <v>0</v>
      </c>
      <c r="N164" s="206">
        <v>0</v>
      </c>
      <c r="O164" s="213">
        <v>0</v>
      </c>
      <c r="P164" s="207">
        <v>0</v>
      </c>
      <c r="Q164" s="70" t="s">
        <v>83</v>
      </c>
      <c r="R164" s="56"/>
      <c r="S164" s="57" t="s">
        <v>41</v>
      </c>
      <c r="T164" s="33"/>
      <c r="U164" s="115"/>
      <c r="V164" s="127"/>
      <c r="W164" s="127"/>
      <c r="X164" s="127"/>
      <c r="Y164" s="127"/>
      <c r="Z164" s="127"/>
    </row>
    <row r="165" spans="1:26" ht="27" hidden="1" customHeight="1" thickBot="1">
      <c r="A165" s="2953"/>
      <c r="B165" s="2933"/>
      <c r="C165" s="3053"/>
      <c r="D165" s="2735"/>
      <c r="E165" s="2734"/>
      <c r="F165" s="2734"/>
      <c r="G165" s="3040"/>
      <c r="H165" s="3020"/>
      <c r="I165" s="3024"/>
      <c r="J165" s="29" t="s">
        <v>36</v>
      </c>
      <c r="K165" s="203">
        <f>L165+N165</f>
        <v>0</v>
      </c>
      <c r="L165" s="204">
        <v>0</v>
      </c>
      <c r="M165" s="205">
        <v>0</v>
      </c>
      <c r="N165" s="206">
        <v>0</v>
      </c>
      <c r="O165" s="213">
        <v>0</v>
      </c>
      <c r="P165" s="207">
        <v>0</v>
      </c>
      <c r="Q165" s="501" t="s">
        <v>245</v>
      </c>
      <c r="R165" s="68"/>
      <c r="S165" s="69"/>
      <c r="T165" s="35"/>
      <c r="U165" s="115"/>
      <c r="V165" s="127"/>
      <c r="W165" s="127"/>
      <c r="X165" s="127"/>
      <c r="Y165" s="127"/>
      <c r="Z165" s="127"/>
    </row>
    <row r="166" spans="1:26" ht="13.95" hidden="1" customHeight="1" thickBot="1">
      <c r="A166" s="2954"/>
      <c r="B166" s="2933"/>
      <c r="C166" s="3053"/>
      <c r="D166" s="2735"/>
      <c r="E166" s="2734"/>
      <c r="F166" s="2734"/>
      <c r="G166" s="3040"/>
      <c r="H166" s="3020"/>
      <c r="I166" s="3020"/>
      <c r="J166" s="13"/>
      <c r="K166" s="219"/>
      <c r="L166" s="220"/>
      <c r="M166" s="221"/>
      <c r="N166" s="222"/>
      <c r="O166" s="223"/>
      <c r="P166" s="224"/>
      <c r="Q166" s="290"/>
      <c r="R166" s="68"/>
      <c r="S166" s="69"/>
      <c r="T166" s="35"/>
      <c r="U166" s="115"/>
      <c r="V166" s="127"/>
      <c r="W166" s="127"/>
      <c r="X166" s="127"/>
      <c r="Y166" s="127"/>
      <c r="Z166" s="127"/>
    </row>
    <row r="167" spans="1:26" ht="13.95" hidden="1" customHeight="1" thickBot="1">
      <c r="A167" s="2397"/>
      <c r="B167" s="3060"/>
      <c r="C167" s="3061"/>
      <c r="D167" s="2422"/>
      <c r="E167" s="2420"/>
      <c r="F167" s="2420"/>
      <c r="G167" s="3041"/>
      <c r="H167" s="3021"/>
      <c r="I167" s="3021"/>
      <c r="J167" s="36" t="s">
        <v>12</v>
      </c>
      <c r="K167" s="197">
        <f>SUM(K163:K166)</f>
        <v>0</v>
      </c>
      <c r="L167" s="197">
        <f t="shared" ref="L167:P167" si="54">SUM(L163:L166)</f>
        <v>0</v>
      </c>
      <c r="M167" s="197">
        <f t="shared" si="54"/>
        <v>0</v>
      </c>
      <c r="N167" s="197">
        <f t="shared" si="54"/>
        <v>0</v>
      </c>
      <c r="O167" s="197">
        <f t="shared" si="54"/>
        <v>0</v>
      </c>
      <c r="P167" s="197">
        <f t="shared" si="54"/>
        <v>0</v>
      </c>
      <c r="Q167" s="71"/>
      <c r="R167" s="60"/>
      <c r="S167" s="61"/>
      <c r="T167" s="40"/>
      <c r="U167" s="115"/>
      <c r="V167" s="127"/>
      <c r="W167" s="127"/>
      <c r="X167" s="127"/>
      <c r="Y167" s="127"/>
      <c r="Z167" s="127"/>
    </row>
    <row r="168" spans="1:26" ht="11.4" customHeight="1">
      <c r="A168" s="2399"/>
      <c r="B168" s="2932"/>
      <c r="C168" s="3052"/>
      <c r="D168" s="2936"/>
      <c r="E168" s="2936"/>
      <c r="F168" s="3062"/>
      <c r="G168" s="3065" t="s">
        <v>109</v>
      </c>
      <c r="H168" s="3022" t="s">
        <v>40</v>
      </c>
      <c r="I168" s="3022" t="s">
        <v>327</v>
      </c>
      <c r="J168" s="149" t="s">
        <v>80</v>
      </c>
      <c r="K168" s="214">
        <f>L168+N168</f>
        <v>0</v>
      </c>
      <c r="L168" s="208">
        <v>0</v>
      </c>
      <c r="M168" s="215">
        <v>0</v>
      </c>
      <c r="N168" s="210">
        <v>0</v>
      </c>
      <c r="O168" s="672">
        <v>0</v>
      </c>
      <c r="P168" s="673">
        <v>0</v>
      </c>
      <c r="Q168" s="70" t="s">
        <v>83</v>
      </c>
      <c r="R168" s="52" t="s">
        <v>41</v>
      </c>
      <c r="S168" s="53"/>
      <c r="T168" s="28"/>
      <c r="U168" s="115"/>
      <c r="V168" s="127"/>
      <c r="W168" s="127"/>
      <c r="X168" s="127"/>
      <c r="Y168" s="127"/>
      <c r="Z168" s="127"/>
    </row>
    <row r="169" spans="1:26" ht="13.95" customHeight="1">
      <c r="A169" s="2397"/>
      <c r="B169" s="2933"/>
      <c r="C169" s="3053"/>
      <c r="D169" s="2939"/>
      <c r="E169" s="2939"/>
      <c r="F169" s="3063"/>
      <c r="G169" s="3066"/>
      <c r="H169" s="3035"/>
      <c r="I169" s="3023"/>
      <c r="J169" s="29" t="s">
        <v>68</v>
      </c>
      <c r="K169" s="203">
        <f>L169+N169</f>
        <v>0</v>
      </c>
      <c r="L169" s="204">
        <v>0</v>
      </c>
      <c r="M169" s="205">
        <v>0</v>
      </c>
      <c r="N169" s="206">
        <v>0</v>
      </c>
      <c r="O169" s="674">
        <v>0</v>
      </c>
      <c r="P169" s="675">
        <v>0</v>
      </c>
      <c r="Q169" s="70"/>
      <c r="R169" s="56"/>
      <c r="S169" s="57"/>
      <c r="T169" s="33"/>
      <c r="U169" s="115"/>
      <c r="V169" s="127"/>
      <c r="W169" s="127"/>
      <c r="X169" s="127"/>
      <c r="Y169" s="127"/>
      <c r="Z169" s="127"/>
    </row>
    <row r="170" spans="1:26">
      <c r="A170" s="2397"/>
      <c r="B170" s="2933"/>
      <c r="C170" s="3053"/>
      <c r="D170" s="2939"/>
      <c r="E170" s="2939"/>
      <c r="F170" s="3063"/>
      <c r="G170" s="3066"/>
      <c r="H170" s="3020"/>
      <c r="I170" s="3024"/>
      <c r="J170" s="29" t="s">
        <v>36</v>
      </c>
      <c r="K170" s="203">
        <f>L170+N170</f>
        <v>0</v>
      </c>
      <c r="L170" s="204">
        <v>0</v>
      </c>
      <c r="M170" s="205">
        <v>0</v>
      </c>
      <c r="N170" s="206">
        <v>0</v>
      </c>
      <c r="O170" s="678">
        <v>0</v>
      </c>
      <c r="P170" s="675">
        <v>0</v>
      </c>
      <c r="Q170" s="70"/>
      <c r="R170" s="68"/>
      <c r="S170" s="69"/>
      <c r="T170" s="35"/>
      <c r="U170" s="115"/>
      <c r="V170" s="127"/>
      <c r="W170" s="127"/>
      <c r="X170" s="127"/>
      <c r="Y170" s="127"/>
      <c r="Z170" s="127"/>
    </row>
    <row r="171" spans="1:26">
      <c r="A171" s="2397"/>
      <c r="B171" s="2933"/>
      <c r="C171" s="3053"/>
      <c r="D171" s="2939"/>
      <c r="E171" s="2939"/>
      <c r="F171" s="3063"/>
      <c r="G171" s="3066"/>
      <c r="H171" s="3020"/>
      <c r="I171" s="3020"/>
      <c r="J171" s="466" t="s">
        <v>495</v>
      </c>
      <c r="K171" s="203">
        <f t="shared" ref="K171:K172" si="55">L171+N171</f>
        <v>7</v>
      </c>
      <c r="L171" s="703">
        <v>7</v>
      </c>
      <c r="M171" s="467">
        <v>0</v>
      </c>
      <c r="N171" s="468">
        <v>0</v>
      </c>
      <c r="O171" s="680">
        <v>0</v>
      </c>
      <c r="P171" s="681">
        <v>0</v>
      </c>
      <c r="Q171" s="180"/>
      <c r="R171" s="68"/>
      <c r="S171" s="69"/>
      <c r="T171" s="35"/>
      <c r="U171" s="115"/>
      <c r="V171" s="127"/>
      <c r="W171" s="127"/>
      <c r="X171" s="127"/>
      <c r="Y171" s="127"/>
      <c r="Z171" s="127"/>
    </row>
    <row r="172" spans="1:26">
      <c r="A172" s="2397"/>
      <c r="B172" s="2933"/>
      <c r="C172" s="3053"/>
      <c r="D172" s="2939"/>
      <c r="E172" s="2939"/>
      <c r="F172" s="3063"/>
      <c r="G172" s="3066"/>
      <c r="H172" s="3020"/>
      <c r="I172" s="3020"/>
      <c r="J172" s="466" t="s">
        <v>52</v>
      </c>
      <c r="K172" s="203">
        <f t="shared" si="55"/>
        <v>0</v>
      </c>
      <c r="L172" s="703">
        <v>0</v>
      </c>
      <c r="M172" s="467">
        <v>0</v>
      </c>
      <c r="N172" s="468">
        <v>0</v>
      </c>
      <c r="O172" s="680">
        <v>0</v>
      </c>
      <c r="P172" s="681">
        <v>0</v>
      </c>
      <c r="Q172" s="180"/>
      <c r="R172" s="68"/>
      <c r="S172" s="69"/>
      <c r="T172" s="35"/>
      <c r="U172" s="115"/>
      <c r="V172" s="127"/>
      <c r="W172" s="127"/>
      <c r="X172" s="127"/>
      <c r="Y172" s="127"/>
      <c r="Z172" s="127"/>
    </row>
    <row r="173" spans="1:26" ht="10.199999999999999" customHeight="1" thickBot="1">
      <c r="A173" s="2400"/>
      <c r="B173" s="2934"/>
      <c r="C173" s="3054"/>
      <c r="D173" s="2942"/>
      <c r="E173" s="2942"/>
      <c r="F173" s="3064"/>
      <c r="G173" s="3067"/>
      <c r="H173" s="3021"/>
      <c r="I173" s="3021"/>
      <c r="J173" s="36" t="s">
        <v>12</v>
      </c>
      <c r="K173" s="197">
        <f>SUM(K168:K172)</f>
        <v>7</v>
      </c>
      <c r="L173" s="197">
        <f t="shared" ref="L173:P173" si="56">SUM(L168:L172)</f>
        <v>7</v>
      </c>
      <c r="M173" s="197">
        <f t="shared" si="56"/>
        <v>0</v>
      </c>
      <c r="N173" s="197">
        <f t="shared" si="56"/>
        <v>0</v>
      </c>
      <c r="O173" s="234">
        <f t="shared" si="56"/>
        <v>0</v>
      </c>
      <c r="P173" s="202">
        <f t="shared" si="56"/>
        <v>0</v>
      </c>
      <c r="Q173" s="71"/>
      <c r="R173" s="60"/>
      <c r="S173" s="61"/>
      <c r="T173" s="40"/>
      <c r="U173" s="115"/>
      <c r="V173" s="127"/>
      <c r="W173" s="127"/>
      <c r="X173" s="127"/>
      <c r="Y173" s="127"/>
      <c r="Z173" s="127"/>
    </row>
    <row r="174" spans="1:26" ht="12" customHeight="1">
      <c r="A174" s="2399"/>
      <c r="B174" s="2932"/>
      <c r="C174" s="3052"/>
      <c r="D174" s="2939"/>
      <c r="E174" s="2939"/>
      <c r="F174" s="2940"/>
      <c r="G174" s="3015" t="s">
        <v>110</v>
      </c>
      <c r="H174" s="3022" t="s">
        <v>40</v>
      </c>
      <c r="I174" s="3022" t="s">
        <v>327</v>
      </c>
      <c r="J174" s="149" t="s">
        <v>80</v>
      </c>
      <c r="K174" s="214">
        <f>L174+N174</f>
        <v>0</v>
      </c>
      <c r="L174" s="208">
        <v>0</v>
      </c>
      <c r="M174" s="215">
        <v>0</v>
      </c>
      <c r="N174" s="210">
        <v>0</v>
      </c>
      <c r="O174" s="672">
        <v>0</v>
      </c>
      <c r="P174" s="673">
        <v>0</v>
      </c>
      <c r="Q174" s="70" t="s">
        <v>83</v>
      </c>
      <c r="R174" s="52" t="s">
        <v>41</v>
      </c>
      <c r="S174" s="53"/>
      <c r="T174" s="28"/>
      <c r="U174" s="115"/>
      <c r="V174" s="127"/>
      <c r="W174" s="127"/>
      <c r="X174" s="127"/>
      <c r="Y174" s="127"/>
      <c r="Z174" s="127"/>
    </row>
    <row r="175" spans="1:26">
      <c r="A175" s="2397"/>
      <c r="B175" s="2933"/>
      <c r="C175" s="3053"/>
      <c r="D175" s="2939"/>
      <c r="E175" s="2939"/>
      <c r="F175" s="2940"/>
      <c r="G175" s="3016"/>
      <c r="H175" s="3035"/>
      <c r="I175" s="3023"/>
      <c r="J175" s="29" t="s">
        <v>68</v>
      </c>
      <c r="K175" s="203">
        <f>L175+N175</f>
        <v>0</v>
      </c>
      <c r="L175" s="204">
        <v>0</v>
      </c>
      <c r="M175" s="205">
        <v>0</v>
      </c>
      <c r="N175" s="206">
        <v>0</v>
      </c>
      <c r="O175" s="674">
        <v>0</v>
      </c>
      <c r="P175" s="675">
        <v>0</v>
      </c>
      <c r="Q175" s="70"/>
      <c r="R175" s="56"/>
      <c r="S175" s="57"/>
      <c r="T175" s="33"/>
      <c r="U175" s="115"/>
      <c r="V175" s="127"/>
      <c r="W175" s="127"/>
      <c r="X175" s="127"/>
      <c r="Y175" s="127"/>
      <c r="Z175" s="127"/>
    </row>
    <row r="176" spans="1:26">
      <c r="A176" s="2397"/>
      <c r="B176" s="2933"/>
      <c r="C176" s="3053"/>
      <c r="D176" s="2939"/>
      <c r="E176" s="2939"/>
      <c r="F176" s="2940"/>
      <c r="G176" s="3016"/>
      <c r="H176" s="3020"/>
      <c r="I176" s="3024"/>
      <c r="J176" s="29" t="s">
        <v>36</v>
      </c>
      <c r="K176" s="203">
        <f>L176+N176</f>
        <v>0</v>
      </c>
      <c r="L176" s="204">
        <v>0</v>
      </c>
      <c r="M176" s="205">
        <v>0</v>
      </c>
      <c r="N176" s="206">
        <v>0</v>
      </c>
      <c r="O176" s="678">
        <v>0</v>
      </c>
      <c r="P176" s="675">
        <v>0</v>
      </c>
      <c r="Q176" s="70"/>
      <c r="R176" s="68"/>
      <c r="S176" s="69"/>
      <c r="T176" s="35"/>
      <c r="U176" s="115"/>
      <c r="V176" s="127"/>
      <c r="W176" s="127"/>
      <c r="X176" s="127"/>
      <c r="Y176" s="127"/>
      <c r="Z176" s="127"/>
    </row>
    <row r="177" spans="1:26">
      <c r="A177" s="2397"/>
      <c r="B177" s="2933"/>
      <c r="C177" s="3053"/>
      <c r="D177" s="2939"/>
      <c r="E177" s="2939"/>
      <c r="F177" s="2940"/>
      <c r="G177" s="3016"/>
      <c r="H177" s="3020"/>
      <c r="I177" s="3020"/>
      <c r="J177" s="466" t="s">
        <v>495</v>
      </c>
      <c r="K177" s="203">
        <f t="shared" ref="K177:K178" si="57">L177+N177</f>
        <v>20</v>
      </c>
      <c r="L177" s="703">
        <v>20</v>
      </c>
      <c r="M177" s="467">
        <v>0</v>
      </c>
      <c r="N177" s="468">
        <v>0</v>
      </c>
      <c r="O177" s="680">
        <v>0</v>
      </c>
      <c r="P177" s="681">
        <v>0</v>
      </c>
      <c r="Q177" s="180"/>
      <c r="R177" s="68"/>
      <c r="S177" s="69"/>
      <c r="T177" s="35"/>
      <c r="U177" s="115"/>
      <c r="V177" s="127"/>
      <c r="W177" s="127"/>
      <c r="X177" s="127"/>
      <c r="Y177" s="127"/>
      <c r="Z177" s="127"/>
    </row>
    <row r="178" spans="1:26">
      <c r="A178" s="2397"/>
      <c r="B178" s="2933"/>
      <c r="C178" s="3053"/>
      <c r="D178" s="2939"/>
      <c r="E178" s="2939"/>
      <c r="F178" s="2940"/>
      <c r="G178" s="3016"/>
      <c r="H178" s="3020"/>
      <c r="I178" s="3020"/>
      <c r="J178" s="466" t="s">
        <v>52</v>
      </c>
      <c r="K178" s="203">
        <f t="shared" si="57"/>
        <v>0</v>
      </c>
      <c r="L178" s="703">
        <v>0</v>
      </c>
      <c r="M178" s="467">
        <v>0</v>
      </c>
      <c r="N178" s="468">
        <v>0</v>
      </c>
      <c r="O178" s="680">
        <v>0</v>
      </c>
      <c r="P178" s="681">
        <v>0</v>
      </c>
      <c r="Q178" s="180"/>
      <c r="R178" s="68"/>
      <c r="S178" s="69"/>
      <c r="T178" s="35"/>
      <c r="U178" s="115"/>
      <c r="V178" s="127"/>
      <c r="W178" s="127"/>
      <c r="X178" s="127"/>
      <c r="Y178" s="127"/>
      <c r="Z178" s="127"/>
    </row>
    <row r="179" spans="1:26" ht="12" customHeight="1" thickBot="1">
      <c r="A179" s="2400"/>
      <c r="B179" s="2934"/>
      <c r="C179" s="3054"/>
      <c r="D179" s="2942"/>
      <c r="E179" s="2942"/>
      <c r="F179" s="2943"/>
      <c r="G179" s="3017"/>
      <c r="H179" s="3021"/>
      <c r="I179" s="3021"/>
      <c r="J179" s="36" t="s">
        <v>12</v>
      </c>
      <c r="K179" s="197">
        <f>SUM(K174:K178)</f>
        <v>20</v>
      </c>
      <c r="L179" s="197">
        <f t="shared" ref="L179:P179" si="58">SUM(L174:L178)</f>
        <v>20</v>
      </c>
      <c r="M179" s="197">
        <f t="shared" si="58"/>
        <v>0</v>
      </c>
      <c r="N179" s="197">
        <f t="shared" si="58"/>
        <v>0</v>
      </c>
      <c r="O179" s="234">
        <f t="shared" si="58"/>
        <v>0</v>
      </c>
      <c r="P179" s="202">
        <f t="shared" si="58"/>
        <v>0</v>
      </c>
      <c r="Q179" s="71"/>
      <c r="R179" s="60"/>
      <c r="S179" s="61"/>
      <c r="T179" s="40"/>
      <c r="U179" s="115"/>
      <c r="V179" s="127"/>
      <c r="W179" s="127"/>
      <c r="X179" s="127"/>
      <c r="Y179" s="127"/>
      <c r="Z179" s="127"/>
    </row>
    <row r="180" spans="1:26" ht="13.2" customHeight="1">
      <c r="A180" s="2399"/>
      <c r="B180" s="2932"/>
      <c r="C180" s="3052"/>
      <c r="D180" s="2936"/>
      <c r="E180" s="2936"/>
      <c r="F180" s="2937"/>
      <c r="G180" s="3015" t="s">
        <v>111</v>
      </c>
      <c r="H180" s="3022" t="s">
        <v>40</v>
      </c>
      <c r="I180" s="3022" t="s">
        <v>334</v>
      </c>
      <c r="J180" s="149" t="s">
        <v>80</v>
      </c>
      <c r="K180" s="214">
        <f>L180+N180</f>
        <v>0</v>
      </c>
      <c r="L180" s="208">
        <v>0</v>
      </c>
      <c r="M180" s="215">
        <v>0</v>
      </c>
      <c r="N180" s="210">
        <v>0</v>
      </c>
      <c r="O180" s="672">
        <v>1</v>
      </c>
      <c r="P180" s="673">
        <v>0</v>
      </c>
      <c r="Q180" s="70" t="s">
        <v>83</v>
      </c>
      <c r="R180" s="52"/>
      <c r="S180" s="53" t="s">
        <v>41</v>
      </c>
      <c r="T180" s="28"/>
      <c r="U180" s="115"/>
      <c r="V180" s="127"/>
      <c r="W180" s="127"/>
      <c r="X180" s="127"/>
      <c r="Y180" s="127"/>
      <c r="Z180" s="127"/>
    </row>
    <row r="181" spans="1:26">
      <c r="A181" s="2397"/>
      <c r="B181" s="2933"/>
      <c r="C181" s="3053"/>
      <c r="D181" s="2939"/>
      <c r="E181" s="2939"/>
      <c r="F181" s="2940"/>
      <c r="G181" s="3016"/>
      <c r="H181" s="3035"/>
      <c r="I181" s="3023"/>
      <c r="J181" s="29" t="s">
        <v>68</v>
      </c>
      <c r="K181" s="203">
        <f>L181+N181</f>
        <v>5</v>
      </c>
      <c r="L181" s="204">
        <v>5</v>
      </c>
      <c r="M181" s="205">
        <v>0.9</v>
      </c>
      <c r="N181" s="206">
        <v>0</v>
      </c>
      <c r="O181" s="674">
        <v>5</v>
      </c>
      <c r="P181" s="675">
        <v>0</v>
      </c>
      <c r="Q181" s="70"/>
      <c r="R181" s="56"/>
      <c r="S181" s="57"/>
      <c r="T181" s="33"/>
      <c r="U181" s="115"/>
      <c r="V181" s="127"/>
      <c r="W181" s="127"/>
      <c r="X181" s="127"/>
      <c r="Y181" s="127"/>
      <c r="Z181" s="127"/>
    </row>
    <row r="182" spans="1:26">
      <c r="A182" s="2397"/>
      <c r="B182" s="2933"/>
      <c r="C182" s="3053"/>
      <c r="D182" s="2939"/>
      <c r="E182" s="2939"/>
      <c r="F182" s="2940"/>
      <c r="G182" s="3016"/>
      <c r="H182" s="3020"/>
      <c r="I182" s="3024"/>
      <c r="J182" s="29" t="s">
        <v>36</v>
      </c>
      <c r="K182" s="203">
        <f>L182+N182</f>
        <v>0</v>
      </c>
      <c r="L182" s="204">
        <v>0</v>
      </c>
      <c r="M182" s="205">
        <v>0</v>
      </c>
      <c r="N182" s="206">
        <v>0</v>
      </c>
      <c r="O182" s="678">
        <v>0</v>
      </c>
      <c r="P182" s="675">
        <v>0</v>
      </c>
      <c r="Q182" s="70"/>
      <c r="R182" s="68"/>
      <c r="S182" s="69"/>
      <c r="T182" s="35"/>
      <c r="U182" s="115"/>
      <c r="V182" s="127"/>
      <c r="W182" s="127"/>
      <c r="X182" s="127"/>
      <c r="Y182" s="127"/>
      <c r="Z182" s="127"/>
    </row>
    <row r="183" spans="1:26">
      <c r="A183" s="2397"/>
      <c r="B183" s="2933"/>
      <c r="C183" s="3053"/>
      <c r="D183" s="2939"/>
      <c r="E183" s="2939"/>
      <c r="F183" s="2940"/>
      <c r="G183" s="3016"/>
      <c r="H183" s="3020"/>
      <c r="I183" s="3020"/>
      <c r="J183" s="466" t="s">
        <v>495</v>
      </c>
      <c r="K183" s="203">
        <f t="shared" ref="K183:K184" si="59">L183+N183</f>
        <v>1</v>
      </c>
      <c r="L183" s="703">
        <v>1</v>
      </c>
      <c r="M183" s="467">
        <v>0</v>
      </c>
      <c r="N183" s="468">
        <v>0</v>
      </c>
      <c r="O183" s="680">
        <v>0</v>
      </c>
      <c r="P183" s="681">
        <v>0</v>
      </c>
      <c r="Q183" s="180"/>
      <c r="R183" s="68"/>
      <c r="S183" s="69"/>
      <c r="T183" s="35"/>
      <c r="U183" s="115"/>
      <c r="V183" s="127"/>
      <c r="W183" s="127"/>
      <c r="X183" s="127"/>
      <c r="Y183" s="127"/>
      <c r="Z183" s="127"/>
    </row>
    <row r="184" spans="1:26">
      <c r="A184" s="2397"/>
      <c r="B184" s="2933"/>
      <c r="C184" s="3053"/>
      <c r="D184" s="2939"/>
      <c r="E184" s="2939"/>
      <c r="F184" s="2940"/>
      <c r="G184" s="3016"/>
      <c r="H184" s="3020"/>
      <c r="I184" s="3020"/>
      <c r="J184" s="466" t="s">
        <v>52</v>
      </c>
      <c r="K184" s="203">
        <f t="shared" si="59"/>
        <v>0</v>
      </c>
      <c r="L184" s="703">
        <v>0</v>
      </c>
      <c r="M184" s="467">
        <v>0</v>
      </c>
      <c r="N184" s="468">
        <v>0</v>
      </c>
      <c r="O184" s="680">
        <v>0</v>
      </c>
      <c r="P184" s="681">
        <v>0</v>
      </c>
      <c r="Q184" s="180"/>
      <c r="R184" s="68"/>
      <c r="S184" s="69"/>
      <c r="T184" s="35"/>
      <c r="U184" s="115"/>
      <c r="V184" s="127"/>
      <c r="W184" s="127"/>
      <c r="X184" s="127"/>
      <c r="Y184" s="127"/>
      <c r="Z184" s="127"/>
    </row>
    <row r="185" spans="1:26" ht="10.95" customHeight="1" thickBot="1">
      <c r="A185" s="2400"/>
      <c r="B185" s="2934"/>
      <c r="C185" s="3054"/>
      <c r="D185" s="2942"/>
      <c r="E185" s="2942"/>
      <c r="F185" s="2943"/>
      <c r="G185" s="3017"/>
      <c r="H185" s="3021"/>
      <c r="I185" s="3021"/>
      <c r="J185" s="36" t="s">
        <v>12</v>
      </c>
      <c r="K185" s="197">
        <f>SUM(K180:K184)</f>
        <v>6</v>
      </c>
      <c r="L185" s="197">
        <f t="shared" ref="L185:P185" si="60">SUM(L180:L184)</f>
        <v>6</v>
      </c>
      <c r="M185" s="197">
        <f t="shared" si="60"/>
        <v>0.9</v>
      </c>
      <c r="N185" s="197">
        <f t="shared" si="60"/>
        <v>0</v>
      </c>
      <c r="O185" s="234">
        <f t="shared" si="60"/>
        <v>6</v>
      </c>
      <c r="P185" s="202">
        <f t="shared" si="60"/>
        <v>0</v>
      </c>
      <c r="Q185" s="71"/>
      <c r="R185" s="60"/>
      <c r="S185" s="61"/>
      <c r="T185" s="40"/>
      <c r="U185" s="115"/>
      <c r="V185" s="127"/>
      <c r="W185" s="127"/>
      <c r="X185" s="127"/>
      <c r="Y185" s="127"/>
      <c r="Z185" s="127"/>
    </row>
    <row r="186" spans="1:26" ht="0.6" hidden="1" customHeight="1" thickBot="1">
      <c r="A186" s="2397"/>
      <c r="B186" s="3068"/>
      <c r="C186" s="3069"/>
      <c r="D186" s="2935"/>
      <c r="E186" s="2936"/>
      <c r="F186" s="2937"/>
      <c r="G186" s="3039" t="s">
        <v>112</v>
      </c>
      <c r="H186" s="3022" t="s">
        <v>40</v>
      </c>
      <c r="I186" s="3022" t="s">
        <v>327</v>
      </c>
      <c r="J186" s="149" t="s">
        <v>80</v>
      </c>
      <c r="K186" s="214">
        <f>L186+N186</f>
        <v>0</v>
      </c>
      <c r="L186" s="208">
        <v>0</v>
      </c>
      <c r="M186" s="215">
        <v>0</v>
      </c>
      <c r="N186" s="210">
        <v>0</v>
      </c>
      <c r="O186" s="672">
        <v>0</v>
      </c>
      <c r="P186" s="673">
        <v>0</v>
      </c>
      <c r="Q186" s="70"/>
      <c r="R186" s="52"/>
      <c r="S186" s="53"/>
      <c r="T186" s="28"/>
      <c r="U186" s="115"/>
      <c r="V186" s="127"/>
      <c r="W186" s="127"/>
      <c r="X186" s="127"/>
      <c r="Y186" s="127"/>
      <c r="Z186" s="127"/>
    </row>
    <row r="187" spans="1:26" ht="13.95" hidden="1" customHeight="1" thickBot="1">
      <c r="A187" s="2397"/>
      <c r="B187" s="2933"/>
      <c r="C187" s="2945"/>
      <c r="D187" s="2938"/>
      <c r="E187" s="2939"/>
      <c r="F187" s="2940"/>
      <c r="G187" s="3040"/>
      <c r="H187" s="3035"/>
      <c r="I187" s="3023"/>
      <c r="J187" s="29" t="s">
        <v>68</v>
      </c>
      <c r="K187" s="203">
        <f>L187+N187</f>
        <v>0</v>
      </c>
      <c r="L187" s="204">
        <v>0</v>
      </c>
      <c r="M187" s="205">
        <v>0</v>
      </c>
      <c r="N187" s="206">
        <v>0</v>
      </c>
      <c r="O187" s="674">
        <v>0</v>
      </c>
      <c r="P187" s="675">
        <v>0</v>
      </c>
      <c r="Q187" s="70"/>
      <c r="R187" s="56"/>
      <c r="S187" s="57"/>
      <c r="T187" s="33"/>
      <c r="U187" s="115"/>
      <c r="V187" s="127"/>
      <c r="W187" s="127"/>
      <c r="X187" s="127"/>
      <c r="Y187" s="127"/>
      <c r="Z187" s="127"/>
    </row>
    <row r="188" spans="1:26" ht="13.95" hidden="1" customHeight="1" thickBot="1">
      <c r="A188" s="2397"/>
      <c r="B188" s="2933"/>
      <c r="C188" s="2945"/>
      <c r="D188" s="2938"/>
      <c r="E188" s="2939"/>
      <c r="F188" s="2940"/>
      <c r="G188" s="3040"/>
      <c r="H188" s="3035"/>
      <c r="I188" s="3023"/>
      <c r="J188" s="29" t="s">
        <v>36</v>
      </c>
      <c r="K188" s="203">
        <f>L188+N188</f>
        <v>0</v>
      </c>
      <c r="L188" s="204">
        <v>0</v>
      </c>
      <c r="M188" s="205">
        <v>0</v>
      </c>
      <c r="N188" s="206">
        <v>0</v>
      </c>
      <c r="O188" s="678">
        <v>0</v>
      </c>
      <c r="P188" s="675">
        <v>0</v>
      </c>
      <c r="Q188" s="70"/>
      <c r="R188" s="56"/>
      <c r="S188" s="57"/>
      <c r="T188" s="33"/>
      <c r="U188" s="115"/>
      <c r="V188" s="127"/>
      <c r="W188" s="127"/>
      <c r="X188" s="127"/>
      <c r="Y188" s="127"/>
      <c r="Z188" s="127"/>
    </row>
    <row r="189" spans="1:26" ht="13.95" hidden="1" customHeight="1" thickBot="1">
      <c r="A189" s="2397"/>
      <c r="B189" s="2933"/>
      <c r="C189" s="2945"/>
      <c r="D189" s="2938"/>
      <c r="E189" s="2939"/>
      <c r="F189" s="2940"/>
      <c r="G189" s="3040"/>
      <c r="H189" s="3020"/>
      <c r="I189" s="3024"/>
      <c r="J189" s="466" t="s">
        <v>495</v>
      </c>
      <c r="K189" s="203">
        <f t="shared" ref="K189:K190" si="61">L189+N189</f>
        <v>0</v>
      </c>
      <c r="L189" s="703">
        <v>0</v>
      </c>
      <c r="M189" s="467">
        <v>0</v>
      </c>
      <c r="N189" s="468">
        <v>0</v>
      </c>
      <c r="O189" s="680">
        <v>0</v>
      </c>
      <c r="P189" s="681">
        <v>0</v>
      </c>
      <c r="Q189" s="70"/>
      <c r="R189" s="68"/>
      <c r="S189" s="69"/>
      <c r="T189" s="35"/>
      <c r="U189" s="115"/>
      <c r="V189" s="127"/>
      <c r="W189" s="127"/>
      <c r="X189" s="127"/>
      <c r="Y189" s="127"/>
      <c r="Z189" s="127"/>
    </row>
    <row r="190" spans="1:26" ht="13.95" hidden="1" customHeight="1" thickBot="1">
      <c r="A190" s="2397"/>
      <c r="B190" s="2933"/>
      <c r="C190" s="2945"/>
      <c r="D190" s="2938"/>
      <c r="E190" s="2939"/>
      <c r="F190" s="2940"/>
      <c r="G190" s="3040"/>
      <c r="H190" s="3020"/>
      <c r="I190" s="3020"/>
      <c r="J190" s="466" t="s">
        <v>52</v>
      </c>
      <c r="K190" s="203">
        <f t="shared" si="61"/>
        <v>0</v>
      </c>
      <c r="L190" s="703">
        <v>0</v>
      </c>
      <c r="M190" s="467">
        <v>0</v>
      </c>
      <c r="N190" s="468">
        <v>0</v>
      </c>
      <c r="O190" s="680">
        <v>0</v>
      </c>
      <c r="P190" s="681">
        <v>0</v>
      </c>
      <c r="Q190" s="180"/>
      <c r="R190" s="68"/>
      <c r="S190" s="69"/>
      <c r="T190" s="35"/>
      <c r="U190" s="115"/>
      <c r="V190" s="127"/>
      <c r="W190" s="127"/>
      <c r="X190" s="127"/>
      <c r="Y190" s="127"/>
      <c r="Z190" s="127"/>
    </row>
    <row r="191" spans="1:26" ht="13.95" hidden="1" customHeight="1" thickBot="1">
      <c r="A191" s="2397"/>
      <c r="B191" s="3060"/>
      <c r="C191" s="3070"/>
      <c r="D191" s="2941"/>
      <c r="E191" s="2942"/>
      <c r="F191" s="2943"/>
      <c r="G191" s="3041"/>
      <c r="H191" s="3021"/>
      <c r="I191" s="3021"/>
      <c r="J191" s="36" t="s">
        <v>12</v>
      </c>
      <c r="K191" s="197">
        <f>SUM(K186:K190)</f>
        <v>0</v>
      </c>
      <c r="L191" s="197">
        <f t="shared" ref="L191:P191" si="62">SUM(L186:L190)</f>
        <v>0</v>
      </c>
      <c r="M191" s="197">
        <f t="shared" si="62"/>
        <v>0</v>
      </c>
      <c r="N191" s="197">
        <f t="shared" si="62"/>
        <v>0</v>
      </c>
      <c r="O191" s="234">
        <f t="shared" si="62"/>
        <v>0</v>
      </c>
      <c r="P191" s="202">
        <f t="shared" si="62"/>
        <v>0</v>
      </c>
      <c r="Q191" s="71"/>
      <c r="R191" s="60"/>
      <c r="S191" s="61"/>
      <c r="T191" s="40"/>
      <c r="U191" s="115"/>
      <c r="V191" s="127"/>
      <c r="W191" s="127"/>
      <c r="X191" s="127"/>
      <c r="Y191" s="127"/>
      <c r="Z191" s="127"/>
    </row>
    <row r="192" spans="1:26" ht="13.2" customHeight="1">
      <c r="A192" s="2399"/>
      <c r="B192" s="2932"/>
      <c r="C192" s="3052"/>
      <c r="D192" s="2936"/>
      <c r="E192" s="2936"/>
      <c r="F192" s="2937"/>
      <c r="G192" s="3015" t="s">
        <v>113</v>
      </c>
      <c r="H192" s="3022" t="s">
        <v>40</v>
      </c>
      <c r="I192" s="3022" t="s">
        <v>327</v>
      </c>
      <c r="J192" s="149" t="s">
        <v>80</v>
      </c>
      <c r="K192" s="214">
        <f>L192+N192</f>
        <v>0</v>
      </c>
      <c r="L192" s="208">
        <v>0</v>
      </c>
      <c r="M192" s="215">
        <v>0</v>
      </c>
      <c r="N192" s="210">
        <v>0</v>
      </c>
      <c r="O192" s="672">
        <v>0</v>
      </c>
      <c r="P192" s="673">
        <v>0</v>
      </c>
      <c r="Q192" s="70" t="s">
        <v>83</v>
      </c>
      <c r="R192" s="52"/>
      <c r="S192" s="53"/>
      <c r="T192" s="28" t="s">
        <v>41</v>
      </c>
      <c r="U192" s="115"/>
      <c r="V192" s="127"/>
      <c r="W192" s="127"/>
      <c r="X192" s="127"/>
      <c r="Y192" s="127"/>
      <c r="Z192" s="127"/>
    </row>
    <row r="193" spans="1:26">
      <c r="A193" s="2397"/>
      <c r="B193" s="2933"/>
      <c r="C193" s="3053"/>
      <c r="D193" s="2939"/>
      <c r="E193" s="2939"/>
      <c r="F193" s="2940"/>
      <c r="G193" s="3016"/>
      <c r="H193" s="3035"/>
      <c r="I193" s="3023"/>
      <c r="J193" s="29" t="s">
        <v>68</v>
      </c>
      <c r="K193" s="203">
        <f>L193+N193</f>
        <v>0</v>
      </c>
      <c r="L193" s="204">
        <v>0</v>
      </c>
      <c r="M193" s="205">
        <v>0</v>
      </c>
      <c r="N193" s="206">
        <v>0</v>
      </c>
      <c r="O193" s="674">
        <v>0</v>
      </c>
      <c r="P193" s="675">
        <v>0</v>
      </c>
      <c r="Q193" s="70"/>
      <c r="R193" s="56"/>
      <c r="S193" s="57"/>
      <c r="T193" s="33"/>
      <c r="U193" s="115"/>
      <c r="V193" s="127"/>
      <c r="W193" s="127"/>
      <c r="X193" s="127"/>
      <c r="Y193" s="127"/>
      <c r="Z193" s="127"/>
    </row>
    <row r="194" spans="1:26" ht="12" customHeight="1">
      <c r="A194" s="2397"/>
      <c r="B194" s="2933"/>
      <c r="C194" s="3053"/>
      <c r="D194" s="2939"/>
      <c r="E194" s="2939"/>
      <c r="F194" s="2940"/>
      <c r="G194" s="3016"/>
      <c r="H194" s="3020"/>
      <c r="I194" s="3024"/>
      <c r="J194" s="29" t="s">
        <v>36</v>
      </c>
      <c r="K194" s="203">
        <f>L194+N194</f>
        <v>0</v>
      </c>
      <c r="L194" s="204">
        <v>0</v>
      </c>
      <c r="M194" s="205">
        <v>0</v>
      </c>
      <c r="N194" s="206">
        <v>0</v>
      </c>
      <c r="O194" s="678">
        <v>7</v>
      </c>
      <c r="P194" s="675">
        <v>7</v>
      </c>
      <c r="Q194" s="70"/>
      <c r="R194" s="68"/>
      <c r="S194" s="69"/>
      <c r="T194" s="35"/>
      <c r="U194" s="115"/>
      <c r="V194" s="127"/>
      <c r="W194" s="127"/>
      <c r="X194" s="127"/>
      <c r="Y194" s="127"/>
      <c r="Z194" s="127"/>
    </row>
    <row r="195" spans="1:26" ht="10.95" customHeight="1">
      <c r="A195" s="2397"/>
      <c r="B195" s="2933"/>
      <c r="C195" s="3053"/>
      <c r="D195" s="2939"/>
      <c r="E195" s="2939"/>
      <c r="F195" s="2940"/>
      <c r="G195" s="3016"/>
      <c r="H195" s="3020"/>
      <c r="I195" s="3020"/>
      <c r="J195" s="466" t="s">
        <v>495</v>
      </c>
      <c r="K195" s="203">
        <f t="shared" ref="K195:K196" si="63">L195+N195</f>
        <v>15</v>
      </c>
      <c r="L195" s="703">
        <v>15</v>
      </c>
      <c r="M195" s="467">
        <v>0</v>
      </c>
      <c r="N195" s="468">
        <v>0</v>
      </c>
      <c r="O195" s="680">
        <v>0</v>
      </c>
      <c r="P195" s="681">
        <v>0</v>
      </c>
      <c r="Q195" s="180"/>
      <c r="R195" s="68"/>
      <c r="S195" s="69"/>
      <c r="T195" s="35"/>
      <c r="U195" s="115"/>
      <c r="V195" s="127"/>
      <c r="W195" s="127"/>
      <c r="X195" s="127"/>
      <c r="Y195" s="127"/>
      <c r="Z195" s="127"/>
    </row>
    <row r="196" spans="1:26">
      <c r="A196" s="2397"/>
      <c r="B196" s="2933"/>
      <c r="C196" s="3053"/>
      <c r="D196" s="2939"/>
      <c r="E196" s="2939"/>
      <c r="F196" s="2940"/>
      <c r="G196" s="3016"/>
      <c r="H196" s="3020"/>
      <c r="I196" s="3020"/>
      <c r="J196" s="466" t="s">
        <v>52</v>
      </c>
      <c r="K196" s="203">
        <f t="shared" si="63"/>
        <v>0</v>
      </c>
      <c r="L196" s="703">
        <v>0</v>
      </c>
      <c r="M196" s="467">
        <v>0</v>
      </c>
      <c r="N196" s="468">
        <v>0</v>
      </c>
      <c r="O196" s="680">
        <v>0</v>
      </c>
      <c r="P196" s="681">
        <v>0</v>
      </c>
      <c r="Q196" s="180"/>
      <c r="R196" s="68"/>
      <c r="S196" s="69"/>
      <c r="T196" s="35"/>
      <c r="U196" s="115"/>
      <c r="V196" s="127"/>
      <c r="W196" s="127"/>
      <c r="X196" s="127"/>
      <c r="Y196" s="127"/>
      <c r="Z196" s="127"/>
    </row>
    <row r="197" spans="1:26" ht="12.6" customHeight="1" thickBot="1">
      <c r="A197" s="2400"/>
      <c r="B197" s="2934"/>
      <c r="C197" s="3054"/>
      <c r="D197" s="2942"/>
      <c r="E197" s="2942"/>
      <c r="F197" s="2943"/>
      <c r="G197" s="3017"/>
      <c r="H197" s="3021"/>
      <c r="I197" s="3021"/>
      <c r="J197" s="36" t="s">
        <v>12</v>
      </c>
      <c r="K197" s="197">
        <f>SUM(K192:K196)</f>
        <v>15</v>
      </c>
      <c r="L197" s="197">
        <f t="shared" ref="L197:P197" si="64">SUM(L192:L196)</f>
        <v>15</v>
      </c>
      <c r="M197" s="197">
        <f t="shared" si="64"/>
        <v>0</v>
      </c>
      <c r="N197" s="197">
        <f t="shared" si="64"/>
        <v>0</v>
      </c>
      <c r="O197" s="234">
        <f t="shared" si="64"/>
        <v>7</v>
      </c>
      <c r="P197" s="202">
        <f t="shared" si="64"/>
        <v>7</v>
      </c>
      <c r="Q197" s="71"/>
      <c r="R197" s="60"/>
      <c r="S197" s="61"/>
      <c r="T197" s="40"/>
      <c r="U197" s="115"/>
      <c r="V197" s="127"/>
      <c r="W197" s="127"/>
      <c r="X197" s="127"/>
      <c r="Y197" s="127"/>
      <c r="Z197" s="127"/>
    </row>
    <row r="198" spans="1:26" ht="13.2" customHeight="1">
      <c r="A198" s="2399"/>
      <c r="B198" s="2932"/>
      <c r="C198" s="3052"/>
      <c r="D198" s="2936"/>
      <c r="E198" s="2936"/>
      <c r="F198" s="2937"/>
      <c r="G198" s="3015" t="s">
        <v>114</v>
      </c>
      <c r="H198" s="3022" t="s">
        <v>40</v>
      </c>
      <c r="I198" s="3022" t="s">
        <v>327</v>
      </c>
      <c r="J198" s="149" t="s">
        <v>80</v>
      </c>
      <c r="K198" s="214">
        <f>L198+N198</f>
        <v>0</v>
      </c>
      <c r="L198" s="208">
        <v>0</v>
      </c>
      <c r="M198" s="215">
        <v>0</v>
      </c>
      <c r="N198" s="210">
        <v>0</v>
      </c>
      <c r="O198" s="672">
        <v>0</v>
      </c>
      <c r="P198" s="673">
        <v>0</v>
      </c>
      <c r="Q198" s="42" t="s">
        <v>83</v>
      </c>
      <c r="R198" s="52"/>
      <c r="S198" s="53"/>
      <c r="T198" s="28" t="s">
        <v>41</v>
      </c>
      <c r="U198" s="115"/>
      <c r="V198" s="127"/>
      <c r="W198" s="127"/>
      <c r="X198" s="127"/>
      <c r="Y198" s="127"/>
      <c r="Z198" s="127"/>
    </row>
    <row r="199" spans="1:26">
      <c r="A199" s="2397"/>
      <c r="B199" s="2933"/>
      <c r="C199" s="3053"/>
      <c r="D199" s="2939"/>
      <c r="E199" s="2939"/>
      <c r="F199" s="2940"/>
      <c r="G199" s="3016"/>
      <c r="H199" s="3035"/>
      <c r="I199" s="3023"/>
      <c r="J199" s="29" t="s">
        <v>68</v>
      </c>
      <c r="K199" s="203">
        <f>L199+N199</f>
        <v>0</v>
      </c>
      <c r="L199" s="204">
        <v>0</v>
      </c>
      <c r="M199" s="205">
        <v>0</v>
      </c>
      <c r="N199" s="206">
        <v>0</v>
      </c>
      <c r="O199" s="674">
        <v>0</v>
      </c>
      <c r="P199" s="675">
        <v>0</v>
      </c>
      <c r="Q199" s="70"/>
      <c r="R199" s="56"/>
      <c r="S199" s="57"/>
      <c r="T199" s="33"/>
      <c r="U199" s="115"/>
      <c r="V199" s="127"/>
      <c r="W199" s="127"/>
      <c r="X199" s="127"/>
      <c r="Y199" s="127"/>
      <c r="Z199" s="127"/>
    </row>
    <row r="200" spans="1:26">
      <c r="A200" s="2397"/>
      <c r="B200" s="2933"/>
      <c r="C200" s="3053"/>
      <c r="D200" s="2939"/>
      <c r="E200" s="2939"/>
      <c r="F200" s="2940"/>
      <c r="G200" s="3016"/>
      <c r="H200" s="3020"/>
      <c r="I200" s="3024"/>
      <c r="J200" s="29" t="s">
        <v>36</v>
      </c>
      <c r="K200" s="203">
        <f>L200+N200</f>
        <v>0</v>
      </c>
      <c r="L200" s="204">
        <v>0</v>
      </c>
      <c r="M200" s="205">
        <v>0</v>
      </c>
      <c r="N200" s="206">
        <v>0</v>
      </c>
      <c r="O200" s="678">
        <v>6</v>
      </c>
      <c r="P200" s="675">
        <v>6</v>
      </c>
      <c r="Q200" s="70"/>
      <c r="R200" s="68"/>
      <c r="S200" s="69"/>
      <c r="T200" s="35"/>
      <c r="U200" s="115"/>
      <c r="V200" s="127"/>
      <c r="W200" s="127"/>
      <c r="X200" s="127"/>
      <c r="Y200" s="127"/>
      <c r="Z200" s="127"/>
    </row>
    <row r="201" spans="1:26">
      <c r="A201" s="2397"/>
      <c r="B201" s="2933"/>
      <c r="C201" s="3053"/>
      <c r="D201" s="2939"/>
      <c r="E201" s="2939"/>
      <c r="F201" s="2940"/>
      <c r="G201" s="3016"/>
      <c r="H201" s="3020"/>
      <c r="I201" s="3020"/>
      <c r="J201" s="466" t="s">
        <v>495</v>
      </c>
      <c r="K201" s="203">
        <f t="shared" ref="K201:K202" si="65">L201+N201</f>
        <v>6</v>
      </c>
      <c r="L201" s="703">
        <v>6</v>
      </c>
      <c r="M201" s="467">
        <v>0</v>
      </c>
      <c r="N201" s="468">
        <v>0</v>
      </c>
      <c r="O201" s="680">
        <v>0</v>
      </c>
      <c r="P201" s="681">
        <v>0</v>
      </c>
      <c r="Q201" s="180"/>
      <c r="R201" s="68"/>
      <c r="S201" s="69"/>
      <c r="T201" s="35"/>
      <c r="U201" s="115"/>
      <c r="V201" s="127"/>
      <c r="W201" s="127"/>
      <c r="X201" s="127"/>
      <c r="Y201" s="127"/>
      <c r="Z201" s="127"/>
    </row>
    <row r="202" spans="1:26">
      <c r="A202" s="2397"/>
      <c r="B202" s="2933"/>
      <c r="C202" s="3053"/>
      <c r="D202" s="2939"/>
      <c r="E202" s="2939"/>
      <c r="F202" s="2940"/>
      <c r="G202" s="3016"/>
      <c r="H202" s="3020"/>
      <c r="I202" s="3020"/>
      <c r="J202" s="466" t="s">
        <v>52</v>
      </c>
      <c r="K202" s="203">
        <f t="shared" si="65"/>
        <v>0</v>
      </c>
      <c r="L202" s="703">
        <v>0</v>
      </c>
      <c r="M202" s="467">
        <v>0</v>
      </c>
      <c r="N202" s="468">
        <v>0</v>
      </c>
      <c r="O202" s="680">
        <v>0</v>
      </c>
      <c r="P202" s="681">
        <v>0</v>
      </c>
      <c r="Q202" s="180"/>
      <c r="R202" s="68"/>
      <c r="S202" s="69"/>
      <c r="T202" s="35"/>
      <c r="U202" s="115"/>
      <c r="V202" s="127"/>
      <c r="W202" s="127"/>
      <c r="X202" s="127"/>
      <c r="Y202" s="127"/>
      <c r="Z202" s="127"/>
    </row>
    <row r="203" spans="1:26" ht="22.95" customHeight="1" thickBot="1">
      <c r="A203" s="2400"/>
      <c r="B203" s="2934"/>
      <c r="C203" s="3054"/>
      <c r="D203" s="2942"/>
      <c r="E203" s="2942"/>
      <c r="F203" s="2943"/>
      <c r="G203" s="3017"/>
      <c r="H203" s="3021"/>
      <c r="I203" s="3021"/>
      <c r="J203" s="36" t="s">
        <v>12</v>
      </c>
      <c r="K203" s="197">
        <f>SUM(K198:K202)</f>
        <v>6</v>
      </c>
      <c r="L203" s="197">
        <f t="shared" ref="L203:P203" si="66">SUM(L198:L202)</f>
        <v>6</v>
      </c>
      <c r="M203" s="197">
        <f t="shared" si="66"/>
        <v>0</v>
      </c>
      <c r="N203" s="197">
        <f t="shared" si="66"/>
        <v>0</v>
      </c>
      <c r="O203" s="234">
        <f t="shared" si="66"/>
        <v>6</v>
      </c>
      <c r="P203" s="202">
        <f t="shared" si="66"/>
        <v>6</v>
      </c>
      <c r="Q203" s="71"/>
      <c r="R203" s="60"/>
      <c r="S203" s="61"/>
      <c r="T203" s="40"/>
      <c r="U203" s="115"/>
      <c r="V203" s="127"/>
      <c r="W203" s="127"/>
      <c r="X203" s="127"/>
      <c r="Y203" s="127"/>
      <c r="Z203" s="127"/>
    </row>
    <row r="204" spans="1:26" ht="13.2" customHeight="1">
      <c r="A204" s="2399"/>
      <c r="B204" s="2423"/>
      <c r="C204" s="2418"/>
      <c r="D204" s="2936"/>
      <c r="E204" s="2936"/>
      <c r="F204" s="2937"/>
      <c r="G204" s="3015" t="s">
        <v>237</v>
      </c>
      <c r="H204" s="3022" t="s">
        <v>40</v>
      </c>
      <c r="I204" s="3022" t="s">
        <v>333</v>
      </c>
      <c r="J204" s="149" t="s">
        <v>80</v>
      </c>
      <c r="K204" s="214">
        <f>L204+N204</f>
        <v>0</v>
      </c>
      <c r="L204" s="208">
        <v>0</v>
      </c>
      <c r="M204" s="215">
        <v>0</v>
      </c>
      <c r="N204" s="210">
        <v>0</v>
      </c>
      <c r="O204" s="672">
        <v>0</v>
      </c>
      <c r="P204" s="673">
        <v>0</v>
      </c>
      <c r="Q204" s="42" t="s">
        <v>83</v>
      </c>
      <c r="R204" s="52" t="s">
        <v>41</v>
      </c>
      <c r="S204" s="53"/>
      <c r="T204" s="28"/>
      <c r="U204" s="115"/>
      <c r="V204" s="127"/>
      <c r="W204" s="127"/>
      <c r="X204" s="127"/>
      <c r="Y204" s="127"/>
      <c r="Z204" s="127"/>
    </row>
    <row r="205" spans="1:26">
      <c r="A205" s="2397"/>
      <c r="B205" s="2758"/>
      <c r="C205" s="2759"/>
      <c r="D205" s="2939"/>
      <c r="E205" s="2939"/>
      <c r="F205" s="2940"/>
      <c r="G205" s="3016"/>
      <c r="H205" s="3035"/>
      <c r="I205" s="3023"/>
      <c r="J205" s="29" t="s">
        <v>68</v>
      </c>
      <c r="K205" s="203">
        <f>L205+N205</f>
        <v>19.5</v>
      </c>
      <c r="L205" s="204">
        <v>19.5</v>
      </c>
      <c r="M205" s="205">
        <v>0</v>
      </c>
      <c r="N205" s="206">
        <v>0</v>
      </c>
      <c r="O205" s="674">
        <v>0</v>
      </c>
      <c r="P205" s="675">
        <v>0</v>
      </c>
      <c r="Q205" s="70"/>
      <c r="R205" s="56"/>
      <c r="S205" s="57"/>
      <c r="T205" s="33"/>
      <c r="U205" s="115"/>
      <c r="V205" s="127"/>
      <c r="W205" s="127"/>
      <c r="X205" s="127"/>
      <c r="Y205" s="127"/>
      <c r="Z205" s="127"/>
    </row>
    <row r="206" spans="1:26">
      <c r="A206" s="2397"/>
      <c r="B206" s="2758"/>
      <c r="C206" s="2759"/>
      <c r="D206" s="2939"/>
      <c r="E206" s="2939"/>
      <c r="F206" s="2940"/>
      <c r="G206" s="3016"/>
      <c r="H206" s="3020"/>
      <c r="I206" s="3024"/>
      <c r="J206" s="29" t="s">
        <v>36</v>
      </c>
      <c r="K206" s="203">
        <f>L206+N206</f>
        <v>0</v>
      </c>
      <c r="L206" s="204">
        <v>0</v>
      </c>
      <c r="M206" s="205">
        <v>0</v>
      </c>
      <c r="N206" s="206">
        <v>0</v>
      </c>
      <c r="O206" s="678">
        <v>0</v>
      </c>
      <c r="P206" s="675">
        <v>0</v>
      </c>
      <c r="Q206" s="70"/>
      <c r="R206" s="68"/>
      <c r="S206" s="69"/>
      <c r="T206" s="35"/>
      <c r="U206" s="115"/>
      <c r="V206" s="127"/>
      <c r="W206" s="127"/>
      <c r="X206" s="127"/>
      <c r="Y206" s="127"/>
      <c r="Z206" s="127"/>
    </row>
    <row r="207" spans="1:26">
      <c r="A207" s="2397"/>
      <c r="B207" s="2758"/>
      <c r="C207" s="2759"/>
      <c r="D207" s="2939"/>
      <c r="E207" s="2939"/>
      <c r="F207" s="2940"/>
      <c r="G207" s="3016"/>
      <c r="H207" s="3020"/>
      <c r="I207" s="3020"/>
      <c r="J207" s="466" t="s">
        <v>495</v>
      </c>
      <c r="K207" s="203">
        <f t="shared" ref="K207:K208" si="67">L207+N207</f>
        <v>0</v>
      </c>
      <c r="L207" s="703">
        <v>0</v>
      </c>
      <c r="M207" s="467">
        <v>0</v>
      </c>
      <c r="N207" s="468">
        <v>0</v>
      </c>
      <c r="O207" s="680">
        <v>0</v>
      </c>
      <c r="P207" s="681">
        <v>0</v>
      </c>
      <c r="Q207" s="180"/>
      <c r="R207" s="68"/>
      <c r="S207" s="69"/>
      <c r="T207" s="35"/>
      <c r="U207" s="115"/>
      <c r="V207" s="127"/>
      <c r="W207" s="127"/>
      <c r="X207" s="127"/>
      <c r="Y207" s="127"/>
      <c r="Z207" s="127"/>
    </row>
    <row r="208" spans="1:26">
      <c r="A208" s="2397"/>
      <c r="B208" s="2758"/>
      <c r="C208" s="2759"/>
      <c r="D208" s="2939"/>
      <c r="E208" s="2939"/>
      <c r="F208" s="2940"/>
      <c r="G208" s="3016"/>
      <c r="H208" s="3020"/>
      <c r="I208" s="3020"/>
      <c r="J208" s="466" t="s">
        <v>52</v>
      </c>
      <c r="K208" s="203">
        <f t="shared" si="67"/>
        <v>0</v>
      </c>
      <c r="L208" s="703">
        <v>0</v>
      </c>
      <c r="M208" s="467">
        <v>0</v>
      </c>
      <c r="N208" s="468">
        <v>0</v>
      </c>
      <c r="O208" s="680">
        <v>0</v>
      </c>
      <c r="P208" s="681">
        <v>0</v>
      </c>
      <c r="Q208" s="180"/>
      <c r="R208" s="68"/>
      <c r="S208" s="69"/>
      <c r="T208" s="35"/>
      <c r="U208" s="115"/>
      <c r="V208" s="127"/>
      <c r="W208" s="127"/>
      <c r="X208" s="127"/>
      <c r="Y208" s="127"/>
      <c r="Z208" s="127"/>
    </row>
    <row r="209" spans="1:26" ht="11.4" customHeight="1" thickBot="1">
      <c r="A209" s="2400"/>
      <c r="B209" s="2424"/>
      <c r="C209" s="2419"/>
      <c r="D209" s="2942"/>
      <c r="E209" s="2942"/>
      <c r="F209" s="2943"/>
      <c r="G209" s="3017"/>
      <c r="H209" s="3021"/>
      <c r="I209" s="3021"/>
      <c r="J209" s="36" t="s">
        <v>12</v>
      </c>
      <c r="K209" s="197">
        <f>SUM(K204:K208)</f>
        <v>19.5</v>
      </c>
      <c r="L209" s="197">
        <f t="shared" ref="L209:P209" si="68">SUM(L204:L208)</f>
        <v>19.5</v>
      </c>
      <c r="M209" s="197">
        <f t="shared" si="68"/>
        <v>0</v>
      </c>
      <c r="N209" s="197">
        <f t="shared" si="68"/>
        <v>0</v>
      </c>
      <c r="O209" s="234">
        <f t="shared" si="68"/>
        <v>0</v>
      </c>
      <c r="P209" s="202">
        <f t="shared" si="68"/>
        <v>0</v>
      </c>
      <c r="Q209" s="71"/>
      <c r="R209" s="60"/>
      <c r="S209" s="61"/>
      <c r="T209" s="40"/>
      <c r="U209" s="115"/>
      <c r="V209" s="127"/>
      <c r="W209" s="127"/>
      <c r="X209" s="127"/>
      <c r="Y209" s="127"/>
      <c r="Z209" s="127"/>
    </row>
    <row r="210" spans="1:26" ht="13.2" customHeight="1">
      <c r="A210" s="2399"/>
      <c r="B210" s="3049"/>
      <c r="C210" s="3052"/>
      <c r="D210" s="2936"/>
      <c r="E210" s="2936"/>
      <c r="F210" s="2937"/>
      <c r="G210" s="3015" t="s">
        <v>115</v>
      </c>
      <c r="H210" s="3022" t="s">
        <v>40</v>
      </c>
      <c r="I210" s="3022" t="s">
        <v>334</v>
      </c>
      <c r="J210" s="149" t="s">
        <v>80</v>
      </c>
      <c r="K210" s="214">
        <f>L210+N210</f>
        <v>0</v>
      </c>
      <c r="L210" s="208">
        <v>0</v>
      </c>
      <c r="M210" s="215">
        <v>0</v>
      </c>
      <c r="N210" s="210">
        <v>0</v>
      </c>
      <c r="O210" s="672">
        <v>0</v>
      </c>
      <c r="P210" s="673">
        <v>0</v>
      </c>
      <c r="Q210" s="70" t="s">
        <v>83</v>
      </c>
      <c r="R210" s="52" t="s">
        <v>41</v>
      </c>
      <c r="S210" s="53"/>
      <c r="T210" s="28"/>
      <c r="U210" s="115"/>
      <c r="V210" s="127"/>
      <c r="W210" s="127"/>
      <c r="X210" s="127"/>
      <c r="Y210" s="127"/>
      <c r="Z210" s="127"/>
    </row>
    <row r="211" spans="1:26">
      <c r="A211" s="2397"/>
      <c r="B211" s="3050"/>
      <c r="C211" s="3053"/>
      <c r="D211" s="2939"/>
      <c r="E211" s="2939"/>
      <c r="F211" s="2940"/>
      <c r="G211" s="3016"/>
      <c r="H211" s="3035"/>
      <c r="I211" s="3023"/>
      <c r="J211" s="29" t="s">
        <v>68</v>
      </c>
      <c r="K211" s="203">
        <f>L211+N211</f>
        <v>402.4</v>
      </c>
      <c r="L211" s="204">
        <v>402.4</v>
      </c>
      <c r="M211" s="205">
        <v>4.8</v>
      </c>
      <c r="N211" s="206">
        <v>0</v>
      </c>
      <c r="O211" s="674">
        <v>0</v>
      </c>
      <c r="P211" s="675">
        <v>0</v>
      </c>
      <c r="Q211" s="70"/>
      <c r="R211" s="56"/>
      <c r="S211" s="57"/>
      <c r="T211" s="33"/>
      <c r="U211" s="115"/>
      <c r="V211" s="127"/>
      <c r="W211" s="127"/>
      <c r="X211" s="127"/>
      <c r="Y211" s="127"/>
      <c r="Z211" s="127"/>
    </row>
    <row r="212" spans="1:26">
      <c r="A212" s="2397"/>
      <c r="B212" s="3050"/>
      <c r="C212" s="3053"/>
      <c r="D212" s="2939"/>
      <c r="E212" s="2939"/>
      <c r="F212" s="2940"/>
      <c r="G212" s="3016"/>
      <c r="H212" s="3020"/>
      <c r="I212" s="3024"/>
      <c r="J212" s="29" t="s">
        <v>36</v>
      </c>
      <c r="K212" s="203">
        <f>L212+N212</f>
        <v>0</v>
      </c>
      <c r="L212" s="204">
        <v>0</v>
      </c>
      <c r="M212" s="205">
        <v>0</v>
      </c>
      <c r="N212" s="206">
        <v>0</v>
      </c>
      <c r="O212" s="678">
        <v>0</v>
      </c>
      <c r="P212" s="675">
        <v>0</v>
      </c>
      <c r="Q212" s="70"/>
      <c r="R212" s="68"/>
      <c r="S212" s="69"/>
      <c r="T212" s="35"/>
      <c r="U212" s="115"/>
      <c r="V212" s="127"/>
      <c r="W212" s="127"/>
      <c r="X212" s="127"/>
      <c r="Y212" s="127"/>
      <c r="Z212" s="127"/>
    </row>
    <row r="213" spans="1:26">
      <c r="A213" s="2397"/>
      <c r="B213" s="3050"/>
      <c r="C213" s="3053"/>
      <c r="D213" s="2939"/>
      <c r="E213" s="2939"/>
      <c r="F213" s="2940"/>
      <c r="G213" s="3016"/>
      <c r="H213" s="3020"/>
      <c r="I213" s="3020"/>
      <c r="J213" s="466" t="s">
        <v>495</v>
      </c>
      <c r="K213" s="203">
        <f t="shared" ref="K213:K214" si="69">L213+N213</f>
        <v>0</v>
      </c>
      <c r="L213" s="703">
        <v>0</v>
      </c>
      <c r="M213" s="467">
        <v>0</v>
      </c>
      <c r="N213" s="468">
        <v>0</v>
      </c>
      <c r="O213" s="680">
        <v>0</v>
      </c>
      <c r="P213" s="681">
        <v>0</v>
      </c>
      <c r="Q213" s="180"/>
      <c r="R213" s="68"/>
      <c r="S213" s="69"/>
      <c r="T213" s="35"/>
      <c r="U213" s="115"/>
      <c r="V213" s="127"/>
      <c r="W213" s="127"/>
      <c r="X213" s="127"/>
      <c r="Y213" s="127"/>
      <c r="Z213" s="127"/>
    </row>
    <row r="214" spans="1:26">
      <c r="A214" s="2397"/>
      <c r="B214" s="3050"/>
      <c r="C214" s="3053"/>
      <c r="D214" s="2939"/>
      <c r="E214" s="2939"/>
      <c r="F214" s="2940"/>
      <c r="G214" s="3016"/>
      <c r="H214" s="3020"/>
      <c r="I214" s="3020"/>
      <c r="J214" s="466" t="s">
        <v>52</v>
      </c>
      <c r="K214" s="203">
        <f t="shared" si="69"/>
        <v>0</v>
      </c>
      <c r="L214" s="703">
        <v>0</v>
      </c>
      <c r="M214" s="467">
        <v>0</v>
      </c>
      <c r="N214" s="468">
        <v>0</v>
      </c>
      <c r="O214" s="680">
        <v>0</v>
      </c>
      <c r="P214" s="681">
        <v>0</v>
      </c>
      <c r="Q214" s="180"/>
      <c r="R214" s="68"/>
      <c r="S214" s="69"/>
      <c r="T214" s="35"/>
      <c r="U214" s="115"/>
      <c r="V214" s="127"/>
      <c r="W214" s="127"/>
      <c r="X214" s="127"/>
      <c r="Y214" s="127"/>
      <c r="Z214" s="127"/>
    </row>
    <row r="215" spans="1:26" ht="11.4" customHeight="1" thickBot="1">
      <c r="A215" s="2400"/>
      <c r="B215" s="3051"/>
      <c r="C215" s="3054"/>
      <c r="D215" s="2942"/>
      <c r="E215" s="2942"/>
      <c r="F215" s="2943"/>
      <c r="G215" s="3017"/>
      <c r="H215" s="3021"/>
      <c r="I215" s="3021"/>
      <c r="J215" s="36" t="s">
        <v>12</v>
      </c>
      <c r="K215" s="197">
        <f>SUM(K210:K214)</f>
        <v>402.4</v>
      </c>
      <c r="L215" s="197">
        <f t="shared" ref="L215:P215" si="70">SUM(L210:L214)</f>
        <v>402.4</v>
      </c>
      <c r="M215" s="197">
        <f t="shared" si="70"/>
        <v>4.8</v>
      </c>
      <c r="N215" s="197">
        <f t="shared" si="70"/>
        <v>0</v>
      </c>
      <c r="O215" s="234">
        <f t="shared" si="70"/>
        <v>0</v>
      </c>
      <c r="P215" s="202">
        <f t="shared" si="70"/>
        <v>0</v>
      </c>
      <c r="Q215" s="71"/>
      <c r="R215" s="60"/>
      <c r="S215" s="61"/>
      <c r="T215" s="40"/>
      <c r="U215" s="115"/>
      <c r="V215" s="127"/>
      <c r="W215" s="127"/>
      <c r="X215" s="127"/>
      <c r="Y215" s="127"/>
      <c r="Z215" s="127"/>
    </row>
    <row r="216" spans="1:26" ht="13.2" customHeight="1">
      <c r="A216" s="2399"/>
      <c r="B216" s="2423"/>
      <c r="C216" s="2418"/>
      <c r="D216" s="2936"/>
      <c r="E216" s="2936"/>
      <c r="F216" s="2937"/>
      <c r="G216" s="3055" t="s">
        <v>208</v>
      </c>
      <c r="H216" s="3022" t="s">
        <v>40</v>
      </c>
      <c r="I216" s="3022" t="s">
        <v>335</v>
      </c>
      <c r="J216" s="149" t="s">
        <v>80</v>
      </c>
      <c r="K216" s="214">
        <f>L216+N216</f>
        <v>0</v>
      </c>
      <c r="L216" s="208">
        <v>0</v>
      </c>
      <c r="M216" s="215">
        <v>0</v>
      </c>
      <c r="N216" s="210">
        <v>0</v>
      </c>
      <c r="O216" s="672">
        <v>0</v>
      </c>
      <c r="P216" s="673">
        <v>0</v>
      </c>
      <c r="Q216" s="70" t="s">
        <v>83</v>
      </c>
      <c r="R216" s="52" t="s">
        <v>41</v>
      </c>
      <c r="S216" s="53"/>
      <c r="T216" s="28"/>
      <c r="U216" s="115"/>
      <c r="V216" s="127"/>
      <c r="W216" s="127"/>
      <c r="X216" s="127"/>
      <c r="Y216" s="127"/>
      <c r="Z216" s="127"/>
    </row>
    <row r="217" spans="1:26">
      <c r="A217" s="2397"/>
      <c r="B217" s="2741"/>
      <c r="C217" s="2740"/>
      <c r="D217" s="2939"/>
      <c r="E217" s="2939"/>
      <c r="F217" s="2940"/>
      <c r="G217" s="3056"/>
      <c r="H217" s="3035"/>
      <c r="I217" s="3023"/>
      <c r="J217" s="29" t="s">
        <v>68</v>
      </c>
      <c r="K217" s="203">
        <f>L217+N217</f>
        <v>42.4</v>
      </c>
      <c r="L217" s="204">
        <v>7</v>
      </c>
      <c r="M217" s="205">
        <v>1.4</v>
      </c>
      <c r="N217" s="206">
        <v>35.4</v>
      </c>
      <c r="O217" s="674">
        <v>0</v>
      </c>
      <c r="P217" s="675">
        <v>0</v>
      </c>
      <c r="Q217" s="70"/>
      <c r="R217" s="56"/>
      <c r="S217" s="57"/>
      <c r="T217" s="33"/>
      <c r="U217" s="115"/>
      <c r="V217" s="127"/>
      <c r="W217" s="127"/>
      <c r="X217" s="127"/>
      <c r="Y217" s="127"/>
      <c r="Z217" s="127"/>
    </row>
    <row r="218" spans="1:26">
      <c r="A218" s="2397"/>
      <c r="B218" s="2741"/>
      <c r="C218" s="2740"/>
      <c r="D218" s="2939"/>
      <c r="E218" s="2939"/>
      <c r="F218" s="2940"/>
      <c r="G218" s="3056"/>
      <c r="H218" s="3020"/>
      <c r="I218" s="3024"/>
      <c r="J218" s="29" t="s">
        <v>36</v>
      </c>
      <c r="K218" s="203">
        <f>L218+N218</f>
        <v>0.4</v>
      </c>
      <c r="L218" s="204">
        <v>0.4</v>
      </c>
      <c r="M218" s="205">
        <v>0.3</v>
      </c>
      <c r="N218" s="206">
        <v>0</v>
      </c>
      <c r="O218" s="678">
        <v>0</v>
      </c>
      <c r="P218" s="675">
        <v>0</v>
      </c>
      <c r="Q218" s="70"/>
      <c r="R218" s="68"/>
      <c r="S218" s="69"/>
      <c r="T218" s="35"/>
      <c r="U218" s="115"/>
      <c r="V218" s="127"/>
      <c r="W218" s="127"/>
      <c r="X218" s="127"/>
      <c r="Y218" s="127"/>
      <c r="Z218" s="127"/>
    </row>
    <row r="219" spans="1:26">
      <c r="A219" s="2397"/>
      <c r="B219" s="2741"/>
      <c r="C219" s="2740"/>
      <c r="D219" s="2939"/>
      <c r="E219" s="2939"/>
      <c r="F219" s="2940"/>
      <c r="G219" s="3056"/>
      <c r="H219" s="3020"/>
      <c r="I219" s="3020"/>
      <c r="J219" s="466" t="s">
        <v>495</v>
      </c>
      <c r="K219" s="203">
        <f t="shared" ref="K219:K220" si="71">L219+N219</f>
        <v>6.3</v>
      </c>
      <c r="L219" s="703">
        <v>0</v>
      </c>
      <c r="M219" s="467">
        <v>0</v>
      </c>
      <c r="N219" s="468">
        <v>6.3</v>
      </c>
      <c r="O219" s="680">
        <v>0</v>
      </c>
      <c r="P219" s="681">
        <v>0</v>
      </c>
      <c r="Q219" s="180"/>
      <c r="R219" s="68"/>
      <c r="S219" s="69"/>
      <c r="T219" s="35"/>
      <c r="U219" s="115"/>
      <c r="V219" s="127"/>
      <c r="W219" s="127"/>
      <c r="X219" s="127"/>
      <c r="Y219" s="127"/>
      <c r="Z219" s="127"/>
    </row>
    <row r="220" spans="1:26">
      <c r="A220" s="2397"/>
      <c r="B220" s="2741"/>
      <c r="C220" s="2740"/>
      <c r="D220" s="2939"/>
      <c r="E220" s="2939"/>
      <c r="F220" s="2940"/>
      <c r="G220" s="3056"/>
      <c r="H220" s="3020"/>
      <c r="I220" s="3020"/>
      <c r="J220" s="466" t="s">
        <v>52</v>
      </c>
      <c r="K220" s="203">
        <f t="shared" si="71"/>
        <v>0</v>
      </c>
      <c r="L220" s="703">
        <v>0</v>
      </c>
      <c r="M220" s="467">
        <v>0</v>
      </c>
      <c r="N220" s="468">
        <v>0</v>
      </c>
      <c r="O220" s="680">
        <v>0</v>
      </c>
      <c r="P220" s="681">
        <v>0</v>
      </c>
      <c r="Q220" s="180"/>
      <c r="R220" s="68"/>
      <c r="S220" s="69"/>
      <c r="T220" s="35"/>
      <c r="U220" s="115"/>
      <c r="V220" s="127"/>
      <c r="W220" s="127"/>
      <c r="X220" s="127"/>
      <c r="Y220" s="127"/>
      <c r="Z220" s="127"/>
    </row>
    <row r="221" spans="1:26" ht="10.95" customHeight="1" thickBot="1">
      <c r="A221" s="2400"/>
      <c r="B221" s="2424"/>
      <c r="C221" s="2419"/>
      <c r="D221" s="2942"/>
      <c r="E221" s="2942"/>
      <c r="F221" s="2943"/>
      <c r="G221" s="3057"/>
      <c r="H221" s="3021"/>
      <c r="I221" s="3021"/>
      <c r="J221" s="36" t="s">
        <v>12</v>
      </c>
      <c r="K221" s="197">
        <f>SUM(K216:K220)</f>
        <v>49.099999999999994</v>
      </c>
      <c r="L221" s="197">
        <f t="shared" ref="L221:P221" si="72">SUM(L216:L220)</f>
        <v>7.4</v>
      </c>
      <c r="M221" s="197">
        <f t="shared" si="72"/>
        <v>1.7</v>
      </c>
      <c r="N221" s="197">
        <f t="shared" si="72"/>
        <v>41.699999999999996</v>
      </c>
      <c r="O221" s="234">
        <f t="shared" si="72"/>
        <v>0</v>
      </c>
      <c r="P221" s="202">
        <f t="shared" si="72"/>
        <v>0</v>
      </c>
      <c r="Q221" s="71"/>
      <c r="R221" s="60"/>
      <c r="S221" s="61"/>
      <c r="T221" s="40"/>
      <c r="U221" s="115"/>
      <c r="V221" s="127"/>
      <c r="W221" s="127"/>
      <c r="X221" s="127"/>
      <c r="Y221" s="127"/>
      <c r="Z221" s="127"/>
    </row>
    <row r="222" spans="1:26" ht="13.2" customHeight="1">
      <c r="A222" s="2397"/>
      <c r="B222" s="3071"/>
      <c r="C222" s="3069"/>
      <c r="D222" s="2935"/>
      <c r="E222" s="2936"/>
      <c r="F222" s="2937"/>
      <c r="G222" s="3015" t="s">
        <v>252</v>
      </c>
      <c r="H222" s="3022" t="s">
        <v>336</v>
      </c>
      <c r="I222" s="3022" t="s">
        <v>337</v>
      </c>
      <c r="J222" s="149" t="s">
        <v>80</v>
      </c>
      <c r="K222" s="214">
        <f>L222+N222</f>
        <v>0</v>
      </c>
      <c r="L222" s="208">
        <v>0</v>
      </c>
      <c r="M222" s="215">
        <v>0</v>
      </c>
      <c r="N222" s="210">
        <v>0</v>
      </c>
      <c r="O222" s="672">
        <v>0</v>
      </c>
      <c r="P222" s="673">
        <v>0</v>
      </c>
      <c r="Q222" s="70" t="s">
        <v>83</v>
      </c>
      <c r="R222" s="52"/>
      <c r="S222" s="53" t="s">
        <v>41</v>
      </c>
      <c r="T222" s="28"/>
      <c r="U222" s="115"/>
      <c r="V222" s="127"/>
      <c r="W222" s="127"/>
      <c r="X222" s="127"/>
      <c r="Y222" s="127"/>
      <c r="Z222" s="127"/>
    </row>
    <row r="223" spans="1:26">
      <c r="A223" s="2397"/>
      <c r="B223" s="3050"/>
      <c r="C223" s="2945"/>
      <c r="D223" s="2938"/>
      <c r="E223" s="2939"/>
      <c r="F223" s="2940"/>
      <c r="G223" s="3016"/>
      <c r="H223" s="3035"/>
      <c r="I223" s="3023"/>
      <c r="J223" s="29" t="s">
        <v>68</v>
      </c>
      <c r="K223" s="203">
        <f>L223+N223</f>
        <v>20.3</v>
      </c>
      <c r="L223" s="204">
        <v>20.3</v>
      </c>
      <c r="M223" s="205">
        <v>6</v>
      </c>
      <c r="N223" s="206">
        <v>0</v>
      </c>
      <c r="O223" s="674">
        <v>7.94</v>
      </c>
      <c r="P223" s="675">
        <v>0</v>
      </c>
      <c r="Q223" s="70"/>
      <c r="R223" s="56"/>
      <c r="S223" s="57"/>
      <c r="T223" s="33"/>
      <c r="U223" s="115"/>
      <c r="V223" s="127"/>
      <c r="W223" s="127"/>
      <c r="X223" s="127"/>
      <c r="Y223" s="127"/>
      <c r="Z223" s="127"/>
    </row>
    <row r="224" spans="1:26" ht="10.95" customHeight="1">
      <c r="A224" s="2397"/>
      <c r="B224" s="3050"/>
      <c r="C224" s="2945"/>
      <c r="D224" s="2938"/>
      <c r="E224" s="2939"/>
      <c r="F224" s="2940"/>
      <c r="G224" s="3016"/>
      <c r="H224" s="3020"/>
      <c r="I224" s="3024"/>
      <c r="J224" s="29" t="s">
        <v>36</v>
      </c>
      <c r="K224" s="203">
        <f>L224+N224</f>
        <v>0</v>
      </c>
      <c r="L224" s="204">
        <v>0</v>
      </c>
      <c r="M224" s="205">
        <v>0</v>
      </c>
      <c r="N224" s="206">
        <v>0</v>
      </c>
      <c r="O224" s="678">
        <v>0.64</v>
      </c>
      <c r="P224" s="675">
        <v>0</v>
      </c>
      <c r="Q224" s="70"/>
      <c r="R224" s="68"/>
      <c r="S224" s="69"/>
      <c r="T224" s="35"/>
      <c r="U224" s="115"/>
      <c r="V224" s="127"/>
      <c r="W224" s="127"/>
      <c r="X224" s="127"/>
      <c r="Y224" s="127"/>
      <c r="Z224" s="127"/>
    </row>
    <row r="225" spans="1:26">
      <c r="A225" s="2397"/>
      <c r="B225" s="3050"/>
      <c r="C225" s="2945"/>
      <c r="D225" s="2938"/>
      <c r="E225" s="2939"/>
      <c r="F225" s="2940"/>
      <c r="G225" s="3016"/>
      <c r="H225" s="3020"/>
      <c r="I225" s="3020"/>
      <c r="J225" s="466" t="s">
        <v>495</v>
      </c>
      <c r="K225" s="203">
        <f t="shared" ref="K225:K226" si="73">L225+N225</f>
        <v>1.7</v>
      </c>
      <c r="L225" s="703">
        <v>1.7</v>
      </c>
      <c r="M225" s="467">
        <v>0</v>
      </c>
      <c r="N225" s="468">
        <v>0</v>
      </c>
      <c r="O225" s="680">
        <v>0</v>
      </c>
      <c r="P225" s="681">
        <v>0</v>
      </c>
      <c r="Q225" s="180"/>
      <c r="R225" s="68"/>
      <c r="S225" s="69"/>
      <c r="T225" s="35"/>
      <c r="U225" s="115"/>
      <c r="V225" s="127"/>
      <c r="W225" s="127"/>
      <c r="X225" s="127"/>
      <c r="Y225" s="127"/>
      <c r="Z225" s="127"/>
    </row>
    <row r="226" spans="1:26">
      <c r="A226" s="2397"/>
      <c r="B226" s="3050"/>
      <c r="C226" s="2945"/>
      <c r="D226" s="2938"/>
      <c r="E226" s="2939"/>
      <c r="F226" s="2940"/>
      <c r="G226" s="3016"/>
      <c r="H226" s="3020"/>
      <c r="I226" s="3020"/>
      <c r="J226" s="466" t="s">
        <v>52</v>
      </c>
      <c r="K226" s="203">
        <f t="shared" si="73"/>
        <v>0</v>
      </c>
      <c r="L226" s="703">
        <v>0</v>
      </c>
      <c r="M226" s="467">
        <v>0</v>
      </c>
      <c r="N226" s="468">
        <v>0</v>
      </c>
      <c r="O226" s="680">
        <v>0</v>
      </c>
      <c r="P226" s="681">
        <v>0</v>
      </c>
      <c r="Q226" s="180"/>
      <c r="R226" s="68"/>
      <c r="S226" s="69"/>
      <c r="T226" s="35"/>
      <c r="U226" s="115"/>
      <c r="V226" s="127"/>
      <c r="W226" s="127"/>
      <c r="X226" s="127"/>
      <c r="Y226" s="127"/>
      <c r="Z226" s="127"/>
    </row>
    <row r="227" spans="1:26" ht="13.8" thickBot="1">
      <c r="A227" s="2400"/>
      <c r="B227" s="3051"/>
      <c r="C227" s="3008"/>
      <c r="D227" s="2941"/>
      <c r="E227" s="2942"/>
      <c r="F227" s="2943"/>
      <c r="G227" s="3017"/>
      <c r="H227" s="3021"/>
      <c r="I227" s="3021"/>
      <c r="J227" s="36" t="s">
        <v>12</v>
      </c>
      <c r="K227" s="197">
        <f>SUM(K222:K226)</f>
        <v>22</v>
      </c>
      <c r="L227" s="197">
        <f t="shared" ref="L227:P227" si="74">SUM(L222:L226)</f>
        <v>22</v>
      </c>
      <c r="M227" s="197">
        <f t="shared" si="74"/>
        <v>6</v>
      </c>
      <c r="N227" s="197">
        <f t="shared" si="74"/>
        <v>0</v>
      </c>
      <c r="O227" s="234">
        <f t="shared" si="74"/>
        <v>8.58</v>
      </c>
      <c r="P227" s="202">
        <f t="shared" si="74"/>
        <v>0</v>
      </c>
      <c r="Q227" s="71"/>
      <c r="R227" s="60"/>
      <c r="S227" s="61"/>
      <c r="T227" s="40"/>
      <c r="U227" s="115"/>
      <c r="V227" s="127"/>
      <c r="W227" s="127"/>
      <c r="X227" s="127"/>
      <c r="Y227" s="127"/>
      <c r="Z227" s="127"/>
    </row>
    <row r="228" spans="1:26">
      <c r="A228" s="2399"/>
      <c r="B228" s="2932"/>
      <c r="C228" s="3052"/>
      <c r="D228" s="2936"/>
      <c r="E228" s="2936"/>
      <c r="F228" s="2937"/>
      <c r="G228" s="3072" t="s">
        <v>555</v>
      </c>
      <c r="H228" s="3022" t="s">
        <v>40</v>
      </c>
      <c r="I228" s="3022" t="s">
        <v>327</v>
      </c>
      <c r="J228" s="149" t="s">
        <v>80</v>
      </c>
      <c r="K228" s="214">
        <f>L228+N228</f>
        <v>0</v>
      </c>
      <c r="L228" s="208">
        <v>0</v>
      </c>
      <c r="M228" s="215">
        <v>0</v>
      </c>
      <c r="N228" s="210">
        <v>0</v>
      </c>
      <c r="O228" s="672">
        <v>0</v>
      </c>
      <c r="P228" s="673">
        <v>0</v>
      </c>
      <c r="Q228" s="70" t="s">
        <v>83</v>
      </c>
      <c r="R228" s="597"/>
      <c r="S228" s="53" t="s">
        <v>41</v>
      </c>
      <c r="T228" s="28"/>
      <c r="U228" s="115"/>
      <c r="V228" s="127"/>
      <c r="W228" s="127"/>
      <c r="X228" s="127"/>
      <c r="Y228" s="127"/>
      <c r="Z228" s="127"/>
    </row>
    <row r="229" spans="1:26" ht="12" customHeight="1">
      <c r="A229" s="2397"/>
      <c r="B229" s="2933"/>
      <c r="C229" s="3053"/>
      <c r="D229" s="2939"/>
      <c r="E229" s="2939"/>
      <c r="F229" s="2940"/>
      <c r="G229" s="3073"/>
      <c r="H229" s="3035"/>
      <c r="I229" s="3023"/>
      <c r="J229" s="29" t="s">
        <v>68</v>
      </c>
      <c r="K229" s="203">
        <f>L229+N229</f>
        <v>6.3</v>
      </c>
      <c r="L229" s="204">
        <v>6.3</v>
      </c>
      <c r="M229" s="205">
        <v>1.2</v>
      </c>
      <c r="N229" s="206">
        <v>0</v>
      </c>
      <c r="O229" s="674">
        <v>32</v>
      </c>
      <c r="P229" s="675">
        <v>0</v>
      </c>
      <c r="Q229" s="70"/>
      <c r="R229" s="56"/>
      <c r="S229" s="57"/>
      <c r="T229" s="33"/>
      <c r="U229" s="115"/>
      <c r="V229" s="127"/>
      <c r="W229" s="127"/>
      <c r="X229" s="127"/>
      <c r="Y229" s="127"/>
      <c r="Z229" s="127"/>
    </row>
    <row r="230" spans="1:26">
      <c r="A230" s="2397"/>
      <c r="B230" s="2933"/>
      <c r="C230" s="3053"/>
      <c r="D230" s="2939"/>
      <c r="E230" s="2939"/>
      <c r="F230" s="2940"/>
      <c r="G230" s="3073"/>
      <c r="H230" s="3020"/>
      <c r="I230" s="3024"/>
      <c r="J230" s="29" t="s">
        <v>36</v>
      </c>
      <c r="K230" s="203">
        <f>L230+N230</f>
        <v>0</v>
      </c>
      <c r="L230" s="204">
        <v>0</v>
      </c>
      <c r="M230" s="205">
        <v>0</v>
      </c>
      <c r="N230" s="206">
        <v>0</v>
      </c>
      <c r="O230" s="678">
        <v>16</v>
      </c>
      <c r="P230" s="675">
        <v>0</v>
      </c>
      <c r="Q230" s="70"/>
      <c r="R230" s="68"/>
      <c r="S230" s="69"/>
      <c r="T230" s="35"/>
      <c r="U230" s="115"/>
      <c r="V230" s="127"/>
      <c r="W230" s="127"/>
      <c r="X230" s="127"/>
      <c r="Y230" s="127"/>
      <c r="Z230" s="127"/>
    </row>
    <row r="231" spans="1:26" ht="10.199999999999999" customHeight="1">
      <c r="A231" s="2397"/>
      <c r="B231" s="2933"/>
      <c r="C231" s="3053"/>
      <c r="D231" s="2939"/>
      <c r="E231" s="2939"/>
      <c r="F231" s="2940"/>
      <c r="G231" s="3073"/>
      <c r="H231" s="3020"/>
      <c r="I231" s="3020"/>
      <c r="J231" s="466" t="s">
        <v>495</v>
      </c>
      <c r="K231" s="203">
        <f t="shared" ref="K231:K232" si="75">L231+N231</f>
        <v>20</v>
      </c>
      <c r="L231" s="703">
        <v>16</v>
      </c>
      <c r="M231" s="467">
        <v>0</v>
      </c>
      <c r="N231" s="468">
        <v>4</v>
      </c>
      <c r="O231" s="680">
        <v>0</v>
      </c>
      <c r="P231" s="681">
        <v>0</v>
      </c>
      <c r="Q231" s="180"/>
      <c r="R231" s="68"/>
      <c r="S231" s="69"/>
      <c r="T231" s="35"/>
      <c r="U231" s="115"/>
      <c r="V231" s="127"/>
      <c r="W231" s="127"/>
      <c r="X231" s="127"/>
      <c r="Y231" s="127"/>
      <c r="Z231" s="127"/>
    </row>
    <row r="232" spans="1:26">
      <c r="A232" s="2397"/>
      <c r="B232" s="2933"/>
      <c r="C232" s="3053"/>
      <c r="D232" s="2939"/>
      <c r="E232" s="2939"/>
      <c r="F232" s="2940"/>
      <c r="G232" s="3073"/>
      <c r="H232" s="3020"/>
      <c r="I232" s="3020"/>
      <c r="J232" s="466" t="s">
        <v>52</v>
      </c>
      <c r="K232" s="203">
        <f t="shared" si="75"/>
        <v>0</v>
      </c>
      <c r="L232" s="703">
        <v>0</v>
      </c>
      <c r="M232" s="467">
        <v>0</v>
      </c>
      <c r="N232" s="468">
        <v>0</v>
      </c>
      <c r="O232" s="680">
        <v>0</v>
      </c>
      <c r="P232" s="681">
        <v>0</v>
      </c>
      <c r="Q232" s="180"/>
      <c r="R232" s="68"/>
      <c r="S232" s="69"/>
      <c r="T232" s="35"/>
      <c r="U232" s="115"/>
      <c r="V232" s="127"/>
      <c r="W232" s="127"/>
      <c r="X232" s="127"/>
      <c r="Y232" s="127"/>
      <c r="Z232" s="127"/>
    </row>
    <row r="233" spans="1:26" ht="10.95" customHeight="1" thickBot="1">
      <c r="A233" s="2400"/>
      <c r="B233" s="2934"/>
      <c r="C233" s="3054"/>
      <c r="D233" s="2942"/>
      <c r="E233" s="2942"/>
      <c r="F233" s="2943"/>
      <c r="G233" s="3074"/>
      <c r="H233" s="3021"/>
      <c r="I233" s="3021"/>
      <c r="J233" s="36" t="s">
        <v>12</v>
      </c>
      <c r="K233" s="197">
        <f>SUM(K228:K232)</f>
        <v>26.3</v>
      </c>
      <c r="L233" s="197">
        <f t="shared" ref="L233:P233" si="76">SUM(L228:L232)</f>
        <v>22.3</v>
      </c>
      <c r="M233" s="197">
        <f t="shared" si="76"/>
        <v>1.2</v>
      </c>
      <c r="N233" s="197">
        <f t="shared" si="76"/>
        <v>4</v>
      </c>
      <c r="O233" s="234">
        <f t="shared" si="76"/>
        <v>48</v>
      </c>
      <c r="P233" s="202">
        <f t="shared" si="76"/>
        <v>0</v>
      </c>
      <c r="Q233" s="71"/>
      <c r="R233" s="60"/>
      <c r="S233" s="61"/>
      <c r="T233" s="40"/>
      <c r="U233" s="115"/>
      <c r="V233" s="127"/>
      <c r="W233" s="127"/>
      <c r="X233" s="127"/>
      <c r="Y233" s="127"/>
      <c r="Z233" s="127"/>
    </row>
    <row r="234" spans="1:26" ht="13.2" customHeight="1">
      <c r="A234" s="2399"/>
      <c r="B234" s="2932"/>
      <c r="C234" s="3052"/>
      <c r="D234" s="2936"/>
      <c r="E234" s="2936"/>
      <c r="F234" s="2937"/>
      <c r="G234" s="3015" t="s">
        <v>755</v>
      </c>
      <c r="H234" s="3022" t="s">
        <v>40</v>
      </c>
      <c r="I234" s="3022" t="s">
        <v>327</v>
      </c>
      <c r="J234" s="149" t="s">
        <v>80</v>
      </c>
      <c r="K234" s="214">
        <f>L234+N234</f>
        <v>0</v>
      </c>
      <c r="L234" s="208">
        <v>0</v>
      </c>
      <c r="M234" s="215">
        <v>0</v>
      </c>
      <c r="N234" s="210">
        <v>0</v>
      </c>
      <c r="O234" s="672">
        <v>0</v>
      </c>
      <c r="P234" s="673">
        <v>0</v>
      </c>
      <c r="Q234" s="70" t="s">
        <v>83</v>
      </c>
      <c r="R234" s="597"/>
      <c r="S234" s="53" t="s">
        <v>41</v>
      </c>
      <c r="T234" s="28"/>
      <c r="U234" s="115"/>
      <c r="V234" s="127"/>
      <c r="W234" s="127"/>
      <c r="X234" s="127"/>
      <c r="Y234" s="127"/>
      <c r="Z234" s="127"/>
    </row>
    <row r="235" spans="1:26">
      <c r="A235" s="2397"/>
      <c r="B235" s="2933"/>
      <c r="C235" s="3053"/>
      <c r="D235" s="2939"/>
      <c r="E235" s="2939"/>
      <c r="F235" s="2940"/>
      <c r="G235" s="3016"/>
      <c r="H235" s="3035"/>
      <c r="I235" s="3023"/>
      <c r="J235" s="29" t="s">
        <v>68</v>
      </c>
      <c r="K235" s="203">
        <f>L235+N235</f>
        <v>70</v>
      </c>
      <c r="L235" s="204">
        <v>70</v>
      </c>
      <c r="M235" s="205">
        <v>0</v>
      </c>
      <c r="N235" s="206">
        <v>0</v>
      </c>
      <c r="O235" s="674">
        <v>140</v>
      </c>
      <c r="P235" s="675">
        <v>0</v>
      </c>
      <c r="Q235" s="70"/>
      <c r="R235" s="56"/>
      <c r="S235" s="57"/>
      <c r="T235" s="33"/>
      <c r="U235" s="115"/>
      <c r="V235" s="127"/>
      <c r="W235" s="127"/>
      <c r="X235" s="127"/>
      <c r="Y235" s="127"/>
      <c r="Z235" s="127"/>
    </row>
    <row r="236" spans="1:26">
      <c r="A236" s="2397"/>
      <c r="B236" s="2933"/>
      <c r="C236" s="3053"/>
      <c r="D236" s="2939"/>
      <c r="E236" s="2939"/>
      <c r="F236" s="2940"/>
      <c r="G236" s="3016"/>
      <c r="H236" s="3020"/>
      <c r="I236" s="3024"/>
      <c r="J236" s="29" t="s">
        <v>36</v>
      </c>
      <c r="K236" s="203">
        <f>L236+N236</f>
        <v>0</v>
      </c>
      <c r="L236" s="204">
        <v>0</v>
      </c>
      <c r="M236" s="205">
        <v>0</v>
      </c>
      <c r="N236" s="206">
        <v>0</v>
      </c>
      <c r="O236" s="678">
        <v>26</v>
      </c>
      <c r="P236" s="675">
        <v>0</v>
      </c>
      <c r="Q236" s="70"/>
      <c r="R236" s="68"/>
      <c r="S236" s="69"/>
      <c r="T236" s="35"/>
      <c r="U236" s="115"/>
      <c r="V236" s="127"/>
      <c r="W236" s="127"/>
      <c r="X236" s="127"/>
      <c r="Y236" s="127"/>
      <c r="Z236" s="127"/>
    </row>
    <row r="237" spans="1:26">
      <c r="A237" s="2397"/>
      <c r="B237" s="2933"/>
      <c r="C237" s="3053"/>
      <c r="D237" s="2939"/>
      <c r="E237" s="2939"/>
      <c r="F237" s="2940"/>
      <c r="G237" s="3016"/>
      <c r="H237" s="3020"/>
      <c r="I237" s="3020"/>
      <c r="J237" s="466" t="s">
        <v>495</v>
      </c>
      <c r="K237" s="203">
        <f t="shared" ref="K237:K238" si="77">L237+N237</f>
        <v>14</v>
      </c>
      <c r="L237" s="703">
        <v>14</v>
      </c>
      <c r="M237" s="467">
        <v>0</v>
      </c>
      <c r="N237" s="468">
        <v>0</v>
      </c>
      <c r="O237" s="680">
        <v>0</v>
      </c>
      <c r="P237" s="681">
        <v>0</v>
      </c>
      <c r="Q237" s="180"/>
      <c r="R237" s="68"/>
      <c r="S237" s="69"/>
      <c r="T237" s="35"/>
      <c r="U237" s="115"/>
      <c r="V237" s="127"/>
      <c r="W237" s="127"/>
      <c r="X237" s="127"/>
      <c r="Y237" s="127"/>
      <c r="Z237" s="127"/>
    </row>
    <row r="238" spans="1:26">
      <c r="A238" s="2397"/>
      <c r="B238" s="2933"/>
      <c r="C238" s="3053"/>
      <c r="D238" s="2939"/>
      <c r="E238" s="2939"/>
      <c r="F238" s="2940"/>
      <c r="G238" s="3016"/>
      <c r="H238" s="3020"/>
      <c r="I238" s="3020"/>
      <c r="J238" s="466" t="s">
        <v>52</v>
      </c>
      <c r="K238" s="203">
        <f t="shared" si="77"/>
        <v>0</v>
      </c>
      <c r="L238" s="703">
        <v>0</v>
      </c>
      <c r="M238" s="467">
        <v>0</v>
      </c>
      <c r="N238" s="468">
        <v>0</v>
      </c>
      <c r="O238" s="680">
        <v>0</v>
      </c>
      <c r="P238" s="681">
        <v>0</v>
      </c>
      <c r="Q238" s="180"/>
      <c r="R238" s="68"/>
      <c r="S238" s="69"/>
      <c r="T238" s="35"/>
      <c r="U238" s="115"/>
      <c r="V238" s="127"/>
      <c r="W238" s="127"/>
      <c r="X238" s="127"/>
      <c r="Y238" s="127"/>
      <c r="Z238" s="127"/>
    </row>
    <row r="239" spans="1:26" ht="28.95" customHeight="1" thickBot="1">
      <c r="A239" s="2400"/>
      <c r="B239" s="2934"/>
      <c r="C239" s="3054"/>
      <c r="D239" s="2942"/>
      <c r="E239" s="2942"/>
      <c r="F239" s="2943"/>
      <c r="G239" s="3017"/>
      <c r="H239" s="3021"/>
      <c r="I239" s="3021"/>
      <c r="J239" s="36" t="s">
        <v>12</v>
      </c>
      <c r="K239" s="197">
        <f>SUM(K234:K238)</f>
        <v>84</v>
      </c>
      <c r="L239" s="197">
        <f>SUM(L234:L238)</f>
        <v>84</v>
      </c>
      <c r="M239" s="197">
        <f t="shared" ref="M239:P239" si="78">SUM(M234:M238)</f>
        <v>0</v>
      </c>
      <c r="N239" s="197">
        <f t="shared" si="78"/>
        <v>0</v>
      </c>
      <c r="O239" s="234">
        <f t="shared" si="78"/>
        <v>166</v>
      </c>
      <c r="P239" s="202">
        <f t="shared" si="78"/>
        <v>0</v>
      </c>
      <c r="Q239" s="71"/>
      <c r="R239" s="60"/>
      <c r="S239" s="61"/>
      <c r="T239" s="40"/>
      <c r="U239" s="115"/>
      <c r="V239" s="127"/>
      <c r="W239" s="127"/>
      <c r="X239" s="127"/>
      <c r="Y239" s="127"/>
      <c r="Z239" s="127"/>
    </row>
    <row r="240" spans="1:26" s="123" customFormat="1" ht="13.95" customHeight="1" thickBot="1">
      <c r="A240" s="2399"/>
      <c r="B240" s="2960"/>
      <c r="C240" s="2963"/>
      <c r="D240" s="2966"/>
      <c r="E240" s="2966"/>
      <c r="F240" s="2967"/>
      <c r="G240" s="2819" t="s">
        <v>758</v>
      </c>
      <c r="H240" s="2821" t="s">
        <v>40</v>
      </c>
      <c r="I240" s="2823" t="s">
        <v>553</v>
      </c>
      <c r="J240" s="149" t="s">
        <v>80</v>
      </c>
      <c r="K240" s="334">
        <f>L240+N240</f>
        <v>0</v>
      </c>
      <c r="L240" s="196">
        <v>0</v>
      </c>
      <c r="M240" s="335"/>
      <c r="N240" s="191">
        <v>0</v>
      </c>
      <c r="O240" s="705">
        <v>0</v>
      </c>
      <c r="P240" s="705">
        <v>0</v>
      </c>
      <c r="Q240" s="2972" t="s">
        <v>554</v>
      </c>
      <c r="R240" s="381"/>
      <c r="S240" s="431"/>
      <c r="T240" s="380" t="s">
        <v>41</v>
      </c>
      <c r="U240" s="115"/>
      <c r="V240" s="127"/>
      <c r="W240" s="127"/>
      <c r="X240" s="127"/>
      <c r="Y240" s="127"/>
      <c r="Z240" s="127"/>
    </row>
    <row r="241" spans="1:26" s="123" customFormat="1" ht="13.8" thickBot="1">
      <c r="A241" s="2397"/>
      <c r="B241" s="2961"/>
      <c r="C241" s="2964"/>
      <c r="D241" s="2968"/>
      <c r="E241" s="2968"/>
      <c r="F241" s="2969"/>
      <c r="G241" s="2836"/>
      <c r="H241" s="2837"/>
      <c r="I241" s="2834"/>
      <c r="J241" s="29" t="s">
        <v>68</v>
      </c>
      <c r="K241" s="344">
        <f t="shared" ref="K241:K242" si="79">L241+N241</f>
        <v>0</v>
      </c>
      <c r="L241" s="352">
        <v>0</v>
      </c>
      <c r="M241" s="353">
        <v>0</v>
      </c>
      <c r="N241" s="393">
        <v>0</v>
      </c>
      <c r="O241" s="706">
        <v>0</v>
      </c>
      <c r="P241" s="706">
        <v>0</v>
      </c>
      <c r="Q241" s="2973"/>
      <c r="R241" s="381"/>
      <c r="S241" s="381"/>
      <c r="T241" s="380"/>
      <c r="U241" s="115"/>
      <c r="V241" s="127"/>
      <c r="W241" s="127"/>
      <c r="X241" s="127"/>
      <c r="Y241" s="127"/>
      <c r="Z241" s="127"/>
    </row>
    <row r="242" spans="1:26" s="123" customFormat="1" ht="13.8" thickBot="1">
      <c r="A242" s="2397"/>
      <c r="B242" s="2961"/>
      <c r="C242" s="2964"/>
      <c r="D242" s="2968"/>
      <c r="E242" s="2968"/>
      <c r="F242" s="2969"/>
      <c r="G242" s="2836"/>
      <c r="H242" s="2837"/>
      <c r="I242" s="2834"/>
      <c r="J242" s="29" t="s">
        <v>36</v>
      </c>
      <c r="K242" s="351">
        <f t="shared" si="79"/>
        <v>0</v>
      </c>
      <c r="L242" s="352">
        <v>0</v>
      </c>
      <c r="M242" s="353">
        <v>0</v>
      </c>
      <c r="N242" s="393">
        <v>0</v>
      </c>
      <c r="O242" s="706">
        <v>0</v>
      </c>
      <c r="P242" s="706">
        <v>0</v>
      </c>
      <c r="Q242" s="2748"/>
      <c r="R242" s="381"/>
      <c r="S242" s="381"/>
      <c r="T242" s="380"/>
      <c r="U242" s="115"/>
      <c r="V242" s="127"/>
      <c r="W242" s="127"/>
      <c r="X242" s="127"/>
      <c r="Y242" s="127"/>
      <c r="Z242" s="127"/>
    </row>
    <row r="243" spans="1:26" s="123" customFormat="1">
      <c r="A243" s="2397"/>
      <c r="B243" s="2961"/>
      <c r="C243" s="2964"/>
      <c r="D243" s="2968"/>
      <c r="E243" s="2968"/>
      <c r="F243" s="2969"/>
      <c r="G243" s="2836"/>
      <c r="H243" s="2837"/>
      <c r="I243" s="2834"/>
      <c r="J243" s="29" t="s">
        <v>495</v>
      </c>
      <c r="K243" s="525">
        <f>L243+N243</f>
        <v>70.010000000000005</v>
      </c>
      <c r="L243" s="352">
        <v>0</v>
      </c>
      <c r="M243" s="353">
        <v>0</v>
      </c>
      <c r="N243" s="527">
        <v>70.010000000000005</v>
      </c>
      <c r="O243" s="706">
        <v>0</v>
      </c>
      <c r="P243" s="706">
        <v>0</v>
      </c>
      <c r="Q243" s="1357"/>
      <c r="R243" s="1864"/>
      <c r="S243" s="1864"/>
      <c r="T243" s="120"/>
      <c r="U243" s="115"/>
      <c r="V243" s="127"/>
      <c r="W243" s="127"/>
      <c r="X243" s="127"/>
      <c r="Y243" s="127"/>
      <c r="Z243" s="127"/>
    </row>
    <row r="244" spans="1:26" s="123" customFormat="1">
      <c r="A244" s="2397"/>
      <c r="B244" s="2961"/>
      <c r="C244" s="2964"/>
      <c r="D244" s="2968"/>
      <c r="E244" s="2968"/>
      <c r="F244" s="2969"/>
      <c r="G244" s="2836"/>
      <c r="H244" s="2837"/>
      <c r="I244" s="2834"/>
      <c r="J244" s="13" t="s">
        <v>52</v>
      </c>
      <c r="K244" s="351">
        <f t="shared" ref="K244:K245" si="80">L244+N244</f>
        <v>0</v>
      </c>
      <c r="L244" s="338">
        <v>0</v>
      </c>
      <c r="M244" s="339">
        <v>0</v>
      </c>
      <c r="N244" s="521">
        <v>0</v>
      </c>
      <c r="O244" s="707">
        <v>0</v>
      </c>
      <c r="P244" s="707">
        <v>0</v>
      </c>
      <c r="Q244" s="596"/>
      <c r="R244" s="1864"/>
      <c r="S244" s="1864"/>
      <c r="T244" s="120"/>
      <c r="U244" s="115"/>
      <c r="V244" s="127"/>
      <c r="W244" s="127"/>
      <c r="X244" s="127"/>
      <c r="Y244" s="127"/>
      <c r="Z244" s="127"/>
    </row>
    <row r="245" spans="1:26" s="123" customFormat="1" ht="13.8" thickBot="1">
      <c r="A245" s="2400"/>
      <c r="B245" s="2962"/>
      <c r="C245" s="2965"/>
      <c r="D245" s="2970"/>
      <c r="E245" s="2970"/>
      <c r="F245" s="2971"/>
      <c r="G245" s="2820"/>
      <c r="H245" s="2822"/>
      <c r="I245" s="2822"/>
      <c r="J245" s="483" t="s">
        <v>12</v>
      </c>
      <c r="K245" s="1708">
        <f t="shared" si="80"/>
        <v>70.010000000000005</v>
      </c>
      <c r="L245" s="153">
        <f t="shared" ref="L245:P245" si="81">SUM(L240:L244)</f>
        <v>0</v>
      </c>
      <c r="M245" s="153">
        <f t="shared" si="81"/>
        <v>0</v>
      </c>
      <c r="N245" s="14">
        <f t="shared" si="81"/>
        <v>70.010000000000005</v>
      </c>
      <c r="O245" s="174">
        <f t="shared" si="81"/>
        <v>0</v>
      </c>
      <c r="P245" s="174">
        <f t="shared" si="81"/>
        <v>0</v>
      </c>
      <c r="Q245" s="612"/>
      <c r="R245" s="389"/>
      <c r="S245" s="389"/>
      <c r="T245" s="390"/>
      <c r="U245" s="115"/>
      <c r="V245" s="127"/>
      <c r="W245" s="127"/>
      <c r="X245" s="127"/>
      <c r="Y245" s="127"/>
      <c r="Z245" s="127"/>
    </row>
    <row r="246" spans="1:26" ht="17.399999999999999" customHeight="1" thickBot="1">
      <c r="A246" s="2398" t="s">
        <v>11</v>
      </c>
      <c r="B246" s="1709" t="s">
        <v>13</v>
      </c>
      <c r="C246" s="3042" t="s">
        <v>117</v>
      </c>
      <c r="D246" s="3043"/>
      <c r="E246" s="3043"/>
      <c r="F246" s="3043"/>
      <c r="G246" s="3044"/>
      <c r="H246" s="3044"/>
      <c r="I246" s="3044"/>
      <c r="J246" s="3045"/>
      <c r="K246" s="227">
        <f>K82+K88+K94+K100+K106+K112+K118+K122+K128+K162+K132+K138+K144+K156+K167+K173+K179+K185+K191+K197+K227+K203+K215+K209+K150+K221+K233+K239+K245</f>
        <v>11950.21</v>
      </c>
      <c r="L246" s="227">
        <f t="shared" ref="L246:P246" si="82">L82+L88+L94+L100+L106+L112+L118+L122+L128+L162+L132+L138+L144+L156+L167+L173+L179+L185+L191+L197+L227+L203+L215+L209+L150+L221+L233+L239+L245</f>
        <v>2315.3000000000002</v>
      </c>
      <c r="M246" s="227">
        <f t="shared" si="82"/>
        <v>71</v>
      </c>
      <c r="N246" s="227">
        <f t="shared" si="82"/>
        <v>9634.91</v>
      </c>
      <c r="O246" s="227">
        <f t="shared" si="82"/>
        <v>7104.28</v>
      </c>
      <c r="P246" s="227">
        <f t="shared" si="82"/>
        <v>554</v>
      </c>
      <c r="Q246" s="73"/>
      <c r="R246" s="105"/>
      <c r="S246" s="105"/>
      <c r="T246" s="106"/>
      <c r="U246" s="127"/>
      <c r="V246" s="127"/>
      <c r="W246" s="127"/>
      <c r="X246" s="127"/>
      <c r="Y246" s="127"/>
      <c r="Z246" s="127"/>
    </row>
    <row r="247" spans="1:26" ht="13.8" thickBot="1">
      <c r="A247" s="2399" t="s">
        <v>11</v>
      </c>
      <c r="B247" s="3075" t="s">
        <v>59</v>
      </c>
      <c r="C247" s="3075"/>
      <c r="D247" s="3075"/>
      <c r="E247" s="3075"/>
      <c r="F247" s="3075"/>
      <c r="G247" s="3075"/>
      <c r="H247" s="3075"/>
      <c r="I247" s="3075"/>
      <c r="J247" s="3076"/>
      <c r="K247" s="241">
        <f>K246+K69</f>
        <v>18952.79</v>
      </c>
      <c r="L247" s="241">
        <f t="shared" ref="L247:P247" si="83">L246+L69</f>
        <v>2344.5</v>
      </c>
      <c r="M247" s="241">
        <f t="shared" si="83"/>
        <v>89</v>
      </c>
      <c r="N247" s="241">
        <f t="shared" si="83"/>
        <v>16608.29</v>
      </c>
      <c r="O247" s="241">
        <f t="shared" si="83"/>
        <v>7738.53</v>
      </c>
      <c r="P247" s="241">
        <f t="shared" si="83"/>
        <v>935.05</v>
      </c>
      <c r="Q247" s="83"/>
      <c r="R247" s="83"/>
      <c r="S247" s="83"/>
      <c r="T247" s="84"/>
      <c r="U247" s="127"/>
      <c r="V247" s="127"/>
      <c r="W247" s="127"/>
      <c r="X247" s="127"/>
      <c r="Y247" s="127"/>
      <c r="Z247" s="127"/>
    </row>
    <row r="248" spans="1:26" ht="13.8" thickBot="1">
      <c r="A248" s="2397" t="s">
        <v>13</v>
      </c>
      <c r="B248" s="3077" t="s">
        <v>116</v>
      </c>
      <c r="C248" s="3077"/>
      <c r="D248" s="3077"/>
      <c r="E248" s="3077"/>
      <c r="F248" s="3077"/>
      <c r="G248" s="3077"/>
      <c r="H248" s="3077"/>
      <c r="I248" s="3077"/>
      <c r="J248" s="3077"/>
      <c r="K248" s="3077"/>
      <c r="L248" s="3077"/>
      <c r="M248" s="3077"/>
      <c r="N248" s="3077"/>
      <c r="O248" s="3077"/>
      <c r="P248" s="3077"/>
      <c r="Q248" s="3077"/>
      <c r="R248" s="3077"/>
      <c r="S248" s="3077"/>
      <c r="T248" s="3078"/>
      <c r="U248" s="127"/>
      <c r="V248" s="127"/>
      <c r="W248" s="127"/>
      <c r="X248" s="127"/>
      <c r="Y248" s="127"/>
      <c r="Z248" s="127"/>
    </row>
    <row r="249" spans="1:26" ht="22.95" customHeight="1" thickBot="1">
      <c r="A249" s="2398" t="s">
        <v>13</v>
      </c>
      <c r="B249" s="24" t="s">
        <v>11</v>
      </c>
      <c r="C249" s="3079" t="s">
        <v>117</v>
      </c>
      <c r="D249" s="3080"/>
      <c r="E249" s="3080"/>
      <c r="F249" s="3080"/>
      <c r="G249" s="3080"/>
      <c r="H249" s="3080"/>
      <c r="I249" s="3080"/>
      <c r="J249" s="3080"/>
      <c r="K249" s="3080"/>
      <c r="L249" s="3080"/>
      <c r="M249" s="3080"/>
      <c r="N249" s="3080"/>
      <c r="O249" s="3080"/>
      <c r="P249" s="3080"/>
      <c r="Q249" s="3080"/>
      <c r="R249" s="3080"/>
      <c r="S249" s="3080"/>
      <c r="T249" s="3081"/>
      <c r="U249" s="127"/>
      <c r="V249" s="127"/>
      <c r="W249" s="127"/>
      <c r="X249" s="127"/>
      <c r="Y249" s="127"/>
      <c r="Z249" s="127"/>
    </row>
    <row r="250" spans="1:26" ht="13.2" customHeight="1">
      <c r="A250" s="2932" t="s">
        <v>13</v>
      </c>
      <c r="B250" s="2932" t="s">
        <v>11</v>
      </c>
      <c r="C250" s="3007" t="s">
        <v>11</v>
      </c>
      <c r="D250" s="2935"/>
      <c r="E250" s="2936"/>
      <c r="F250" s="2937"/>
      <c r="G250" s="3029" t="s">
        <v>118</v>
      </c>
      <c r="H250" s="3018" t="s">
        <v>40</v>
      </c>
      <c r="I250" s="3022" t="s">
        <v>67</v>
      </c>
      <c r="J250" s="192" t="s">
        <v>80</v>
      </c>
      <c r="K250" s="229">
        <f>L250+N250</f>
        <v>0</v>
      </c>
      <c r="L250" s="229">
        <f>L256+L262+L268+L274+L280+L286+L296+L311+L317+L327+L333+L339+L345+L292+L302+L306+L323</f>
        <v>0</v>
      </c>
      <c r="M250" s="229">
        <f t="shared" ref="M250:P251" si="84">M256+M262+M268+M274+M280+M286+M296+M311+M317+M327+M333+M339+M345+M292+M302+M306+M323</f>
        <v>0</v>
      </c>
      <c r="N250" s="229">
        <f t="shared" si="84"/>
        <v>0</v>
      </c>
      <c r="O250" s="229">
        <f t="shared" si="84"/>
        <v>288.3</v>
      </c>
      <c r="P250" s="229">
        <f t="shared" si="84"/>
        <v>288.3</v>
      </c>
      <c r="Q250" s="42"/>
      <c r="R250" s="52"/>
      <c r="S250" s="53"/>
      <c r="T250" s="28"/>
      <c r="U250" s="127"/>
      <c r="V250" s="127"/>
      <c r="W250" s="127"/>
      <c r="X250" s="127"/>
      <c r="Y250" s="127"/>
      <c r="Z250" s="127"/>
    </row>
    <row r="251" spans="1:26">
      <c r="A251" s="2933"/>
      <c r="B251" s="2933"/>
      <c r="C251" s="2945"/>
      <c r="D251" s="2938"/>
      <c r="E251" s="2939"/>
      <c r="F251" s="2940"/>
      <c r="G251" s="3030"/>
      <c r="H251" s="3019"/>
      <c r="I251" s="3023"/>
      <c r="J251" s="193" t="s">
        <v>68</v>
      </c>
      <c r="K251" s="229">
        <f>L251+N251</f>
        <v>6118.9999999999991</v>
      </c>
      <c r="L251" s="229">
        <f>L257+L263+L269+L275+L281+L287+L297+L312+L318+L328+L334+L340+L346+L293+L303+L307+L324</f>
        <v>13.700000000000001</v>
      </c>
      <c r="M251" s="229">
        <f t="shared" si="84"/>
        <v>8.6</v>
      </c>
      <c r="N251" s="229">
        <f t="shared" si="84"/>
        <v>6105.2999999999993</v>
      </c>
      <c r="O251" s="229">
        <f t="shared" si="84"/>
        <v>1589.6</v>
      </c>
      <c r="P251" s="229">
        <f t="shared" si="84"/>
        <v>611</v>
      </c>
      <c r="Q251" s="70"/>
      <c r="R251" s="56"/>
      <c r="S251" s="57"/>
      <c r="T251" s="33"/>
      <c r="U251" s="127"/>
      <c r="V251" s="127"/>
      <c r="W251" s="127"/>
      <c r="X251" s="127"/>
      <c r="Y251" s="127"/>
      <c r="Z251" s="127"/>
    </row>
    <row r="252" spans="1:26">
      <c r="A252" s="2933"/>
      <c r="B252" s="2933"/>
      <c r="C252" s="2945"/>
      <c r="D252" s="2938"/>
      <c r="E252" s="2939"/>
      <c r="F252" s="2940"/>
      <c r="G252" s="3030"/>
      <c r="H252" s="3020"/>
      <c r="I252" s="3024"/>
      <c r="J252" s="193" t="s">
        <v>36</v>
      </c>
      <c r="K252" s="229">
        <f>L252+N252</f>
        <v>9.1</v>
      </c>
      <c r="L252" s="250">
        <f>L258+L264+L270+L276+L282+L288+L294+L298+L304+L308+L313+L319+L325+L341+L329+L335+L347</f>
        <v>9.1</v>
      </c>
      <c r="M252" s="250">
        <f t="shared" ref="M252:P252" si="85">M258+M264+M270+M276+M282+M288+M294+M298+M304+M308+M313+M319+M325+M341+M329+M335+M347</f>
        <v>8.6</v>
      </c>
      <c r="N252" s="250">
        <f t="shared" si="85"/>
        <v>0</v>
      </c>
      <c r="O252" s="250">
        <f t="shared" si="85"/>
        <v>2649.7</v>
      </c>
      <c r="P252" s="250">
        <f t="shared" si="85"/>
        <v>380</v>
      </c>
      <c r="Q252" s="70"/>
      <c r="R252" s="68"/>
      <c r="S252" s="69"/>
      <c r="T252" s="35"/>
      <c r="U252" s="127"/>
      <c r="V252" s="127"/>
      <c r="W252" s="127"/>
      <c r="X252" s="127"/>
      <c r="Y252" s="127"/>
      <c r="Z252" s="127"/>
    </row>
    <row r="253" spans="1:26">
      <c r="A253" s="2933"/>
      <c r="B253" s="2933"/>
      <c r="C253" s="2945"/>
      <c r="D253" s="2938"/>
      <c r="E253" s="2939"/>
      <c r="F253" s="2940"/>
      <c r="G253" s="3030"/>
      <c r="H253" s="3020"/>
      <c r="I253" s="3020"/>
      <c r="J253" s="479" t="s">
        <v>495</v>
      </c>
      <c r="K253" s="229">
        <f t="shared" ref="K253:K254" si="86">L253+N253</f>
        <v>565.6</v>
      </c>
      <c r="L253" s="250">
        <f>L259+L265+L271+L277+L283+L289+L299+L314+L320+L330+L336+L342+L348</f>
        <v>3.9</v>
      </c>
      <c r="M253" s="250">
        <f t="shared" ref="M253:P254" si="87">M259+M265+M271+M277+M283+M289+M299+M314+M320+M330+M336+M342+M348</f>
        <v>0</v>
      </c>
      <c r="N253" s="250">
        <f t="shared" si="87"/>
        <v>561.70000000000005</v>
      </c>
      <c r="O253" s="250">
        <f t="shared" si="87"/>
        <v>0</v>
      </c>
      <c r="P253" s="250">
        <f t="shared" si="87"/>
        <v>0</v>
      </c>
      <c r="Q253" s="70"/>
      <c r="R253" s="68"/>
      <c r="S253" s="480"/>
      <c r="T253" s="35"/>
      <c r="U253" s="127"/>
      <c r="V253" s="127"/>
      <c r="W253" s="127"/>
      <c r="X253" s="127"/>
      <c r="Y253" s="127"/>
      <c r="Z253" s="127"/>
    </row>
    <row r="254" spans="1:26">
      <c r="A254" s="2933"/>
      <c r="B254" s="2933"/>
      <c r="C254" s="2945"/>
      <c r="D254" s="2938"/>
      <c r="E254" s="2939"/>
      <c r="F254" s="2940"/>
      <c r="G254" s="3030"/>
      <c r="H254" s="3020"/>
      <c r="I254" s="3020"/>
      <c r="J254" s="479" t="s">
        <v>52</v>
      </c>
      <c r="K254" s="229">
        <f t="shared" si="86"/>
        <v>0</v>
      </c>
      <c r="L254" s="270">
        <f>L260+L266+L272+L278+L284+L290+L300+L315+L321+L331+L337+L343+L349</f>
        <v>0</v>
      </c>
      <c r="M254" s="270">
        <f t="shared" si="87"/>
        <v>0</v>
      </c>
      <c r="N254" s="270">
        <f t="shared" si="87"/>
        <v>0</v>
      </c>
      <c r="O254" s="270">
        <f t="shared" si="87"/>
        <v>0</v>
      </c>
      <c r="P254" s="270">
        <f t="shared" si="87"/>
        <v>0</v>
      </c>
      <c r="Q254" s="70"/>
      <c r="R254" s="68"/>
      <c r="S254" s="480"/>
      <c r="T254" s="35"/>
      <c r="U254" s="127"/>
      <c r="V254" s="127"/>
      <c r="W254" s="127"/>
      <c r="X254" s="127"/>
      <c r="Y254" s="127"/>
      <c r="Z254" s="127"/>
    </row>
    <row r="255" spans="1:26" ht="13.8" thickBot="1">
      <c r="A255" s="2934"/>
      <c r="B255" s="2934"/>
      <c r="C255" s="3008"/>
      <c r="D255" s="2941"/>
      <c r="E255" s="2942"/>
      <c r="F255" s="2943"/>
      <c r="G255" s="3031"/>
      <c r="H255" s="3021"/>
      <c r="I255" s="3021"/>
      <c r="J255" s="36" t="s">
        <v>12</v>
      </c>
      <c r="K255" s="609">
        <f>L255+N255</f>
        <v>6693.6999999999989</v>
      </c>
      <c r="L255" s="234">
        <f t="shared" ref="L255:P255" si="88">L250+L251+L252+L253+L254</f>
        <v>26.7</v>
      </c>
      <c r="M255" s="234">
        <f t="shared" si="88"/>
        <v>17.2</v>
      </c>
      <c r="N255" s="234">
        <f t="shared" si="88"/>
        <v>6666.9999999999991</v>
      </c>
      <c r="O255" s="234">
        <f t="shared" si="88"/>
        <v>4527.5999999999995</v>
      </c>
      <c r="P255" s="234">
        <f t="shared" si="88"/>
        <v>1279.3</v>
      </c>
      <c r="Q255" s="71"/>
      <c r="R255" s="60"/>
      <c r="S255" s="61"/>
      <c r="T255" s="40"/>
      <c r="U255" s="127"/>
      <c r="V255" s="127"/>
      <c r="W255" s="127"/>
      <c r="X255" s="127"/>
      <c r="Y255" s="127"/>
      <c r="Z255" s="127"/>
    </row>
    <row r="256" spans="1:26" ht="1.2" hidden="1" customHeight="1" thickBot="1">
      <c r="A256" s="2932" t="s">
        <v>13</v>
      </c>
      <c r="B256" s="2932"/>
      <c r="C256" s="3007"/>
      <c r="D256" s="573"/>
      <c r="E256" s="573"/>
      <c r="F256" s="573"/>
      <c r="G256" s="3039" t="s">
        <v>119</v>
      </c>
      <c r="H256" s="3018" t="s">
        <v>40</v>
      </c>
      <c r="I256" s="3022" t="s">
        <v>327</v>
      </c>
      <c r="J256" s="149" t="s">
        <v>80</v>
      </c>
      <c r="K256" s="214">
        <f>L256+N256</f>
        <v>0</v>
      </c>
      <c r="L256" s="208">
        <v>0</v>
      </c>
      <c r="M256" s="209">
        <v>0</v>
      </c>
      <c r="N256" s="210">
        <v>0</v>
      </c>
      <c r="O256" s="672">
        <v>0</v>
      </c>
      <c r="P256" s="673">
        <v>0</v>
      </c>
      <c r="Q256" s="42"/>
      <c r="R256" s="52"/>
      <c r="S256" s="53"/>
      <c r="T256" s="28"/>
      <c r="U256" s="127"/>
      <c r="V256" s="127"/>
      <c r="W256" s="127"/>
      <c r="X256" s="127"/>
      <c r="Y256" s="127"/>
      <c r="Z256" s="127"/>
    </row>
    <row r="257" spans="1:26" ht="13.95" hidden="1" customHeight="1" thickBot="1">
      <c r="A257" s="2933"/>
      <c r="B257" s="2933"/>
      <c r="C257" s="2945"/>
      <c r="D257" s="2734"/>
      <c r="E257" s="2734"/>
      <c r="F257" s="2734"/>
      <c r="G257" s="3040"/>
      <c r="H257" s="3019"/>
      <c r="I257" s="3023"/>
      <c r="J257" s="29" t="s">
        <v>68</v>
      </c>
      <c r="K257" s="203">
        <f>L257+N257</f>
        <v>0</v>
      </c>
      <c r="L257" s="204">
        <v>0</v>
      </c>
      <c r="M257" s="205">
        <v>0</v>
      </c>
      <c r="N257" s="206">
        <v>0</v>
      </c>
      <c r="O257" s="674">
        <v>0</v>
      </c>
      <c r="P257" s="675">
        <v>0</v>
      </c>
      <c r="Q257" s="70"/>
      <c r="R257" s="56"/>
      <c r="S257" s="57"/>
      <c r="T257" s="33"/>
      <c r="U257" s="127"/>
      <c r="V257" s="127"/>
      <c r="W257" s="127"/>
      <c r="X257" s="127"/>
      <c r="Y257" s="127"/>
      <c r="Z257" s="127"/>
    </row>
    <row r="258" spans="1:26" ht="13.95" hidden="1" customHeight="1" thickBot="1">
      <c r="A258" s="2933"/>
      <c r="B258" s="2933"/>
      <c r="C258" s="2945"/>
      <c r="D258" s="2734"/>
      <c r="E258" s="2734"/>
      <c r="F258" s="2734"/>
      <c r="G258" s="3040"/>
      <c r="H258" s="3020"/>
      <c r="I258" s="3024"/>
      <c r="J258" s="29" t="s">
        <v>36</v>
      </c>
      <c r="K258" s="203">
        <f t="shared" ref="K258:K260" si="89">L258+N258</f>
        <v>0</v>
      </c>
      <c r="L258" s="204">
        <v>0</v>
      </c>
      <c r="M258" s="205">
        <v>0</v>
      </c>
      <c r="N258" s="206">
        <v>0</v>
      </c>
      <c r="O258" s="674">
        <v>0</v>
      </c>
      <c r="P258" s="675">
        <v>0</v>
      </c>
      <c r="Q258" s="70"/>
      <c r="R258" s="68"/>
      <c r="S258" s="69"/>
      <c r="T258" s="35"/>
      <c r="U258" s="127"/>
      <c r="V258" s="127"/>
      <c r="W258" s="127"/>
      <c r="X258" s="127"/>
      <c r="Y258" s="127"/>
      <c r="Z258" s="127"/>
    </row>
    <row r="259" spans="1:26" ht="13.95" hidden="1" customHeight="1" thickBot="1">
      <c r="A259" s="2933"/>
      <c r="B259" s="2933"/>
      <c r="C259" s="2945"/>
      <c r="D259" s="2734"/>
      <c r="E259" s="2734"/>
      <c r="F259" s="2734"/>
      <c r="G259" s="3040"/>
      <c r="H259" s="3020"/>
      <c r="I259" s="3020"/>
      <c r="J259" s="29" t="s">
        <v>495</v>
      </c>
      <c r="K259" s="203">
        <f t="shared" si="89"/>
        <v>0</v>
      </c>
      <c r="L259" s="204">
        <v>0</v>
      </c>
      <c r="M259" s="205">
        <v>0</v>
      </c>
      <c r="N259" s="206">
        <v>0</v>
      </c>
      <c r="O259" s="674">
        <v>0</v>
      </c>
      <c r="P259" s="675">
        <v>0</v>
      </c>
      <c r="Q259" s="70"/>
      <c r="R259" s="68"/>
      <c r="S259" s="480"/>
      <c r="T259" s="35"/>
      <c r="U259" s="127"/>
      <c r="V259" s="127"/>
      <c r="W259" s="127"/>
      <c r="X259" s="127"/>
      <c r="Y259" s="127"/>
      <c r="Z259" s="127"/>
    </row>
    <row r="260" spans="1:26" ht="13.95" hidden="1" customHeight="1" thickBot="1">
      <c r="A260" s="2933"/>
      <c r="B260" s="2933"/>
      <c r="C260" s="2945"/>
      <c r="D260" s="2734"/>
      <c r="E260" s="2734"/>
      <c r="F260" s="2734"/>
      <c r="G260" s="3040"/>
      <c r="H260" s="3020"/>
      <c r="I260" s="3020"/>
      <c r="J260" s="13" t="s">
        <v>52</v>
      </c>
      <c r="K260" s="203">
        <f t="shared" si="89"/>
        <v>0</v>
      </c>
      <c r="L260" s="238">
        <v>0</v>
      </c>
      <c r="M260" s="240">
        <v>0</v>
      </c>
      <c r="N260" s="239">
        <v>0</v>
      </c>
      <c r="O260" s="676">
        <v>0</v>
      </c>
      <c r="P260" s="677">
        <v>0</v>
      </c>
      <c r="Q260" s="70"/>
      <c r="R260" s="68"/>
      <c r="S260" s="127"/>
      <c r="T260" s="35"/>
      <c r="U260" s="127"/>
      <c r="V260" s="127"/>
      <c r="W260" s="127"/>
      <c r="X260" s="127"/>
      <c r="Y260" s="127"/>
      <c r="Z260" s="127"/>
    </row>
    <row r="261" spans="1:26" ht="13.95" hidden="1" customHeight="1" thickBot="1">
      <c r="A261" s="2934"/>
      <c r="B261" s="2934"/>
      <c r="C261" s="3008"/>
      <c r="D261" s="574"/>
      <c r="E261" s="574"/>
      <c r="F261" s="574"/>
      <c r="G261" s="3041"/>
      <c r="H261" s="3021"/>
      <c r="I261" s="3021"/>
      <c r="J261" s="36" t="s">
        <v>12</v>
      </c>
      <c r="K261" s="197">
        <f>SUM(K256:K260)</f>
        <v>0</v>
      </c>
      <c r="L261" s="197">
        <f t="shared" ref="L261:P261" si="90">SUM(L256:L260)</f>
        <v>0</v>
      </c>
      <c r="M261" s="197">
        <f t="shared" si="90"/>
        <v>0</v>
      </c>
      <c r="N261" s="197">
        <f t="shared" si="90"/>
        <v>0</v>
      </c>
      <c r="O261" s="197">
        <f t="shared" si="90"/>
        <v>0</v>
      </c>
      <c r="P261" s="197">
        <f t="shared" si="90"/>
        <v>0</v>
      </c>
      <c r="Q261" s="71"/>
      <c r="R261" s="60"/>
      <c r="S261" s="61"/>
      <c r="T261" s="40"/>
      <c r="U261" s="127"/>
      <c r="V261" s="127"/>
      <c r="W261" s="127"/>
      <c r="X261" s="127"/>
      <c r="Y261" s="127"/>
      <c r="Z261" s="127"/>
    </row>
    <row r="262" spans="1:26" ht="13.2" customHeight="1">
      <c r="A262" s="2932"/>
      <c r="B262" s="2932"/>
      <c r="C262" s="3007"/>
      <c r="D262" s="2935"/>
      <c r="E262" s="2936"/>
      <c r="F262" s="2937"/>
      <c r="G262" s="3015" t="s">
        <v>120</v>
      </c>
      <c r="H262" s="3018" t="s">
        <v>40</v>
      </c>
      <c r="I262" s="3022" t="s">
        <v>327</v>
      </c>
      <c r="J262" s="149" t="s">
        <v>80</v>
      </c>
      <c r="K262" s="214">
        <f>L262+N262</f>
        <v>0</v>
      </c>
      <c r="L262" s="208">
        <v>0</v>
      </c>
      <c r="M262" s="209">
        <v>0</v>
      </c>
      <c r="N262" s="210">
        <v>0</v>
      </c>
      <c r="O262" s="672">
        <v>0</v>
      </c>
      <c r="P262" s="673">
        <v>0</v>
      </c>
      <c r="Q262" s="1710" t="s">
        <v>370</v>
      </c>
      <c r="R262" s="52" t="s">
        <v>41</v>
      </c>
      <c r="S262" s="53"/>
      <c r="T262" s="28"/>
      <c r="U262" s="127"/>
      <c r="V262" s="127"/>
      <c r="W262" s="127"/>
      <c r="X262" s="127"/>
      <c r="Y262" s="127"/>
      <c r="Z262" s="127"/>
    </row>
    <row r="263" spans="1:26">
      <c r="A263" s="2933"/>
      <c r="B263" s="2933"/>
      <c r="C263" s="2945"/>
      <c r="D263" s="2938"/>
      <c r="E263" s="2939"/>
      <c r="F263" s="2940"/>
      <c r="G263" s="3016"/>
      <c r="H263" s="3019"/>
      <c r="I263" s="3023"/>
      <c r="J263" s="29" t="s">
        <v>68</v>
      </c>
      <c r="K263" s="203">
        <f>L263+N263</f>
        <v>600</v>
      </c>
      <c r="L263" s="204">
        <v>0</v>
      </c>
      <c r="M263" s="205">
        <v>0</v>
      </c>
      <c r="N263" s="206">
        <v>600</v>
      </c>
      <c r="O263" s="674">
        <v>0</v>
      </c>
      <c r="P263" s="675">
        <v>0</v>
      </c>
      <c r="Q263" s="70"/>
      <c r="R263" s="56"/>
      <c r="S263" s="57"/>
      <c r="T263" s="33"/>
      <c r="U263" s="127"/>
      <c r="V263" s="127"/>
      <c r="W263" s="127"/>
      <c r="X263" s="127"/>
      <c r="Y263" s="127"/>
      <c r="Z263" s="127"/>
    </row>
    <row r="264" spans="1:26">
      <c r="A264" s="2933"/>
      <c r="B264" s="2933"/>
      <c r="C264" s="2945"/>
      <c r="D264" s="2938"/>
      <c r="E264" s="2939"/>
      <c r="F264" s="2940"/>
      <c r="G264" s="3016"/>
      <c r="H264" s="3020"/>
      <c r="I264" s="3024"/>
      <c r="J264" s="29" t="s">
        <v>36</v>
      </c>
      <c r="K264" s="203">
        <f t="shared" ref="K264:K266" si="91">L264+N264</f>
        <v>1.2</v>
      </c>
      <c r="L264" s="204">
        <v>1.2</v>
      </c>
      <c r="M264" s="205">
        <v>1.1000000000000001</v>
      </c>
      <c r="N264" s="206">
        <v>0</v>
      </c>
      <c r="O264" s="674">
        <v>0</v>
      </c>
      <c r="P264" s="675">
        <v>0</v>
      </c>
      <c r="Q264" s="70"/>
      <c r="R264" s="68"/>
      <c r="S264" s="69"/>
      <c r="T264" s="35"/>
      <c r="U264" s="127"/>
      <c r="V264" s="127"/>
      <c r="W264" s="127"/>
      <c r="X264" s="127"/>
      <c r="Y264" s="127"/>
      <c r="Z264" s="127"/>
    </row>
    <row r="265" spans="1:26">
      <c r="A265" s="2933"/>
      <c r="B265" s="2933"/>
      <c r="C265" s="2945"/>
      <c r="D265" s="2938"/>
      <c r="E265" s="2939"/>
      <c r="F265" s="2940"/>
      <c r="G265" s="3016"/>
      <c r="H265" s="3020"/>
      <c r="I265" s="3020"/>
      <c r="J265" s="29" t="s">
        <v>495</v>
      </c>
      <c r="K265" s="203">
        <f t="shared" si="91"/>
        <v>253</v>
      </c>
      <c r="L265" s="204">
        <v>0</v>
      </c>
      <c r="M265" s="205">
        <v>0</v>
      </c>
      <c r="N265" s="206">
        <v>253</v>
      </c>
      <c r="O265" s="674">
        <v>0</v>
      </c>
      <c r="P265" s="675">
        <v>0</v>
      </c>
      <c r="Q265" s="180"/>
      <c r="R265" s="68"/>
      <c r="S265" s="69"/>
      <c r="T265" s="35"/>
      <c r="U265" s="127"/>
      <c r="V265" s="127"/>
      <c r="W265" s="127"/>
      <c r="X265" s="127"/>
      <c r="Y265" s="127"/>
      <c r="Z265" s="127"/>
    </row>
    <row r="266" spans="1:26">
      <c r="A266" s="2933"/>
      <c r="B266" s="2933"/>
      <c r="C266" s="2945"/>
      <c r="D266" s="2938"/>
      <c r="E266" s="2939"/>
      <c r="F266" s="2940"/>
      <c r="G266" s="3016"/>
      <c r="H266" s="3020"/>
      <c r="I266" s="3020"/>
      <c r="J266" s="13" t="s">
        <v>52</v>
      </c>
      <c r="K266" s="203">
        <f t="shared" si="91"/>
        <v>0</v>
      </c>
      <c r="L266" s="238">
        <v>0</v>
      </c>
      <c r="M266" s="240">
        <v>0</v>
      </c>
      <c r="N266" s="239">
        <v>0</v>
      </c>
      <c r="O266" s="676">
        <v>0</v>
      </c>
      <c r="P266" s="677">
        <v>0</v>
      </c>
      <c r="Q266" s="180"/>
      <c r="R266" s="68"/>
      <c r="S266" s="69"/>
      <c r="T266" s="35"/>
      <c r="U266" s="127"/>
      <c r="V266" s="127"/>
      <c r="W266" s="127"/>
      <c r="X266" s="127"/>
      <c r="Y266" s="127"/>
      <c r="Z266" s="127"/>
    </row>
    <row r="267" spans="1:26" ht="13.8" thickBot="1">
      <c r="A267" s="2934"/>
      <c r="B267" s="2934"/>
      <c r="C267" s="3008"/>
      <c r="D267" s="2941"/>
      <c r="E267" s="2942"/>
      <c r="F267" s="2943"/>
      <c r="G267" s="3017"/>
      <c r="H267" s="3021"/>
      <c r="I267" s="3021"/>
      <c r="J267" s="36" t="s">
        <v>12</v>
      </c>
      <c r="K267" s="197">
        <f>SUM(K262:K266)</f>
        <v>854.2</v>
      </c>
      <c r="L267" s="197">
        <f t="shared" ref="L267:P267" si="92">SUM(L262:L266)</f>
        <v>1.2</v>
      </c>
      <c r="M267" s="197">
        <f t="shared" si="92"/>
        <v>1.1000000000000001</v>
      </c>
      <c r="N267" s="197">
        <f t="shared" si="92"/>
        <v>853</v>
      </c>
      <c r="O267" s="197">
        <f t="shared" si="92"/>
        <v>0</v>
      </c>
      <c r="P267" s="197">
        <f t="shared" si="92"/>
        <v>0</v>
      </c>
      <c r="Q267" s="71"/>
      <c r="R267" s="60"/>
      <c r="S267" s="61"/>
      <c r="T267" s="40"/>
      <c r="U267" s="127"/>
      <c r="V267" s="127"/>
      <c r="W267" s="127"/>
      <c r="X267" s="127"/>
      <c r="Y267" s="127"/>
      <c r="Z267" s="127"/>
    </row>
    <row r="268" spans="1:26" ht="24" customHeight="1">
      <c r="A268" s="2932"/>
      <c r="B268" s="2932"/>
      <c r="C268" s="3007"/>
      <c r="D268" s="2935"/>
      <c r="E268" s="2936"/>
      <c r="F268" s="2937"/>
      <c r="G268" s="3015" t="s">
        <v>121</v>
      </c>
      <c r="H268" s="3018" t="s">
        <v>40</v>
      </c>
      <c r="I268" s="3022" t="s">
        <v>327</v>
      </c>
      <c r="J268" s="149" t="s">
        <v>80</v>
      </c>
      <c r="K268" s="214">
        <f>L268+N268</f>
        <v>0</v>
      </c>
      <c r="L268" s="208">
        <v>0</v>
      </c>
      <c r="M268" s="209">
        <v>0</v>
      </c>
      <c r="N268" s="210">
        <v>0</v>
      </c>
      <c r="O268" s="672">
        <v>0</v>
      </c>
      <c r="P268" s="673">
        <v>0</v>
      </c>
      <c r="Q268" s="2727" t="s">
        <v>371</v>
      </c>
      <c r="R268" s="52" t="s">
        <v>41</v>
      </c>
      <c r="S268" s="53"/>
      <c r="T268" s="28"/>
      <c r="U268" s="127"/>
      <c r="V268" s="127"/>
      <c r="W268" s="127"/>
      <c r="X268" s="127"/>
      <c r="Y268" s="127"/>
      <c r="Z268" s="127"/>
    </row>
    <row r="269" spans="1:26">
      <c r="A269" s="2933"/>
      <c r="B269" s="2933"/>
      <c r="C269" s="2945"/>
      <c r="D269" s="2938"/>
      <c r="E269" s="2939"/>
      <c r="F269" s="2940"/>
      <c r="G269" s="3016"/>
      <c r="H269" s="3019"/>
      <c r="I269" s="3023"/>
      <c r="J269" s="29" t="s">
        <v>68</v>
      </c>
      <c r="K269" s="203">
        <f>L269+N269</f>
        <v>2579</v>
      </c>
      <c r="L269" s="204">
        <v>2</v>
      </c>
      <c r="M269" s="205">
        <v>0</v>
      </c>
      <c r="N269" s="206">
        <v>2577</v>
      </c>
      <c r="O269" s="674">
        <v>0</v>
      </c>
      <c r="P269" s="675">
        <v>0</v>
      </c>
      <c r="Q269" s="70"/>
      <c r="R269" s="56"/>
      <c r="S269" s="57"/>
      <c r="T269" s="33"/>
      <c r="U269" s="127"/>
      <c r="V269" s="127"/>
      <c r="W269" s="127"/>
      <c r="X269" s="127"/>
      <c r="Y269" s="127"/>
      <c r="Z269" s="127"/>
    </row>
    <row r="270" spans="1:26">
      <c r="A270" s="2933"/>
      <c r="B270" s="2933"/>
      <c r="C270" s="2945"/>
      <c r="D270" s="2938"/>
      <c r="E270" s="2939"/>
      <c r="F270" s="2940"/>
      <c r="G270" s="3016"/>
      <c r="H270" s="3020"/>
      <c r="I270" s="3024"/>
      <c r="J270" s="29" t="s">
        <v>36</v>
      </c>
      <c r="K270" s="203">
        <f t="shared" ref="K270:K272" si="93">L270+N270</f>
        <v>2.5</v>
      </c>
      <c r="L270" s="204">
        <v>2.5</v>
      </c>
      <c r="M270" s="205">
        <v>2.4</v>
      </c>
      <c r="N270" s="206">
        <v>0</v>
      </c>
      <c r="O270" s="674">
        <v>0</v>
      </c>
      <c r="P270" s="675">
        <v>0</v>
      </c>
      <c r="Q270" s="70"/>
      <c r="R270" s="68"/>
      <c r="S270" s="69"/>
      <c r="T270" s="35"/>
      <c r="U270" s="127"/>
      <c r="V270" s="127"/>
      <c r="W270" s="127"/>
      <c r="X270" s="127"/>
      <c r="Y270" s="127"/>
      <c r="Z270" s="127"/>
    </row>
    <row r="271" spans="1:26">
      <c r="A271" s="2933"/>
      <c r="B271" s="2933"/>
      <c r="C271" s="2945"/>
      <c r="D271" s="2938"/>
      <c r="E271" s="2939"/>
      <c r="F271" s="2940"/>
      <c r="G271" s="3016"/>
      <c r="H271" s="3020"/>
      <c r="I271" s="3020"/>
      <c r="J271" s="29" t="s">
        <v>495</v>
      </c>
      <c r="K271" s="203">
        <f t="shared" si="93"/>
        <v>12.1</v>
      </c>
      <c r="L271" s="204">
        <v>0</v>
      </c>
      <c r="M271" s="205">
        <v>0</v>
      </c>
      <c r="N271" s="206">
        <v>12.1</v>
      </c>
      <c r="O271" s="674">
        <v>0</v>
      </c>
      <c r="P271" s="675">
        <v>0</v>
      </c>
      <c r="Q271" s="180"/>
      <c r="R271" s="68"/>
      <c r="S271" s="69"/>
      <c r="T271" s="35"/>
      <c r="U271" s="127"/>
      <c r="V271" s="127"/>
      <c r="W271" s="127"/>
      <c r="X271" s="127"/>
      <c r="Y271" s="127"/>
      <c r="Z271" s="127"/>
    </row>
    <row r="272" spans="1:26">
      <c r="A272" s="2933"/>
      <c r="B272" s="2933"/>
      <c r="C272" s="2945"/>
      <c r="D272" s="2938"/>
      <c r="E272" s="2939"/>
      <c r="F272" s="2940"/>
      <c r="G272" s="3016"/>
      <c r="H272" s="3020"/>
      <c r="I272" s="3020"/>
      <c r="J272" s="13" t="s">
        <v>52</v>
      </c>
      <c r="K272" s="203">
        <f t="shared" si="93"/>
        <v>0</v>
      </c>
      <c r="L272" s="238">
        <v>0</v>
      </c>
      <c r="M272" s="240">
        <v>0</v>
      </c>
      <c r="N272" s="239">
        <v>0</v>
      </c>
      <c r="O272" s="676">
        <v>0</v>
      </c>
      <c r="P272" s="677">
        <v>0</v>
      </c>
      <c r="Q272" s="180"/>
      <c r="R272" s="68"/>
      <c r="S272" s="69"/>
      <c r="T272" s="35"/>
      <c r="U272" s="127"/>
      <c r="V272" s="127"/>
      <c r="W272" s="127"/>
      <c r="X272" s="127"/>
      <c r="Y272" s="127"/>
      <c r="Z272" s="127"/>
    </row>
    <row r="273" spans="1:26" ht="13.8" thickBot="1">
      <c r="A273" s="2934"/>
      <c r="B273" s="2934"/>
      <c r="C273" s="3008"/>
      <c r="D273" s="2941"/>
      <c r="E273" s="2942"/>
      <c r="F273" s="2943"/>
      <c r="G273" s="3017"/>
      <c r="H273" s="3021"/>
      <c r="I273" s="3021"/>
      <c r="J273" s="36" t="s">
        <v>12</v>
      </c>
      <c r="K273" s="197">
        <f>SUM(K268:K272)</f>
        <v>2593.6</v>
      </c>
      <c r="L273" s="197">
        <f t="shared" ref="L273:P273" si="94">SUM(L268:L272)</f>
        <v>4.5</v>
      </c>
      <c r="M273" s="197">
        <f t="shared" si="94"/>
        <v>2.4</v>
      </c>
      <c r="N273" s="197">
        <f t="shared" si="94"/>
        <v>2589.1</v>
      </c>
      <c r="O273" s="197">
        <f t="shared" si="94"/>
        <v>0</v>
      </c>
      <c r="P273" s="197">
        <f t="shared" si="94"/>
        <v>0</v>
      </c>
      <c r="Q273" s="71"/>
      <c r="R273" s="60"/>
      <c r="S273" s="61"/>
      <c r="T273" s="40"/>
      <c r="U273" s="127"/>
      <c r="V273" s="127"/>
      <c r="W273" s="127"/>
      <c r="X273" s="127"/>
      <c r="Y273" s="127"/>
      <c r="Z273" s="127"/>
    </row>
    <row r="274" spans="1:26" ht="13.2" customHeight="1">
      <c r="A274" s="2932"/>
      <c r="B274" s="2932"/>
      <c r="C274" s="3007"/>
      <c r="D274" s="2935"/>
      <c r="E274" s="2936"/>
      <c r="F274" s="2937"/>
      <c r="G274" s="3015" t="s">
        <v>122</v>
      </c>
      <c r="H274" s="3018" t="s">
        <v>40</v>
      </c>
      <c r="I274" s="3022" t="s">
        <v>329</v>
      </c>
      <c r="J274" s="149" t="s">
        <v>80</v>
      </c>
      <c r="K274" s="214">
        <f>L274+N274</f>
        <v>0</v>
      </c>
      <c r="L274" s="208">
        <v>0</v>
      </c>
      <c r="M274" s="209">
        <v>0</v>
      </c>
      <c r="N274" s="210">
        <v>0</v>
      </c>
      <c r="O274" s="672">
        <v>288.3</v>
      </c>
      <c r="P274" s="673">
        <v>288.3</v>
      </c>
      <c r="Q274" s="1710" t="s">
        <v>82</v>
      </c>
      <c r="R274" s="52"/>
      <c r="S274" s="53"/>
      <c r="T274" s="28"/>
      <c r="U274" s="127"/>
      <c r="V274" s="127"/>
      <c r="W274" s="127"/>
      <c r="X274" s="127"/>
      <c r="Y274" s="127"/>
      <c r="Z274" s="127"/>
    </row>
    <row r="275" spans="1:26">
      <c r="A275" s="2933"/>
      <c r="B275" s="2933"/>
      <c r="C275" s="2945"/>
      <c r="D275" s="2938"/>
      <c r="E275" s="2939"/>
      <c r="F275" s="2940"/>
      <c r="G275" s="3016"/>
      <c r="H275" s="3019"/>
      <c r="I275" s="3023"/>
      <c r="J275" s="29" t="s">
        <v>68</v>
      </c>
      <c r="K275" s="203">
        <f>L275+N275</f>
        <v>419.3</v>
      </c>
      <c r="L275" s="204">
        <v>8.3000000000000007</v>
      </c>
      <c r="M275" s="205">
        <v>7.8</v>
      </c>
      <c r="N275" s="206">
        <v>411</v>
      </c>
      <c r="O275" s="674">
        <v>200</v>
      </c>
      <c r="P275" s="675">
        <v>611</v>
      </c>
      <c r="Q275" s="2726" t="s">
        <v>83</v>
      </c>
      <c r="R275" s="599"/>
      <c r="S275" s="57"/>
      <c r="T275" s="33" t="s">
        <v>41</v>
      </c>
      <c r="U275" s="127"/>
      <c r="V275" s="127"/>
      <c r="W275" s="127"/>
      <c r="X275" s="127"/>
      <c r="Y275" s="127"/>
      <c r="Z275" s="127"/>
    </row>
    <row r="276" spans="1:26">
      <c r="A276" s="2933"/>
      <c r="B276" s="2933"/>
      <c r="C276" s="2945"/>
      <c r="D276" s="2938"/>
      <c r="E276" s="2939"/>
      <c r="F276" s="2940"/>
      <c r="G276" s="3016"/>
      <c r="H276" s="3020"/>
      <c r="I276" s="3024"/>
      <c r="J276" s="29" t="s">
        <v>36</v>
      </c>
      <c r="K276" s="203">
        <f t="shared" ref="K276:K278" si="95">L276+N276</f>
        <v>1.5</v>
      </c>
      <c r="L276" s="204">
        <v>1.5</v>
      </c>
      <c r="M276" s="205">
        <v>1.4</v>
      </c>
      <c r="N276" s="206">
        <v>0</v>
      </c>
      <c r="O276" s="674">
        <v>0</v>
      </c>
      <c r="P276" s="675">
        <v>0</v>
      </c>
      <c r="Q276" s="1711"/>
      <c r="R276" s="68"/>
      <c r="S276" s="69"/>
      <c r="T276" s="35"/>
      <c r="U276" s="127"/>
      <c r="V276" s="127"/>
      <c r="W276" s="127"/>
      <c r="X276" s="127"/>
      <c r="Y276" s="127"/>
      <c r="Z276" s="127"/>
    </row>
    <row r="277" spans="1:26">
      <c r="A277" s="2933"/>
      <c r="B277" s="2933"/>
      <c r="C277" s="2945"/>
      <c r="D277" s="2938"/>
      <c r="E277" s="2939"/>
      <c r="F277" s="2940"/>
      <c r="G277" s="3016"/>
      <c r="H277" s="3020"/>
      <c r="I277" s="3020"/>
      <c r="J277" s="29" t="s">
        <v>495</v>
      </c>
      <c r="K277" s="203">
        <f t="shared" si="95"/>
        <v>60</v>
      </c>
      <c r="L277" s="204">
        <v>0</v>
      </c>
      <c r="M277" s="205">
        <v>0</v>
      </c>
      <c r="N277" s="206">
        <v>60</v>
      </c>
      <c r="O277" s="674">
        <v>0</v>
      </c>
      <c r="P277" s="675">
        <v>0</v>
      </c>
      <c r="Q277" s="1711"/>
      <c r="R277" s="68"/>
      <c r="S277" s="69"/>
      <c r="T277" s="35"/>
      <c r="U277" s="127"/>
      <c r="V277" s="127"/>
      <c r="W277" s="127"/>
      <c r="X277" s="127"/>
      <c r="Y277" s="127"/>
      <c r="Z277" s="127"/>
    </row>
    <row r="278" spans="1:26">
      <c r="A278" s="2933"/>
      <c r="B278" s="2933"/>
      <c r="C278" s="2945"/>
      <c r="D278" s="2938"/>
      <c r="E278" s="2939"/>
      <c r="F278" s="2940"/>
      <c r="G278" s="3016"/>
      <c r="H278" s="3020"/>
      <c r="I278" s="3020"/>
      <c r="J278" s="13" t="s">
        <v>52</v>
      </c>
      <c r="K278" s="203">
        <f t="shared" si="95"/>
        <v>0</v>
      </c>
      <c r="L278" s="238">
        <v>0</v>
      </c>
      <c r="M278" s="240">
        <v>0</v>
      </c>
      <c r="N278" s="239">
        <v>0</v>
      </c>
      <c r="O278" s="676">
        <v>0</v>
      </c>
      <c r="P278" s="677">
        <v>0</v>
      </c>
      <c r="Q278" s="1711"/>
      <c r="R278" s="68"/>
      <c r="S278" s="69"/>
      <c r="T278" s="35"/>
      <c r="U278" s="127"/>
      <c r="V278" s="127"/>
      <c r="W278" s="127"/>
      <c r="X278" s="127"/>
      <c r="Y278" s="127"/>
      <c r="Z278" s="127"/>
    </row>
    <row r="279" spans="1:26" ht="13.8" thickBot="1">
      <c r="A279" s="2934"/>
      <c r="B279" s="2934"/>
      <c r="C279" s="3008"/>
      <c r="D279" s="2941"/>
      <c r="E279" s="2942"/>
      <c r="F279" s="2943"/>
      <c r="G279" s="3017"/>
      <c r="H279" s="3021"/>
      <c r="I279" s="3021"/>
      <c r="J279" s="36" t="s">
        <v>12</v>
      </c>
      <c r="K279" s="197">
        <f>SUM(K274:K278)</f>
        <v>480.8</v>
      </c>
      <c r="L279" s="197">
        <f t="shared" ref="L279:P279" si="96">SUM(L274:L278)</f>
        <v>9.8000000000000007</v>
      </c>
      <c r="M279" s="197">
        <f t="shared" si="96"/>
        <v>9.1999999999999993</v>
      </c>
      <c r="N279" s="197">
        <f t="shared" si="96"/>
        <v>471</v>
      </c>
      <c r="O279" s="197">
        <f t="shared" si="96"/>
        <v>488.3</v>
      </c>
      <c r="P279" s="197">
        <f t="shared" si="96"/>
        <v>899.3</v>
      </c>
      <c r="Q279" s="283"/>
      <c r="R279" s="60"/>
      <c r="S279" s="61"/>
      <c r="T279" s="40"/>
      <c r="U279" s="127"/>
      <c r="V279" s="127"/>
      <c r="W279" s="127"/>
      <c r="X279" s="127"/>
      <c r="Y279" s="127"/>
      <c r="Z279" s="127"/>
    </row>
    <row r="280" spans="1:26" ht="13.2" customHeight="1">
      <c r="A280" s="2932"/>
      <c r="B280" s="2932"/>
      <c r="C280" s="3007"/>
      <c r="D280" s="2935"/>
      <c r="E280" s="2936"/>
      <c r="F280" s="2937"/>
      <c r="G280" s="3015" t="s">
        <v>123</v>
      </c>
      <c r="H280" s="3018" t="s">
        <v>40</v>
      </c>
      <c r="I280" s="3022" t="s">
        <v>331</v>
      </c>
      <c r="J280" s="149" t="s">
        <v>80</v>
      </c>
      <c r="K280" s="214">
        <f>L280+N280</f>
        <v>0</v>
      </c>
      <c r="L280" s="208">
        <v>0</v>
      </c>
      <c r="M280" s="209">
        <v>0</v>
      </c>
      <c r="N280" s="210">
        <v>0</v>
      </c>
      <c r="O280" s="672">
        <v>0</v>
      </c>
      <c r="P280" s="673">
        <v>0</v>
      </c>
      <c r="Q280" s="1710" t="s">
        <v>83</v>
      </c>
      <c r="R280" s="597"/>
      <c r="S280" s="53"/>
      <c r="T280" s="28"/>
      <c r="U280" s="127"/>
      <c r="V280" s="127"/>
      <c r="W280" s="127"/>
      <c r="X280" s="127"/>
      <c r="Y280" s="127"/>
      <c r="Z280" s="127"/>
    </row>
    <row r="281" spans="1:26" ht="11.4" customHeight="1">
      <c r="A281" s="2933"/>
      <c r="B281" s="2933"/>
      <c r="C281" s="2945"/>
      <c r="D281" s="2938"/>
      <c r="E281" s="2939"/>
      <c r="F281" s="2940"/>
      <c r="G281" s="3016"/>
      <c r="H281" s="3019"/>
      <c r="I281" s="3023"/>
      <c r="J281" s="29" t="s">
        <v>68</v>
      </c>
      <c r="K281" s="203">
        <f>L281+N281</f>
        <v>0</v>
      </c>
      <c r="L281" s="204">
        <v>0</v>
      </c>
      <c r="M281" s="205">
        <v>0</v>
      </c>
      <c r="N281" s="206">
        <v>0</v>
      </c>
      <c r="O281" s="674">
        <v>0</v>
      </c>
      <c r="P281" s="675">
        <v>0</v>
      </c>
      <c r="Q281" s="1711"/>
      <c r="R281" s="56"/>
      <c r="S281" s="57"/>
      <c r="T281" s="33"/>
      <c r="U281" s="127"/>
      <c r="V281" s="127"/>
      <c r="W281" s="127"/>
      <c r="X281" s="127"/>
      <c r="Y281" s="127"/>
      <c r="Z281" s="127"/>
    </row>
    <row r="282" spans="1:26">
      <c r="A282" s="2933"/>
      <c r="B282" s="2933"/>
      <c r="C282" s="2945"/>
      <c r="D282" s="2938"/>
      <c r="E282" s="2939"/>
      <c r="F282" s="2940"/>
      <c r="G282" s="3016"/>
      <c r="H282" s="3020"/>
      <c r="I282" s="3024"/>
      <c r="J282" s="29" t="s">
        <v>36</v>
      </c>
      <c r="K282" s="203">
        <f t="shared" ref="K282:K284" si="97">L282+N282</f>
        <v>0</v>
      </c>
      <c r="L282" s="204">
        <v>0</v>
      </c>
      <c r="M282" s="205">
        <v>0</v>
      </c>
      <c r="N282" s="206">
        <v>0</v>
      </c>
      <c r="O282" s="674">
        <v>0</v>
      </c>
      <c r="P282" s="675">
        <v>0</v>
      </c>
      <c r="Q282" s="1711"/>
      <c r="R282" s="68"/>
      <c r="S282" s="69"/>
      <c r="T282" s="35"/>
      <c r="U282" s="127"/>
      <c r="V282" s="127"/>
      <c r="W282" s="127"/>
      <c r="X282" s="127"/>
      <c r="Y282" s="127"/>
      <c r="Z282" s="127"/>
    </row>
    <row r="283" spans="1:26" ht="10.95" customHeight="1">
      <c r="A283" s="2933"/>
      <c r="B283" s="2933"/>
      <c r="C283" s="2945"/>
      <c r="D283" s="2938"/>
      <c r="E283" s="2939"/>
      <c r="F283" s="2940"/>
      <c r="G283" s="3016"/>
      <c r="H283" s="3020"/>
      <c r="I283" s="3020"/>
      <c r="J283" s="29" t="s">
        <v>495</v>
      </c>
      <c r="K283" s="203">
        <f t="shared" si="97"/>
        <v>0</v>
      </c>
      <c r="L283" s="204">
        <v>0</v>
      </c>
      <c r="M283" s="205">
        <v>0</v>
      </c>
      <c r="N283" s="206">
        <v>0</v>
      </c>
      <c r="O283" s="674">
        <v>0</v>
      </c>
      <c r="P283" s="675">
        <v>0</v>
      </c>
      <c r="Q283" s="1712"/>
      <c r="R283" s="68"/>
      <c r="S283" s="69"/>
      <c r="T283" s="35"/>
      <c r="U283" s="127"/>
      <c r="V283" s="127"/>
      <c r="W283" s="127"/>
      <c r="X283" s="127"/>
      <c r="Y283" s="127"/>
      <c r="Z283" s="127"/>
    </row>
    <row r="284" spans="1:26" ht="11.4" customHeight="1">
      <c r="A284" s="2933"/>
      <c r="B284" s="2933"/>
      <c r="C284" s="2945"/>
      <c r="D284" s="2938"/>
      <c r="E284" s="2939"/>
      <c r="F284" s="2940"/>
      <c r="G284" s="3016"/>
      <c r="H284" s="3020"/>
      <c r="I284" s="3020"/>
      <c r="J284" s="13" t="s">
        <v>52</v>
      </c>
      <c r="K284" s="203">
        <f t="shared" si="97"/>
        <v>0</v>
      </c>
      <c r="L284" s="238">
        <v>0</v>
      </c>
      <c r="M284" s="240">
        <v>0</v>
      </c>
      <c r="N284" s="239">
        <v>0</v>
      </c>
      <c r="O284" s="676">
        <v>0</v>
      </c>
      <c r="P284" s="677">
        <v>0</v>
      </c>
      <c r="Q284" s="1712"/>
      <c r="R284" s="68"/>
      <c r="S284" s="69"/>
      <c r="T284" s="35"/>
      <c r="U284" s="127"/>
      <c r="V284" s="127"/>
      <c r="W284" s="127"/>
      <c r="X284" s="127"/>
      <c r="Y284" s="127"/>
      <c r="Z284" s="127"/>
    </row>
    <row r="285" spans="1:26" ht="13.8" thickBot="1">
      <c r="A285" s="2934"/>
      <c r="B285" s="2934"/>
      <c r="C285" s="3008"/>
      <c r="D285" s="2941"/>
      <c r="E285" s="2942"/>
      <c r="F285" s="2943"/>
      <c r="G285" s="3017"/>
      <c r="H285" s="3021"/>
      <c r="I285" s="3021"/>
      <c r="J285" s="36" t="s">
        <v>12</v>
      </c>
      <c r="K285" s="197">
        <f>SUM(K280:K284)</f>
        <v>0</v>
      </c>
      <c r="L285" s="197">
        <f t="shared" ref="L285:P285" si="98">SUM(L280:L284)</f>
        <v>0</v>
      </c>
      <c r="M285" s="197">
        <f t="shared" si="98"/>
        <v>0</v>
      </c>
      <c r="N285" s="197">
        <f t="shared" si="98"/>
        <v>0</v>
      </c>
      <c r="O285" s="197">
        <f t="shared" si="98"/>
        <v>0</v>
      </c>
      <c r="P285" s="197">
        <f t="shared" si="98"/>
        <v>0</v>
      </c>
      <c r="Q285" s="1713"/>
      <c r="R285" s="60"/>
      <c r="S285" s="61"/>
      <c r="T285" s="40"/>
      <c r="U285" s="127"/>
      <c r="V285" s="127"/>
      <c r="W285" s="127"/>
      <c r="X285" s="127"/>
      <c r="Y285" s="127"/>
      <c r="Z285" s="127"/>
    </row>
    <row r="286" spans="1:26" ht="11.4" customHeight="1">
      <c r="A286" s="2932"/>
      <c r="B286" s="2737"/>
      <c r="C286" s="2944"/>
      <c r="D286" s="2935"/>
      <c r="E286" s="2936"/>
      <c r="F286" s="2937"/>
      <c r="G286" s="3082" t="s">
        <v>124</v>
      </c>
      <c r="H286" s="3018" t="s">
        <v>40</v>
      </c>
      <c r="I286" s="285" t="s">
        <v>338</v>
      </c>
      <c r="J286" s="149" t="s">
        <v>80</v>
      </c>
      <c r="K286" s="214">
        <f>L286+N286</f>
        <v>0</v>
      </c>
      <c r="L286" s="208">
        <v>0</v>
      </c>
      <c r="M286" s="209">
        <v>0</v>
      </c>
      <c r="N286" s="210">
        <v>0</v>
      </c>
      <c r="O286" s="672">
        <v>0</v>
      </c>
      <c r="P286" s="673">
        <v>0</v>
      </c>
      <c r="Q286" s="1710" t="s">
        <v>91</v>
      </c>
      <c r="R286" s="86"/>
      <c r="S286" s="87"/>
      <c r="T286" s="88"/>
      <c r="U286" s="127"/>
      <c r="V286" s="127"/>
      <c r="W286" s="127"/>
      <c r="X286" s="127"/>
      <c r="Y286" s="127"/>
      <c r="Z286" s="127"/>
    </row>
    <row r="287" spans="1:26">
      <c r="A287" s="2933"/>
      <c r="B287" s="2729"/>
      <c r="C287" s="2945"/>
      <c r="D287" s="2938"/>
      <c r="E287" s="2939"/>
      <c r="F287" s="2940"/>
      <c r="G287" s="3083"/>
      <c r="H287" s="3019"/>
      <c r="I287" s="2736"/>
      <c r="J287" s="29" t="s">
        <v>68</v>
      </c>
      <c r="K287" s="203">
        <f>L287+N287</f>
        <v>1004.7</v>
      </c>
      <c r="L287" s="204">
        <v>0</v>
      </c>
      <c r="M287" s="205">
        <v>0</v>
      </c>
      <c r="N287" s="206">
        <v>1004.7</v>
      </c>
      <c r="O287" s="674">
        <v>421</v>
      </c>
      <c r="P287" s="675">
        <v>0</v>
      </c>
      <c r="Q287" s="1711" t="s">
        <v>83</v>
      </c>
      <c r="R287" s="89"/>
      <c r="S287" s="90" t="s">
        <v>41</v>
      </c>
      <c r="T287" s="91"/>
      <c r="U287" s="127"/>
      <c r="V287" s="127"/>
      <c r="W287" s="127"/>
      <c r="X287" s="127"/>
      <c r="Y287" s="127"/>
      <c r="Z287" s="127"/>
    </row>
    <row r="288" spans="1:26">
      <c r="A288" s="2933"/>
      <c r="B288" s="2729"/>
      <c r="C288" s="2945"/>
      <c r="D288" s="2938"/>
      <c r="E288" s="2939"/>
      <c r="F288" s="2940"/>
      <c r="G288" s="3083"/>
      <c r="H288" s="3020"/>
      <c r="I288" s="2736"/>
      <c r="J288" s="29" t="s">
        <v>36</v>
      </c>
      <c r="K288" s="203">
        <f t="shared" ref="K288:K290" si="99">L288+N288</f>
        <v>0</v>
      </c>
      <c r="L288" s="204">
        <v>0</v>
      </c>
      <c r="M288" s="205">
        <v>0</v>
      </c>
      <c r="N288" s="206">
        <v>0</v>
      </c>
      <c r="O288" s="674">
        <v>74.599999999999994</v>
      </c>
      <c r="P288" s="675">
        <v>0</v>
      </c>
      <c r="Q288" s="1711"/>
      <c r="R288" s="93"/>
      <c r="S288" s="94"/>
      <c r="T288" s="95"/>
      <c r="U288" s="127"/>
      <c r="V288" s="127"/>
      <c r="W288" s="127"/>
      <c r="X288" s="127"/>
      <c r="Y288" s="127"/>
      <c r="Z288" s="127"/>
    </row>
    <row r="289" spans="1:26">
      <c r="A289" s="2933"/>
      <c r="B289" s="2729"/>
      <c r="C289" s="2945"/>
      <c r="D289" s="2938"/>
      <c r="E289" s="2939"/>
      <c r="F289" s="2940"/>
      <c r="G289" s="3083"/>
      <c r="H289" s="3020"/>
      <c r="I289" s="2736"/>
      <c r="J289" s="29" t="s">
        <v>495</v>
      </c>
      <c r="K289" s="203">
        <f t="shared" si="99"/>
        <v>177.9</v>
      </c>
      <c r="L289" s="204">
        <v>0</v>
      </c>
      <c r="M289" s="205">
        <v>0</v>
      </c>
      <c r="N289" s="206">
        <v>177.9</v>
      </c>
      <c r="O289" s="674">
        <v>0</v>
      </c>
      <c r="P289" s="675">
        <v>0</v>
      </c>
      <c r="Q289" s="180"/>
      <c r="R289" s="68"/>
      <c r="S289" s="69"/>
      <c r="T289" s="35"/>
      <c r="U289" s="127"/>
      <c r="V289" s="127"/>
      <c r="W289" s="127"/>
      <c r="X289" s="127"/>
      <c r="Y289" s="127"/>
      <c r="Z289" s="127"/>
    </row>
    <row r="290" spans="1:26">
      <c r="A290" s="2933"/>
      <c r="B290" s="2729"/>
      <c r="C290" s="2945"/>
      <c r="D290" s="2938"/>
      <c r="E290" s="2939"/>
      <c r="F290" s="2940"/>
      <c r="G290" s="3083"/>
      <c r="H290" s="3020"/>
      <c r="I290" s="2736"/>
      <c r="J290" s="13" t="s">
        <v>52</v>
      </c>
      <c r="K290" s="203">
        <f t="shared" si="99"/>
        <v>0</v>
      </c>
      <c r="L290" s="238">
        <v>0</v>
      </c>
      <c r="M290" s="240">
        <v>0</v>
      </c>
      <c r="N290" s="239">
        <v>0</v>
      </c>
      <c r="O290" s="676">
        <v>0</v>
      </c>
      <c r="P290" s="677">
        <v>0</v>
      </c>
      <c r="Q290" s="180"/>
      <c r="R290" s="68"/>
      <c r="S290" s="69"/>
      <c r="T290" s="35"/>
      <c r="U290" s="127"/>
      <c r="V290" s="127"/>
      <c r="W290" s="127"/>
      <c r="X290" s="127"/>
      <c r="Y290" s="127"/>
      <c r="Z290" s="127"/>
    </row>
    <row r="291" spans="1:26" ht="11.4" customHeight="1" thickBot="1">
      <c r="A291" s="2934"/>
      <c r="B291" s="2738"/>
      <c r="C291" s="2946"/>
      <c r="D291" s="2941"/>
      <c r="E291" s="2942"/>
      <c r="F291" s="2943"/>
      <c r="G291" s="3084"/>
      <c r="H291" s="3021"/>
      <c r="I291" s="286"/>
      <c r="J291" s="36" t="s">
        <v>12</v>
      </c>
      <c r="K291" s="197">
        <f>SUM(K286:K290)</f>
        <v>1182.6000000000001</v>
      </c>
      <c r="L291" s="197">
        <f t="shared" ref="L291:P291" si="100">SUM(L286:L290)</f>
        <v>0</v>
      </c>
      <c r="M291" s="197">
        <f t="shared" si="100"/>
        <v>0</v>
      </c>
      <c r="N291" s="197">
        <f t="shared" si="100"/>
        <v>1182.6000000000001</v>
      </c>
      <c r="O291" s="197">
        <f t="shared" si="100"/>
        <v>495.6</v>
      </c>
      <c r="P291" s="197">
        <f t="shared" si="100"/>
        <v>0</v>
      </c>
      <c r="Q291" s="71"/>
      <c r="R291" s="60"/>
      <c r="S291" s="61"/>
      <c r="T291" s="40"/>
      <c r="U291" s="127"/>
      <c r="V291" s="127"/>
      <c r="W291" s="127"/>
      <c r="X291" s="127"/>
      <c r="Y291" s="127"/>
      <c r="Z291" s="127"/>
    </row>
    <row r="292" spans="1:26" ht="13.2" customHeight="1">
      <c r="A292" s="2932"/>
      <c r="B292" s="2932"/>
      <c r="C292" s="3007"/>
      <c r="D292" s="2935"/>
      <c r="E292" s="2936"/>
      <c r="F292" s="2937"/>
      <c r="G292" s="3015" t="s">
        <v>209</v>
      </c>
      <c r="H292" s="3018" t="s">
        <v>40</v>
      </c>
      <c r="I292" s="3022" t="s">
        <v>51</v>
      </c>
      <c r="J292" s="149" t="s">
        <v>80</v>
      </c>
      <c r="K292" s="214">
        <f>L292+N292</f>
        <v>0</v>
      </c>
      <c r="L292" s="208">
        <v>0</v>
      </c>
      <c r="M292" s="215"/>
      <c r="N292" s="210">
        <v>0</v>
      </c>
      <c r="O292" s="672">
        <v>0</v>
      </c>
      <c r="P292" s="673">
        <v>0</v>
      </c>
      <c r="Q292" s="42"/>
      <c r="R292" s="52"/>
      <c r="S292" s="53"/>
      <c r="T292" s="28"/>
      <c r="U292" s="11"/>
      <c r="V292" s="11"/>
      <c r="W292" s="11"/>
      <c r="X292" s="11"/>
      <c r="Y292" s="11"/>
      <c r="Z292" s="11"/>
    </row>
    <row r="293" spans="1:26">
      <c r="A293" s="2933"/>
      <c r="B293" s="2933"/>
      <c r="C293" s="2945"/>
      <c r="D293" s="2938"/>
      <c r="E293" s="2939"/>
      <c r="F293" s="2940"/>
      <c r="G293" s="3016"/>
      <c r="H293" s="3019"/>
      <c r="I293" s="3023"/>
      <c r="J293" s="29" t="s">
        <v>68</v>
      </c>
      <c r="K293" s="203">
        <f>L293+N293</f>
        <v>0</v>
      </c>
      <c r="L293" s="204">
        <v>0</v>
      </c>
      <c r="M293" s="216"/>
      <c r="N293" s="206">
        <v>0</v>
      </c>
      <c r="O293" s="674">
        <v>0</v>
      </c>
      <c r="P293" s="675">
        <v>0</v>
      </c>
      <c r="Q293" s="70"/>
      <c r="R293" s="56"/>
      <c r="S293" s="57"/>
      <c r="T293" s="33"/>
      <c r="U293" s="11"/>
      <c r="V293" s="11"/>
      <c r="W293" s="11"/>
      <c r="X293" s="11"/>
      <c r="Y293" s="11"/>
      <c r="Z293" s="11"/>
    </row>
    <row r="294" spans="1:26">
      <c r="A294" s="2933"/>
      <c r="B294" s="2933"/>
      <c r="C294" s="2945"/>
      <c r="D294" s="2938"/>
      <c r="E294" s="2939"/>
      <c r="F294" s="2940"/>
      <c r="G294" s="3016"/>
      <c r="H294" s="3020"/>
      <c r="I294" s="3024"/>
      <c r="J294" s="29" t="s">
        <v>36</v>
      </c>
      <c r="K294" s="203">
        <f>L294+N294</f>
        <v>0</v>
      </c>
      <c r="L294" s="217"/>
      <c r="M294" s="216"/>
      <c r="N294" s="218"/>
      <c r="O294" s="674"/>
      <c r="P294" s="675"/>
      <c r="Q294" s="70"/>
      <c r="R294" s="68"/>
      <c r="S294" s="69"/>
      <c r="T294" s="35"/>
      <c r="U294" s="11"/>
      <c r="V294" s="11"/>
      <c r="W294" s="11"/>
      <c r="X294" s="11"/>
      <c r="Y294" s="11"/>
      <c r="Z294" s="11"/>
    </row>
    <row r="295" spans="1:26" ht="24.6" customHeight="1" thickBot="1">
      <c r="A295" s="2933"/>
      <c r="B295" s="2934"/>
      <c r="C295" s="3008"/>
      <c r="D295" s="2941"/>
      <c r="E295" s="2942"/>
      <c r="F295" s="2943"/>
      <c r="G295" s="3017"/>
      <c r="H295" s="3021"/>
      <c r="I295" s="3021"/>
      <c r="J295" s="36" t="s">
        <v>12</v>
      </c>
      <c r="K295" s="197">
        <f t="shared" ref="K295:P295" si="101">SUM(K292:K294)</f>
        <v>0</v>
      </c>
      <c r="L295" s="198">
        <f t="shared" si="101"/>
        <v>0</v>
      </c>
      <c r="M295" s="199">
        <f t="shared" si="101"/>
        <v>0</v>
      </c>
      <c r="N295" s="200">
        <f t="shared" si="101"/>
        <v>0</v>
      </c>
      <c r="O295" s="201">
        <f t="shared" si="101"/>
        <v>0</v>
      </c>
      <c r="P295" s="202">
        <f t="shared" si="101"/>
        <v>0</v>
      </c>
      <c r="Q295" s="71"/>
      <c r="R295" s="60"/>
      <c r="S295" s="61"/>
      <c r="T295" s="40"/>
      <c r="U295" s="11"/>
      <c r="V295" s="11"/>
      <c r="W295" s="11"/>
      <c r="X295" s="11"/>
      <c r="Y295" s="11"/>
      <c r="Z295" s="11"/>
    </row>
    <row r="296" spans="1:26" ht="5.4" hidden="1" customHeight="1" thickBot="1">
      <c r="A296" s="2933"/>
      <c r="B296" s="2932"/>
      <c r="C296" s="3007"/>
      <c r="D296" s="573"/>
      <c r="E296" s="573"/>
      <c r="F296" s="573"/>
      <c r="G296" s="3039" t="s">
        <v>233</v>
      </c>
      <c r="H296" s="3018" t="s">
        <v>40</v>
      </c>
      <c r="I296" s="3022" t="s">
        <v>338</v>
      </c>
      <c r="J296" s="149" t="s">
        <v>80</v>
      </c>
      <c r="K296" s="214">
        <f>L296+N296</f>
        <v>0</v>
      </c>
      <c r="L296" s="208">
        <v>0</v>
      </c>
      <c r="M296" s="209">
        <v>0</v>
      </c>
      <c r="N296" s="210">
        <v>0</v>
      </c>
      <c r="O296" s="672">
        <v>0</v>
      </c>
      <c r="P296" s="673">
        <v>0</v>
      </c>
      <c r="Q296" s="42" t="s">
        <v>246</v>
      </c>
      <c r="R296" s="52"/>
      <c r="S296" s="53"/>
      <c r="T296" s="28"/>
      <c r="U296" s="127"/>
      <c r="V296" s="127"/>
      <c r="W296" s="127"/>
      <c r="X296" s="127"/>
      <c r="Y296" s="127"/>
      <c r="Z296" s="127"/>
    </row>
    <row r="297" spans="1:26" ht="13.95" hidden="1" customHeight="1" thickBot="1">
      <c r="A297" s="2934"/>
      <c r="B297" s="2933"/>
      <c r="C297" s="2945"/>
      <c r="D297" s="2734"/>
      <c r="E297" s="2734"/>
      <c r="F297" s="2734"/>
      <c r="G297" s="3040"/>
      <c r="H297" s="3019"/>
      <c r="I297" s="3023"/>
      <c r="J297" s="29" t="s">
        <v>68</v>
      </c>
      <c r="K297" s="203">
        <f>L297+N297</f>
        <v>0</v>
      </c>
      <c r="L297" s="204">
        <v>0</v>
      </c>
      <c r="M297" s="205">
        <v>0</v>
      </c>
      <c r="N297" s="206">
        <v>0</v>
      </c>
      <c r="O297" s="674">
        <v>0</v>
      </c>
      <c r="P297" s="675">
        <v>0</v>
      </c>
      <c r="Q297" s="70"/>
      <c r="R297" s="56"/>
      <c r="S297" s="57"/>
      <c r="T297" s="33"/>
      <c r="U297" s="127"/>
      <c r="V297" s="127"/>
      <c r="W297" s="127"/>
      <c r="X297" s="127"/>
      <c r="Y297" s="127"/>
      <c r="Z297" s="127"/>
    </row>
    <row r="298" spans="1:26" ht="13.95" hidden="1" customHeight="1" thickBot="1">
      <c r="B298" s="2933"/>
      <c r="C298" s="2945"/>
      <c r="D298" s="2734"/>
      <c r="E298" s="2734"/>
      <c r="F298" s="2734"/>
      <c r="G298" s="3040"/>
      <c r="H298" s="3020"/>
      <c r="I298" s="3024"/>
      <c r="J298" s="29" t="s">
        <v>36</v>
      </c>
      <c r="K298" s="203">
        <f t="shared" ref="K298:K300" si="102">L298+N298</f>
        <v>0</v>
      </c>
      <c r="L298" s="204">
        <v>0</v>
      </c>
      <c r="M298" s="205">
        <v>0</v>
      </c>
      <c r="N298" s="206">
        <v>0</v>
      </c>
      <c r="O298" s="674">
        <v>0</v>
      </c>
      <c r="P298" s="675">
        <v>0</v>
      </c>
      <c r="Q298" s="70"/>
      <c r="R298" s="68"/>
      <c r="S298" s="69"/>
      <c r="T298" s="35"/>
      <c r="U298" s="127"/>
      <c r="V298" s="127"/>
      <c r="W298" s="127"/>
      <c r="X298" s="127"/>
      <c r="Y298" s="127"/>
      <c r="Z298" s="127"/>
    </row>
    <row r="299" spans="1:26" ht="13.95" hidden="1" customHeight="1" thickBot="1">
      <c r="B299" s="2933"/>
      <c r="C299" s="2945"/>
      <c r="D299" s="2734"/>
      <c r="E299" s="2734"/>
      <c r="F299" s="2734"/>
      <c r="G299" s="3040"/>
      <c r="H299" s="3020"/>
      <c r="I299" s="3020"/>
      <c r="J299" s="29" t="s">
        <v>495</v>
      </c>
      <c r="K299" s="203">
        <f t="shared" si="102"/>
        <v>0</v>
      </c>
      <c r="L299" s="204">
        <v>0</v>
      </c>
      <c r="M299" s="205">
        <v>0</v>
      </c>
      <c r="N299" s="206">
        <v>0</v>
      </c>
      <c r="O299" s="674">
        <v>0</v>
      </c>
      <c r="P299" s="675">
        <v>0</v>
      </c>
      <c r="Q299" s="180"/>
      <c r="R299" s="68"/>
      <c r="S299" s="69"/>
      <c r="T299" s="35"/>
      <c r="U299" s="127"/>
      <c r="V299" s="127"/>
      <c r="W299" s="127"/>
      <c r="X299" s="127"/>
      <c r="Y299" s="127"/>
      <c r="Z299" s="127"/>
    </row>
    <row r="300" spans="1:26" ht="13.95" hidden="1" customHeight="1" thickBot="1">
      <c r="B300" s="2933"/>
      <c r="C300" s="2945"/>
      <c r="D300" s="2734"/>
      <c r="E300" s="2734"/>
      <c r="F300" s="2734"/>
      <c r="G300" s="3040"/>
      <c r="H300" s="3020"/>
      <c r="I300" s="3020"/>
      <c r="J300" s="13" t="s">
        <v>52</v>
      </c>
      <c r="K300" s="203">
        <f t="shared" si="102"/>
        <v>0</v>
      </c>
      <c r="L300" s="238">
        <v>0</v>
      </c>
      <c r="M300" s="240">
        <v>0</v>
      </c>
      <c r="N300" s="239">
        <v>0</v>
      </c>
      <c r="O300" s="676">
        <v>0</v>
      </c>
      <c r="P300" s="677">
        <v>0</v>
      </c>
      <c r="Q300" s="180"/>
      <c r="R300" s="68"/>
      <c r="S300" s="69"/>
      <c r="T300" s="35"/>
      <c r="U300" s="127"/>
      <c r="V300" s="127"/>
      <c r="W300" s="127"/>
      <c r="X300" s="127"/>
      <c r="Y300" s="127"/>
      <c r="Z300" s="127"/>
    </row>
    <row r="301" spans="1:26" ht="13.95" hidden="1" customHeight="1" thickBot="1">
      <c r="B301" s="2934"/>
      <c r="C301" s="3008"/>
      <c r="D301" s="574"/>
      <c r="E301" s="574"/>
      <c r="F301" s="574"/>
      <c r="G301" s="3041"/>
      <c r="H301" s="3021"/>
      <c r="I301" s="3021"/>
      <c r="J301" s="36" t="s">
        <v>12</v>
      </c>
      <c r="K301" s="197">
        <f>SUM(K296:K300)</f>
        <v>0</v>
      </c>
      <c r="L301" s="197">
        <f t="shared" ref="L301:P301" si="103">SUM(L296:L300)</f>
        <v>0</v>
      </c>
      <c r="M301" s="197">
        <f t="shared" si="103"/>
        <v>0</v>
      </c>
      <c r="N301" s="197">
        <f t="shared" si="103"/>
        <v>0</v>
      </c>
      <c r="O301" s="197">
        <f t="shared" si="103"/>
        <v>0</v>
      </c>
      <c r="P301" s="197">
        <f t="shared" si="103"/>
        <v>0</v>
      </c>
      <c r="Q301" s="71"/>
      <c r="R301" s="60"/>
      <c r="S301" s="2750"/>
      <c r="T301" s="40"/>
      <c r="U301" s="127"/>
      <c r="V301" s="127"/>
      <c r="W301" s="127"/>
      <c r="X301" s="127"/>
      <c r="Y301" s="127"/>
      <c r="Z301" s="127"/>
    </row>
    <row r="302" spans="1:26" ht="13.2" hidden="1" customHeight="1" thickBot="1">
      <c r="B302" s="2932"/>
      <c r="C302" s="3007"/>
      <c r="D302" s="573"/>
      <c r="E302" s="573"/>
      <c r="F302" s="573"/>
      <c r="G302" s="3039" t="s">
        <v>125</v>
      </c>
      <c r="H302" s="3018" t="s">
        <v>40</v>
      </c>
      <c r="I302" s="3022" t="s">
        <v>103</v>
      </c>
      <c r="J302" s="149" t="s">
        <v>80</v>
      </c>
      <c r="K302" s="214">
        <f>L302+N302</f>
        <v>0</v>
      </c>
      <c r="L302" s="208">
        <v>0</v>
      </c>
      <c r="M302" s="215"/>
      <c r="N302" s="210">
        <v>0</v>
      </c>
      <c r="O302" s="211">
        <v>0</v>
      </c>
      <c r="P302" s="212">
        <v>0</v>
      </c>
      <c r="Q302" s="70" t="s">
        <v>83</v>
      </c>
      <c r="R302" s="68" t="s">
        <v>41</v>
      </c>
      <c r="S302" s="53"/>
      <c r="T302" s="28"/>
      <c r="U302" s="127"/>
      <c r="V302" s="127"/>
      <c r="W302" s="127"/>
      <c r="X302" s="127"/>
      <c r="Y302" s="127"/>
      <c r="Z302" s="127"/>
    </row>
    <row r="303" spans="1:26" ht="13.95" hidden="1" customHeight="1" thickBot="1">
      <c r="B303" s="2933"/>
      <c r="C303" s="2945"/>
      <c r="D303" s="2734"/>
      <c r="E303" s="2734"/>
      <c r="F303" s="2734"/>
      <c r="G303" s="3040"/>
      <c r="H303" s="3019"/>
      <c r="I303" s="3023"/>
      <c r="J303" s="29" t="s">
        <v>68</v>
      </c>
      <c r="K303" s="203">
        <f>L303+N303</f>
        <v>0</v>
      </c>
      <c r="L303" s="204">
        <v>0</v>
      </c>
      <c r="M303" s="216"/>
      <c r="N303" s="206">
        <v>0</v>
      </c>
      <c r="O303" s="213">
        <v>0</v>
      </c>
      <c r="P303" s="207">
        <v>0</v>
      </c>
      <c r="Q303" s="70"/>
      <c r="R303" s="56"/>
      <c r="S303" s="57"/>
      <c r="T303" s="33"/>
      <c r="U303" s="127"/>
      <c r="V303" s="127"/>
      <c r="W303" s="127"/>
      <c r="X303" s="127"/>
      <c r="Y303" s="127"/>
      <c r="Z303" s="127"/>
    </row>
    <row r="304" spans="1:26" ht="13.95" hidden="1" customHeight="1" thickBot="1">
      <c r="B304" s="2933"/>
      <c r="C304" s="2945"/>
      <c r="D304" s="2734"/>
      <c r="E304" s="2734"/>
      <c r="F304" s="2734"/>
      <c r="G304" s="3040"/>
      <c r="H304" s="3020"/>
      <c r="I304" s="3024"/>
      <c r="J304" s="29" t="s">
        <v>36</v>
      </c>
      <c r="K304" s="203">
        <f>L304+N304</f>
        <v>0</v>
      </c>
      <c r="L304" s="204">
        <v>0</v>
      </c>
      <c r="M304" s="205">
        <v>0</v>
      </c>
      <c r="N304" s="206">
        <v>0</v>
      </c>
      <c r="O304" s="213">
        <v>0</v>
      </c>
      <c r="P304" s="207">
        <v>0</v>
      </c>
      <c r="Q304" s="70"/>
      <c r="R304" s="68"/>
      <c r="S304" s="69"/>
      <c r="T304" s="35"/>
      <c r="U304" s="127"/>
      <c r="V304" s="127"/>
      <c r="W304" s="127"/>
      <c r="X304" s="127"/>
      <c r="Y304" s="127"/>
      <c r="Z304" s="127"/>
    </row>
    <row r="305" spans="1:26" ht="13.95" hidden="1" customHeight="1" thickBot="1">
      <c r="B305" s="2934"/>
      <c r="C305" s="3008"/>
      <c r="D305" s="574"/>
      <c r="E305" s="574"/>
      <c r="F305" s="574"/>
      <c r="G305" s="3041"/>
      <c r="H305" s="3021"/>
      <c r="I305" s="3021"/>
      <c r="J305" s="36" t="s">
        <v>12</v>
      </c>
      <c r="K305" s="197">
        <f t="shared" ref="K305:P305" si="104">SUM(K302:K304)</f>
        <v>0</v>
      </c>
      <c r="L305" s="198">
        <f t="shared" si="104"/>
        <v>0</v>
      </c>
      <c r="M305" s="199">
        <f t="shared" si="104"/>
        <v>0</v>
      </c>
      <c r="N305" s="200">
        <f t="shared" si="104"/>
        <v>0</v>
      </c>
      <c r="O305" s="200">
        <f t="shared" si="104"/>
        <v>0</v>
      </c>
      <c r="P305" s="202">
        <f t="shared" si="104"/>
        <v>0</v>
      </c>
      <c r="Q305" s="71"/>
      <c r="R305" s="60"/>
      <c r="S305" s="61"/>
      <c r="T305" s="40"/>
      <c r="U305" s="127"/>
      <c r="V305" s="127"/>
      <c r="W305" s="127"/>
      <c r="X305" s="127"/>
      <c r="Y305" s="127"/>
      <c r="Z305" s="127"/>
    </row>
    <row r="306" spans="1:26" ht="13.2" hidden="1" customHeight="1" thickBot="1">
      <c r="B306" s="2932"/>
      <c r="C306" s="3007"/>
      <c r="D306" s="573"/>
      <c r="E306" s="573"/>
      <c r="F306" s="573"/>
      <c r="G306" s="3039" t="s">
        <v>126</v>
      </c>
      <c r="H306" s="3018" t="s">
        <v>40</v>
      </c>
      <c r="I306" s="3022" t="s">
        <v>103</v>
      </c>
      <c r="J306" s="149" t="s">
        <v>80</v>
      </c>
      <c r="K306" s="214">
        <f>L306+N306</f>
        <v>0</v>
      </c>
      <c r="L306" s="208">
        <v>0</v>
      </c>
      <c r="M306" s="215"/>
      <c r="N306" s="210">
        <v>0</v>
      </c>
      <c r="O306" s="211">
        <v>0</v>
      </c>
      <c r="P306" s="212">
        <v>0</v>
      </c>
      <c r="Q306" s="42" t="s">
        <v>82</v>
      </c>
      <c r="R306" s="52"/>
      <c r="S306" s="53"/>
      <c r="T306" s="28"/>
      <c r="U306" s="127"/>
      <c r="V306" s="127"/>
      <c r="W306" s="127"/>
      <c r="X306" s="127"/>
      <c r="Y306" s="127"/>
      <c r="Z306" s="127"/>
    </row>
    <row r="307" spans="1:26" ht="13.95" hidden="1" customHeight="1" thickBot="1">
      <c r="B307" s="2933"/>
      <c r="C307" s="2945"/>
      <c r="D307" s="2734"/>
      <c r="E307" s="2734"/>
      <c r="F307" s="2734"/>
      <c r="G307" s="3040"/>
      <c r="H307" s="3019"/>
      <c r="I307" s="3023"/>
      <c r="J307" s="29" t="s">
        <v>68</v>
      </c>
      <c r="K307" s="203">
        <f>L307+N307</f>
        <v>0</v>
      </c>
      <c r="L307" s="204">
        <v>0</v>
      </c>
      <c r="M307" s="216"/>
      <c r="N307" s="206">
        <v>0</v>
      </c>
      <c r="O307" s="213">
        <v>0</v>
      </c>
      <c r="P307" s="207">
        <v>0</v>
      </c>
      <c r="Q307" s="70" t="s">
        <v>83</v>
      </c>
      <c r="R307" s="56"/>
      <c r="S307" s="57"/>
      <c r="T307" s="33"/>
      <c r="U307" s="127"/>
      <c r="V307" s="127"/>
      <c r="W307" s="127"/>
      <c r="X307" s="127"/>
      <c r="Y307" s="127"/>
      <c r="Z307" s="127"/>
    </row>
    <row r="308" spans="1:26" ht="13.95" hidden="1" customHeight="1" thickBot="1">
      <c r="B308" s="2933"/>
      <c r="C308" s="2945"/>
      <c r="D308" s="2734"/>
      <c r="E308" s="2734"/>
      <c r="F308" s="2734"/>
      <c r="G308" s="3040"/>
      <c r="H308" s="3020"/>
      <c r="I308" s="3024"/>
      <c r="J308" s="29" t="s">
        <v>36</v>
      </c>
      <c r="K308" s="203">
        <f>L308+N308</f>
        <v>0</v>
      </c>
      <c r="L308" s="204">
        <v>0</v>
      </c>
      <c r="M308" s="205">
        <v>0</v>
      </c>
      <c r="N308" s="206">
        <v>0</v>
      </c>
      <c r="O308" s="213">
        <v>0</v>
      </c>
      <c r="P308" s="207">
        <v>0</v>
      </c>
      <c r="Q308" s="70"/>
      <c r="R308" s="68"/>
      <c r="S308" s="69"/>
      <c r="T308" s="35"/>
      <c r="U308" s="127"/>
      <c r="V308" s="127"/>
      <c r="W308" s="127"/>
      <c r="X308" s="127"/>
      <c r="Y308" s="127"/>
      <c r="Z308" s="127"/>
    </row>
    <row r="309" spans="1:26" ht="2.4" hidden="1" customHeight="1" thickBot="1">
      <c r="B309" s="2933"/>
      <c r="C309" s="2945"/>
      <c r="D309" s="2734"/>
      <c r="E309" s="2734"/>
      <c r="F309" s="2734"/>
      <c r="G309" s="3040"/>
      <c r="H309" s="3020"/>
      <c r="I309" s="3020"/>
      <c r="J309" s="13"/>
      <c r="K309" s="219"/>
      <c r="L309" s="220"/>
      <c r="M309" s="221"/>
      <c r="N309" s="222"/>
      <c r="O309" s="223"/>
      <c r="P309" s="224"/>
      <c r="Q309" s="70"/>
      <c r="R309" s="68"/>
      <c r="S309" s="69"/>
      <c r="T309" s="35"/>
      <c r="U309" s="127"/>
      <c r="V309" s="127"/>
      <c r="W309" s="127"/>
      <c r="X309" s="127"/>
      <c r="Y309" s="127"/>
      <c r="Z309" s="127"/>
    </row>
    <row r="310" spans="1:26" ht="3.6" hidden="1" customHeight="1" thickBot="1">
      <c r="B310" s="2934"/>
      <c r="C310" s="3008"/>
      <c r="D310" s="574"/>
      <c r="E310" s="574"/>
      <c r="F310" s="574"/>
      <c r="G310" s="3041"/>
      <c r="H310" s="3021"/>
      <c r="I310" s="3021"/>
      <c r="J310" s="36" t="s">
        <v>12</v>
      </c>
      <c r="K310" s="197">
        <f t="shared" ref="K310:P310" si="105">SUM(K306:K308)</f>
        <v>0</v>
      </c>
      <c r="L310" s="198">
        <f t="shared" si="105"/>
        <v>0</v>
      </c>
      <c r="M310" s="199">
        <f t="shared" si="105"/>
        <v>0</v>
      </c>
      <c r="N310" s="200">
        <f t="shared" si="105"/>
        <v>0</v>
      </c>
      <c r="O310" s="200">
        <f t="shared" si="105"/>
        <v>0</v>
      </c>
      <c r="P310" s="200">
        <f t="shared" si="105"/>
        <v>0</v>
      </c>
      <c r="Q310" s="71"/>
      <c r="R310" s="60"/>
      <c r="S310" s="61"/>
      <c r="T310" s="40"/>
      <c r="U310" s="127"/>
      <c r="V310" s="127"/>
      <c r="W310" s="127"/>
      <c r="X310" s="127"/>
      <c r="Y310" s="127"/>
      <c r="Z310" s="127"/>
    </row>
    <row r="311" spans="1:26" ht="13.2" customHeight="1">
      <c r="A311" s="2950"/>
      <c r="B311" s="2932"/>
      <c r="C311" s="3007"/>
      <c r="D311" s="2935"/>
      <c r="E311" s="2936"/>
      <c r="F311" s="2937"/>
      <c r="G311" s="3015" t="s">
        <v>127</v>
      </c>
      <c r="H311" s="3018" t="s">
        <v>40</v>
      </c>
      <c r="I311" s="3022" t="s">
        <v>331</v>
      </c>
      <c r="J311" s="149" t="s">
        <v>80</v>
      </c>
      <c r="K311" s="214">
        <f>L311+N311</f>
        <v>0</v>
      </c>
      <c r="L311" s="208">
        <v>0</v>
      </c>
      <c r="M311" s="209">
        <v>0</v>
      </c>
      <c r="N311" s="210">
        <v>0</v>
      </c>
      <c r="O311" s="672">
        <v>0</v>
      </c>
      <c r="P311" s="673">
        <v>0</v>
      </c>
      <c r="Q311" s="42" t="s">
        <v>83</v>
      </c>
      <c r="R311" s="52" t="s">
        <v>41</v>
      </c>
      <c r="S311" s="53"/>
      <c r="T311" s="28"/>
      <c r="U311" s="127"/>
      <c r="V311" s="127"/>
      <c r="W311" s="127"/>
      <c r="X311" s="127"/>
      <c r="Y311" s="127"/>
      <c r="Z311" s="127"/>
    </row>
    <row r="312" spans="1:26">
      <c r="A312" s="2951"/>
      <c r="B312" s="2933"/>
      <c r="C312" s="2945"/>
      <c r="D312" s="2938"/>
      <c r="E312" s="2939"/>
      <c r="F312" s="2940"/>
      <c r="G312" s="3016"/>
      <c r="H312" s="3019"/>
      <c r="I312" s="3023"/>
      <c r="J312" s="29" t="s">
        <v>68</v>
      </c>
      <c r="K312" s="203">
        <f>L312+N312</f>
        <v>0</v>
      </c>
      <c r="L312" s="204">
        <v>0</v>
      </c>
      <c r="M312" s="205">
        <v>0</v>
      </c>
      <c r="N312" s="206">
        <v>0</v>
      </c>
      <c r="O312" s="674">
        <v>0</v>
      </c>
      <c r="P312" s="675">
        <v>0</v>
      </c>
      <c r="Q312" s="70"/>
      <c r="R312" s="56"/>
      <c r="S312" s="57"/>
      <c r="T312" s="33"/>
      <c r="U312" s="127"/>
      <c r="V312" s="127"/>
      <c r="W312" s="127"/>
      <c r="X312" s="127"/>
      <c r="Y312" s="127"/>
      <c r="Z312" s="127"/>
    </row>
    <row r="313" spans="1:26">
      <c r="A313" s="2951"/>
      <c r="B313" s="2933"/>
      <c r="C313" s="2945"/>
      <c r="D313" s="2938"/>
      <c r="E313" s="2939"/>
      <c r="F313" s="2940"/>
      <c r="G313" s="3016"/>
      <c r="H313" s="3020"/>
      <c r="I313" s="3024"/>
      <c r="J313" s="29" t="s">
        <v>36</v>
      </c>
      <c r="K313" s="203">
        <f t="shared" ref="K313:K315" si="106">L313+N313</f>
        <v>0</v>
      </c>
      <c r="L313" s="204">
        <v>0</v>
      </c>
      <c r="M313" s="205">
        <v>0</v>
      </c>
      <c r="N313" s="206">
        <v>0</v>
      </c>
      <c r="O313" s="674">
        <v>0</v>
      </c>
      <c r="P313" s="675">
        <v>0</v>
      </c>
      <c r="Q313" s="70"/>
      <c r="R313" s="68"/>
      <c r="S313" s="69"/>
      <c r="T313" s="35"/>
      <c r="U313" s="127"/>
      <c r="V313" s="127"/>
      <c r="W313" s="127"/>
      <c r="X313" s="127"/>
      <c r="Y313" s="127"/>
      <c r="Z313" s="127"/>
    </row>
    <row r="314" spans="1:26">
      <c r="A314" s="2951"/>
      <c r="B314" s="2933"/>
      <c r="C314" s="2945"/>
      <c r="D314" s="2938"/>
      <c r="E314" s="2939"/>
      <c r="F314" s="2940"/>
      <c r="G314" s="3016"/>
      <c r="H314" s="3020"/>
      <c r="I314" s="3020"/>
      <c r="J314" s="29" t="s">
        <v>495</v>
      </c>
      <c r="K314" s="203">
        <f t="shared" si="106"/>
        <v>0</v>
      </c>
      <c r="L314" s="204">
        <v>0</v>
      </c>
      <c r="M314" s="205">
        <v>0</v>
      </c>
      <c r="N314" s="206">
        <v>0</v>
      </c>
      <c r="O314" s="674">
        <v>0</v>
      </c>
      <c r="P314" s="675">
        <v>0</v>
      </c>
      <c r="Q314" s="180"/>
      <c r="R314" s="68"/>
      <c r="S314" s="69"/>
      <c r="T314" s="35"/>
      <c r="U314" s="127"/>
      <c r="V314" s="127"/>
      <c r="W314" s="127"/>
      <c r="X314" s="127"/>
      <c r="Y314" s="127"/>
      <c r="Z314" s="127"/>
    </row>
    <row r="315" spans="1:26">
      <c r="A315" s="2951"/>
      <c r="B315" s="2933"/>
      <c r="C315" s="2945"/>
      <c r="D315" s="2938"/>
      <c r="E315" s="2939"/>
      <c r="F315" s="2940"/>
      <c r="G315" s="3016"/>
      <c r="H315" s="3020"/>
      <c r="I315" s="3020"/>
      <c r="J315" s="13" t="s">
        <v>52</v>
      </c>
      <c r="K315" s="203">
        <f t="shared" si="106"/>
        <v>0</v>
      </c>
      <c r="L315" s="238">
        <v>0</v>
      </c>
      <c r="M315" s="240">
        <v>0</v>
      </c>
      <c r="N315" s="239">
        <v>0</v>
      </c>
      <c r="O315" s="676">
        <v>0</v>
      </c>
      <c r="P315" s="677">
        <v>0</v>
      </c>
      <c r="Q315" s="180"/>
      <c r="R315" s="68"/>
      <c r="S315" s="69"/>
      <c r="T315" s="35"/>
      <c r="U315" s="127"/>
      <c r="V315" s="127"/>
      <c r="W315" s="127"/>
      <c r="X315" s="127"/>
      <c r="Y315" s="127"/>
      <c r="Z315" s="127"/>
    </row>
    <row r="316" spans="1:26" ht="13.8" thickBot="1">
      <c r="A316" s="2952"/>
      <c r="B316" s="2934"/>
      <c r="C316" s="3008"/>
      <c r="D316" s="2941"/>
      <c r="E316" s="2942"/>
      <c r="F316" s="2943"/>
      <c r="G316" s="3017"/>
      <c r="H316" s="3021"/>
      <c r="I316" s="3021"/>
      <c r="J316" s="36" t="s">
        <v>12</v>
      </c>
      <c r="K316" s="197">
        <f>SUM(K311:K315)</f>
        <v>0</v>
      </c>
      <c r="L316" s="197">
        <f t="shared" ref="L316:P316" si="107">SUM(L311:L315)</f>
        <v>0</v>
      </c>
      <c r="M316" s="197">
        <f t="shared" si="107"/>
        <v>0</v>
      </c>
      <c r="N316" s="197">
        <f t="shared" si="107"/>
        <v>0</v>
      </c>
      <c r="O316" s="197">
        <f t="shared" si="107"/>
        <v>0</v>
      </c>
      <c r="P316" s="197">
        <f t="shared" si="107"/>
        <v>0</v>
      </c>
      <c r="Q316" s="71"/>
      <c r="R316" s="60"/>
      <c r="S316" s="61"/>
      <c r="T316" s="40"/>
      <c r="U316" s="127"/>
      <c r="V316" s="127"/>
      <c r="W316" s="127"/>
      <c r="X316" s="127"/>
      <c r="Y316" s="127"/>
      <c r="Z316" s="127"/>
    </row>
    <row r="317" spans="1:26" ht="13.2" customHeight="1">
      <c r="A317" s="2950"/>
      <c r="B317" s="2932"/>
      <c r="C317" s="3007"/>
      <c r="D317" s="2935"/>
      <c r="E317" s="2936"/>
      <c r="F317" s="2937"/>
      <c r="G317" s="3015" t="s">
        <v>550</v>
      </c>
      <c r="H317" s="3018" t="s">
        <v>40</v>
      </c>
      <c r="I317" s="3022" t="s">
        <v>331</v>
      </c>
      <c r="J317" s="149" t="s">
        <v>80</v>
      </c>
      <c r="K317" s="214">
        <f>L317+N317</f>
        <v>0</v>
      </c>
      <c r="L317" s="208">
        <v>0</v>
      </c>
      <c r="M317" s="209">
        <v>0</v>
      </c>
      <c r="N317" s="210">
        <v>0</v>
      </c>
      <c r="O317" s="672">
        <v>0</v>
      </c>
      <c r="P317" s="673">
        <v>0</v>
      </c>
      <c r="Q317" s="42" t="s">
        <v>551</v>
      </c>
      <c r="R317" s="52"/>
      <c r="S317" s="53" t="s">
        <v>41</v>
      </c>
      <c r="T317" s="600"/>
      <c r="U317" s="127"/>
      <c r="V317" s="127"/>
      <c r="W317" s="127"/>
      <c r="X317" s="127"/>
      <c r="Y317" s="127"/>
      <c r="Z317" s="127"/>
    </row>
    <row r="318" spans="1:26">
      <c r="A318" s="2951"/>
      <c r="B318" s="2933"/>
      <c r="C318" s="2945"/>
      <c r="D318" s="2938"/>
      <c r="E318" s="2939"/>
      <c r="F318" s="2940"/>
      <c r="G318" s="3016"/>
      <c r="H318" s="3019"/>
      <c r="I318" s="3023"/>
      <c r="J318" s="29" t="s">
        <v>68</v>
      </c>
      <c r="K318" s="203">
        <f>L318+N318</f>
        <v>1031</v>
      </c>
      <c r="L318" s="204">
        <v>3.4</v>
      </c>
      <c r="M318" s="205">
        <v>0.8</v>
      </c>
      <c r="N318" s="206">
        <v>1027.5999999999999</v>
      </c>
      <c r="O318" s="674">
        <v>968.6</v>
      </c>
      <c r="P318" s="675">
        <v>0</v>
      </c>
      <c r="Q318" s="43"/>
      <c r="R318" s="56"/>
      <c r="S318" s="57"/>
      <c r="T318" s="33"/>
      <c r="U318" s="127"/>
      <c r="V318" s="127"/>
      <c r="W318" s="127"/>
      <c r="X318" s="127"/>
      <c r="Y318" s="127"/>
      <c r="Z318" s="127"/>
    </row>
    <row r="319" spans="1:26">
      <c r="A319" s="2951"/>
      <c r="B319" s="2933"/>
      <c r="C319" s="2945"/>
      <c r="D319" s="2938"/>
      <c r="E319" s="2939"/>
      <c r="F319" s="2940"/>
      <c r="G319" s="3016"/>
      <c r="H319" s="3020"/>
      <c r="I319" s="3024"/>
      <c r="J319" s="29" t="s">
        <v>36</v>
      </c>
      <c r="K319" s="203">
        <f t="shared" ref="K319:K321" si="108">L319+N319</f>
        <v>1.4</v>
      </c>
      <c r="L319" s="204">
        <v>1.4</v>
      </c>
      <c r="M319" s="205">
        <v>1.3</v>
      </c>
      <c r="N319" s="206">
        <v>0</v>
      </c>
      <c r="O319" s="674">
        <v>2195.1</v>
      </c>
      <c r="P319" s="675">
        <v>0</v>
      </c>
      <c r="Q319" s="70"/>
      <c r="R319" s="68"/>
      <c r="S319" s="69"/>
      <c r="T319" s="35"/>
      <c r="U319" s="127"/>
      <c r="V319" s="127"/>
      <c r="W319" s="127"/>
      <c r="X319" s="127"/>
      <c r="Y319" s="127"/>
      <c r="Z319" s="127"/>
    </row>
    <row r="320" spans="1:26">
      <c r="A320" s="2951"/>
      <c r="B320" s="2933"/>
      <c r="C320" s="2945"/>
      <c r="D320" s="2938"/>
      <c r="E320" s="2939"/>
      <c r="F320" s="2940"/>
      <c r="G320" s="3016"/>
      <c r="H320" s="3020"/>
      <c r="I320" s="3020"/>
      <c r="J320" s="29" t="s">
        <v>495</v>
      </c>
      <c r="K320" s="203">
        <f t="shared" si="108"/>
        <v>3.9</v>
      </c>
      <c r="L320" s="204">
        <v>3.9</v>
      </c>
      <c r="M320" s="205">
        <v>0</v>
      </c>
      <c r="N320" s="206">
        <v>0</v>
      </c>
      <c r="O320" s="674">
        <v>0</v>
      </c>
      <c r="P320" s="675">
        <v>0</v>
      </c>
      <c r="Q320" s="180"/>
      <c r="R320" s="68"/>
      <c r="S320" s="69"/>
      <c r="T320" s="35"/>
      <c r="U320" s="127"/>
      <c r="V320" s="127"/>
      <c r="W320" s="127"/>
      <c r="X320" s="127"/>
      <c r="Y320" s="127"/>
      <c r="Z320" s="127"/>
    </row>
    <row r="321" spans="1:26">
      <c r="A321" s="2951"/>
      <c r="B321" s="2933"/>
      <c r="C321" s="2945"/>
      <c r="D321" s="2938"/>
      <c r="E321" s="2939"/>
      <c r="F321" s="2940"/>
      <c r="G321" s="3016"/>
      <c r="H321" s="3020"/>
      <c r="I321" s="3020"/>
      <c r="J321" s="13" t="s">
        <v>52</v>
      </c>
      <c r="K321" s="203">
        <f t="shared" si="108"/>
        <v>0</v>
      </c>
      <c r="L321" s="238">
        <v>0</v>
      </c>
      <c r="M321" s="240">
        <v>0</v>
      </c>
      <c r="N321" s="239">
        <v>0</v>
      </c>
      <c r="O321" s="676">
        <v>0</v>
      </c>
      <c r="P321" s="677">
        <v>0</v>
      </c>
      <c r="Q321" s="180"/>
      <c r="R321" s="68"/>
      <c r="S321" s="69"/>
      <c r="T321" s="35"/>
      <c r="U321" s="127"/>
      <c r="V321" s="127"/>
      <c r="W321" s="127"/>
      <c r="X321" s="127"/>
      <c r="Y321" s="127"/>
      <c r="Z321" s="127"/>
    </row>
    <row r="322" spans="1:26" ht="13.8" thickBot="1">
      <c r="A322" s="2952"/>
      <c r="B322" s="2934"/>
      <c r="C322" s="3008"/>
      <c r="D322" s="2941"/>
      <c r="E322" s="2942"/>
      <c r="F322" s="2943"/>
      <c r="G322" s="3017"/>
      <c r="H322" s="3021"/>
      <c r="I322" s="3021"/>
      <c r="J322" s="36" t="s">
        <v>12</v>
      </c>
      <c r="K322" s="197">
        <f>SUM(K317:K321)</f>
        <v>1036.3000000000002</v>
      </c>
      <c r="L322" s="197">
        <f t="shared" ref="L322:P322" si="109">SUM(L317:L321)</f>
        <v>8.6999999999999993</v>
      </c>
      <c r="M322" s="197">
        <f t="shared" si="109"/>
        <v>2.1</v>
      </c>
      <c r="N322" s="197">
        <f t="shared" si="109"/>
        <v>1027.5999999999999</v>
      </c>
      <c r="O322" s="197">
        <f t="shared" si="109"/>
        <v>3163.7</v>
      </c>
      <c r="P322" s="197">
        <f t="shared" si="109"/>
        <v>0</v>
      </c>
      <c r="Q322" s="71"/>
      <c r="R322" s="60"/>
      <c r="S322" s="61"/>
      <c r="T322" s="40"/>
      <c r="U322" s="127"/>
      <c r="V322" s="127"/>
      <c r="W322" s="127"/>
      <c r="X322" s="127"/>
      <c r="Y322" s="127"/>
      <c r="Z322" s="127"/>
    </row>
    <row r="323" spans="1:26" ht="3.6" hidden="1" customHeight="1" thickBot="1">
      <c r="B323" s="97"/>
      <c r="C323" s="2733"/>
      <c r="D323" s="2732"/>
      <c r="E323" s="2732"/>
      <c r="F323" s="2732"/>
      <c r="G323" s="3085" t="s">
        <v>128</v>
      </c>
      <c r="H323" s="285" t="s">
        <v>40</v>
      </c>
      <c r="I323" s="291" t="s">
        <v>88</v>
      </c>
      <c r="J323" s="292" t="s">
        <v>80</v>
      </c>
      <c r="K323" s="242">
        <f>L323+N323</f>
        <v>0</v>
      </c>
      <c r="L323" s="293">
        <v>0</v>
      </c>
      <c r="M323" s="293">
        <v>0</v>
      </c>
      <c r="N323" s="211">
        <v>0</v>
      </c>
      <c r="O323" s="684">
        <v>0</v>
      </c>
      <c r="P323" s="685">
        <v>0</v>
      </c>
      <c r="Q323" s="98" t="s">
        <v>756</v>
      </c>
      <c r="R323" s="86"/>
      <c r="S323" s="87"/>
      <c r="T323" s="99"/>
      <c r="U323" s="127"/>
      <c r="V323" s="127"/>
      <c r="W323" s="127"/>
      <c r="X323" s="127"/>
      <c r="Y323" s="127"/>
      <c r="Z323" s="127"/>
    </row>
    <row r="324" spans="1:26" ht="13.95" hidden="1" customHeight="1" thickBot="1">
      <c r="B324" s="2743"/>
      <c r="C324" s="3088"/>
      <c r="D324" s="425"/>
      <c r="E324" s="425"/>
      <c r="F324" s="425"/>
      <c r="G324" s="3086"/>
      <c r="H324" s="2736"/>
      <c r="I324" s="294"/>
      <c r="J324" s="295" t="s">
        <v>68</v>
      </c>
      <c r="K324" s="244">
        <f>L324+N324</f>
        <v>0</v>
      </c>
      <c r="L324" s="296">
        <v>0</v>
      </c>
      <c r="M324" s="296">
        <v>0</v>
      </c>
      <c r="N324" s="226">
        <v>0</v>
      </c>
      <c r="O324" s="686">
        <v>0</v>
      </c>
      <c r="P324" s="687">
        <v>0</v>
      </c>
      <c r="Q324" s="100"/>
      <c r="R324" s="89"/>
      <c r="S324" s="90"/>
      <c r="T324" s="101"/>
      <c r="U324" s="127"/>
      <c r="V324" s="127"/>
      <c r="W324" s="127"/>
      <c r="X324" s="127"/>
      <c r="Y324" s="127"/>
      <c r="Z324" s="127"/>
    </row>
    <row r="325" spans="1:26" ht="13.95" hidden="1" customHeight="1" thickBot="1">
      <c r="B325" s="2743"/>
      <c r="C325" s="3089"/>
      <c r="D325" s="426"/>
      <c r="E325" s="426"/>
      <c r="F325" s="426"/>
      <c r="G325" s="3086"/>
      <c r="H325" s="2736"/>
      <c r="I325" s="294"/>
      <c r="J325" s="92" t="s">
        <v>36</v>
      </c>
      <c r="K325" s="245">
        <f>L325+N325</f>
        <v>0</v>
      </c>
      <c r="L325" s="297">
        <v>0</v>
      </c>
      <c r="M325" s="297">
        <v>0</v>
      </c>
      <c r="N325" s="213">
        <v>0</v>
      </c>
      <c r="O325" s="688">
        <v>0</v>
      </c>
      <c r="P325" s="678">
        <v>0</v>
      </c>
      <c r="Q325" s="102"/>
      <c r="R325" s="93"/>
      <c r="S325" s="94"/>
      <c r="T325" s="103"/>
      <c r="U325" s="127"/>
      <c r="V325" s="127"/>
      <c r="W325" s="127"/>
      <c r="X325" s="127"/>
      <c r="Y325" s="127"/>
      <c r="Z325" s="127"/>
    </row>
    <row r="326" spans="1:26" ht="13.95" hidden="1" customHeight="1" thickBot="1">
      <c r="B326" s="104"/>
      <c r="C326" s="3090"/>
      <c r="D326" s="575"/>
      <c r="E326" s="575"/>
      <c r="F326" s="575"/>
      <c r="G326" s="3087"/>
      <c r="H326" s="286"/>
      <c r="I326" s="298"/>
      <c r="J326" s="299" t="s">
        <v>12</v>
      </c>
      <c r="K326" s="247">
        <f>K323+K324+K325</f>
        <v>0</v>
      </c>
      <c r="L326" s="247">
        <f t="shared" ref="L326:P326" si="110">L323+L324+L325</f>
        <v>0</v>
      </c>
      <c r="M326" s="247">
        <f t="shared" si="110"/>
        <v>0</v>
      </c>
      <c r="N326" s="247">
        <f t="shared" si="110"/>
        <v>0</v>
      </c>
      <c r="O326" s="689">
        <f t="shared" si="110"/>
        <v>0</v>
      </c>
      <c r="P326" s="689">
        <f t="shared" si="110"/>
        <v>0</v>
      </c>
      <c r="Q326" s="251"/>
      <c r="R326" s="60"/>
      <c r="S326" s="61"/>
      <c r="T326" s="62"/>
      <c r="U326" s="127"/>
      <c r="V326" s="127"/>
      <c r="W326" s="127"/>
      <c r="X326" s="127"/>
      <c r="Y326" s="127"/>
      <c r="Z326" s="127"/>
    </row>
    <row r="327" spans="1:26" ht="13.2" hidden="1" customHeight="1" thickBot="1">
      <c r="B327" s="2932"/>
      <c r="C327" s="3007"/>
      <c r="D327" s="573"/>
      <c r="E327" s="573"/>
      <c r="F327" s="573"/>
      <c r="G327" s="3039" t="s">
        <v>129</v>
      </c>
      <c r="H327" s="3018" t="s">
        <v>40</v>
      </c>
      <c r="I327" s="3022" t="s">
        <v>327</v>
      </c>
      <c r="J327" s="149" t="s">
        <v>80</v>
      </c>
      <c r="K327" s="214">
        <f>L327+N327</f>
        <v>0</v>
      </c>
      <c r="L327" s="208">
        <v>0</v>
      </c>
      <c r="M327" s="209">
        <v>0</v>
      </c>
      <c r="N327" s="210">
        <v>0</v>
      </c>
      <c r="O327" s="672">
        <v>0</v>
      </c>
      <c r="P327" s="673">
        <v>0</v>
      </c>
      <c r="Q327" s="98"/>
      <c r="R327" s="86"/>
      <c r="S327" s="87"/>
      <c r="T327" s="99"/>
      <c r="U327" s="127"/>
      <c r="V327" s="127"/>
      <c r="W327" s="127"/>
      <c r="X327" s="127"/>
      <c r="Y327" s="127"/>
      <c r="Z327" s="127"/>
    </row>
    <row r="328" spans="1:26" ht="13.95" hidden="1" customHeight="1" thickBot="1">
      <c r="B328" s="2933"/>
      <c r="C328" s="2945"/>
      <c r="D328" s="2734"/>
      <c r="E328" s="2734"/>
      <c r="F328" s="2734"/>
      <c r="G328" s="3040"/>
      <c r="H328" s="3019"/>
      <c r="I328" s="3023"/>
      <c r="J328" s="29" t="s">
        <v>68</v>
      </c>
      <c r="K328" s="203">
        <f>L328+N328</f>
        <v>0</v>
      </c>
      <c r="L328" s="204">
        <v>0</v>
      </c>
      <c r="M328" s="205">
        <v>0</v>
      </c>
      <c r="N328" s="206">
        <v>0</v>
      </c>
      <c r="O328" s="674">
        <v>0</v>
      </c>
      <c r="P328" s="675">
        <v>0</v>
      </c>
      <c r="Q328" s="100"/>
      <c r="R328" s="89"/>
      <c r="S328" s="90"/>
      <c r="T328" s="101"/>
      <c r="U328" s="127"/>
      <c r="V328" s="127"/>
      <c r="W328" s="127"/>
      <c r="X328" s="127"/>
      <c r="Y328" s="127"/>
      <c r="Z328" s="127"/>
    </row>
    <row r="329" spans="1:26" ht="13.95" hidden="1" customHeight="1" thickBot="1">
      <c r="B329" s="2933"/>
      <c r="C329" s="2945"/>
      <c r="D329" s="2734"/>
      <c r="E329" s="2734"/>
      <c r="F329" s="2734"/>
      <c r="G329" s="3040"/>
      <c r="H329" s="3020"/>
      <c r="I329" s="3024"/>
      <c r="J329" s="29" t="s">
        <v>36</v>
      </c>
      <c r="K329" s="203">
        <f t="shared" ref="K329:K331" si="111">L329+N329</f>
        <v>0</v>
      </c>
      <c r="L329" s="204">
        <v>0</v>
      </c>
      <c r="M329" s="205">
        <v>0</v>
      </c>
      <c r="N329" s="206">
        <v>0</v>
      </c>
      <c r="O329" s="674">
        <v>0</v>
      </c>
      <c r="P329" s="675">
        <v>0</v>
      </c>
      <c r="Q329" s="102"/>
      <c r="R329" s="93"/>
      <c r="S329" s="94"/>
      <c r="T329" s="103"/>
      <c r="U329" s="127"/>
      <c r="V329" s="127"/>
      <c r="W329" s="127"/>
      <c r="X329" s="127"/>
      <c r="Y329" s="127"/>
      <c r="Z329" s="127"/>
    </row>
    <row r="330" spans="1:26" ht="13.95" hidden="1" customHeight="1" thickBot="1">
      <c r="B330" s="2933"/>
      <c r="C330" s="2945"/>
      <c r="D330" s="2734"/>
      <c r="E330" s="2734"/>
      <c r="F330" s="2734"/>
      <c r="G330" s="3040"/>
      <c r="H330" s="3020"/>
      <c r="I330" s="3020"/>
      <c r="J330" s="29" t="s">
        <v>495</v>
      </c>
      <c r="K330" s="203">
        <f t="shared" si="111"/>
        <v>0</v>
      </c>
      <c r="L330" s="204">
        <v>0</v>
      </c>
      <c r="M330" s="205">
        <v>0</v>
      </c>
      <c r="N330" s="206">
        <v>0</v>
      </c>
      <c r="O330" s="674">
        <v>0</v>
      </c>
      <c r="P330" s="675">
        <v>0</v>
      </c>
      <c r="Q330" s="481"/>
      <c r="R330" s="68"/>
      <c r="S330" s="69"/>
      <c r="T330" s="469"/>
      <c r="U330" s="127"/>
      <c r="V330" s="127"/>
      <c r="W330" s="127"/>
      <c r="X330" s="127"/>
      <c r="Y330" s="127"/>
      <c r="Z330" s="127"/>
    </row>
    <row r="331" spans="1:26" ht="13.95" hidden="1" customHeight="1" thickBot="1">
      <c r="B331" s="2933"/>
      <c r="C331" s="2945"/>
      <c r="D331" s="2734"/>
      <c r="E331" s="2734"/>
      <c r="F331" s="2734"/>
      <c r="G331" s="3040"/>
      <c r="H331" s="3020"/>
      <c r="I331" s="3020"/>
      <c r="J331" s="13" t="s">
        <v>52</v>
      </c>
      <c r="K331" s="203">
        <f t="shared" si="111"/>
        <v>0</v>
      </c>
      <c r="L331" s="238">
        <v>0</v>
      </c>
      <c r="M331" s="240">
        <v>0</v>
      </c>
      <c r="N331" s="239">
        <v>0</v>
      </c>
      <c r="O331" s="676">
        <v>0</v>
      </c>
      <c r="P331" s="677">
        <v>0</v>
      </c>
      <c r="Q331" s="481"/>
      <c r="R331" s="68"/>
      <c r="S331" s="69"/>
      <c r="T331" s="469"/>
      <c r="U331" s="127"/>
      <c r="V331" s="127"/>
      <c r="W331" s="127"/>
      <c r="X331" s="127"/>
      <c r="Y331" s="127"/>
      <c r="Z331" s="127"/>
    </row>
    <row r="332" spans="1:26" ht="13.95" hidden="1" customHeight="1" thickBot="1">
      <c r="B332" s="2934"/>
      <c r="C332" s="3008"/>
      <c r="D332" s="574"/>
      <c r="E332" s="574"/>
      <c r="F332" s="574"/>
      <c r="G332" s="3041"/>
      <c r="H332" s="3021"/>
      <c r="I332" s="3021"/>
      <c r="J332" s="36" t="s">
        <v>12</v>
      </c>
      <c r="K332" s="197">
        <f>SUM(K327:K331)</f>
        <v>0</v>
      </c>
      <c r="L332" s="197">
        <f t="shared" ref="L332:P332" si="112">SUM(L327:L331)</f>
        <v>0</v>
      </c>
      <c r="M332" s="197">
        <f t="shared" si="112"/>
        <v>0</v>
      </c>
      <c r="N332" s="197">
        <f t="shared" si="112"/>
        <v>0</v>
      </c>
      <c r="O332" s="197">
        <f t="shared" si="112"/>
        <v>0</v>
      </c>
      <c r="P332" s="197">
        <f t="shared" si="112"/>
        <v>0</v>
      </c>
      <c r="Q332" s="251"/>
      <c r="R332" s="60"/>
      <c r="S332" s="61"/>
      <c r="T332" s="62"/>
      <c r="U332" s="127"/>
      <c r="V332" s="127"/>
      <c r="W332" s="127"/>
      <c r="X332" s="127"/>
      <c r="Y332" s="127"/>
      <c r="Z332" s="127"/>
    </row>
    <row r="333" spans="1:26" ht="13.2" customHeight="1">
      <c r="A333" s="2932"/>
      <c r="B333" s="2932"/>
      <c r="C333" s="3007"/>
      <c r="D333" s="2935"/>
      <c r="E333" s="2936"/>
      <c r="F333" s="2937"/>
      <c r="G333" s="3015" t="s">
        <v>263</v>
      </c>
      <c r="H333" s="3018" t="s">
        <v>40</v>
      </c>
      <c r="I333" s="3022" t="s">
        <v>338</v>
      </c>
      <c r="J333" s="149" t="s">
        <v>80</v>
      </c>
      <c r="K333" s="214">
        <f>L333+N333</f>
        <v>0</v>
      </c>
      <c r="L333" s="208">
        <v>0</v>
      </c>
      <c r="M333" s="209">
        <v>0</v>
      </c>
      <c r="N333" s="210">
        <v>0</v>
      </c>
      <c r="O333" s="672">
        <v>0</v>
      </c>
      <c r="P333" s="673">
        <v>0</v>
      </c>
      <c r="Q333" s="98" t="s">
        <v>91</v>
      </c>
      <c r="R333" s="86"/>
      <c r="S333" s="87"/>
      <c r="T333" s="99"/>
      <c r="U333" s="127"/>
      <c r="V333" s="127"/>
      <c r="W333" s="127"/>
      <c r="X333" s="127"/>
      <c r="Y333" s="127"/>
      <c r="Z333" s="127"/>
    </row>
    <row r="334" spans="1:26">
      <c r="A334" s="2933"/>
      <c r="B334" s="2933"/>
      <c r="C334" s="2945"/>
      <c r="D334" s="2938"/>
      <c r="E334" s="2939"/>
      <c r="F334" s="2940"/>
      <c r="G334" s="3016"/>
      <c r="H334" s="3019"/>
      <c r="I334" s="3023"/>
      <c r="J334" s="29" t="s">
        <v>68</v>
      </c>
      <c r="K334" s="203">
        <f>L334+N334</f>
        <v>333</v>
      </c>
      <c r="L334" s="204">
        <v>0</v>
      </c>
      <c r="M334" s="205">
        <v>0</v>
      </c>
      <c r="N334" s="206">
        <v>333</v>
      </c>
      <c r="O334" s="674">
        <v>0</v>
      </c>
      <c r="P334" s="675">
        <v>0</v>
      </c>
      <c r="Q334" s="100" t="s">
        <v>83</v>
      </c>
      <c r="R334" s="89" t="s">
        <v>41</v>
      </c>
      <c r="S334" s="90"/>
      <c r="T334" s="101"/>
      <c r="U334" s="127"/>
      <c r="V334" s="127"/>
      <c r="W334" s="127"/>
      <c r="X334" s="127"/>
      <c r="Y334" s="127"/>
      <c r="Z334" s="127"/>
    </row>
    <row r="335" spans="1:26">
      <c r="A335" s="2933"/>
      <c r="B335" s="2933"/>
      <c r="C335" s="2945"/>
      <c r="D335" s="2938"/>
      <c r="E335" s="2939"/>
      <c r="F335" s="2940"/>
      <c r="G335" s="3016"/>
      <c r="H335" s="3020"/>
      <c r="I335" s="3024"/>
      <c r="J335" s="29" t="s">
        <v>36</v>
      </c>
      <c r="K335" s="203">
        <f t="shared" ref="K335:K337" si="113">L335+N335</f>
        <v>0</v>
      </c>
      <c r="L335" s="204">
        <v>0</v>
      </c>
      <c r="M335" s="205">
        <v>0</v>
      </c>
      <c r="N335" s="206">
        <v>0</v>
      </c>
      <c r="O335" s="674">
        <v>0</v>
      </c>
      <c r="P335" s="675">
        <v>0</v>
      </c>
      <c r="Q335" s="102"/>
      <c r="R335" s="93"/>
      <c r="S335" s="94"/>
      <c r="T335" s="103"/>
      <c r="U335" s="127"/>
      <c r="V335" s="127"/>
      <c r="W335" s="127"/>
      <c r="X335" s="127"/>
      <c r="Y335" s="127"/>
      <c r="Z335" s="127"/>
    </row>
    <row r="336" spans="1:26">
      <c r="A336" s="2933"/>
      <c r="B336" s="2933"/>
      <c r="C336" s="2945"/>
      <c r="D336" s="2938"/>
      <c r="E336" s="2939"/>
      <c r="F336" s="2940"/>
      <c r="G336" s="3016"/>
      <c r="H336" s="3020"/>
      <c r="I336" s="3020"/>
      <c r="J336" s="29" t="s">
        <v>495</v>
      </c>
      <c r="K336" s="203">
        <f t="shared" si="113"/>
        <v>58.7</v>
      </c>
      <c r="L336" s="204">
        <v>0</v>
      </c>
      <c r="M336" s="205">
        <v>0</v>
      </c>
      <c r="N336" s="206">
        <v>58.7</v>
      </c>
      <c r="O336" s="674">
        <v>0</v>
      </c>
      <c r="P336" s="675">
        <v>0</v>
      </c>
      <c r="Q336" s="481"/>
      <c r="R336" s="68"/>
      <c r="S336" s="69"/>
      <c r="T336" s="469"/>
      <c r="U336" s="127"/>
      <c r="V336" s="127"/>
      <c r="W336" s="127"/>
      <c r="X336" s="127"/>
      <c r="Y336" s="127"/>
      <c r="Z336" s="127"/>
    </row>
    <row r="337" spans="1:26">
      <c r="A337" s="2933"/>
      <c r="B337" s="2933"/>
      <c r="C337" s="2945"/>
      <c r="D337" s="2938"/>
      <c r="E337" s="2939"/>
      <c r="F337" s="2940"/>
      <c r="G337" s="3016"/>
      <c r="H337" s="3020"/>
      <c r="I337" s="3020"/>
      <c r="J337" s="13" t="s">
        <v>52</v>
      </c>
      <c r="K337" s="203">
        <f t="shared" si="113"/>
        <v>0</v>
      </c>
      <c r="L337" s="238">
        <v>0</v>
      </c>
      <c r="M337" s="240">
        <v>0</v>
      </c>
      <c r="N337" s="239">
        <v>0</v>
      </c>
      <c r="O337" s="676">
        <v>0</v>
      </c>
      <c r="P337" s="677">
        <v>0</v>
      </c>
      <c r="Q337" s="481"/>
      <c r="R337" s="68"/>
      <c r="S337" s="69"/>
      <c r="T337" s="469"/>
      <c r="U337" s="127"/>
      <c r="V337" s="127"/>
      <c r="W337" s="127"/>
      <c r="X337" s="127"/>
      <c r="Y337" s="127"/>
      <c r="Z337" s="127"/>
    </row>
    <row r="338" spans="1:26" ht="13.8" thickBot="1">
      <c r="A338" s="2934"/>
      <c r="B338" s="2934"/>
      <c r="C338" s="3008"/>
      <c r="D338" s="2941"/>
      <c r="E338" s="2942"/>
      <c r="F338" s="2943"/>
      <c r="G338" s="3017"/>
      <c r="H338" s="3021"/>
      <c r="I338" s="3021"/>
      <c r="J338" s="36" t="s">
        <v>12</v>
      </c>
      <c r="K338" s="197">
        <f>SUM(K333:K337)</f>
        <v>391.7</v>
      </c>
      <c r="L338" s="198">
        <f t="shared" ref="L338:P338" si="114">SUM(L333:L335)</f>
        <v>0</v>
      </c>
      <c r="M338" s="199">
        <f t="shared" si="114"/>
        <v>0</v>
      </c>
      <c r="N338" s="200">
        <f>SUM(N333:N337)</f>
        <v>391.7</v>
      </c>
      <c r="O338" s="201">
        <f t="shared" si="114"/>
        <v>0</v>
      </c>
      <c r="P338" s="202">
        <f t="shared" si="114"/>
        <v>0</v>
      </c>
      <c r="Q338" s="251"/>
      <c r="R338" s="60"/>
      <c r="S338" s="61"/>
      <c r="T338" s="62"/>
      <c r="U338" s="127"/>
      <c r="V338" s="127"/>
      <c r="W338" s="127"/>
      <c r="X338" s="127"/>
      <c r="Y338" s="127"/>
      <c r="Z338" s="127"/>
    </row>
    <row r="339" spans="1:26" ht="13.2" customHeight="1">
      <c r="A339" s="2932"/>
      <c r="B339" s="2932"/>
      <c r="C339" s="2935"/>
      <c r="D339" s="2936"/>
      <c r="E339" s="2936"/>
      <c r="F339" s="2937"/>
      <c r="G339" s="3015" t="s">
        <v>552</v>
      </c>
      <c r="H339" s="3018" t="s">
        <v>40</v>
      </c>
      <c r="I339" s="3022" t="s">
        <v>327</v>
      </c>
      <c r="J339" s="149" t="s">
        <v>80</v>
      </c>
      <c r="K339" s="214">
        <f>L339+N339</f>
        <v>0</v>
      </c>
      <c r="L339" s="208">
        <v>0</v>
      </c>
      <c r="M339" s="209">
        <v>0</v>
      </c>
      <c r="N339" s="210">
        <v>0</v>
      </c>
      <c r="O339" s="672">
        <v>0</v>
      </c>
      <c r="P339" s="673">
        <v>0</v>
      </c>
      <c r="Q339" s="98" t="s">
        <v>82</v>
      </c>
      <c r="R339" s="86" t="s">
        <v>41</v>
      </c>
      <c r="S339" s="87"/>
      <c r="T339" s="99"/>
      <c r="U339" s="127"/>
      <c r="V339" s="127"/>
      <c r="W339" s="127"/>
      <c r="X339" s="127"/>
      <c r="Y339" s="127"/>
      <c r="Z339" s="127"/>
    </row>
    <row r="340" spans="1:26">
      <c r="A340" s="2933"/>
      <c r="B340" s="2933"/>
      <c r="C340" s="2938"/>
      <c r="D340" s="2939"/>
      <c r="E340" s="2939"/>
      <c r="F340" s="2940"/>
      <c r="G340" s="3016"/>
      <c r="H340" s="3019"/>
      <c r="I340" s="3023"/>
      <c r="J340" s="29" t="s">
        <v>68</v>
      </c>
      <c r="K340" s="203">
        <f>L340+N340</f>
        <v>152</v>
      </c>
      <c r="L340" s="204">
        <v>0</v>
      </c>
      <c r="M340" s="205">
        <v>0</v>
      </c>
      <c r="N340" s="206">
        <v>152</v>
      </c>
      <c r="O340" s="674">
        <v>0</v>
      </c>
      <c r="P340" s="675">
        <v>0</v>
      </c>
      <c r="Q340" s="100" t="s">
        <v>83</v>
      </c>
      <c r="R340" s="89"/>
      <c r="S340" s="90"/>
      <c r="T340" s="101" t="s">
        <v>41</v>
      </c>
      <c r="U340" s="127"/>
      <c r="V340" s="127"/>
      <c r="W340" s="127"/>
      <c r="X340" s="127"/>
      <c r="Y340" s="127"/>
      <c r="Z340" s="127"/>
    </row>
    <row r="341" spans="1:26">
      <c r="A341" s="2933"/>
      <c r="B341" s="2933"/>
      <c r="C341" s="2938"/>
      <c r="D341" s="2939"/>
      <c r="E341" s="2939"/>
      <c r="F341" s="2940"/>
      <c r="G341" s="3016"/>
      <c r="H341" s="3020"/>
      <c r="I341" s="3024"/>
      <c r="J341" s="29" t="s">
        <v>36</v>
      </c>
      <c r="K341" s="203">
        <f t="shared" ref="K341:K343" si="115">L341+N341</f>
        <v>2.5</v>
      </c>
      <c r="L341" s="204">
        <v>2.5</v>
      </c>
      <c r="M341" s="205">
        <v>2.4</v>
      </c>
      <c r="N341" s="206">
        <v>0</v>
      </c>
      <c r="O341" s="674">
        <v>380</v>
      </c>
      <c r="P341" s="675">
        <v>380</v>
      </c>
      <c r="Q341" s="102"/>
      <c r="R341" s="93"/>
      <c r="S341" s="94"/>
      <c r="T341" s="103"/>
      <c r="U341" s="127"/>
      <c r="V341" s="127"/>
      <c r="W341" s="127"/>
      <c r="X341" s="127"/>
      <c r="Y341" s="127"/>
      <c r="Z341" s="127"/>
    </row>
    <row r="342" spans="1:26">
      <c r="A342" s="2933"/>
      <c r="B342" s="2933"/>
      <c r="C342" s="2938"/>
      <c r="D342" s="2939"/>
      <c r="E342" s="2939"/>
      <c r="F342" s="2940"/>
      <c r="G342" s="3016"/>
      <c r="H342" s="3020"/>
      <c r="I342" s="3020"/>
      <c r="J342" s="29" t="s">
        <v>495</v>
      </c>
      <c r="K342" s="203">
        <f t="shared" si="115"/>
        <v>0</v>
      </c>
      <c r="L342" s="204">
        <v>0</v>
      </c>
      <c r="M342" s="205">
        <v>0</v>
      </c>
      <c r="N342" s="206">
        <v>0</v>
      </c>
      <c r="O342" s="674">
        <v>0</v>
      </c>
      <c r="P342" s="675">
        <v>0</v>
      </c>
      <c r="Q342" s="481"/>
      <c r="R342" s="68"/>
      <c r="S342" s="69"/>
      <c r="T342" s="469"/>
      <c r="U342" s="127"/>
      <c r="V342" s="127"/>
      <c r="W342" s="127"/>
      <c r="X342" s="127"/>
      <c r="Y342" s="127"/>
      <c r="Z342" s="127"/>
    </row>
    <row r="343" spans="1:26">
      <c r="A343" s="2933"/>
      <c r="B343" s="2933"/>
      <c r="C343" s="2938"/>
      <c r="D343" s="2939"/>
      <c r="E343" s="2939"/>
      <c r="F343" s="2940"/>
      <c r="G343" s="3016"/>
      <c r="H343" s="3020"/>
      <c r="I343" s="3020"/>
      <c r="J343" s="13" t="s">
        <v>52</v>
      </c>
      <c r="K343" s="203">
        <f t="shared" si="115"/>
        <v>0</v>
      </c>
      <c r="L343" s="238">
        <v>0</v>
      </c>
      <c r="M343" s="240">
        <v>0</v>
      </c>
      <c r="N343" s="239">
        <v>0</v>
      </c>
      <c r="O343" s="676">
        <v>0</v>
      </c>
      <c r="P343" s="677">
        <v>0</v>
      </c>
      <c r="Q343" s="481"/>
      <c r="R343" s="68"/>
      <c r="S343" s="69"/>
      <c r="T343" s="469"/>
      <c r="U343" s="127"/>
      <c r="V343" s="127"/>
      <c r="W343" s="127"/>
      <c r="X343" s="127"/>
      <c r="Y343" s="127"/>
      <c r="Z343" s="127"/>
    </row>
    <row r="344" spans="1:26" ht="13.8" thickBot="1">
      <c r="A344" s="2934"/>
      <c r="B344" s="2934"/>
      <c r="C344" s="2941"/>
      <c r="D344" s="2942"/>
      <c r="E344" s="2942"/>
      <c r="F344" s="2943"/>
      <c r="G344" s="3017"/>
      <c r="H344" s="3021"/>
      <c r="I344" s="3021"/>
      <c r="J344" s="36" t="s">
        <v>12</v>
      </c>
      <c r="K344" s="197">
        <f>SUM(K339:K341)</f>
        <v>154.5</v>
      </c>
      <c r="L344" s="198">
        <f t="shared" ref="L344:P344" si="116">SUM(L339:L341)</f>
        <v>2.5</v>
      </c>
      <c r="M344" s="199">
        <f t="shared" si="116"/>
        <v>2.4</v>
      </c>
      <c r="N344" s="200">
        <f t="shared" si="116"/>
        <v>152</v>
      </c>
      <c r="O344" s="201">
        <f t="shared" si="116"/>
        <v>380</v>
      </c>
      <c r="P344" s="202">
        <f t="shared" si="116"/>
        <v>380</v>
      </c>
      <c r="Q344" s="251"/>
      <c r="R344" s="60"/>
      <c r="S344" s="61"/>
      <c r="T344" s="62"/>
      <c r="U344" s="127"/>
      <c r="V344" s="127"/>
      <c r="W344" s="127"/>
      <c r="X344" s="127"/>
      <c r="Y344" s="127"/>
      <c r="Z344" s="127"/>
    </row>
    <row r="345" spans="1:26" ht="13.2" customHeight="1">
      <c r="A345" s="2932"/>
      <c r="B345" s="2932"/>
      <c r="C345" s="2935"/>
      <c r="D345" s="2936"/>
      <c r="E345" s="2936"/>
      <c r="F345" s="2937"/>
      <c r="G345" s="3015" t="s">
        <v>287</v>
      </c>
      <c r="H345" s="3018" t="s">
        <v>40</v>
      </c>
      <c r="I345" s="3022" t="s">
        <v>339</v>
      </c>
      <c r="J345" s="149" t="s">
        <v>80</v>
      </c>
      <c r="K345" s="214">
        <f>L345+N345</f>
        <v>0</v>
      </c>
      <c r="L345" s="208">
        <v>0</v>
      </c>
      <c r="M345" s="209">
        <v>0</v>
      </c>
      <c r="N345" s="210">
        <v>0</v>
      </c>
      <c r="O345" s="672">
        <v>0</v>
      </c>
      <c r="P345" s="673">
        <v>0</v>
      </c>
      <c r="Q345" s="98" t="s">
        <v>83</v>
      </c>
      <c r="R345" s="86" t="s">
        <v>41</v>
      </c>
      <c r="S345" s="87"/>
      <c r="T345" s="99"/>
      <c r="U345" s="127"/>
      <c r="V345" s="127"/>
      <c r="W345" s="127"/>
      <c r="X345" s="127"/>
      <c r="Y345" s="127"/>
      <c r="Z345" s="127"/>
    </row>
    <row r="346" spans="1:26">
      <c r="A346" s="2933"/>
      <c r="B346" s="2933"/>
      <c r="C346" s="2938"/>
      <c r="D346" s="2939"/>
      <c r="E346" s="2939"/>
      <c r="F346" s="2940"/>
      <c r="G346" s="3016"/>
      <c r="H346" s="3019"/>
      <c r="I346" s="3023"/>
      <c r="J346" s="29" t="s">
        <v>68</v>
      </c>
      <c r="K346" s="203">
        <f>L346+N346</f>
        <v>0</v>
      </c>
      <c r="L346" s="204">
        <v>0</v>
      </c>
      <c r="M346" s="205">
        <v>0</v>
      </c>
      <c r="N346" s="206">
        <v>0</v>
      </c>
      <c r="O346" s="674">
        <v>0</v>
      </c>
      <c r="P346" s="675">
        <v>0</v>
      </c>
      <c r="Q346" s="100"/>
      <c r="R346" s="89"/>
      <c r="S346" s="90"/>
      <c r="T346" s="101"/>
      <c r="U346" s="127"/>
      <c r="V346" s="127"/>
      <c r="W346" s="127"/>
      <c r="X346" s="127"/>
      <c r="Y346" s="127"/>
      <c r="Z346" s="127"/>
    </row>
    <row r="347" spans="1:26">
      <c r="A347" s="2933"/>
      <c r="B347" s="2933"/>
      <c r="C347" s="2938"/>
      <c r="D347" s="2939"/>
      <c r="E347" s="2939"/>
      <c r="F347" s="2940"/>
      <c r="G347" s="3016"/>
      <c r="H347" s="3020"/>
      <c r="I347" s="3024"/>
      <c r="J347" s="29" t="s">
        <v>36</v>
      </c>
      <c r="K347" s="203">
        <f t="shared" ref="K347:K349" si="117">L347+N347</f>
        <v>0</v>
      </c>
      <c r="L347" s="204">
        <v>0</v>
      </c>
      <c r="M347" s="205">
        <v>0</v>
      </c>
      <c r="N347" s="206">
        <v>0</v>
      </c>
      <c r="O347" s="674">
        <v>0</v>
      </c>
      <c r="P347" s="675">
        <v>0</v>
      </c>
      <c r="Q347" s="102"/>
      <c r="R347" s="93"/>
      <c r="S347" s="94"/>
      <c r="T347" s="103"/>
      <c r="U347" s="127"/>
      <c r="V347" s="127"/>
      <c r="W347" s="127"/>
      <c r="X347" s="127"/>
      <c r="Y347" s="127"/>
      <c r="Z347" s="127"/>
    </row>
    <row r="348" spans="1:26">
      <c r="A348" s="2933"/>
      <c r="B348" s="2933"/>
      <c r="C348" s="2938"/>
      <c r="D348" s="2939"/>
      <c r="E348" s="2939"/>
      <c r="F348" s="2940"/>
      <c r="G348" s="3016"/>
      <c r="H348" s="3020"/>
      <c r="I348" s="3020"/>
      <c r="J348" s="29" t="s">
        <v>495</v>
      </c>
      <c r="K348" s="203">
        <f t="shared" si="117"/>
        <v>0</v>
      </c>
      <c r="L348" s="204">
        <v>0</v>
      </c>
      <c r="M348" s="205">
        <v>0</v>
      </c>
      <c r="N348" s="206">
        <v>0</v>
      </c>
      <c r="O348" s="674">
        <v>0</v>
      </c>
      <c r="P348" s="675">
        <v>0</v>
      </c>
      <c r="Q348" s="102"/>
      <c r="R348" s="68"/>
      <c r="S348" s="69"/>
      <c r="T348" s="469"/>
      <c r="U348" s="127"/>
      <c r="V348" s="127"/>
      <c r="W348" s="127"/>
      <c r="X348" s="127"/>
      <c r="Y348" s="127"/>
      <c r="Z348" s="127"/>
    </row>
    <row r="349" spans="1:26">
      <c r="A349" s="2933"/>
      <c r="B349" s="2933"/>
      <c r="C349" s="2938"/>
      <c r="D349" s="2939"/>
      <c r="E349" s="2939"/>
      <c r="F349" s="2940"/>
      <c r="G349" s="3016"/>
      <c r="H349" s="3020"/>
      <c r="I349" s="3020"/>
      <c r="J349" s="13" t="s">
        <v>52</v>
      </c>
      <c r="K349" s="203">
        <f t="shared" si="117"/>
        <v>0</v>
      </c>
      <c r="L349" s="238">
        <v>0</v>
      </c>
      <c r="M349" s="240">
        <v>0</v>
      </c>
      <c r="N349" s="239">
        <v>0</v>
      </c>
      <c r="O349" s="676">
        <v>0</v>
      </c>
      <c r="P349" s="677">
        <v>0</v>
      </c>
      <c r="Q349" s="102"/>
      <c r="R349" s="68"/>
      <c r="S349" s="69"/>
      <c r="T349" s="469"/>
      <c r="U349" s="127"/>
      <c r="V349" s="127"/>
      <c r="W349" s="127"/>
      <c r="X349" s="127"/>
      <c r="Y349" s="127"/>
      <c r="Z349" s="127"/>
    </row>
    <row r="350" spans="1:26" ht="13.8" thickBot="1">
      <c r="A350" s="2934"/>
      <c r="B350" s="2934"/>
      <c r="C350" s="2941"/>
      <c r="D350" s="2942"/>
      <c r="E350" s="2942"/>
      <c r="F350" s="2943"/>
      <c r="G350" s="3017"/>
      <c r="H350" s="3021"/>
      <c r="I350" s="3021"/>
      <c r="J350" s="36" t="s">
        <v>12</v>
      </c>
      <c r="K350" s="197">
        <f>SUM(K345:K347)</f>
        <v>0</v>
      </c>
      <c r="L350" s="198">
        <f>SUM(L345:L349)</f>
        <v>0</v>
      </c>
      <c r="M350" s="198">
        <f t="shared" ref="M350:P350" si="118">SUM(M345:M349)</f>
        <v>0</v>
      </c>
      <c r="N350" s="198">
        <f t="shared" si="118"/>
        <v>0</v>
      </c>
      <c r="O350" s="198">
        <f t="shared" si="118"/>
        <v>0</v>
      </c>
      <c r="P350" s="198">
        <f t="shared" si="118"/>
        <v>0</v>
      </c>
      <c r="Q350" s="251"/>
      <c r="R350" s="60"/>
      <c r="S350" s="61"/>
      <c r="T350" s="62"/>
      <c r="U350" s="127"/>
      <c r="V350" s="127"/>
      <c r="W350" s="127"/>
      <c r="X350" s="127"/>
      <c r="Y350" s="127"/>
      <c r="Z350" s="127"/>
    </row>
    <row r="351" spans="1:26" ht="13.8" thickBot="1">
      <c r="A351" s="72" t="s">
        <v>13</v>
      </c>
      <c r="B351" s="72" t="s">
        <v>11</v>
      </c>
      <c r="C351" s="3042" t="s">
        <v>14</v>
      </c>
      <c r="D351" s="3043"/>
      <c r="E351" s="3043"/>
      <c r="F351" s="3043"/>
      <c r="G351" s="3044"/>
      <c r="H351" s="3044"/>
      <c r="I351" s="3044"/>
      <c r="J351" s="3045"/>
      <c r="K351" s="227">
        <f>K261+K267+K273+K279+K285+K295+K301+K305+K310+K316+K322+K291+K326+K344+K332+K338+K350</f>
        <v>6693.7000000000007</v>
      </c>
      <c r="L351" s="227">
        <f t="shared" ref="L351:P351" si="119">L261+L267+L273+L279+L285+L295+L301+L305+L310+L316+L322+L291+L326+L344+L332+L338+L350</f>
        <v>26.7</v>
      </c>
      <c r="M351" s="227">
        <f t="shared" si="119"/>
        <v>17.2</v>
      </c>
      <c r="N351" s="227">
        <f>N261+N267+N273+N279+N285+N295+N301+N305+N310+N316+N322+N291+N326+N344+N332+N338+N350</f>
        <v>6667</v>
      </c>
      <c r="O351" s="227">
        <f t="shared" si="119"/>
        <v>4527.6000000000004</v>
      </c>
      <c r="P351" s="227">
        <f t="shared" si="119"/>
        <v>1279.3</v>
      </c>
      <c r="Q351" s="73"/>
      <c r="R351" s="105"/>
      <c r="S351" s="105"/>
      <c r="T351" s="106"/>
      <c r="U351" s="127"/>
      <c r="V351" s="127"/>
      <c r="W351" s="41"/>
      <c r="X351" s="127"/>
      <c r="Y351" s="127"/>
      <c r="Z351" s="127"/>
    </row>
    <row r="352" spans="1:26" ht="27.6" customHeight="1" thickBot="1">
      <c r="A352" s="24" t="s">
        <v>13</v>
      </c>
      <c r="B352" s="24" t="s">
        <v>13</v>
      </c>
      <c r="C352" s="3046" t="s">
        <v>132</v>
      </c>
      <c r="D352" s="3047"/>
      <c r="E352" s="3047"/>
      <c r="F352" s="3047"/>
      <c r="G352" s="3047"/>
      <c r="H352" s="3047"/>
      <c r="I352" s="3047"/>
      <c r="J352" s="3047"/>
      <c r="K352" s="3047"/>
      <c r="L352" s="3047"/>
      <c r="M352" s="3047"/>
      <c r="N352" s="3047"/>
      <c r="O352" s="3047"/>
      <c r="P352" s="3047"/>
      <c r="Q352" s="3047"/>
      <c r="R352" s="3047"/>
      <c r="S352" s="3047"/>
      <c r="T352" s="3048"/>
      <c r="U352" s="127"/>
      <c r="V352" s="127"/>
      <c r="W352" s="41"/>
      <c r="X352" s="127"/>
      <c r="Y352" s="127"/>
      <c r="Z352" s="127"/>
    </row>
    <row r="353" spans="1:26" ht="13.2" customHeight="1">
      <c r="A353" s="2932" t="s">
        <v>13</v>
      </c>
      <c r="B353" s="2932" t="s">
        <v>13</v>
      </c>
      <c r="C353" s="3007" t="s">
        <v>11</v>
      </c>
      <c r="D353" s="2935"/>
      <c r="E353" s="2936"/>
      <c r="F353" s="2937"/>
      <c r="G353" s="3029" t="s">
        <v>133</v>
      </c>
      <c r="H353" s="3018" t="s">
        <v>40</v>
      </c>
      <c r="I353" s="3022" t="s">
        <v>67</v>
      </c>
      <c r="J353" s="192" t="s">
        <v>80</v>
      </c>
      <c r="K353" s="228">
        <f>L353+N353</f>
        <v>2111.5</v>
      </c>
      <c r="L353" s="212">
        <f>L360+L366+L378+L384+L390+L395+L400+L406+L412+L416+L421+L426+L431+L436+L441+L446+L451+L456+L464+L472+L477+L485+L489+L493+L496+L502+L508+L372</f>
        <v>0</v>
      </c>
      <c r="M353" s="212">
        <f t="shared" ref="M353:P353" si="120">M360+M366+M378+M384+M390+M395+M400+M406+M412+M416+M421+M426+M431+M436+M441+M446+M451+M456+M464+M472+M477+M485+M489+M493+M496+M502+M508+M372</f>
        <v>0</v>
      </c>
      <c r="N353" s="212">
        <f t="shared" si="120"/>
        <v>2111.5</v>
      </c>
      <c r="O353" s="212">
        <f t="shared" si="120"/>
        <v>1500</v>
      </c>
      <c r="P353" s="212">
        <f t="shared" si="120"/>
        <v>2000</v>
      </c>
      <c r="Q353" s="477"/>
      <c r="R353" s="52"/>
      <c r="S353" s="53"/>
      <c r="T353" s="28"/>
      <c r="U353" s="127"/>
      <c r="V353" s="127"/>
      <c r="W353" s="41"/>
      <c r="X353" s="127"/>
      <c r="Y353" s="127"/>
      <c r="Z353" s="127"/>
    </row>
    <row r="354" spans="1:26">
      <c r="A354" s="2933"/>
      <c r="B354" s="2933"/>
      <c r="C354" s="2945"/>
      <c r="D354" s="2938"/>
      <c r="E354" s="2939"/>
      <c r="F354" s="2940"/>
      <c r="G354" s="3030"/>
      <c r="H354" s="3019"/>
      <c r="I354" s="3023"/>
      <c r="J354" s="193" t="s">
        <v>68</v>
      </c>
      <c r="K354" s="229">
        <f t="shared" ref="K354:K358" si="121">L354+N354</f>
        <v>1014.9999999999999</v>
      </c>
      <c r="L354" s="207">
        <f>L361+L367+L373+L379+L385+L391+L396+L401+L407+L465+L497+L503+L509</f>
        <v>193.4</v>
      </c>
      <c r="M354" s="207">
        <f t="shared" ref="M354:P354" si="122">M361+M367+M373+M379+M385+M391+M396+M401+M407+M465+M497+M503+M509</f>
        <v>2.1</v>
      </c>
      <c r="N354" s="207">
        <f t="shared" si="122"/>
        <v>821.59999999999991</v>
      </c>
      <c r="O354" s="207">
        <f t="shared" si="122"/>
        <v>0</v>
      </c>
      <c r="P354" s="207">
        <f t="shared" si="122"/>
        <v>0</v>
      </c>
      <c r="Q354" s="312"/>
      <c r="R354" s="56"/>
      <c r="S354" s="57"/>
      <c r="T354" s="33"/>
      <c r="U354" s="127"/>
      <c r="V354" s="127"/>
      <c r="W354" s="41"/>
      <c r="X354" s="127"/>
      <c r="Y354" s="127"/>
      <c r="Z354" s="127"/>
    </row>
    <row r="355" spans="1:26">
      <c r="A355" s="2933"/>
      <c r="B355" s="2933"/>
      <c r="C355" s="2945"/>
      <c r="D355" s="2938"/>
      <c r="E355" s="2939"/>
      <c r="F355" s="2940"/>
      <c r="G355" s="3030"/>
      <c r="H355" s="3020"/>
      <c r="I355" s="3024"/>
      <c r="J355" s="193" t="s">
        <v>36</v>
      </c>
      <c r="K355" s="605">
        <f>L355+N355</f>
        <v>39.9</v>
      </c>
      <c r="L355" s="207">
        <f>L362+L368+L374+L380+L386+L392+L397+L402+L408+L414+L418+L466+L470+L473+L476+L480+L484+L488+L492+L498+L504+L510</f>
        <v>39.9</v>
      </c>
      <c r="M355" s="207">
        <f t="shared" ref="M355:P355" si="123">M362+M368+M374+M380+M386+M392+M397+M402+M408+M414+M418+M466+M470+M473+M476+M480+M484+M488+M492+M498+M504+M510</f>
        <v>19.399999999999999</v>
      </c>
      <c r="N355" s="207">
        <f t="shared" si="123"/>
        <v>0</v>
      </c>
      <c r="O355" s="207">
        <f t="shared" si="123"/>
        <v>30</v>
      </c>
      <c r="P355" s="207">
        <f t="shared" si="123"/>
        <v>45</v>
      </c>
      <c r="Q355" s="312"/>
      <c r="R355" s="68"/>
      <c r="S355" s="69"/>
      <c r="T355" s="35"/>
      <c r="U355" s="127"/>
      <c r="V355" s="127"/>
      <c r="W355" s="41"/>
      <c r="X355" s="127"/>
      <c r="Y355" s="127"/>
      <c r="Z355" s="127"/>
    </row>
    <row r="356" spans="1:26">
      <c r="A356" s="2933"/>
      <c r="B356" s="2933"/>
      <c r="C356" s="2945"/>
      <c r="D356" s="2938"/>
      <c r="E356" s="2939"/>
      <c r="F356" s="2940"/>
      <c r="G356" s="3030"/>
      <c r="H356" s="3020"/>
      <c r="I356" s="3020"/>
      <c r="J356" s="193" t="s">
        <v>495</v>
      </c>
      <c r="K356" s="229">
        <f t="shared" si="121"/>
        <v>1230.18</v>
      </c>
      <c r="L356" s="207">
        <f>L363+L369+L375+L381+L387+L403+L409+L467+L474+L499+L505+L511</f>
        <v>106.3</v>
      </c>
      <c r="M356" s="207">
        <f t="shared" ref="M356:P356" si="124">M363+M369+M375+M381+M387+M403+M409+M467+M474+M499+M505+M511</f>
        <v>0</v>
      </c>
      <c r="N356" s="207">
        <f t="shared" si="124"/>
        <v>1123.8800000000001</v>
      </c>
      <c r="O356" s="207">
        <f t="shared" si="124"/>
        <v>0</v>
      </c>
      <c r="P356" s="207">
        <f t="shared" si="124"/>
        <v>0</v>
      </c>
      <c r="Q356" s="312"/>
      <c r="R356" s="68"/>
      <c r="S356" s="69"/>
      <c r="T356" s="35"/>
      <c r="U356" s="127"/>
      <c r="V356" s="127"/>
      <c r="W356" s="41"/>
      <c r="X356" s="127"/>
      <c r="Y356" s="127"/>
      <c r="Z356" s="127"/>
    </row>
    <row r="357" spans="1:26">
      <c r="A357" s="2933"/>
      <c r="B357" s="2933"/>
      <c r="C357" s="2945"/>
      <c r="D357" s="2938"/>
      <c r="E357" s="2939"/>
      <c r="F357" s="2940"/>
      <c r="G357" s="3030"/>
      <c r="H357" s="3020"/>
      <c r="I357" s="3020"/>
      <c r="J357" s="193" t="s">
        <v>52</v>
      </c>
      <c r="K357" s="229">
        <f t="shared" si="121"/>
        <v>200</v>
      </c>
      <c r="L357" s="207">
        <f>L364+L370+L376+L382+L388+L404+L410+L413+L417+L422+L427+L432+L437+L442+L447+L452+L457+L460+L468+L500+L506+L512</f>
        <v>0</v>
      </c>
      <c r="M357" s="207">
        <f t="shared" ref="M357:P357" si="125">M364+M370+M376+M382+M388+M404+M410+M413+M417+M422+M427+M432+M437+M442+M447+M452+M457+M460+M468+M500+M506+M512</f>
        <v>0</v>
      </c>
      <c r="N357" s="207">
        <f t="shared" si="125"/>
        <v>200</v>
      </c>
      <c r="O357" s="207">
        <f t="shared" si="125"/>
        <v>2000</v>
      </c>
      <c r="P357" s="207">
        <f t="shared" si="125"/>
        <v>4000</v>
      </c>
      <c r="Q357" s="312"/>
      <c r="R357" s="68"/>
      <c r="S357" s="69"/>
      <c r="T357" s="35"/>
      <c r="U357" s="127"/>
      <c r="V357" s="127"/>
      <c r="W357" s="41"/>
      <c r="X357" s="127"/>
      <c r="Y357" s="127"/>
      <c r="Z357" s="127"/>
    </row>
    <row r="358" spans="1:26">
      <c r="A358" s="2933"/>
      <c r="B358" s="2933"/>
      <c r="C358" s="2945"/>
      <c r="D358" s="2938"/>
      <c r="E358" s="2939"/>
      <c r="F358" s="2940"/>
      <c r="G358" s="3030"/>
      <c r="H358" s="3020"/>
      <c r="I358" s="3020"/>
      <c r="J358" s="611" t="s">
        <v>131</v>
      </c>
      <c r="K358" s="229">
        <f t="shared" si="121"/>
        <v>0</v>
      </c>
      <c r="L358" s="224">
        <f>L478+L482+L486+L490+L494</f>
        <v>0</v>
      </c>
      <c r="M358" s="224">
        <f>M478+M482+M486+M490+M494</f>
        <v>0</v>
      </c>
      <c r="N358" s="224">
        <f t="shared" ref="N358:P358" si="126">N478+N482+N486+N490+N494</f>
        <v>0</v>
      </c>
      <c r="O358" s="677">
        <f t="shared" si="126"/>
        <v>0</v>
      </c>
      <c r="P358" s="677">
        <f t="shared" si="126"/>
        <v>0</v>
      </c>
      <c r="Q358" s="180"/>
      <c r="R358" s="68"/>
      <c r="S358" s="69"/>
      <c r="T358" s="35"/>
      <c r="U358" s="127"/>
      <c r="V358" s="127"/>
      <c r="W358" s="41"/>
      <c r="X358" s="127"/>
      <c r="Y358" s="127"/>
      <c r="Z358" s="127"/>
    </row>
    <row r="359" spans="1:26" ht="32.4" customHeight="1" thickBot="1">
      <c r="A359" s="2934"/>
      <c r="B359" s="2934"/>
      <c r="C359" s="3008"/>
      <c r="D359" s="2941"/>
      <c r="E359" s="2942"/>
      <c r="F359" s="2943"/>
      <c r="G359" s="3031"/>
      <c r="H359" s="3021"/>
      <c r="I359" s="3021"/>
      <c r="J359" s="36" t="s">
        <v>12</v>
      </c>
      <c r="K359" s="610">
        <f>L359+N359</f>
        <v>4596.58</v>
      </c>
      <c r="L359" s="202">
        <f>L353+L354+L355+L356+L357+L358</f>
        <v>339.6</v>
      </c>
      <c r="M359" s="202">
        <f t="shared" ref="M359:P359" si="127">M353+M354+M355+M356+M357+M358</f>
        <v>21.5</v>
      </c>
      <c r="N359" s="202">
        <f t="shared" si="127"/>
        <v>4256.9799999999996</v>
      </c>
      <c r="O359" s="690">
        <f t="shared" si="127"/>
        <v>3530</v>
      </c>
      <c r="P359" s="690">
        <f t="shared" si="127"/>
        <v>6045</v>
      </c>
      <c r="Q359" s="71"/>
      <c r="R359" s="60"/>
      <c r="S359" s="61"/>
      <c r="T359" s="40"/>
      <c r="U359" s="127"/>
      <c r="V359" s="127"/>
      <c r="W359" s="41"/>
      <c r="X359" s="127"/>
      <c r="Y359" s="127"/>
      <c r="Z359" s="127"/>
    </row>
    <row r="360" spans="1:26" ht="13.2" customHeight="1">
      <c r="A360" s="2932"/>
      <c r="B360" s="2932"/>
      <c r="C360" s="3007"/>
      <c r="D360" s="2935"/>
      <c r="E360" s="2936"/>
      <c r="F360" s="2937"/>
      <c r="G360" s="3015" t="s">
        <v>134</v>
      </c>
      <c r="H360" s="3018" t="s">
        <v>40</v>
      </c>
      <c r="I360" s="3022" t="s">
        <v>331</v>
      </c>
      <c r="J360" s="149" t="s">
        <v>80</v>
      </c>
      <c r="K360" s="214">
        <f>L360+N360</f>
        <v>0</v>
      </c>
      <c r="L360" s="208">
        <v>0</v>
      </c>
      <c r="M360" s="209">
        <v>0</v>
      </c>
      <c r="N360" s="210">
        <v>0</v>
      </c>
      <c r="O360" s="672">
        <v>0</v>
      </c>
      <c r="P360" s="673">
        <v>0</v>
      </c>
      <c r="Q360" s="42" t="s">
        <v>83</v>
      </c>
      <c r="R360" s="52" t="s">
        <v>41</v>
      </c>
      <c r="S360" s="598"/>
      <c r="T360" s="28"/>
      <c r="U360" s="127"/>
      <c r="V360" s="127"/>
      <c r="W360" s="41"/>
      <c r="X360" s="127"/>
      <c r="Y360" s="127"/>
      <c r="Z360" s="127"/>
    </row>
    <row r="361" spans="1:26">
      <c r="A361" s="2933"/>
      <c r="B361" s="2933"/>
      <c r="C361" s="2945"/>
      <c r="D361" s="2938"/>
      <c r="E361" s="2939"/>
      <c r="F361" s="2940"/>
      <c r="G361" s="3016"/>
      <c r="H361" s="3019"/>
      <c r="I361" s="3023"/>
      <c r="J361" s="29" t="s">
        <v>68</v>
      </c>
      <c r="K361" s="203">
        <f>L361+N361</f>
        <v>403.5</v>
      </c>
      <c r="L361" s="204">
        <v>3.5</v>
      </c>
      <c r="M361" s="205">
        <v>2.1</v>
      </c>
      <c r="N361" s="206">
        <v>400</v>
      </c>
      <c r="O361" s="674">
        <v>0</v>
      </c>
      <c r="P361" s="675">
        <v>0</v>
      </c>
      <c r="Q361" s="70"/>
      <c r="R361" s="56"/>
      <c r="S361" s="57"/>
      <c r="T361" s="33"/>
      <c r="U361" s="127"/>
      <c r="V361" s="127"/>
      <c r="W361" s="41"/>
      <c r="X361" s="127"/>
      <c r="Y361" s="127"/>
      <c r="Z361" s="127"/>
    </row>
    <row r="362" spans="1:26">
      <c r="A362" s="2933"/>
      <c r="B362" s="2933"/>
      <c r="C362" s="2945"/>
      <c r="D362" s="2938"/>
      <c r="E362" s="2939"/>
      <c r="F362" s="2940"/>
      <c r="G362" s="3016"/>
      <c r="H362" s="3020"/>
      <c r="I362" s="3024"/>
      <c r="J362" s="29" t="s">
        <v>36</v>
      </c>
      <c r="K362" s="203">
        <f t="shared" ref="K362:P364" si="128">L362+N362</f>
        <v>0.5</v>
      </c>
      <c r="L362" s="204">
        <v>0.5</v>
      </c>
      <c r="M362" s="205">
        <v>0.4</v>
      </c>
      <c r="N362" s="206">
        <v>0</v>
      </c>
      <c r="O362" s="674">
        <v>0</v>
      </c>
      <c r="P362" s="675">
        <v>0</v>
      </c>
      <c r="Q362" s="70"/>
      <c r="R362" s="68"/>
      <c r="S362" s="69"/>
      <c r="T362" s="35"/>
      <c r="U362" s="127"/>
      <c r="V362" s="127"/>
      <c r="W362" s="41"/>
      <c r="X362" s="127"/>
      <c r="Y362" s="127"/>
      <c r="Z362" s="127"/>
    </row>
    <row r="363" spans="1:26">
      <c r="A363" s="2933"/>
      <c r="B363" s="2933"/>
      <c r="C363" s="2945"/>
      <c r="D363" s="2938"/>
      <c r="E363" s="2939"/>
      <c r="F363" s="2940"/>
      <c r="G363" s="3016"/>
      <c r="H363" s="3020"/>
      <c r="I363" s="3020"/>
      <c r="J363" s="29" t="s">
        <v>495</v>
      </c>
      <c r="K363" s="203">
        <f t="shared" si="128"/>
        <v>108.2</v>
      </c>
      <c r="L363" s="204">
        <v>0.3</v>
      </c>
      <c r="M363" s="205">
        <v>0</v>
      </c>
      <c r="N363" s="206">
        <v>107.9</v>
      </c>
      <c r="O363" s="674">
        <v>0</v>
      </c>
      <c r="P363" s="675">
        <v>0</v>
      </c>
      <c r="Q363" s="180"/>
      <c r="R363" s="68"/>
      <c r="S363" s="69"/>
      <c r="T363" s="35"/>
      <c r="U363" s="127"/>
      <c r="V363" s="127"/>
      <c r="W363" s="41"/>
      <c r="X363" s="127"/>
      <c r="Y363" s="127"/>
      <c r="Z363" s="127"/>
    </row>
    <row r="364" spans="1:26">
      <c r="A364" s="2933"/>
      <c r="B364" s="2933"/>
      <c r="C364" s="2945"/>
      <c r="D364" s="2938"/>
      <c r="E364" s="2939"/>
      <c r="F364" s="2940"/>
      <c r="G364" s="3016"/>
      <c r="H364" s="3020"/>
      <c r="I364" s="3020"/>
      <c r="J364" s="13" t="s">
        <v>52</v>
      </c>
      <c r="K364" s="203">
        <f t="shared" si="128"/>
        <v>0</v>
      </c>
      <c r="L364" s="203">
        <f t="shared" si="128"/>
        <v>0</v>
      </c>
      <c r="M364" s="203">
        <f t="shared" si="128"/>
        <v>0</v>
      </c>
      <c r="N364" s="203">
        <f t="shared" si="128"/>
        <v>0</v>
      </c>
      <c r="O364" s="1186">
        <f t="shared" si="128"/>
        <v>0</v>
      </c>
      <c r="P364" s="1186">
        <f t="shared" si="128"/>
        <v>0</v>
      </c>
      <c r="Q364" s="180"/>
      <c r="R364" s="68"/>
      <c r="S364" s="69"/>
      <c r="T364" s="35"/>
      <c r="U364" s="127"/>
      <c r="V364" s="127"/>
      <c r="W364" s="41"/>
      <c r="X364" s="127"/>
      <c r="Y364" s="127"/>
      <c r="Z364" s="127"/>
    </row>
    <row r="365" spans="1:26" ht="13.8" thickBot="1">
      <c r="A365" s="2934"/>
      <c r="B365" s="2934"/>
      <c r="C365" s="3008"/>
      <c r="D365" s="2941"/>
      <c r="E365" s="2942"/>
      <c r="F365" s="2943"/>
      <c r="G365" s="3017"/>
      <c r="H365" s="3021"/>
      <c r="I365" s="3021"/>
      <c r="J365" s="36" t="s">
        <v>12</v>
      </c>
      <c r="K365" s="197">
        <f>SUM(K360:K364)</f>
        <v>512.20000000000005</v>
      </c>
      <c r="L365" s="197">
        <f t="shared" ref="L365:P365" si="129">SUM(L360:L364)</f>
        <v>4.3</v>
      </c>
      <c r="M365" s="197">
        <f t="shared" si="129"/>
        <v>2.5</v>
      </c>
      <c r="N365" s="197">
        <f t="shared" si="129"/>
        <v>507.9</v>
      </c>
      <c r="O365" s="197">
        <f t="shared" si="129"/>
        <v>0</v>
      </c>
      <c r="P365" s="197">
        <f t="shared" si="129"/>
        <v>0</v>
      </c>
      <c r="Q365" s="71"/>
      <c r="R365" s="60"/>
      <c r="S365" s="61"/>
      <c r="T365" s="40"/>
      <c r="U365" s="127"/>
      <c r="V365" s="127"/>
      <c r="W365" s="41"/>
      <c r="X365" s="127"/>
      <c r="Y365" s="127"/>
      <c r="Z365" s="127"/>
    </row>
    <row r="366" spans="1:26" ht="13.2" customHeight="1">
      <c r="A366" s="2950"/>
      <c r="B366" s="2932"/>
      <c r="C366" s="3007"/>
      <c r="D366" s="2935"/>
      <c r="E366" s="2936"/>
      <c r="F366" s="2937"/>
      <c r="G366" s="3015" t="s">
        <v>135</v>
      </c>
      <c r="H366" s="3018" t="s">
        <v>40</v>
      </c>
      <c r="I366" s="3022" t="s">
        <v>327</v>
      </c>
      <c r="J366" s="149" t="s">
        <v>80</v>
      </c>
      <c r="K366" s="214">
        <f>L366+N366</f>
        <v>0</v>
      </c>
      <c r="L366" s="208">
        <v>0</v>
      </c>
      <c r="M366" s="209">
        <v>0</v>
      </c>
      <c r="N366" s="210">
        <v>0</v>
      </c>
      <c r="O366" s="672">
        <v>0</v>
      </c>
      <c r="P366" s="673">
        <v>0</v>
      </c>
      <c r="Q366" s="42" t="s">
        <v>83</v>
      </c>
      <c r="R366" s="52" t="s">
        <v>41</v>
      </c>
      <c r="S366" s="53"/>
      <c r="T366" s="28"/>
      <c r="U366" s="127"/>
      <c r="V366" s="127"/>
      <c r="W366" s="41"/>
      <c r="X366" s="127"/>
      <c r="Y366" s="127"/>
      <c r="Z366" s="127"/>
    </row>
    <row r="367" spans="1:26">
      <c r="A367" s="2951"/>
      <c r="B367" s="2933"/>
      <c r="C367" s="2945"/>
      <c r="D367" s="2938"/>
      <c r="E367" s="2939"/>
      <c r="F367" s="2940"/>
      <c r="G367" s="3016"/>
      <c r="H367" s="3019"/>
      <c r="I367" s="3023"/>
      <c r="J367" s="29" t="s">
        <v>68</v>
      </c>
      <c r="K367" s="203">
        <f>L367+N367</f>
        <v>0</v>
      </c>
      <c r="L367" s="204">
        <v>0</v>
      </c>
      <c r="M367" s="205">
        <v>0</v>
      </c>
      <c r="N367" s="206">
        <v>0</v>
      </c>
      <c r="O367" s="674">
        <v>0</v>
      </c>
      <c r="P367" s="675">
        <v>0</v>
      </c>
      <c r="Q367" s="70"/>
      <c r="R367" s="56"/>
      <c r="S367" s="57"/>
      <c r="T367" s="33"/>
      <c r="U367" s="127"/>
      <c r="V367" s="127"/>
      <c r="W367" s="41"/>
      <c r="X367" s="127"/>
      <c r="Y367" s="127"/>
      <c r="Z367" s="127"/>
    </row>
    <row r="368" spans="1:26">
      <c r="A368" s="2951"/>
      <c r="B368" s="2933"/>
      <c r="C368" s="2945"/>
      <c r="D368" s="2938"/>
      <c r="E368" s="2939"/>
      <c r="F368" s="2940"/>
      <c r="G368" s="3016"/>
      <c r="H368" s="3020"/>
      <c r="I368" s="3024"/>
      <c r="J368" s="29" t="s">
        <v>36</v>
      </c>
      <c r="K368" s="203">
        <f t="shared" ref="K368:K370" si="130">L368+N368</f>
        <v>0</v>
      </c>
      <c r="L368" s="204">
        <v>0</v>
      </c>
      <c r="M368" s="205">
        <v>0</v>
      </c>
      <c r="N368" s="206">
        <v>0</v>
      </c>
      <c r="O368" s="674">
        <v>0</v>
      </c>
      <c r="P368" s="675">
        <v>0</v>
      </c>
      <c r="Q368" s="70"/>
      <c r="R368" s="68"/>
      <c r="S368" s="69"/>
      <c r="T368" s="35"/>
      <c r="U368" s="127"/>
      <c r="V368" s="127"/>
      <c r="W368" s="41"/>
      <c r="X368" s="127"/>
      <c r="Y368" s="127"/>
      <c r="Z368" s="127"/>
    </row>
    <row r="369" spans="1:26">
      <c r="A369" s="2951"/>
      <c r="B369" s="2933"/>
      <c r="C369" s="2945"/>
      <c r="D369" s="2938"/>
      <c r="E369" s="2939"/>
      <c r="F369" s="2940"/>
      <c r="G369" s="3016"/>
      <c r="H369" s="3020"/>
      <c r="I369" s="3020"/>
      <c r="J369" s="29" t="s">
        <v>495</v>
      </c>
      <c r="K369" s="203">
        <f t="shared" si="130"/>
        <v>84</v>
      </c>
      <c r="L369" s="204">
        <v>84</v>
      </c>
      <c r="M369" s="205">
        <v>0</v>
      </c>
      <c r="N369" s="206">
        <v>0</v>
      </c>
      <c r="O369" s="674">
        <v>0</v>
      </c>
      <c r="P369" s="675">
        <v>0</v>
      </c>
      <c r="Q369" s="180"/>
      <c r="R369" s="68"/>
      <c r="S369" s="69"/>
      <c r="T369" s="35"/>
      <c r="U369" s="127"/>
      <c r="V369" s="127"/>
      <c r="W369" s="41"/>
      <c r="X369" s="127"/>
      <c r="Y369" s="127"/>
      <c r="Z369" s="127"/>
    </row>
    <row r="370" spans="1:26">
      <c r="A370" s="2951"/>
      <c r="B370" s="2933"/>
      <c r="C370" s="2945"/>
      <c r="D370" s="2938"/>
      <c r="E370" s="2939"/>
      <c r="F370" s="2940"/>
      <c r="G370" s="3016"/>
      <c r="H370" s="3020"/>
      <c r="I370" s="3020"/>
      <c r="J370" s="13" t="s">
        <v>52</v>
      </c>
      <c r="K370" s="203">
        <f t="shared" si="130"/>
        <v>0</v>
      </c>
      <c r="L370" s="238">
        <v>0</v>
      </c>
      <c r="M370" s="240">
        <v>0</v>
      </c>
      <c r="N370" s="239">
        <v>0</v>
      </c>
      <c r="O370" s="676">
        <v>0</v>
      </c>
      <c r="P370" s="677">
        <v>0</v>
      </c>
      <c r="Q370" s="180"/>
      <c r="R370" s="68"/>
      <c r="S370" s="69"/>
      <c r="T370" s="35"/>
      <c r="U370" s="127"/>
      <c r="V370" s="127"/>
      <c r="W370" s="41"/>
      <c r="X370" s="127"/>
      <c r="Y370" s="127"/>
      <c r="Z370" s="127"/>
    </row>
    <row r="371" spans="1:26" ht="13.8" thickBot="1">
      <c r="A371" s="2952"/>
      <c r="B371" s="2934"/>
      <c r="C371" s="3008"/>
      <c r="D371" s="2941"/>
      <c r="E371" s="2942"/>
      <c r="F371" s="2943"/>
      <c r="G371" s="3017"/>
      <c r="H371" s="3021"/>
      <c r="I371" s="3021"/>
      <c r="J371" s="36" t="s">
        <v>12</v>
      </c>
      <c r="K371" s="197">
        <f>SUM(K366:K370)</f>
        <v>84</v>
      </c>
      <c r="L371" s="197">
        <f t="shared" ref="L371:P371" si="131">SUM(L366:L370)</f>
        <v>84</v>
      </c>
      <c r="M371" s="197">
        <f t="shared" si="131"/>
        <v>0</v>
      </c>
      <c r="N371" s="197">
        <f t="shared" si="131"/>
        <v>0</v>
      </c>
      <c r="O371" s="197">
        <f t="shared" si="131"/>
        <v>0</v>
      </c>
      <c r="P371" s="197">
        <f t="shared" si="131"/>
        <v>0</v>
      </c>
      <c r="Q371" s="71"/>
      <c r="R371" s="60"/>
      <c r="S371" s="61"/>
      <c r="T371" s="40"/>
      <c r="U371" s="127"/>
      <c r="V371" s="127"/>
      <c r="W371" s="41"/>
      <c r="X371" s="127"/>
      <c r="Y371" s="127"/>
      <c r="Z371" s="127"/>
    </row>
    <row r="372" spans="1:26" ht="13.2" customHeight="1">
      <c r="A372" s="2932"/>
      <c r="B372" s="2932"/>
      <c r="C372" s="3007"/>
      <c r="D372" s="2935"/>
      <c r="E372" s="2936"/>
      <c r="F372" s="2937"/>
      <c r="G372" s="3015" t="s">
        <v>136</v>
      </c>
      <c r="H372" s="3018" t="s">
        <v>40</v>
      </c>
      <c r="I372" s="3022" t="s">
        <v>331</v>
      </c>
      <c r="J372" s="149" t="s">
        <v>80</v>
      </c>
      <c r="K372" s="214">
        <f>L372+N372</f>
        <v>0</v>
      </c>
      <c r="L372" s="208">
        <v>0</v>
      </c>
      <c r="M372" s="209">
        <v>0</v>
      </c>
      <c r="N372" s="210">
        <v>0</v>
      </c>
      <c r="O372" s="672">
        <v>0</v>
      </c>
      <c r="P372" s="673">
        <v>0</v>
      </c>
      <c r="Q372" s="42" t="s">
        <v>83</v>
      </c>
      <c r="R372" s="52" t="s">
        <v>41</v>
      </c>
      <c r="S372" s="53"/>
      <c r="T372" s="28"/>
      <c r="U372" s="127"/>
      <c r="V372" s="127"/>
      <c r="W372" s="41"/>
      <c r="X372" s="127"/>
      <c r="Y372" s="127"/>
      <c r="Z372" s="127"/>
    </row>
    <row r="373" spans="1:26">
      <c r="A373" s="2933"/>
      <c r="B373" s="2933"/>
      <c r="C373" s="2945"/>
      <c r="D373" s="2938"/>
      <c r="E373" s="2939"/>
      <c r="F373" s="2940"/>
      <c r="G373" s="3016"/>
      <c r="H373" s="3019"/>
      <c r="I373" s="3023"/>
      <c r="J373" s="29" t="s">
        <v>68</v>
      </c>
      <c r="K373" s="203">
        <f>L373+N373</f>
        <v>22.5</v>
      </c>
      <c r="L373" s="204">
        <v>0</v>
      </c>
      <c r="M373" s="205">
        <v>0</v>
      </c>
      <c r="N373" s="206">
        <v>22.5</v>
      </c>
      <c r="O373" s="674">
        <v>0</v>
      </c>
      <c r="P373" s="675">
        <v>0</v>
      </c>
      <c r="Q373" s="70"/>
      <c r="R373" s="56"/>
      <c r="S373" s="57"/>
      <c r="T373" s="33"/>
      <c r="U373" s="127"/>
      <c r="V373" s="127"/>
      <c r="W373" s="41"/>
      <c r="X373" s="127"/>
      <c r="Y373" s="127"/>
      <c r="Z373" s="127"/>
    </row>
    <row r="374" spans="1:26">
      <c r="A374" s="2933"/>
      <c r="B374" s="2933"/>
      <c r="C374" s="2945"/>
      <c r="D374" s="2938"/>
      <c r="E374" s="2939"/>
      <c r="F374" s="2940"/>
      <c r="G374" s="3016"/>
      <c r="H374" s="3020"/>
      <c r="I374" s="3024"/>
      <c r="J374" s="29" t="s">
        <v>36</v>
      </c>
      <c r="K374" s="203">
        <f t="shared" ref="K374:K376" si="132">L374+N374</f>
        <v>0</v>
      </c>
      <c r="L374" s="204">
        <v>0</v>
      </c>
      <c r="M374" s="205">
        <v>0</v>
      </c>
      <c r="N374" s="206">
        <v>0</v>
      </c>
      <c r="O374" s="674">
        <v>0</v>
      </c>
      <c r="P374" s="675">
        <v>0</v>
      </c>
      <c r="Q374" s="107"/>
      <c r="R374" s="108"/>
      <c r="S374" s="69"/>
      <c r="T374" s="35"/>
      <c r="U374" s="127"/>
      <c r="V374" s="127"/>
      <c r="W374" s="41"/>
      <c r="X374" s="127"/>
      <c r="Y374" s="127"/>
      <c r="Z374" s="127"/>
    </row>
    <row r="375" spans="1:26">
      <c r="A375" s="2933"/>
      <c r="B375" s="2933"/>
      <c r="C375" s="2945"/>
      <c r="D375" s="2938"/>
      <c r="E375" s="2939"/>
      <c r="F375" s="2940"/>
      <c r="G375" s="3016"/>
      <c r="H375" s="3020"/>
      <c r="I375" s="3020"/>
      <c r="J375" s="29" t="s">
        <v>495</v>
      </c>
      <c r="K375" s="203">
        <f t="shared" si="132"/>
        <v>17</v>
      </c>
      <c r="L375" s="204">
        <v>9</v>
      </c>
      <c r="M375" s="205">
        <v>0</v>
      </c>
      <c r="N375" s="206">
        <v>8</v>
      </c>
      <c r="O375" s="674">
        <v>0</v>
      </c>
      <c r="P375" s="675">
        <v>0</v>
      </c>
      <c r="Q375" s="127"/>
      <c r="R375" s="108"/>
      <c r="S375" s="69"/>
      <c r="T375" s="35"/>
      <c r="U375" s="127"/>
      <c r="V375" s="127"/>
      <c r="W375" s="41"/>
      <c r="X375" s="127"/>
      <c r="Y375" s="127"/>
      <c r="Z375" s="127"/>
    </row>
    <row r="376" spans="1:26">
      <c r="A376" s="2933"/>
      <c r="B376" s="2933"/>
      <c r="C376" s="2945"/>
      <c r="D376" s="2938"/>
      <c r="E376" s="2939"/>
      <c r="F376" s="2940"/>
      <c r="G376" s="3016"/>
      <c r="H376" s="3020"/>
      <c r="I376" s="3020"/>
      <c r="J376" s="13" t="s">
        <v>52</v>
      </c>
      <c r="K376" s="203">
        <f t="shared" si="132"/>
        <v>0</v>
      </c>
      <c r="L376" s="238">
        <v>0</v>
      </c>
      <c r="M376" s="240">
        <v>0</v>
      </c>
      <c r="N376" s="239">
        <v>0</v>
      </c>
      <c r="O376" s="676">
        <v>0</v>
      </c>
      <c r="P376" s="677">
        <v>0</v>
      </c>
      <c r="Q376" s="127"/>
      <c r="R376" s="108"/>
      <c r="S376" s="69"/>
      <c r="T376" s="35"/>
      <c r="U376" s="127"/>
      <c r="V376" s="127"/>
      <c r="W376" s="41"/>
      <c r="X376" s="127"/>
      <c r="Y376" s="127"/>
      <c r="Z376" s="127"/>
    </row>
    <row r="377" spans="1:26" ht="12.6" customHeight="1" thickBot="1">
      <c r="A377" s="2934"/>
      <c r="B377" s="2934"/>
      <c r="C377" s="3008"/>
      <c r="D377" s="2941"/>
      <c r="E377" s="2942"/>
      <c r="F377" s="2943"/>
      <c r="G377" s="3017"/>
      <c r="H377" s="3021"/>
      <c r="I377" s="3021"/>
      <c r="J377" s="36" t="s">
        <v>12</v>
      </c>
      <c r="K377" s="197">
        <f>SUM(K372:K376)</f>
        <v>39.5</v>
      </c>
      <c r="L377" s="197">
        <f t="shared" ref="L377:P377" si="133">SUM(L372:L376)</f>
        <v>9</v>
      </c>
      <c r="M377" s="197">
        <f t="shared" si="133"/>
        <v>0</v>
      </c>
      <c r="N377" s="197">
        <f t="shared" si="133"/>
        <v>30.5</v>
      </c>
      <c r="O377" s="197">
        <f t="shared" si="133"/>
        <v>0</v>
      </c>
      <c r="P377" s="197">
        <f t="shared" si="133"/>
        <v>0</v>
      </c>
      <c r="Q377" s="71"/>
      <c r="R377" s="60"/>
      <c r="S377" s="61"/>
      <c r="T377" s="40"/>
      <c r="U377" s="127"/>
      <c r="V377" s="127"/>
      <c r="W377" s="41"/>
      <c r="X377" s="127"/>
      <c r="Y377" s="127"/>
      <c r="Z377" s="127"/>
    </row>
    <row r="378" spans="1:26" ht="13.2" customHeight="1">
      <c r="A378" s="2932"/>
      <c r="B378" s="2932"/>
      <c r="C378" s="3007"/>
      <c r="D378" s="2935"/>
      <c r="E378" s="2936"/>
      <c r="F378" s="2937"/>
      <c r="G378" s="3015" t="s">
        <v>137</v>
      </c>
      <c r="H378" s="3018" t="s">
        <v>40</v>
      </c>
      <c r="I378" s="3022" t="s">
        <v>331</v>
      </c>
      <c r="J378" s="149" t="s">
        <v>80</v>
      </c>
      <c r="K378" s="214">
        <f>L378+N378</f>
        <v>0</v>
      </c>
      <c r="L378" s="208">
        <v>0</v>
      </c>
      <c r="M378" s="209">
        <v>0</v>
      </c>
      <c r="N378" s="210">
        <v>0</v>
      </c>
      <c r="O378" s="672">
        <v>0</v>
      </c>
      <c r="P378" s="673">
        <v>0</v>
      </c>
      <c r="Q378" s="42" t="s">
        <v>83</v>
      </c>
      <c r="R378" s="52" t="s">
        <v>41</v>
      </c>
      <c r="S378" s="127"/>
      <c r="T378" s="28"/>
      <c r="U378" s="127"/>
      <c r="V378" s="127"/>
      <c r="W378" s="41"/>
      <c r="X378" s="127"/>
      <c r="Y378" s="127"/>
      <c r="Z378" s="127"/>
    </row>
    <row r="379" spans="1:26">
      <c r="A379" s="2933"/>
      <c r="B379" s="2933"/>
      <c r="C379" s="2945"/>
      <c r="D379" s="2938"/>
      <c r="E379" s="2939"/>
      <c r="F379" s="2940"/>
      <c r="G379" s="3016"/>
      <c r="H379" s="3019"/>
      <c r="I379" s="3023"/>
      <c r="J379" s="29" t="s">
        <v>68</v>
      </c>
      <c r="K379" s="203">
        <f>L379+N379</f>
        <v>75.2</v>
      </c>
      <c r="L379" s="204">
        <v>0</v>
      </c>
      <c r="M379" s="205">
        <v>0</v>
      </c>
      <c r="N379" s="206">
        <v>75.2</v>
      </c>
      <c r="O379" s="674">
        <v>0</v>
      </c>
      <c r="P379" s="675">
        <v>0</v>
      </c>
      <c r="Q379" s="70"/>
      <c r="R379" s="56"/>
      <c r="S379" s="127"/>
      <c r="T379" s="33"/>
      <c r="U379" s="127"/>
      <c r="V379" s="127"/>
      <c r="W379" s="41"/>
      <c r="X379" s="127"/>
      <c r="Y379" s="127"/>
      <c r="Z379" s="127"/>
    </row>
    <row r="380" spans="1:26">
      <c r="A380" s="2933"/>
      <c r="B380" s="2933"/>
      <c r="C380" s="2945"/>
      <c r="D380" s="2938"/>
      <c r="E380" s="2939"/>
      <c r="F380" s="2940"/>
      <c r="G380" s="3016"/>
      <c r="H380" s="3020"/>
      <c r="I380" s="3024"/>
      <c r="J380" s="29" t="s">
        <v>36</v>
      </c>
      <c r="K380" s="203">
        <f t="shared" ref="K380:K382" si="134">L380+N380</f>
        <v>0</v>
      </c>
      <c r="L380" s="204">
        <v>0</v>
      </c>
      <c r="M380" s="205">
        <v>0</v>
      </c>
      <c r="N380" s="206">
        <v>0</v>
      </c>
      <c r="O380" s="674">
        <v>0</v>
      </c>
      <c r="P380" s="675">
        <v>0</v>
      </c>
      <c r="Q380" s="70"/>
      <c r="R380" s="68"/>
      <c r="S380" s="127"/>
      <c r="T380" s="35"/>
      <c r="U380" s="127"/>
      <c r="V380" s="127"/>
      <c r="W380" s="41"/>
      <c r="X380" s="127"/>
      <c r="Y380" s="127"/>
      <c r="Z380" s="127"/>
    </row>
    <row r="381" spans="1:26">
      <c r="A381" s="2933"/>
      <c r="B381" s="2933"/>
      <c r="C381" s="2945"/>
      <c r="D381" s="2938"/>
      <c r="E381" s="2939"/>
      <c r="F381" s="2940"/>
      <c r="G381" s="3016"/>
      <c r="H381" s="3020"/>
      <c r="I381" s="3020"/>
      <c r="J381" s="29" t="s">
        <v>495</v>
      </c>
      <c r="K381" s="203">
        <f t="shared" si="134"/>
        <v>20</v>
      </c>
      <c r="L381" s="204">
        <v>10</v>
      </c>
      <c r="M381" s="205">
        <v>0</v>
      </c>
      <c r="N381" s="206">
        <v>10</v>
      </c>
      <c r="O381" s="674">
        <v>0</v>
      </c>
      <c r="P381" s="675">
        <v>0</v>
      </c>
      <c r="Q381" s="180"/>
      <c r="R381" s="68"/>
      <c r="S381" s="127"/>
      <c r="T381" s="35"/>
      <c r="U381" s="127"/>
      <c r="V381" s="127"/>
      <c r="W381" s="41"/>
      <c r="X381" s="127"/>
      <c r="Y381" s="127"/>
      <c r="Z381" s="127"/>
    </row>
    <row r="382" spans="1:26">
      <c r="A382" s="2933"/>
      <c r="B382" s="2933"/>
      <c r="C382" s="2945"/>
      <c r="D382" s="2938"/>
      <c r="E382" s="2939"/>
      <c r="F382" s="2940"/>
      <c r="G382" s="3016"/>
      <c r="H382" s="3020"/>
      <c r="I382" s="3020"/>
      <c r="J382" s="13" t="s">
        <v>52</v>
      </c>
      <c r="K382" s="203">
        <f t="shared" si="134"/>
        <v>0</v>
      </c>
      <c r="L382" s="238">
        <v>0</v>
      </c>
      <c r="M382" s="240">
        <v>0</v>
      </c>
      <c r="N382" s="239">
        <v>0</v>
      </c>
      <c r="O382" s="676">
        <v>0</v>
      </c>
      <c r="P382" s="677">
        <v>0</v>
      </c>
      <c r="Q382" s="180"/>
      <c r="R382" s="68"/>
      <c r="S382" s="127"/>
      <c r="T382" s="35"/>
      <c r="U382" s="127"/>
      <c r="V382" s="127"/>
      <c r="W382" s="41"/>
      <c r="X382" s="127"/>
      <c r="Y382" s="127"/>
      <c r="Z382" s="127"/>
    </row>
    <row r="383" spans="1:26" ht="13.8" thickBot="1">
      <c r="A383" s="2934"/>
      <c r="B383" s="2934"/>
      <c r="C383" s="3008"/>
      <c r="D383" s="2941"/>
      <c r="E383" s="2942"/>
      <c r="F383" s="2943"/>
      <c r="G383" s="3017"/>
      <c r="H383" s="3021"/>
      <c r="I383" s="3021"/>
      <c r="J383" s="36" t="s">
        <v>12</v>
      </c>
      <c r="K383" s="197">
        <f>SUM(K378:K382)</f>
        <v>95.2</v>
      </c>
      <c r="L383" s="197">
        <f t="shared" ref="L383:P383" si="135">SUM(L378:L382)</f>
        <v>10</v>
      </c>
      <c r="M383" s="197">
        <f t="shared" si="135"/>
        <v>0</v>
      </c>
      <c r="N383" s="197">
        <f t="shared" si="135"/>
        <v>85.2</v>
      </c>
      <c r="O383" s="197">
        <f t="shared" si="135"/>
        <v>0</v>
      </c>
      <c r="P383" s="197">
        <f t="shared" si="135"/>
        <v>0</v>
      </c>
      <c r="Q383" s="71"/>
      <c r="R383" s="60"/>
      <c r="S383" s="61"/>
      <c r="T383" s="40"/>
      <c r="U383" s="127"/>
      <c r="V383" s="127"/>
      <c r="W383" s="41"/>
      <c r="X383" s="127"/>
      <c r="Y383" s="127"/>
      <c r="Z383" s="127"/>
    </row>
    <row r="384" spans="1:26" ht="13.2" customHeight="1">
      <c r="A384" s="2932"/>
      <c r="B384" s="2932"/>
      <c r="C384" s="3007"/>
      <c r="D384" s="2935"/>
      <c r="E384" s="2936"/>
      <c r="F384" s="2937"/>
      <c r="G384" s="3015" t="s">
        <v>138</v>
      </c>
      <c r="H384" s="3018" t="s">
        <v>40</v>
      </c>
      <c r="I384" s="3022" t="s">
        <v>331</v>
      </c>
      <c r="J384" s="149" t="s">
        <v>80</v>
      </c>
      <c r="K384" s="214">
        <f>L384+N384</f>
        <v>0</v>
      </c>
      <c r="L384" s="208">
        <v>0</v>
      </c>
      <c r="M384" s="209">
        <v>0</v>
      </c>
      <c r="N384" s="210">
        <v>0</v>
      </c>
      <c r="O384" s="672">
        <v>0</v>
      </c>
      <c r="P384" s="673">
        <v>0</v>
      </c>
      <c r="Q384" s="42" t="s">
        <v>83</v>
      </c>
      <c r="R384" s="52" t="s">
        <v>41</v>
      </c>
      <c r="S384" s="53"/>
      <c r="T384" s="28"/>
      <c r="U384" s="127"/>
      <c r="V384" s="127"/>
      <c r="W384" s="41"/>
      <c r="X384" s="127"/>
      <c r="Y384" s="127"/>
      <c r="Z384" s="127"/>
    </row>
    <row r="385" spans="1:26">
      <c r="A385" s="2933"/>
      <c r="B385" s="2933"/>
      <c r="C385" s="2945"/>
      <c r="D385" s="2938"/>
      <c r="E385" s="2939"/>
      <c r="F385" s="2940"/>
      <c r="G385" s="3016"/>
      <c r="H385" s="3019"/>
      <c r="I385" s="3023"/>
      <c r="J385" s="29" t="s">
        <v>68</v>
      </c>
      <c r="K385" s="203">
        <f>L385+N385</f>
        <v>10</v>
      </c>
      <c r="L385" s="204">
        <v>0</v>
      </c>
      <c r="M385" s="205">
        <v>0</v>
      </c>
      <c r="N385" s="206">
        <v>10</v>
      </c>
      <c r="O385" s="674">
        <v>0</v>
      </c>
      <c r="P385" s="675">
        <v>0</v>
      </c>
      <c r="Q385" s="70"/>
      <c r="R385" s="56"/>
      <c r="S385" s="57"/>
      <c r="T385" s="33"/>
      <c r="U385" s="127"/>
      <c r="V385" s="127"/>
      <c r="W385" s="41"/>
      <c r="X385" s="127"/>
      <c r="Y385" s="127"/>
      <c r="Z385" s="127"/>
    </row>
    <row r="386" spans="1:26">
      <c r="A386" s="2933"/>
      <c r="B386" s="2933"/>
      <c r="C386" s="2945"/>
      <c r="D386" s="2938"/>
      <c r="E386" s="2939"/>
      <c r="F386" s="2940"/>
      <c r="G386" s="3016"/>
      <c r="H386" s="3020"/>
      <c r="I386" s="3024"/>
      <c r="J386" s="29" t="s">
        <v>36</v>
      </c>
      <c r="K386" s="203">
        <f t="shared" ref="K386:K388" si="136">L386+N386</f>
        <v>0</v>
      </c>
      <c r="L386" s="204">
        <v>0</v>
      </c>
      <c r="M386" s="205">
        <v>0</v>
      </c>
      <c r="N386" s="206">
        <v>0</v>
      </c>
      <c r="O386" s="674">
        <v>0</v>
      </c>
      <c r="P386" s="675">
        <v>0</v>
      </c>
      <c r="Q386" s="70"/>
      <c r="R386" s="68"/>
      <c r="S386" s="69"/>
      <c r="T386" s="35"/>
      <c r="U386" s="127"/>
      <c r="V386" s="127"/>
      <c r="W386" s="41"/>
      <c r="X386" s="127"/>
      <c r="Y386" s="127"/>
      <c r="Z386" s="127"/>
    </row>
    <row r="387" spans="1:26">
      <c r="A387" s="2933"/>
      <c r="B387" s="2933"/>
      <c r="C387" s="2945"/>
      <c r="D387" s="2938"/>
      <c r="E387" s="2939"/>
      <c r="F387" s="2940"/>
      <c r="G387" s="3016"/>
      <c r="H387" s="3020"/>
      <c r="I387" s="3020"/>
      <c r="J387" s="29" t="s">
        <v>495</v>
      </c>
      <c r="K387" s="203">
        <f t="shared" si="136"/>
        <v>40</v>
      </c>
      <c r="L387" s="204">
        <v>0</v>
      </c>
      <c r="M387" s="205">
        <v>0</v>
      </c>
      <c r="N387" s="206">
        <v>40</v>
      </c>
      <c r="O387" s="674">
        <v>0</v>
      </c>
      <c r="P387" s="675">
        <v>0</v>
      </c>
      <c r="Q387" s="180"/>
      <c r="R387" s="68"/>
      <c r="S387" s="69"/>
      <c r="T387" s="35"/>
      <c r="U387" s="127"/>
      <c r="V387" s="127"/>
      <c r="W387" s="41"/>
      <c r="X387" s="127"/>
      <c r="Y387" s="127"/>
      <c r="Z387" s="127"/>
    </row>
    <row r="388" spans="1:26">
      <c r="A388" s="2933"/>
      <c r="B388" s="2933"/>
      <c r="C388" s="2945"/>
      <c r="D388" s="2938"/>
      <c r="E388" s="2939"/>
      <c r="F388" s="2940"/>
      <c r="G388" s="3016"/>
      <c r="H388" s="3020"/>
      <c r="I388" s="3020"/>
      <c r="J388" s="13" t="s">
        <v>52</v>
      </c>
      <c r="K388" s="203">
        <f t="shared" si="136"/>
        <v>0</v>
      </c>
      <c r="L388" s="238">
        <v>0</v>
      </c>
      <c r="M388" s="240">
        <v>0</v>
      </c>
      <c r="N388" s="239">
        <v>0</v>
      </c>
      <c r="O388" s="676">
        <v>0</v>
      </c>
      <c r="P388" s="677">
        <v>0</v>
      </c>
      <c r="Q388" s="180"/>
      <c r="R388" s="68"/>
      <c r="S388" s="69"/>
      <c r="T388" s="35"/>
      <c r="U388" s="127"/>
      <c r="V388" s="127"/>
      <c r="W388" s="41"/>
      <c r="X388" s="127"/>
      <c r="Y388" s="127"/>
      <c r="Z388" s="127"/>
    </row>
    <row r="389" spans="1:26" ht="16.95" customHeight="1" thickBot="1">
      <c r="A389" s="2934"/>
      <c r="B389" s="2934"/>
      <c r="C389" s="3008"/>
      <c r="D389" s="2941"/>
      <c r="E389" s="2942"/>
      <c r="F389" s="2943"/>
      <c r="G389" s="3017"/>
      <c r="H389" s="3021"/>
      <c r="I389" s="3021"/>
      <c r="J389" s="36" t="s">
        <v>12</v>
      </c>
      <c r="K389" s="197">
        <f>SUM(K384:K388)</f>
        <v>50</v>
      </c>
      <c r="L389" s="197">
        <f t="shared" ref="L389:P389" si="137">SUM(L384:L388)</f>
        <v>0</v>
      </c>
      <c r="M389" s="197">
        <f t="shared" si="137"/>
        <v>0</v>
      </c>
      <c r="N389" s="197">
        <f t="shared" si="137"/>
        <v>50</v>
      </c>
      <c r="O389" s="197">
        <f t="shared" si="137"/>
        <v>0</v>
      </c>
      <c r="P389" s="197">
        <f t="shared" si="137"/>
        <v>0</v>
      </c>
      <c r="Q389" s="71"/>
      <c r="R389" s="60"/>
      <c r="S389" s="61"/>
      <c r="T389" s="40"/>
      <c r="U389" s="127"/>
      <c r="V389" s="127"/>
      <c r="W389" s="41"/>
      <c r="X389" s="127"/>
      <c r="Y389" s="127"/>
      <c r="Z389" s="127"/>
    </row>
    <row r="390" spans="1:26" ht="0.6" hidden="1" customHeight="1" thickBot="1">
      <c r="B390" s="2932"/>
      <c r="C390" s="3007"/>
      <c r="D390" s="573"/>
      <c r="E390" s="573"/>
      <c r="F390" s="573"/>
      <c r="G390" s="3039" t="s">
        <v>139</v>
      </c>
      <c r="H390" s="3018" t="s">
        <v>40</v>
      </c>
      <c r="I390" s="3022" t="s">
        <v>51</v>
      </c>
      <c r="J390" s="149" t="s">
        <v>80</v>
      </c>
      <c r="K390" s="214">
        <f>L390+N390</f>
        <v>0</v>
      </c>
      <c r="L390" s="208">
        <v>0</v>
      </c>
      <c r="M390" s="215"/>
      <c r="N390" s="210">
        <v>0</v>
      </c>
      <c r="O390" s="691">
        <v>0</v>
      </c>
      <c r="P390" s="692">
        <v>0</v>
      </c>
      <c r="Q390" s="42"/>
      <c r="R390" s="52"/>
      <c r="S390" s="53"/>
      <c r="T390" s="28"/>
      <c r="U390" s="127"/>
      <c r="V390" s="127"/>
      <c r="W390" s="41"/>
      <c r="X390" s="127"/>
      <c r="Y390" s="127"/>
      <c r="Z390" s="127"/>
    </row>
    <row r="391" spans="1:26" ht="13.95" hidden="1" customHeight="1" thickBot="1">
      <c r="B391" s="2933"/>
      <c r="C391" s="2945"/>
      <c r="D391" s="2734"/>
      <c r="E391" s="2734"/>
      <c r="F391" s="2734"/>
      <c r="G391" s="3040"/>
      <c r="H391" s="3019"/>
      <c r="I391" s="3023"/>
      <c r="J391" s="29" t="s">
        <v>68</v>
      </c>
      <c r="K391" s="203">
        <f>L391+N391</f>
        <v>0</v>
      </c>
      <c r="L391" s="204">
        <v>0</v>
      </c>
      <c r="M391" s="216"/>
      <c r="N391" s="206">
        <v>0</v>
      </c>
      <c r="O391" s="693">
        <v>0</v>
      </c>
      <c r="P391" s="694">
        <v>0</v>
      </c>
      <c r="Q391" s="70"/>
      <c r="R391" s="56"/>
      <c r="S391" s="57"/>
      <c r="T391" s="33"/>
      <c r="U391" s="127"/>
      <c r="V391" s="127"/>
      <c r="W391" s="41"/>
      <c r="X391" s="127"/>
      <c r="Y391" s="127"/>
      <c r="Z391" s="127"/>
    </row>
    <row r="392" spans="1:26" ht="13.95" hidden="1" customHeight="1" thickBot="1">
      <c r="B392" s="2933"/>
      <c r="C392" s="2945"/>
      <c r="D392" s="2734"/>
      <c r="E392" s="2734"/>
      <c r="F392" s="2734"/>
      <c r="G392" s="3040"/>
      <c r="H392" s="3020"/>
      <c r="I392" s="3024"/>
      <c r="J392" s="29" t="s">
        <v>36</v>
      </c>
      <c r="K392" s="203">
        <f>L392+N392</f>
        <v>0</v>
      </c>
      <c r="L392" s="217"/>
      <c r="M392" s="216"/>
      <c r="N392" s="218"/>
      <c r="O392" s="693"/>
      <c r="P392" s="694"/>
      <c r="Q392" s="70"/>
      <c r="R392" s="68"/>
      <c r="S392" s="69"/>
      <c r="T392" s="35"/>
      <c r="U392" s="127"/>
      <c r="V392" s="127"/>
      <c r="W392" s="41"/>
      <c r="X392" s="127"/>
      <c r="Y392" s="127"/>
      <c r="Z392" s="127"/>
    </row>
    <row r="393" spans="1:26" ht="13.95" hidden="1" customHeight="1" thickBot="1">
      <c r="B393" s="2933"/>
      <c r="C393" s="2945"/>
      <c r="D393" s="2734"/>
      <c r="E393" s="2734"/>
      <c r="F393" s="2734"/>
      <c r="G393" s="3040"/>
      <c r="H393" s="3020"/>
      <c r="I393" s="3020"/>
      <c r="J393" s="13"/>
      <c r="K393" s="219"/>
      <c r="L393" s="220"/>
      <c r="M393" s="221"/>
      <c r="N393" s="222"/>
      <c r="O393" s="695"/>
      <c r="P393" s="696"/>
      <c r="Q393" s="70"/>
      <c r="R393" s="68"/>
      <c r="S393" s="69"/>
      <c r="T393" s="35"/>
      <c r="U393" s="127"/>
      <c r="V393" s="127"/>
      <c r="W393" s="41"/>
      <c r="X393" s="127"/>
      <c r="Y393" s="127"/>
      <c r="Z393" s="127"/>
    </row>
    <row r="394" spans="1:26" ht="13.95" hidden="1" customHeight="1" thickBot="1">
      <c r="B394" s="2934"/>
      <c r="C394" s="3008"/>
      <c r="D394" s="574"/>
      <c r="E394" s="574"/>
      <c r="F394" s="574"/>
      <c r="G394" s="3041"/>
      <c r="H394" s="3021"/>
      <c r="I394" s="3021"/>
      <c r="J394" s="36" t="s">
        <v>12</v>
      </c>
      <c r="K394" s="197">
        <f>SUM(K390:K392)</f>
        <v>0</v>
      </c>
      <c r="L394" s="198">
        <f>SUM(L390:L392)</f>
        <v>0</v>
      </c>
      <c r="M394" s="199">
        <f>SUM(M390:M392)</f>
        <v>0</v>
      </c>
      <c r="N394" s="200">
        <f>SUM(N390:N392)</f>
        <v>0</v>
      </c>
      <c r="O394" s="697">
        <f>SUM(O390:O393)</f>
        <v>0</v>
      </c>
      <c r="P394" s="698">
        <f>SUM(P390:P393)</f>
        <v>0</v>
      </c>
      <c r="Q394" s="71"/>
      <c r="R394" s="60"/>
      <c r="S394" s="61"/>
      <c r="T394" s="40"/>
      <c r="U394" s="127"/>
      <c r="V394" s="127"/>
      <c r="W394" s="41"/>
      <c r="X394" s="127"/>
      <c r="Y394" s="127"/>
      <c r="Z394" s="127"/>
    </row>
    <row r="395" spans="1:26" ht="13.2" hidden="1" customHeight="1" thickBot="1">
      <c r="B395" s="2932"/>
      <c r="C395" s="3007"/>
      <c r="D395" s="573"/>
      <c r="E395" s="573"/>
      <c r="F395" s="573"/>
      <c r="G395" s="3039" t="s">
        <v>140</v>
      </c>
      <c r="H395" s="3018" t="s">
        <v>40</v>
      </c>
      <c r="I395" s="3022" t="s">
        <v>51</v>
      </c>
      <c r="J395" s="149" t="s">
        <v>80</v>
      </c>
      <c r="K395" s="214">
        <f>L395+N395</f>
        <v>0</v>
      </c>
      <c r="L395" s="208">
        <v>0</v>
      </c>
      <c r="M395" s="215"/>
      <c r="N395" s="210">
        <v>0</v>
      </c>
      <c r="O395" s="691">
        <v>0</v>
      </c>
      <c r="P395" s="692">
        <v>0</v>
      </c>
      <c r="Q395" s="42"/>
      <c r="R395" s="52"/>
      <c r="S395" s="53"/>
      <c r="T395" s="28"/>
      <c r="U395" s="127"/>
      <c r="V395" s="127"/>
      <c r="W395" s="41"/>
      <c r="X395" s="127"/>
      <c r="Y395" s="127"/>
      <c r="Z395" s="127"/>
    </row>
    <row r="396" spans="1:26" ht="13.95" hidden="1" customHeight="1" thickBot="1">
      <c r="B396" s="2933"/>
      <c r="C396" s="2945"/>
      <c r="D396" s="2734"/>
      <c r="E396" s="2734"/>
      <c r="F396" s="2734"/>
      <c r="G396" s="3040"/>
      <c r="H396" s="3019"/>
      <c r="I396" s="3023"/>
      <c r="J396" s="29" t="s">
        <v>68</v>
      </c>
      <c r="K396" s="203">
        <f>L396+N396</f>
        <v>0</v>
      </c>
      <c r="L396" s="204">
        <v>0</v>
      </c>
      <c r="M396" s="216"/>
      <c r="N396" s="206">
        <v>0</v>
      </c>
      <c r="O396" s="693">
        <v>0</v>
      </c>
      <c r="P396" s="694">
        <v>0</v>
      </c>
      <c r="Q396" s="70"/>
      <c r="R396" s="56"/>
      <c r="S396" s="57"/>
      <c r="T396" s="33"/>
      <c r="U396" s="127"/>
      <c r="V396" s="127"/>
      <c r="W396" s="41"/>
      <c r="X396" s="127"/>
      <c r="Y396" s="127"/>
      <c r="Z396" s="127"/>
    </row>
    <row r="397" spans="1:26" ht="13.95" hidden="1" customHeight="1" thickBot="1">
      <c r="B397" s="2933"/>
      <c r="C397" s="2945"/>
      <c r="D397" s="2734"/>
      <c r="E397" s="2734"/>
      <c r="F397" s="2734"/>
      <c r="G397" s="3040"/>
      <c r="H397" s="3020"/>
      <c r="I397" s="3024"/>
      <c r="J397" s="29" t="s">
        <v>36</v>
      </c>
      <c r="K397" s="203">
        <f>L397+N397</f>
        <v>0</v>
      </c>
      <c r="L397" s="217"/>
      <c r="M397" s="216"/>
      <c r="N397" s="218"/>
      <c r="O397" s="693"/>
      <c r="P397" s="694"/>
      <c r="Q397" s="70"/>
      <c r="R397" s="68"/>
      <c r="S397" s="69"/>
      <c r="T397" s="35"/>
      <c r="U397" s="127"/>
      <c r="V397" s="127"/>
      <c r="W397" s="41"/>
      <c r="X397" s="127"/>
      <c r="Y397" s="127"/>
      <c r="Z397" s="127"/>
    </row>
    <row r="398" spans="1:26" ht="13.95" hidden="1" customHeight="1" thickBot="1">
      <c r="B398" s="2933"/>
      <c r="C398" s="2945"/>
      <c r="D398" s="2734"/>
      <c r="E398" s="2734"/>
      <c r="F398" s="2734"/>
      <c r="G398" s="3040"/>
      <c r="H398" s="3020"/>
      <c r="I398" s="3020"/>
      <c r="J398" s="13"/>
      <c r="K398" s="219"/>
      <c r="L398" s="220"/>
      <c r="M398" s="221"/>
      <c r="N398" s="222"/>
      <c r="O398" s="695"/>
      <c r="P398" s="696"/>
      <c r="Q398" s="70"/>
      <c r="R398" s="68"/>
      <c r="S398" s="69"/>
      <c r="T398" s="35"/>
      <c r="U398" s="127"/>
      <c r="V398" s="127"/>
      <c r="W398" s="41"/>
      <c r="X398" s="127"/>
      <c r="Y398" s="127"/>
      <c r="Z398" s="127"/>
    </row>
    <row r="399" spans="1:26" ht="13.95" hidden="1" customHeight="1" thickBot="1">
      <c r="B399" s="2934"/>
      <c r="C399" s="3008"/>
      <c r="D399" s="574"/>
      <c r="E399" s="574"/>
      <c r="F399" s="574"/>
      <c r="G399" s="3041"/>
      <c r="H399" s="3021"/>
      <c r="I399" s="3021"/>
      <c r="J399" s="36" t="s">
        <v>12</v>
      </c>
      <c r="K399" s="197">
        <f>SUM(K395:K397)</f>
        <v>0</v>
      </c>
      <c r="L399" s="198">
        <f>SUM(L395:L397)</f>
        <v>0</v>
      </c>
      <c r="M399" s="199">
        <f>SUM(M395:M397)</f>
        <v>0</v>
      </c>
      <c r="N399" s="200">
        <f>SUM(N395:N397)</f>
        <v>0</v>
      </c>
      <c r="O399" s="697">
        <f>SUM(O395:O397)</f>
        <v>0</v>
      </c>
      <c r="P399" s="698">
        <f>SUM(P395:P398)</f>
        <v>0</v>
      </c>
      <c r="Q399" s="71"/>
      <c r="R399" s="60"/>
      <c r="S399" s="61"/>
      <c r="T399" s="40"/>
      <c r="U399" s="127"/>
      <c r="V399" s="127"/>
      <c r="W399" s="41"/>
      <c r="X399" s="127"/>
      <c r="Y399" s="127"/>
      <c r="Z399" s="127"/>
    </row>
    <row r="400" spans="1:26" ht="13.2" customHeight="1">
      <c r="A400" s="2932"/>
      <c r="B400" s="2932"/>
      <c r="C400" s="3007"/>
      <c r="D400" s="2935"/>
      <c r="E400" s="2936"/>
      <c r="F400" s="2937"/>
      <c r="G400" s="3015" t="s">
        <v>141</v>
      </c>
      <c r="H400" s="3018" t="s">
        <v>40</v>
      </c>
      <c r="I400" s="3022" t="s">
        <v>331</v>
      </c>
      <c r="J400" s="149" t="s">
        <v>80</v>
      </c>
      <c r="K400" s="214">
        <f>L400+N400</f>
        <v>520</v>
      </c>
      <c r="L400" s="208">
        <v>0</v>
      </c>
      <c r="M400" s="209">
        <v>0</v>
      </c>
      <c r="N400" s="210">
        <v>520</v>
      </c>
      <c r="O400" s="672">
        <v>0</v>
      </c>
      <c r="P400" s="673">
        <v>0</v>
      </c>
      <c r="Q400" s="42" t="s">
        <v>83</v>
      </c>
      <c r="R400" s="52" t="s">
        <v>41</v>
      </c>
      <c r="S400" s="53"/>
      <c r="T400" s="28"/>
      <c r="U400" s="127"/>
      <c r="V400" s="127"/>
      <c r="W400" s="41"/>
      <c r="X400" s="127"/>
      <c r="Y400" s="127"/>
      <c r="Z400" s="127"/>
    </row>
    <row r="401" spans="1:26">
      <c r="A401" s="2933"/>
      <c r="B401" s="2933"/>
      <c r="C401" s="2945"/>
      <c r="D401" s="2938"/>
      <c r="E401" s="2939"/>
      <c r="F401" s="2940"/>
      <c r="G401" s="3016"/>
      <c r="H401" s="3019"/>
      <c r="I401" s="3023"/>
      <c r="J401" s="29" t="s">
        <v>68</v>
      </c>
      <c r="K401" s="203">
        <f>L401+N401</f>
        <v>0</v>
      </c>
      <c r="L401" s="204">
        <v>0</v>
      </c>
      <c r="M401" s="205">
        <v>0</v>
      </c>
      <c r="N401" s="206">
        <v>0</v>
      </c>
      <c r="O401" s="674">
        <v>0</v>
      </c>
      <c r="P401" s="675">
        <v>0</v>
      </c>
      <c r="Q401" s="70"/>
      <c r="R401" s="56"/>
      <c r="S401" s="57"/>
      <c r="T401" s="33"/>
      <c r="U401" s="127"/>
      <c r="V401" s="127"/>
      <c r="W401" s="41"/>
      <c r="X401" s="127"/>
      <c r="Y401" s="127"/>
      <c r="Z401" s="127"/>
    </row>
    <row r="402" spans="1:26">
      <c r="A402" s="2933"/>
      <c r="B402" s="2933"/>
      <c r="C402" s="2945"/>
      <c r="D402" s="2938"/>
      <c r="E402" s="2939"/>
      <c r="F402" s="2940"/>
      <c r="G402" s="3016"/>
      <c r="H402" s="3020"/>
      <c r="I402" s="3024"/>
      <c r="J402" s="29" t="s">
        <v>36</v>
      </c>
      <c r="K402" s="203">
        <f t="shared" ref="K402:K404" si="138">L402+N402</f>
        <v>0</v>
      </c>
      <c r="L402" s="204">
        <v>0</v>
      </c>
      <c r="M402" s="205">
        <v>0</v>
      </c>
      <c r="N402" s="206">
        <v>0</v>
      </c>
      <c r="O402" s="674">
        <v>0</v>
      </c>
      <c r="P402" s="675">
        <v>0</v>
      </c>
      <c r="Q402" s="70"/>
      <c r="R402" s="68"/>
      <c r="S402" s="69"/>
      <c r="T402" s="35"/>
      <c r="U402" s="127"/>
      <c r="V402" s="127"/>
      <c r="W402" s="41"/>
      <c r="X402" s="127"/>
      <c r="Y402" s="127"/>
      <c r="Z402" s="127"/>
    </row>
    <row r="403" spans="1:26">
      <c r="A403" s="2933"/>
      <c r="B403" s="2933"/>
      <c r="C403" s="2945"/>
      <c r="D403" s="2938"/>
      <c r="E403" s="2939"/>
      <c r="F403" s="2940"/>
      <c r="G403" s="3016"/>
      <c r="H403" s="3020"/>
      <c r="I403" s="3020"/>
      <c r="J403" s="29" t="s">
        <v>495</v>
      </c>
      <c r="K403" s="203">
        <f t="shared" si="138"/>
        <v>25</v>
      </c>
      <c r="L403" s="204">
        <v>0</v>
      </c>
      <c r="M403" s="205">
        <v>0</v>
      </c>
      <c r="N403" s="206">
        <v>25</v>
      </c>
      <c r="O403" s="674">
        <v>0</v>
      </c>
      <c r="P403" s="675">
        <v>0</v>
      </c>
      <c r="Q403" s="70"/>
      <c r="R403" s="68"/>
      <c r="S403" s="69"/>
      <c r="T403" s="35"/>
      <c r="U403" s="127"/>
      <c r="V403" s="127"/>
      <c r="W403" s="41"/>
      <c r="X403" s="127"/>
      <c r="Y403" s="127"/>
      <c r="Z403" s="127"/>
    </row>
    <row r="404" spans="1:26">
      <c r="A404" s="2933"/>
      <c r="B404" s="2933"/>
      <c r="C404" s="2945"/>
      <c r="D404" s="2938"/>
      <c r="E404" s="2939"/>
      <c r="F404" s="2940"/>
      <c r="G404" s="3016"/>
      <c r="H404" s="3020"/>
      <c r="I404" s="3020"/>
      <c r="J404" s="13" t="s">
        <v>52</v>
      </c>
      <c r="K404" s="203">
        <f t="shared" si="138"/>
        <v>0</v>
      </c>
      <c r="L404" s="238">
        <v>0</v>
      </c>
      <c r="M404" s="240">
        <v>0</v>
      </c>
      <c r="N404" s="239">
        <v>0</v>
      </c>
      <c r="O404" s="676">
        <v>0</v>
      </c>
      <c r="P404" s="677">
        <v>0</v>
      </c>
      <c r="Q404" s="70"/>
      <c r="R404" s="68"/>
      <c r="S404" s="69"/>
      <c r="T404" s="35"/>
      <c r="U404" s="127"/>
      <c r="V404" s="127"/>
      <c r="W404" s="41"/>
      <c r="X404" s="127"/>
      <c r="Y404" s="127"/>
      <c r="Z404" s="127"/>
    </row>
    <row r="405" spans="1:26" ht="10.199999999999999" customHeight="1" thickBot="1">
      <c r="A405" s="2934"/>
      <c r="B405" s="2934"/>
      <c r="C405" s="3008"/>
      <c r="D405" s="2941"/>
      <c r="E405" s="2942"/>
      <c r="F405" s="2943"/>
      <c r="G405" s="3017"/>
      <c r="H405" s="3021"/>
      <c r="I405" s="3021"/>
      <c r="J405" s="36" t="s">
        <v>12</v>
      </c>
      <c r="K405" s="197">
        <f>SUM(K400:K404)</f>
        <v>545</v>
      </c>
      <c r="L405" s="197">
        <f t="shared" ref="L405:P405" si="139">SUM(L400:L404)</f>
        <v>0</v>
      </c>
      <c r="M405" s="197">
        <f t="shared" si="139"/>
        <v>0</v>
      </c>
      <c r="N405" s="197">
        <f t="shared" si="139"/>
        <v>545</v>
      </c>
      <c r="O405" s="197">
        <f t="shared" si="139"/>
        <v>0</v>
      </c>
      <c r="P405" s="197">
        <f t="shared" si="139"/>
        <v>0</v>
      </c>
      <c r="Q405" s="71"/>
      <c r="R405" s="60"/>
      <c r="S405" s="61"/>
      <c r="T405" s="40"/>
      <c r="U405" s="127"/>
      <c r="V405" s="127"/>
      <c r="W405" s="41"/>
      <c r="X405" s="127"/>
      <c r="Y405" s="127"/>
      <c r="Z405" s="127"/>
    </row>
    <row r="406" spans="1:26" ht="12" customHeight="1">
      <c r="A406" s="2932"/>
      <c r="B406" s="2932"/>
      <c r="C406" s="3007"/>
      <c r="D406" s="2935"/>
      <c r="E406" s="2936"/>
      <c r="F406" s="2937"/>
      <c r="G406" s="3015" t="s">
        <v>247</v>
      </c>
      <c r="H406" s="3018" t="s">
        <v>40</v>
      </c>
      <c r="I406" s="3091" t="s">
        <v>340</v>
      </c>
      <c r="J406" s="149" t="s">
        <v>80</v>
      </c>
      <c r="K406" s="214">
        <f>L406+N406</f>
        <v>0</v>
      </c>
      <c r="L406" s="208">
        <v>0</v>
      </c>
      <c r="M406" s="209">
        <v>0</v>
      </c>
      <c r="N406" s="210">
        <v>0</v>
      </c>
      <c r="O406" s="672">
        <v>0</v>
      </c>
      <c r="P406" s="673">
        <v>0</v>
      </c>
      <c r="Q406" s="42" t="s">
        <v>83</v>
      </c>
      <c r="R406" s="52" t="s">
        <v>41</v>
      </c>
      <c r="S406" s="109"/>
      <c r="T406" s="28"/>
      <c r="U406" s="127"/>
      <c r="V406" s="127"/>
      <c r="W406" s="41"/>
      <c r="X406" s="127"/>
      <c r="Y406" s="127"/>
      <c r="Z406" s="127"/>
    </row>
    <row r="407" spans="1:26">
      <c r="A407" s="2933"/>
      <c r="B407" s="2933"/>
      <c r="C407" s="2945"/>
      <c r="D407" s="2938"/>
      <c r="E407" s="2939"/>
      <c r="F407" s="2940"/>
      <c r="G407" s="3016"/>
      <c r="H407" s="3019"/>
      <c r="I407" s="3092"/>
      <c r="J407" s="29" t="s">
        <v>68</v>
      </c>
      <c r="K407" s="203">
        <f>L407+N407</f>
        <v>0</v>
      </c>
      <c r="L407" s="204">
        <v>0</v>
      </c>
      <c r="M407" s="205">
        <v>0</v>
      </c>
      <c r="N407" s="206">
        <v>0</v>
      </c>
      <c r="O407" s="674">
        <v>0</v>
      </c>
      <c r="P407" s="675">
        <v>0</v>
      </c>
      <c r="Q407" s="70"/>
      <c r="R407" s="56"/>
      <c r="S407" s="127"/>
      <c r="T407" s="33"/>
      <c r="U407" s="127"/>
      <c r="V407" s="127"/>
      <c r="W407" s="41"/>
      <c r="X407" s="127"/>
      <c r="Y407" s="127"/>
      <c r="Z407" s="127"/>
    </row>
    <row r="408" spans="1:26">
      <c r="A408" s="2933"/>
      <c r="B408" s="2933"/>
      <c r="C408" s="2945"/>
      <c r="D408" s="2938"/>
      <c r="E408" s="2939"/>
      <c r="F408" s="2940"/>
      <c r="G408" s="3016"/>
      <c r="H408" s="3020"/>
      <c r="I408" s="3093"/>
      <c r="J408" s="29" t="s">
        <v>36</v>
      </c>
      <c r="K408" s="203">
        <f t="shared" ref="K408:K410" si="140">L408+N408</f>
        <v>0</v>
      </c>
      <c r="L408" s="204">
        <v>0</v>
      </c>
      <c r="M408" s="205">
        <v>0</v>
      </c>
      <c r="N408" s="206">
        <v>0</v>
      </c>
      <c r="O408" s="674">
        <v>0</v>
      </c>
      <c r="P408" s="675">
        <v>0</v>
      </c>
      <c r="Q408" s="70"/>
      <c r="R408" s="68"/>
      <c r="S408" s="127"/>
      <c r="T408" s="35"/>
      <c r="U408" s="127"/>
      <c r="V408" s="127"/>
      <c r="W408" s="41"/>
      <c r="X408" s="127"/>
      <c r="Y408" s="127"/>
      <c r="Z408" s="127"/>
    </row>
    <row r="409" spans="1:26" ht="10.199999999999999" customHeight="1">
      <c r="A409" s="2933"/>
      <c r="B409" s="2933"/>
      <c r="C409" s="2945"/>
      <c r="D409" s="2938"/>
      <c r="E409" s="2939"/>
      <c r="F409" s="2940"/>
      <c r="G409" s="3016"/>
      <c r="H409" s="3020"/>
      <c r="I409" s="3094"/>
      <c r="J409" s="29" t="s">
        <v>495</v>
      </c>
      <c r="K409" s="203">
        <f t="shared" si="140"/>
        <v>0</v>
      </c>
      <c r="L409" s="204">
        <v>0</v>
      </c>
      <c r="M409" s="205">
        <v>0</v>
      </c>
      <c r="N409" s="206">
        <v>0</v>
      </c>
      <c r="O409" s="674">
        <v>0</v>
      </c>
      <c r="P409" s="675">
        <v>0</v>
      </c>
      <c r="Q409" s="180"/>
      <c r="R409" s="68"/>
      <c r="S409" s="127"/>
      <c r="T409" s="35"/>
      <c r="U409" s="127"/>
      <c r="V409" s="127"/>
      <c r="W409" s="41"/>
      <c r="X409" s="127"/>
      <c r="Y409" s="127"/>
      <c r="Z409" s="127"/>
    </row>
    <row r="410" spans="1:26">
      <c r="A410" s="2933"/>
      <c r="B410" s="2933"/>
      <c r="C410" s="2945"/>
      <c r="D410" s="2938"/>
      <c r="E410" s="2939"/>
      <c r="F410" s="2940"/>
      <c r="G410" s="3016"/>
      <c r="H410" s="3020"/>
      <c r="I410" s="3094"/>
      <c r="J410" s="13" t="s">
        <v>52</v>
      </c>
      <c r="K410" s="203">
        <f t="shared" si="140"/>
        <v>0</v>
      </c>
      <c r="L410" s="238">
        <v>0</v>
      </c>
      <c r="M410" s="240">
        <v>0</v>
      </c>
      <c r="N410" s="239">
        <v>0</v>
      </c>
      <c r="O410" s="676">
        <v>0</v>
      </c>
      <c r="P410" s="677">
        <v>0</v>
      </c>
      <c r="Q410" s="180"/>
      <c r="R410" s="68"/>
      <c r="S410" s="127"/>
      <c r="T410" s="35"/>
      <c r="U410" s="127"/>
      <c r="V410" s="127"/>
      <c r="W410" s="41"/>
      <c r="X410" s="127"/>
      <c r="Y410" s="127"/>
      <c r="Z410" s="127"/>
    </row>
    <row r="411" spans="1:26" ht="11.4" customHeight="1" thickBot="1">
      <c r="A411" s="2934"/>
      <c r="B411" s="2934"/>
      <c r="C411" s="3008"/>
      <c r="D411" s="2941"/>
      <c r="E411" s="2942"/>
      <c r="F411" s="2943"/>
      <c r="G411" s="3017"/>
      <c r="H411" s="3021"/>
      <c r="I411" s="3095"/>
      <c r="J411" s="36" t="s">
        <v>12</v>
      </c>
      <c r="K411" s="197">
        <f>SUM(K406:K410)</f>
        <v>0</v>
      </c>
      <c r="L411" s="197">
        <f t="shared" ref="L411:P411" si="141">SUM(L406:L410)</f>
        <v>0</v>
      </c>
      <c r="M411" s="197">
        <f t="shared" si="141"/>
        <v>0</v>
      </c>
      <c r="N411" s="197">
        <f t="shared" si="141"/>
        <v>0</v>
      </c>
      <c r="O411" s="197">
        <f t="shared" si="141"/>
        <v>0</v>
      </c>
      <c r="P411" s="197">
        <f t="shared" si="141"/>
        <v>0</v>
      </c>
      <c r="Q411" s="71"/>
      <c r="R411" s="60"/>
      <c r="S411" s="61"/>
      <c r="T411" s="40"/>
      <c r="U411" s="127"/>
      <c r="V411" s="127"/>
      <c r="W411" s="41"/>
      <c r="X411" s="127"/>
      <c r="Y411" s="127"/>
      <c r="Z411" s="127"/>
    </row>
    <row r="412" spans="1:26" ht="1.95" hidden="1" customHeight="1" thickBot="1">
      <c r="B412" s="2932"/>
      <c r="C412" s="3007"/>
      <c r="D412" s="573"/>
      <c r="E412" s="573"/>
      <c r="F412" s="573"/>
      <c r="G412" s="3039" t="s">
        <v>142</v>
      </c>
      <c r="H412" s="3018" t="s">
        <v>40</v>
      </c>
      <c r="I412" s="3022" t="s">
        <v>103</v>
      </c>
      <c r="J412" s="149" t="s">
        <v>80</v>
      </c>
      <c r="K412" s="214">
        <f>L412+N412</f>
        <v>0</v>
      </c>
      <c r="L412" s="208">
        <v>0</v>
      </c>
      <c r="M412" s="215"/>
      <c r="N412" s="210">
        <v>0</v>
      </c>
      <c r="O412" s="691">
        <v>0</v>
      </c>
      <c r="P412" s="692">
        <v>0</v>
      </c>
      <c r="Q412" s="42"/>
      <c r="R412" s="52"/>
      <c r="S412" s="109"/>
      <c r="T412" s="28"/>
      <c r="U412" s="127"/>
      <c r="V412" s="127"/>
      <c r="W412" s="41"/>
      <c r="X412" s="127"/>
      <c r="Y412" s="127"/>
      <c r="Z412" s="127"/>
    </row>
    <row r="413" spans="1:26" ht="13.95" hidden="1" customHeight="1" thickBot="1">
      <c r="B413" s="2933"/>
      <c r="C413" s="2945"/>
      <c r="D413" s="2734"/>
      <c r="E413" s="2734"/>
      <c r="F413" s="2734"/>
      <c r="G413" s="3040"/>
      <c r="H413" s="3019"/>
      <c r="I413" s="3023"/>
      <c r="J413" s="29" t="s">
        <v>52</v>
      </c>
      <c r="K413" s="203">
        <f>L413+N413</f>
        <v>0</v>
      </c>
      <c r="L413" s="204">
        <v>0</v>
      </c>
      <c r="M413" s="216"/>
      <c r="N413" s="206">
        <v>0</v>
      </c>
      <c r="O413" s="693">
        <v>0</v>
      </c>
      <c r="P413" s="694">
        <v>0</v>
      </c>
      <c r="Q413" s="70"/>
      <c r="R413" s="56"/>
      <c r="S413" s="57"/>
      <c r="T413" s="33"/>
      <c r="U413" s="127"/>
      <c r="V413" s="127"/>
      <c r="W413" s="41"/>
      <c r="X413" s="127"/>
      <c r="Y413" s="127"/>
      <c r="Z413" s="127"/>
    </row>
    <row r="414" spans="1:26" ht="13.95" hidden="1" customHeight="1" thickBot="1">
      <c r="B414" s="2933"/>
      <c r="C414" s="2945"/>
      <c r="D414" s="2734"/>
      <c r="E414" s="2734"/>
      <c r="F414" s="2734"/>
      <c r="G414" s="3040"/>
      <c r="H414" s="3020"/>
      <c r="I414" s="3024"/>
      <c r="J414" s="29" t="s">
        <v>36</v>
      </c>
      <c r="K414" s="203">
        <f>L414+N414</f>
        <v>0</v>
      </c>
      <c r="L414" s="217"/>
      <c r="M414" s="216"/>
      <c r="N414" s="218"/>
      <c r="O414" s="693"/>
      <c r="P414" s="694"/>
      <c r="Q414" s="70"/>
      <c r="R414" s="68"/>
      <c r="S414" s="69"/>
      <c r="T414" s="35"/>
      <c r="U414" s="127"/>
      <c r="V414" s="127"/>
      <c r="W414" s="41"/>
      <c r="X414" s="127"/>
      <c r="Y414" s="127"/>
      <c r="Z414" s="127"/>
    </row>
    <row r="415" spans="1:26" ht="13.95" hidden="1" customHeight="1" thickBot="1">
      <c r="B415" s="2934"/>
      <c r="C415" s="3008"/>
      <c r="D415" s="574"/>
      <c r="E415" s="574"/>
      <c r="F415" s="574"/>
      <c r="G415" s="3041"/>
      <c r="H415" s="3021"/>
      <c r="I415" s="3021"/>
      <c r="J415" s="36" t="s">
        <v>12</v>
      </c>
      <c r="K415" s="197">
        <f t="shared" ref="K415:P415" si="142">SUM(K412:K414)</f>
        <v>0</v>
      </c>
      <c r="L415" s="198">
        <f t="shared" si="142"/>
        <v>0</v>
      </c>
      <c r="M415" s="199">
        <f t="shared" si="142"/>
        <v>0</v>
      </c>
      <c r="N415" s="200">
        <f t="shared" si="142"/>
        <v>0</v>
      </c>
      <c r="O415" s="201">
        <f t="shared" si="142"/>
        <v>0</v>
      </c>
      <c r="P415" s="202">
        <f t="shared" si="142"/>
        <v>0</v>
      </c>
      <c r="Q415" s="71"/>
      <c r="R415" s="60"/>
      <c r="S415" s="61"/>
      <c r="T415" s="40"/>
      <c r="U415" s="127"/>
      <c r="V415" s="127"/>
      <c r="W415" s="41"/>
      <c r="X415" s="127"/>
      <c r="Y415" s="127"/>
      <c r="Z415" s="127"/>
    </row>
    <row r="416" spans="1:26" ht="4.2" hidden="1" customHeight="1" thickBot="1">
      <c r="B416" s="2932"/>
      <c r="C416" s="3007"/>
      <c r="D416" s="573"/>
      <c r="E416" s="573"/>
      <c r="F416" s="573"/>
      <c r="G416" s="3039" t="s">
        <v>143</v>
      </c>
      <c r="H416" s="3018" t="s">
        <v>40</v>
      </c>
      <c r="I416" s="3022" t="s">
        <v>51</v>
      </c>
      <c r="J416" s="149" t="s">
        <v>80</v>
      </c>
      <c r="K416" s="214">
        <f>L416+N416</f>
        <v>0</v>
      </c>
      <c r="L416" s="208">
        <v>0</v>
      </c>
      <c r="M416" s="215"/>
      <c r="N416" s="210">
        <v>0</v>
      </c>
      <c r="O416" s="691">
        <v>0</v>
      </c>
      <c r="P416" s="692">
        <v>0</v>
      </c>
      <c r="Q416" s="42"/>
      <c r="R416" s="52"/>
      <c r="S416" s="53"/>
      <c r="T416" s="28"/>
      <c r="U416" s="127"/>
      <c r="V416" s="127"/>
      <c r="W416" s="41"/>
      <c r="X416" s="127"/>
      <c r="Y416" s="127"/>
      <c r="Z416" s="127"/>
    </row>
    <row r="417" spans="2:26" ht="13.95" hidden="1" customHeight="1" thickBot="1">
      <c r="B417" s="2933"/>
      <c r="C417" s="2945"/>
      <c r="D417" s="2734"/>
      <c r="E417" s="2734"/>
      <c r="F417" s="2734"/>
      <c r="G417" s="3040"/>
      <c r="H417" s="3019"/>
      <c r="I417" s="3023"/>
      <c r="J417" s="29" t="s">
        <v>52</v>
      </c>
      <c r="K417" s="203">
        <f>L417+N417</f>
        <v>0</v>
      </c>
      <c r="L417" s="204">
        <v>0</v>
      </c>
      <c r="M417" s="216"/>
      <c r="N417" s="206">
        <v>0</v>
      </c>
      <c r="O417" s="693">
        <v>0</v>
      </c>
      <c r="P417" s="694">
        <v>0</v>
      </c>
      <c r="Q417" s="70"/>
      <c r="R417" s="56"/>
      <c r="S417" s="57"/>
      <c r="T417" s="33"/>
      <c r="U417" s="127"/>
      <c r="V417" s="127"/>
      <c r="W417" s="41"/>
      <c r="X417" s="127"/>
      <c r="Y417" s="127"/>
      <c r="Z417" s="127"/>
    </row>
    <row r="418" spans="2:26" ht="13.95" hidden="1" customHeight="1" thickBot="1">
      <c r="B418" s="2933"/>
      <c r="C418" s="2945"/>
      <c r="D418" s="2734"/>
      <c r="E418" s="2734"/>
      <c r="F418" s="2734"/>
      <c r="G418" s="3040"/>
      <c r="H418" s="3020"/>
      <c r="I418" s="3024"/>
      <c r="J418" s="29" t="s">
        <v>36</v>
      </c>
      <c r="K418" s="203">
        <f>L418+N418</f>
        <v>0</v>
      </c>
      <c r="L418" s="217"/>
      <c r="M418" s="216"/>
      <c r="N418" s="218"/>
      <c r="O418" s="693"/>
      <c r="P418" s="694"/>
      <c r="Q418" s="70"/>
      <c r="R418" s="68"/>
      <c r="S418" s="69"/>
      <c r="T418" s="35"/>
      <c r="U418" s="127"/>
      <c r="V418" s="127"/>
      <c r="W418" s="41"/>
      <c r="X418" s="127"/>
      <c r="Y418" s="127"/>
      <c r="Z418" s="127"/>
    </row>
    <row r="419" spans="2:26" ht="13.95" hidden="1" customHeight="1" thickBot="1">
      <c r="B419" s="2933"/>
      <c r="C419" s="2945"/>
      <c r="D419" s="2734"/>
      <c r="E419" s="2734"/>
      <c r="F419" s="2734"/>
      <c r="G419" s="3040"/>
      <c r="H419" s="3020"/>
      <c r="I419" s="3020"/>
      <c r="J419" s="13"/>
      <c r="K419" s="219"/>
      <c r="L419" s="220"/>
      <c r="M419" s="221"/>
      <c r="N419" s="222"/>
      <c r="O419" s="695"/>
      <c r="P419" s="696"/>
      <c r="Q419" s="70"/>
      <c r="R419" s="68"/>
      <c r="S419" s="69"/>
      <c r="T419" s="35"/>
      <c r="U419" s="127"/>
      <c r="V419" s="127"/>
      <c r="W419" s="41"/>
      <c r="X419" s="127"/>
      <c r="Y419" s="127"/>
      <c r="Z419" s="127"/>
    </row>
    <row r="420" spans="2:26" ht="13.95" hidden="1" customHeight="1" thickBot="1">
      <c r="B420" s="2934"/>
      <c r="C420" s="3008"/>
      <c r="D420" s="574"/>
      <c r="E420" s="574"/>
      <c r="F420" s="574"/>
      <c r="G420" s="3041"/>
      <c r="H420" s="3021"/>
      <c r="I420" s="3021"/>
      <c r="J420" s="36" t="s">
        <v>12</v>
      </c>
      <c r="K420" s="197">
        <f>SUM(K416:K418)</f>
        <v>0</v>
      </c>
      <c r="L420" s="197">
        <f t="shared" ref="L420:P420" si="143">SUM(L416:L418)</f>
        <v>0</v>
      </c>
      <c r="M420" s="197">
        <f t="shared" si="143"/>
        <v>0</v>
      </c>
      <c r="N420" s="197">
        <f t="shared" si="143"/>
        <v>0</v>
      </c>
      <c r="O420" s="699">
        <f t="shared" si="143"/>
        <v>0</v>
      </c>
      <c r="P420" s="699">
        <f t="shared" si="143"/>
        <v>0</v>
      </c>
      <c r="Q420" s="71"/>
      <c r="R420" s="60"/>
      <c r="S420" s="61"/>
      <c r="T420" s="40"/>
      <c r="U420" s="127"/>
      <c r="V420" s="127"/>
      <c r="W420" s="41"/>
      <c r="X420" s="127"/>
      <c r="Y420" s="127"/>
      <c r="Z420" s="127"/>
    </row>
    <row r="421" spans="2:26" ht="13.2" hidden="1" customHeight="1" thickBot="1">
      <c r="B421" s="2932"/>
      <c r="C421" s="3007"/>
      <c r="D421" s="573"/>
      <c r="E421" s="573"/>
      <c r="F421" s="573"/>
      <c r="G421" s="3039" t="s">
        <v>144</v>
      </c>
      <c r="H421" s="3018" t="s">
        <v>40</v>
      </c>
      <c r="I421" s="3022" t="s">
        <v>51</v>
      </c>
      <c r="J421" s="149" t="s">
        <v>80</v>
      </c>
      <c r="K421" s="214">
        <f>L421+N421</f>
        <v>0</v>
      </c>
      <c r="L421" s="208">
        <v>0</v>
      </c>
      <c r="M421" s="215"/>
      <c r="N421" s="210">
        <v>0</v>
      </c>
      <c r="O421" s="691">
        <v>0</v>
      </c>
      <c r="P421" s="692">
        <v>0</v>
      </c>
      <c r="Q421" s="42"/>
      <c r="R421" s="52"/>
      <c r="S421" s="53"/>
      <c r="T421" s="28"/>
      <c r="U421" s="127"/>
      <c r="V421" s="127"/>
      <c r="W421" s="41"/>
      <c r="X421" s="127"/>
      <c r="Y421" s="127"/>
      <c r="Z421" s="127"/>
    </row>
    <row r="422" spans="2:26" ht="13.95" hidden="1" customHeight="1" thickBot="1">
      <c r="B422" s="2933"/>
      <c r="C422" s="2945"/>
      <c r="D422" s="2734"/>
      <c r="E422" s="2734"/>
      <c r="F422" s="2734"/>
      <c r="G422" s="3040"/>
      <c r="H422" s="3019"/>
      <c r="I422" s="3023"/>
      <c r="J422" s="29" t="s">
        <v>52</v>
      </c>
      <c r="K422" s="203">
        <f>L422+N422</f>
        <v>0</v>
      </c>
      <c r="L422" s="204">
        <v>0</v>
      </c>
      <c r="M422" s="216"/>
      <c r="N422" s="206">
        <v>0</v>
      </c>
      <c r="O422" s="693">
        <v>0</v>
      </c>
      <c r="P422" s="694">
        <v>0</v>
      </c>
      <c r="Q422" s="70"/>
      <c r="R422" s="56"/>
      <c r="S422" s="57"/>
      <c r="T422" s="33"/>
      <c r="U422" s="127"/>
      <c r="V422" s="127"/>
      <c r="W422" s="41"/>
      <c r="X422" s="127"/>
      <c r="Y422" s="127"/>
      <c r="Z422" s="127"/>
    </row>
    <row r="423" spans="2:26" ht="13.95" hidden="1" customHeight="1" thickBot="1">
      <c r="B423" s="2933"/>
      <c r="C423" s="2945"/>
      <c r="D423" s="2734"/>
      <c r="E423" s="2734"/>
      <c r="F423" s="2734"/>
      <c r="G423" s="3040"/>
      <c r="H423" s="3020"/>
      <c r="I423" s="3024"/>
      <c r="J423" s="29"/>
      <c r="K423" s="203">
        <f>L423+N423</f>
        <v>0</v>
      </c>
      <c r="L423" s="217"/>
      <c r="M423" s="216"/>
      <c r="N423" s="218"/>
      <c r="O423" s="693"/>
      <c r="P423" s="694"/>
      <c r="Q423" s="70"/>
      <c r="R423" s="68"/>
      <c r="S423" s="69"/>
      <c r="T423" s="35"/>
      <c r="U423" s="127"/>
      <c r="V423" s="127"/>
      <c r="W423" s="41"/>
      <c r="X423" s="127"/>
      <c r="Y423" s="127"/>
      <c r="Z423" s="127"/>
    </row>
    <row r="424" spans="2:26" ht="13.95" hidden="1" customHeight="1" thickBot="1">
      <c r="B424" s="2933"/>
      <c r="C424" s="2945"/>
      <c r="D424" s="2734"/>
      <c r="E424" s="2734"/>
      <c r="F424" s="2734"/>
      <c r="G424" s="3040"/>
      <c r="H424" s="3020"/>
      <c r="I424" s="3020"/>
      <c r="J424" s="13"/>
      <c r="K424" s="219"/>
      <c r="L424" s="220"/>
      <c r="M424" s="221"/>
      <c r="N424" s="222"/>
      <c r="O424" s="695"/>
      <c r="P424" s="696"/>
      <c r="Q424" s="70"/>
      <c r="R424" s="68"/>
      <c r="S424" s="69"/>
      <c r="T424" s="35"/>
      <c r="U424" s="127"/>
      <c r="V424" s="127"/>
      <c r="W424" s="41"/>
      <c r="X424" s="127"/>
      <c r="Y424" s="127"/>
      <c r="Z424" s="127"/>
    </row>
    <row r="425" spans="2:26" ht="13.95" hidden="1" customHeight="1" thickBot="1">
      <c r="B425" s="2934"/>
      <c r="C425" s="3008"/>
      <c r="D425" s="574"/>
      <c r="E425" s="574"/>
      <c r="F425" s="574"/>
      <c r="G425" s="3041"/>
      <c r="H425" s="3021"/>
      <c r="I425" s="3021"/>
      <c r="J425" s="36" t="s">
        <v>12</v>
      </c>
      <c r="K425" s="197">
        <f t="shared" ref="K425:P425" si="144">SUM(K421:K423)</f>
        <v>0</v>
      </c>
      <c r="L425" s="198">
        <f t="shared" si="144"/>
        <v>0</v>
      </c>
      <c r="M425" s="199">
        <f t="shared" si="144"/>
        <v>0</v>
      </c>
      <c r="N425" s="200">
        <f t="shared" si="144"/>
        <v>0</v>
      </c>
      <c r="O425" s="697">
        <f t="shared" si="144"/>
        <v>0</v>
      </c>
      <c r="P425" s="698">
        <f t="shared" si="144"/>
        <v>0</v>
      </c>
      <c r="Q425" s="71"/>
      <c r="R425" s="60"/>
      <c r="S425" s="61"/>
      <c r="T425" s="40"/>
      <c r="U425" s="127"/>
      <c r="V425" s="127"/>
      <c r="W425" s="41"/>
      <c r="X425" s="127"/>
      <c r="Y425" s="127"/>
      <c r="Z425" s="127"/>
    </row>
    <row r="426" spans="2:26" ht="13.2" hidden="1" customHeight="1" thickBot="1">
      <c r="B426" s="2932"/>
      <c r="C426" s="3007"/>
      <c r="D426" s="573"/>
      <c r="E426" s="573"/>
      <c r="F426" s="573"/>
      <c r="G426" s="3039" t="s">
        <v>145</v>
      </c>
      <c r="H426" s="3018" t="s">
        <v>40</v>
      </c>
      <c r="I426" s="3022" t="s">
        <v>51</v>
      </c>
      <c r="J426" s="149" t="s">
        <v>80</v>
      </c>
      <c r="K426" s="214">
        <f>L426+N426</f>
        <v>0</v>
      </c>
      <c r="L426" s="208">
        <v>0</v>
      </c>
      <c r="M426" s="215"/>
      <c r="N426" s="210">
        <v>0</v>
      </c>
      <c r="O426" s="691">
        <v>0</v>
      </c>
      <c r="P426" s="692">
        <v>0</v>
      </c>
      <c r="Q426" s="42"/>
      <c r="R426" s="52"/>
      <c r="S426" s="300"/>
      <c r="T426" s="28"/>
      <c r="U426" s="127"/>
      <c r="V426" s="127"/>
      <c r="W426" s="41"/>
      <c r="X426" s="127"/>
      <c r="Y426" s="127"/>
      <c r="Z426" s="127"/>
    </row>
    <row r="427" spans="2:26" ht="13.95" hidden="1" customHeight="1" thickBot="1">
      <c r="B427" s="2933"/>
      <c r="C427" s="2945"/>
      <c r="D427" s="2734"/>
      <c r="E427" s="2734"/>
      <c r="F427" s="2734"/>
      <c r="G427" s="3040"/>
      <c r="H427" s="3019"/>
      <c r="I427" s="3023"/>
      <c r="J427" s="29" t="s">
        <v>52</v>
      </c>
      <c r="K427" s="203">
        <f>L427+N427</f>
        <v>0</v>
      </c>
      <c r="L427" s="204">
        <v>0</v>
      </c>
      <c r="M427" s="216"/>
      <c r="N427" s="206">
        <v>0</v>
      </c>
      <c r="O427" s="693">
        <v>0</v>
      </c>
      <c r="P427" s="694">
        <v>0</v>
      </c>
      <c r="Q427" s="70"/>
      <c r="R427" s="56"/>
      <c r="S427" s="57"/>
      <c r="T427" s="33"/>
      <c r="U427" s="127"/>
      <c r="V427" s="127"/>
      <c r="W427" s="41"/>
      <c r="X427" s="127"/>
      <c r="Y427" s="127"/>
      <c r="Z427" s="127"/>
    </row>
    <row r="428" spans="2:26" ht="13.95" hidden="1" customHeight="1" thickBot="1">
      <c r="B428" s="2933"/>
      <c r="C428" s="2945"/>
      <c r="D428" s="2734"/>
      <c r="E428" s="2734"/>
      <c r="F428" s="2734"/>
      <c r="G428" s="3040"/>
      <c r="H428" s="3020"/>
      <c r="I428" s="3024"/>
      <c r="J428" s="29"/>
      <c r="K428" s="203"/>
      <c r="L428" s="217"/>
      <c r="M428" s="216"/>
      <c r="N428" s="218"/>
      <c r="O428" s="693"/>
      <c r="P428" s="694"/>
      <c r="Q428" s="70"/>
      <c r="R428" s="68"/>
      <c r="S428" s="69"/>
      <c r="T428" s="35"/>
      <c r="U428" s="127"/>
      <c r="V428" s="127"/>
      <c r="W428" s="41"/>
      <c r="X428" s="127"/>
      <c r="Y428" s="127"/>
      <c r="Z428" s="127"/>
    </row>
    <row r="429" spans="2:26" ht="13.95" hidden="1" customHeight="1" thickBot="1">
      <c r="B429" s="2933"/>
      <c r="C429" s="2945"/>
      <c r="D429" s="2734"/>
      <c r="E429" s="2734"/>
      <c r="F429" s="2734"/>
      <c r="G429" s="3040"/>
      <c r="H429" s="3020"/>
      <c r="I429" s="3020"/>
      <c r="J429" s="13"/>
      <c r="K429" s="219"/>
      <c r="L429" s="220"/>
      <c r="M429" s="221"/>
      <c r="N429" s="222"/>
      <c r="O429" s="695"/>
      <c r="P429" s="696"/>
      <c r="Q429" s="70"/>
      <c r="R429" s="68"/>
      <c r="S429" s="69"/>
      <c r="T429" s="35"/>
      <c r="U429" s="127"/>
      <c r="V429" s="127"/>
      <c r="W429" s="41"/>
      <c r="X429" s="127"/>
      <c r="Y429" s="127"/>
      <c r="Z429" s="127"/>
    </row>
    <row r="430" spans="2:26" ht="13.95" hidden="1" customHeight="1" thickBot="1">
      <c r="B430" s="2934"/>
      <c r="C430" s="3008"/>
      <c r="D430" s="574"/>
      <c r="E430" s="574"/>
      <c r="F430" s="574"/>
      <c r="G430" s="3041"/>
      <c r="H430" s="3021"/>
      <c r="I430" s="3021"/>
      <c r="J430" s="36" t="s">
        <v>12</v>
      </c>
      <c r="K430" s="197">
        <f t="shared" ref="K430:P430" si="145">SUM(K426:K428)</f>
        <v>0</v>
      </c>
      <c r="L430" s="198">
        <f t="shared" si="145"/>
        <v>0</v>
      </c>
      <c r="M430" s="199">
        <f t="shared" si="145"/>
        <v>0</v>
      </c>
      <c r="N430" s="200">
        <f t="shared" si="145"/>
        <v>0</v>
      </c>
      <c r="O430" s="697">
        <f t="shared" si="145"/>
        <v>0</v>
      </c>
      <c r="P430" s="698">
        <f t="shared" si="145"/>
        <v>0</v>
      </c>
      <c r="Q430" s="71"/>
      <c r="R430" s="60"/>
      <c r="S430" s="61"/>
      <c r="T430" s="40"/>
      <c r="U430" s="127"/>
      <c r="V430" s="127"/>
      <c r="W430" s="41"/>
      <c r="X430" s="127"/>
      <c r="Y430" s="127"/>
      <c r="Z430" s="127"/>
    </row>
    <row r="431" spans="2:26" ht="3" hidden="1" customHeight="1" thickBot="1">
      <c r="B431" s="2932"/>
      <c r="C431" s="3007"/>
      <c r="D431" s="573"/>
      <c r="E431" s="573"/>
      <c r="F431" s="573"/>
      <c r="G431" s="3039" t="s">
        <v>210</v>
      </c>
      <c r="H431" s="3018" t="s">
        <v>40</v>
      </c>
      <c r="I431" s="3022" t="s">
        <v>51</v>
      </c>
      <c r="J431" s="149" t="s">
        <v>80</v>
      </c>
      <c r="K431" s="214">
        <f>L431+N431</f>
        <v>0</v>
      </c>
      <c r="L431" s="208">
        <v>0</v>
      </c>
      <c r="M431" s="215"/>
      <c r="N431" s="210">
        <v>0</v>
      </c>
      <c r="O431" s="691">
        <v>0</v>
      </c>
      <c r="P431" s="692">
        <v>0</v>
      </c>
      <c r="Q431" s="42"/>
      <c r="R431" s="52"/>
      <c r="S431" s="53"/>
      <c r="T431" s="28"/>
      <c r="U431" s="127"/>
      <c r="V431" s="127"/>
      <c r="W431" s="41"/>
      <c r="X431" s="127"/>
      <c r="Y431" s="127"/>
      <c r="Z431" s="127"/>
    </row>
    <row r="432" spans="2:26" ht="13.95" hidden="1" customHeight="1" thickBot="1">
      <c r="B432" s="2933"/>
      <c r="C432" s="2945"/>
      <c r="D432" s="2734"/>
      <c r="E432" s="2734"/>
      <c r="F432" s="2734"/>
      <c r="G432" s="3040"/>
      <c r="H432" s="3019"/>
      <c r="I432" s="3023"/>
      <c r="J432" s="29" t="s">
        <v>52</v>
      </c>
      <c r="K432" s="203">
        <f>L432+N432</f>
        <v>0</v>
      </c>
      <c r="L432" s="204">
        <v>0</v>
      </c>
      <c r="M432" s="216"/>
      <c r="N432" s="206">
        <v>0</v>
      </c>
      <c r="O432" s="693">
        <v>0</v>
      </c>
      <c r="P432" s="694">
        <v>0</v>
      </c>
      <c r="Q432" s="70"/>
      <c r="R432" s="56"/>
      <c r="S432" s="57"/>
      <c r="T432" s="33"/>
      <c r="U432" s="127"/>
      <c r="V432" s="127"/>
      <c r="W432" s="41"/>
      <c r="X432" s="127"/>
      <c r="Y432" s="127"/>
      <c r="Z432" s="127"/>
    </row>
    <row r="433" spans="2:26" ht="13.95" hidden="1" customHeight="1" thickBot="1">
      <c r="B433" s="2933"/>
      <c r="C433" s="2945"/>
      <c r="D433" s="2734"/>
      <c r="E433" s="2734"/>
      <c r="F433" s="2734"/>
      <c r="G433" s="3040"/>
      <c r="H433" s="3020"/>
      <c r="I433" s="3024"/>
      <c r="J433" s="29"/>
      <c r="K433" s="203"/>
      <c r="L433" s="217"/>
      <c r="M433" s="216"/>
      <c r="N433" s="218"/>
      <c r="O433" s="693"/>
      <c r="P433" s="694"/>
      <c r="Q433" s="70"/>
      <c r="R433" s="68"/>
      <c r="S433" s="69"/>
      <c r="T433" s="35"/>
      <c r="U433" s="127"/>
      <c r="V433" s="127"/>
      <c r="W433" s="41"/>
      <c r="X433" s="127"/>
      <c r="Y433" s="127"/>
      <c r="Z433" s="127"/>
    </row>
    <row r="434" spans="2:26" ht="13.95" hidden="1" customHeight="1" thickBot="1">
      <c r="B434" s="2933"/>
      <c r="C434" s="2945"/>
      <c r="D434" s="2734"/>
      <c r="E434" s="2734"/>
      <c r="F434" s="2734"/>
      <c r="G434" s="3040"/>
      <c r="H434" s="3020"/>
      <c r="I434" s="3020"/>
      <c r="J434" s="13"/>
      <c r="K434" s="219"/>
      <c r="L434" s="220"/>
      <c r="M434" s="221"/>
      <c r="N434" s="222"/>
      <c r="O434" s="695"/>
      <c r="P434" s="696"/>
      <c r="Q434" s="70"/>
      <c r="R434" s="68"/>
      <c r="S434" s="69"/>
      <c r="T434" s="35"/>
      <c r="U434" s="127"/>
      <c r="V434" s="127"/>
      <c r="W434" s="41"/>
      <c r="X434" s="127"/>
      <c r="Y434" s="127"/>
      <c r="Z434" s="127"/>
    </row>
    <row r="435" spans="2:26" ht="13.95" hidden="1" customHeight="1" thickBot="1">
      <c r="B435" s="2934"/>
      <c r="C435" s="3008"/>
      <c r="D435" s="574"/>
      <c r="E435" s="574"/>
      <c r="F435" s="574"/>
      <c r="G435" s="3041"/>
      <c r="H435" s="3021"/>
      <c r="I435" s="3021"/>
      <c r="J435" s="36" t="s">
        <v>12</v>
      </c>
      <c r="K435" s="197">
        <f t="shared" ref="K435:P435" si="146">SUM(K431:K433)</f>
        <v>0</v>
      </c>
      <c r="L435" s="198">
        <f t="shared" si="146"/>
        <v>0</v>
      </c>
      <c r="M435" s="199">
        <f t="shared" si="146"/>
        <v>0</v>
      </c>
      <c r="N435" s="200">
        <f t="shared" si="146"/>
        <v>0</v>
      </c>
      <c r="O435" s="697">
        <f t="shared" si="146"/>
        <v>0</v>
      </c>
      <c r="P435" s="698">
        <f t="shared" si="146"/>
        <v>0</v>
      </c>
      <c r="Q435" s="71"/>
      <c r="R435" s="60"/>
      <c r="S435" s="61"/>
      <c r="T435" s="40"/>
      <c r="U435" s="127"/>
      <c r="V435" s="127"/>
      <c r="W435" s="41"/>
      <c r="X435" s="127"/>
      <c r="Y435" s="127"/>
      <c r="Z435" s="127"/>
    </row>
    <row r="436" spans="2:26" ht="13.2" hidden="1" customHeight="1" thickBot="1">
      <c r="B436" s="2932"/>
      <c r="C436" s="3007"/>
      <c r="D436" s="573"/>
      <c r="E436" s="573"/>
      <c r="F436" s="573"/>
      <c r="G436" s="3039" t="s">
        <v>146</v>
      </c>
      <c r="H436" s="3018" t="s">
        <v>40</v>
      </c>
      <c r="I436" s="3022" t="s">
        <v>51</v>
      </c>
      <c r="J436" s="149" t="s">
        <v>80</v>
      </c>
      <c r="K436" s="214">
        <f>L436+N436</f>
        <v>0</v>
      </c>
      <c r="L436" s="208">
        <v>0</v>
      </c>
      <c r="M436" s="215"/>
      <c r="N436" s="210">
        <v>0</v>
      </c>
      <c r="O436" s="691">
        <v>0</v>
      </c>
      <c r="P436" s="692">
        <v>0</v>
      </c>
      <c r="Q436" s="42"/>
      <c r="R436" s="52"/>
      <c r="S436" s="53"/>
      <c r="T436" s="28"/>
      <c r="U436" s="127"/>
      <c r="V436" s="127"/>
      <c r="W436" s="41"/>
      <c r="X436" s="127"/>
      <c r="Y436" s="127"/>
      <c r="Z436" s="127"/>
    </row>
    <row r="437" spans="2:26" ht="13.95" hidden="1" customHeight="1" thickBot="1">
      <c r="B437" s="2933"/>
      <c r="C437" s="2945"/>
      <c r="D437" s="2734"/>
      <c r="E437" s="2734"/>
      <c r="F437" s="2734"/>
      <c r="G437" s="3040"/>
      <c r="H437" s="3019"/>
      <c r="I437" s="3023"/>
      <c r="J437" s="29" t="s">
        <v>52</v>
      </c>
      <c r="K437" s="203">
        <f>L437+N437</f>
        <v>0</v>
      </c>
      <c r="L437" s="204">
        <v>0</v>
      </c>
      <c r="M437" s="216"/>
      <c r="N437" s="206">
        <v>0</v>
      </c>
      <c r="O437" s="693">
        <v>0</v>
      </c>
      <c r="P437" s="694">
        <v>0</v>
      </c>
      <c r="Q437" s="70"/>
      <c r="R437" s="56"/>
      <c r="S437" s="57"/>
      <c r="T437" s="33"/>
      <c r="U437" s="127"/>
      <c r="V437" s="127"/>
      <c r="W437" s="41"/>
      <c r="X437" s="127"/>
      <c r="Y437" s="127"/>
      <c r="Z437" s="127"/>
    </row>
    <row r="438" spans="2:26" ht="13.95" hidden="1" customHeight="1" thickBot="1">
      <c r="B438" s="2933"/>
      <c r="C438" s="2945"/>
      <c r="D438" s="2734"/>
      <c r="E438" s="2734"/>
      <c r="F438" s="2734"/>
      <c r="G438" s="3040"/>
      <c r="H438" s="3020"/>
      <c r="I438" s="3024"/>
      <c r="J438" s="29"/>
      <c r="K438" s="203"/>
      <c r="L438" s="217"/>
      <c r="M438" s="216"/>
      <c r="N438" s="218"/>
      <c r="O438" s="693"/>
      <c r="P438" s="694"/>
      <c r="Q438" s="70"/>
      <c r="R438" s="68"/>
      <c r="S438" s="69"/>
      <c r="T438" s="35"/>
      <c r="U438" s="127"/>
      <c r="V438" s="127"/>
      <c r="W438" s="41"/>
      <c r="X438" s="127"/>
      <c r="Y438" s="127"/>
      <c r="Z438" s="127"/>
    </row>
    <row r="439" spans="2:26" ht="13.95" hidden="1" customHeight="1" thickBot="1">
      <c r="B439" s="2933"/>
      <c r="C439" s="2945"/>
      <c r="D439" s="2734"/>
      <c r="E439" s="2734"/>
      <c r="F439" s="2734"/>
      <c r="G439" s="3040"/>
      <c r="H439" s="3020"/>
      <c r="I439" s="3020"/>
      <c r="J439" s="13"/>
      <c r="K439" s="219"/>
      <c r="L439" s="220"/>
      <c r="M439" s="221"/>
      <c r="N439" s="222"/>
      <c r="O439" s="695"/>
      <c r="P439" s="696"/>
      <c r="Q439" s="70"/>
      <c r="R439" s="68"/>
      <c r="S439" s="69"/>
      <c r="T439" s="35"/>
      <c r="U439" s="127"/>
      <c r="V439" s="127"/>
      <c r="W439" s="41"/>
      <c r="X439" s="127"/>
      <c r="Y439" s="127"/>
      <c r="Z439" s="127"/>
    </row>
    <row r="440" spans="2:26" ht="13.95" hidden="1" customHeight="1" thickBot="1">
      <c r="B440" s="2934"/>
      <c r="C440" s="3008"/>
      <c r="D440" s="574"/>
      <c r="E440" s="574"/>
      <c r="F440" s="574"/>
      <c r="G440" s="3041"/>
      <c r="H440" s="3021"/>
      <c r="I440" s="3021"/>
      <c r="J440" s="36" t="s">
        <v>12</v>
      </c>
      <c r="K440" s="197">
        <f t="shared" ref="K440:P440" si="147">SUM(K436:K438)</f>
        <v>0</v>
      </c>
      <c r="L440" s="198">
        <f t="shared" si="147"/>
        <v>0</v>
      </c>
      <c r="M440" s="199">
        <f t="shared" si="147"/>
        <v>0</v>
      </c>
      <c r="N440" s="200">
        <f t="shared" si="147"/>
        <v>0</v>
      </c>
      <c r="O440" s="697">
        <f t="shared" si="147"/>
        <v>0</v>
      </c>
      <c r="P440" s="698">
        <f t="shared" si="147"/>
        <v>0</v>
      </c>
      <c r="Q440" s="71"/>
      <c r="R440" s="60"/>
      <c r="S440" s="61"/>
      <c r="T440" s="40"/>
      <c r="U440" s="127"/>
      <c r="V440" s="127"/>
      <c r="W440" s="41"/>
      <c r="X440" s="127"/>
      <c r="Y440" s="127"/>
      <c r="Z440" s="127"/>
    </row>
    <row r="441" spans="2:26" ht="2.4" hidden="1" customHeight="1" thickBot="1">
      <c r="B441" s="2932"/>
      <c r="C441" s="3007"/>
      <c r="D441" s="573"/>
      <c r="E441" s="573"/>
      <c r="F441" s="573"/>
      <c r="G441" s="3039" t="s">
        <v>147</v>
      </c>
      <c r="H441" s="3018" t="s">
        <v>40</v>
      </c>
      <c r="I441" s="3022" t="s">
        <v>51</v>
      </c>
      <c r="J441" s="149" t="s">
        <v>80</v>
      </c>
      <c r="K441" s="214">
        <f>L441+N441</f>
        <v>0</v>
      </c>
      <c r="L441" s="208">
        <v>0</v>
      </c>
      <c r="M441" s="215"/>
      <c r="N441" s="210">
        <v>0</v>
      </c>
      <c r="O441" s="691">
        <v>0</v>
      </c>
      <c r="P441" s="692">
        <v>0</v>
      </c>
      <c r="Q441" s="42"/>
      <c r="R441" s="52"/>
      <c r="S441" s="53"/>
      <c r="T441" s="28"/>
      <c r="U441" s="127"/>
      <c r="V441" s="127"/>
      <c r="W441" s="41"/>
      <c r="X441" s="127"/>
      <c r="Y441" s="127"/>
      <c r="Z441" s="127"/>
    </row>
    <row r="442" spans="2:26" ht="13.95" hidden="1" customHeight="1" thickBot="1">
      <c r="B442" s="2933"/>
      <c r="C442" s="2945"/>
      <c r="D442" s="2734"/>
      <c r="E442" s="2734"/>
      <c r="F442" s="2734"/>
      <c r="G442" s="3040"/>
      <c r="H442" s="3019"/>
      <c r="I442" s="3023"/>
      <c r="J442" s="29" t="s">
        <v>52</v>
      </c>
      <c r="K442" s="203">
        <f>L442+N442</f>
        <v>0</v>
      </c>
      <c r="L442" s="204">
        <v>0</v>
      </c>
      <c r="M442" s="216"/>
      <c r="N442" s="206">
        <v>0</v>
      </c>
      <c r="O442" s="693">
        <v>0</v>
      </c>
      <c r="P442" s="694">
        <v>0</v>
      </c>
      <c r="Q442" s="70"/>
      <c r="R442" s="56"/>
      <c r="S442" s="57"/>
      <c r="T442" s="33"/>
      <c r="U442" s="127"/>
      <c r="V442" s="127"/>
      <c r="W442" s="41"/>
      <c r="X442" s="127"/>
      <c r="Y442" s="127"/>
      <c r="Z442" s="127"/>
    </row>
    <row r="443" spans="2:26" ht="13.95" hidden="1" customHeight="1" thickBot="1">
      <c r="B443" s="2933"/>
      <c r="C443" s="2945"/>
      <c r="D443" s="2734"/>
      <c r="E443" s="2734"/>
      <c r="F443" s="2734"/>
      <c r="G443" s="3040"/>
      <c r="H443" s="3020"/>
      <c r="I443" s="3024"/>
      <c r="J443" s="29"/>
      <c r="K443" s="203"/>
      <c r="L443" s="217"/>
      <c r="M443" s="216"/>
      <c r="N443" s="218"/>
      <c r="O443" s="693"/>
      <c r="P443" s="694"/>
      <c r="Q443" s="70"/>
      <c r="R443" s="68"/>
      <c r="S443" s="69"/>
      <c r="T443" s="35"/>
      <c r="U443" s="127"/>
      <c r="V443" s="127"/>
      <c r="W443" s="41"/>
      <c r="X443" s="127"/>
      <c r="Y443" s="127"/>
      <c r="Z443" s="127"/>
    </row>
    <row r="444" spans="2:26" ht="13.95" hidden="1" customHeight="1" thickBot="1">
      <c r="B444" s="2933"/>
      <c r="C444" s="2945"/>
      <c r="D444" s="2734"/>
      <c r="E444" s="2734"/>
      <c r="F444" s="2734"/>
      <c r="G444" s="3040"/>
      <c r="H444" s="3020"/>
      <c r="I444" s="3020"/>
      <c r="J444" s="13"/>
      <c r="K444" s="219"/>
      <c r="L444" s="220"/>
      <c r="M444" s="221"/>
      <c r="N444" s="222"/>
      <c r="O444" s="695"/>
      <c r="P444" s="696"/>
      <c r="Q444" s="70"/>
      <c r="R444" s="68"/>
      <c r="S444" s="69"/>
      <c r="T444" s="35"/>
      <c r="U444" s="127"/>
      <c r="V444" s="127"/>
      <c r="W444" s="41"/>
      <c r="X444" s="127"/>
      <c r="Y444" s="127"/>
      <c r="Z444" s="127"/>
    </row>
    <row r="445" spans="2:26" ht="13.95" hidden="1" customHeight="1" thickBot="1">
      <c r="B445" s="2934"/>
      <c r="C445" s="3008"/>
      <c r="D445" s="574"/>
      <c r="E445" s="574"/>
      <c r="F445" s="574"/>
      <c r="G445" s="3041"/>
      <c r="H445" s="3021"/>
      <c r="I445" s="3021"/>
      <c r="J445" s="36" t="s">
        <v>12</v>
      </c>
      <c r="K445" s="197">
        <f t="shared" ref="K445:P445" si="148">SUM(K441:K443)</f>
        <v>0</v>
      </c>
      <c r="L445" s="198">
        <f t="shared" si="148"/>
        <v>0</v>
      </c>
      <c r="M445" s="199">
        <f t="shared" si="148"/>
        <v>0</v>
      </c>
      <c r="N445" s="200">
        <f t="shared" si="148"/>
        <v>0</v>
      </c>
      <c r="O445" s="697">
        <f t="shared" si="148"/>
        <v>0</v>
      </c>
      <c r="P445" s="698">
        <f t="shared" si="148"/>
        <v>0</v>
      </c>
      <c r="Q445" s="71"/>
      <c r="R445" s="60"/>
      <c r="S445" s="61"/>
      <c r="T445" s="40"/>
      <c r="U445" s="127"/>
      <c r="V445" s="127"/>
      <c r="W445" s="41"/>
      <c r="X445" s="127"/>
      <c r="Y445" s="127"/>
      <c r="Z445" s="127"/>
    </row>
    <row r="446" spans="2:26" ht="0.6" hidden="1" customHeight="1" thickBot="1">
      <c r="B446" s="2932"/>
      <c r="C446" s="3007"/>
      <c r="D446" s="573"/>
      <c r="E446" s="573"/>
      <c r="F446" s="573"/>
      <c r="G446" s="3039" t="s">
        <v>148</v>
      </c>
      <c r="H446" s="3018" t="s">
        <v>40</v>
      </c>
      <c r="I446" s="3022" t="s">
        <v>51</v>
      </c>
      <c r="J446" s="149" t="s">
        <v>80</v>
      </c>
      <c r="K446" s="214">
        <f>L446+N446</f>
        <v>0</v>
      </c>
      <c r="L446" s="208">
        <v>0</v>
      </c>
      <c r="M446" s="215"/>
      <c r="N446" s="210">
        <v>0</v>
      </c>
      <c r="O446" s="691">
        <v>0</v>
      </c>
      <c r="P446" s="692">
        <v>0</v>
      </c>
      <c r="Q446" s="42"/>
      <c r="R446" s="52"/>
      <c r="S446" s="53"/>
      <c r="T446" s="28"/>
      <c r="U446" s="127"/>
      <c r="V446" s="127"/>
      <c r="W446" s="41"/>
      <c r="X446" s="127"/>
      <c r="Y446" s="127"/>
      <c r="Z446" s="127"/>
    </row>
    <row r="447" spans="2:26" ht="13.95" hidden="1" customHeight="1" thickBot="1">
      <c r="B447" s="2933"/>
      <c r="C447" s="2945"/>
      <c r="D447" s="2734"/>
      <c r="E447" s="2734"/>
      <c r="F447" s="2734"/>
      <c r="G447" s="3040"/>
      <c r="H447" s="3019"/>
      <c r="I447" s="3023"/>
      <c r="J447" s="29" t="s">
        <v>52</v>
      </c>
      <c r="K447" s="203">
        <f>L447+N447</f>
        <v>0</v>
      </c>
      <c r="L447" s="204">
        <v>0</v>
      </c>
      <c r="M447" s="216"/>
      <c r="N447" s="206">
        <v>0</v>
      </c>
      <c r="O447" s="693">
        <v>0</v>
      </c>
      <c r="P447" s="694">
        <v>0</v>
      </c>
      <c r="Q447" s="70"/>
      <c r="R447" s="56"/>
      <c r="S447" s="57"/>
      <c r="T447" s="33"/>
      <c r="U447" s="127"/>
      <c r="V447" s="127"/>
      <c r="W447" s="41"/>
      <c r="X447" s="127"/>
      <c r="Y447" s="127"/>
      <c r="Z447" s="127"/>
    </row>
    <row r="448" spans="2:26" ht="13.95" hidden="1" customHeight="1" thickBot="1">
      <c r="B448" s="2933"/>
      <c r="C448" s="2945"/>
      <c r="D448" s="2734"/>
      <c r="E448" s="2734"/>
      <c r="F448" s="2734"/>
      <c r="G448" s="3040"/>
      <c r="H448" s="3020"/>
      <c r="I448" s="3024"/>
      <c r="J448" s="29"/>
      <c r="K448" s="203"/>
      <c r="L448" s="217"/>
      <c r="M448" s="216"/>
      <c r="N448" s="218"/>
      <c r="O448" s="693"/>
      <c r="P448" s="694"/>
      <c r="Q448" s="70"/>
      <c r="R448" s="68"/>
      <c r="S448" s="69"/>
      <c r="T448" s="35"/>
      <c r="U448" s="127"/>
      <c r="V448" s="127"/>
      <c r="W448" s="41"/>
      <c r="X448" s="127"/>
      <c r="Y448" s="127"/>
      <c r="Z448" s="127"/>
    </row>
    <row r="449" spans="1:26" ht="13.95" hidden="1" customHeight="1" thickBot="1">
      <c r="B449" s="2933"/>
      <c r="C449" s="2945"/>
      <c r="D449" s="2734"/>
      <c r="E449" s="2734"/>
      <c r="F449" s="2734"/>
      <c r="G449" s="3040"/>
      <c r="H449" s="3020"/>
      <c r="I449" s="3020"/>
      <c r="J449" s="13"/>
      <c r="K449" s="219"/>
      <c r="L449" s="220"/>
      <c r="M449" s="221"/>
      <c r="N449" s="222"/>
      <c r="O449" s="695"/>
      <c r="P449" s="696"/>
      <c r="Q449" s="70"/>
      <c r="R449" s="68"/>
      <c r="S449" s="69"/>
      <c r="T449" s="35"/>
      <c r="U449" s="127"/>
      <c r="V449" s="127"/>
      <c r="W449" s="41"/>
      <c r="X449" s="127"/>
      <c r="Y449" s="127"/>
      <c r="Z449" s="127"/>
    </row>
    <row r="450" spans="1:26" ht="13.95" hidden="1" customHeight="1" thickBot="1">
      <c r="B450" s="2934"/>
      <c r="C450" s="3008"/>
      <c r="D450" s="574"/>
      <c r="E450" s="574"/>
      <c r="F450" s="574"/>
      <c r="G450" s="3041"/>
      <c r="H450" s="3021"/>
      <c r="I450" s="3021"/>
      <c r="J450" s="36" t="s">
        <v>12</v>
      </c>
      <c r="K450" s="197">
        <f t="shared" ref="K450:P450" si="149">SUM(K446:K448)</f>
        <v>0</v>
      </c>
      <c r="L450" s="198">
        <f t="shared" si="149"/>
        <v>0</v>
      </c>
      <c r="M450" s="199">
        <f t="shared" si="149"/>
        <v>0</v>
      </c>
      <c r="N450" s="200">
        <f t="shared" si="149"/>
        <v>0</v>
      </c>
      <c r="O450" s="697">
        <f t="shared" si="149"/>
        <v>0</v>
      </c>
      <c r="P450" s="698">
        <f t="shared" si="149"/>
        <v>0</v>
      </c>
      <c r="Q450" s="71"/>
      <c r="R450" s="60"/>
      <c r="S450" s="61"/>
      <c r="T450" s="40"/>
      <c r="U450" s="127"/>
      <c r="V450" s="127"/>
      <c r="W450" s="41"/>
      <c r="X450" s="127"/>
      <c r="Y450" s="127"/>
      <c r="Z450" s="127"/>
    </row>
    <row r="451" spans="1:26" ht="13.2" hidden="1" customHeight="1" thickBot="1">
      <c r="B451" s="2932"/>
      <c r="C451" s="3007"/>
      <c r="D451" s="573"/>
      <c r="E451" s="573"/>
      <c r="F451" s="573"/>
      <c r="G451" s="3039" t="s">
        <v>149</v>
      </c>
      <c r="H451" s="3018" t="s">
        <v>40</v>
      </c>
      <c r="I451" s="3022" t="s">
        <v>51</v>
      </c>
      <c r="J451" s="149" t="s">
        <v>80</v>
      </c>
      <c r="K451" s="214">
        <f>L451+N451</f>
        <v>0</v>
      </c>
      <c r="L451" s="208">
        <v>0</v>
      </c>
      <c r="M451" s="215"/>
      <c r="N451" s="210">
        <v>0</v>
      </c>
      <c r="O451" s="691">
        <v>0</v>
      </c>
      <c r="P451" s="692">
        <v>0</v>
      </c>
      <c r="Q451" s="42"/>
      <c r="R451" s="52"/>
      <c r="S451" s="53"/>
      <c r="T451" s="28"/>
      <c r="U451" s="127"/>
      <c r="V451" s="127"/>
      <c r="W451" s="41"/>
      <c r="X451" s="127"/>
      <c r="Y451" s="127"/>
      <c r="Z451" s="127"/>
    </row>
    <row r="452" spans="1:26" ht="13.95" hidden="1" customHeight="1" thickBot="1">
      <c r="B452" s="2933"/>
      <c r="C452" s="2945"/>
      <c r="D452" s="2734"/>
      <c r="E452" s="2734"/>
      <c r="F452" s="2734"/>
      <c r="G452" s="3040"/>
      <c r="H452" s="3019"/>
      <c r="I452" s="3023"/>
      <c r="J452" s="29" t="s">
        <v>52</v>
      </c>
      <c r="K452" s="203">
        <f>L452+N452</f>
        <v>0</v>
      </c>
      <c r="L452" s="204">
        <v>0</v>
      </c>
      <c r="M452" s="216"/>
      <c r="N452" s="206">
        <v>0</v>
      </c>
      <c r="O452" s="693">
        <v>0</v>
      </c>
      <c r="P452" s="694">
        <v>0</v>
      </c>
      <c r="Q452" s="70"/>
      <c r="R452" s="56"/>
      <c r="S452" s="57"/>
      <c r="T452" s="33"/>
      <c r="U452" s="127"/>
      <c r="V452" s="127"/>
      <c r="W452" s="41"/>
      <c r="X452" s="127"/>
      <c r="Y452" s="127"/>
      <c r="Z452" s="127"/>
    </row>
    <row r="453" spans="1:26" ht="13.95" hidden="1" customHeight="1" thickBot="1">
      <c r="B453" s="2933"/>
      <c r="C453" s="2945"/>
      <c r="D453" s="2734"/>
      <c r="E453" s="2734"/>
      <c r="F453" s="2734"/>
      <c r="G453" s="3040"/>
      <c r="H453" s="3020"/>
      <c r="I453" s="3024"/>
      <c r="J453" s="29"/>
      <c r="K453" s="203"/>
      <c r="L453" s="217"/>
      <c r="M453" s="216"/>
      <c r="N453" s="218"/>
      <c r="O453" s="693"/>
      <c r="P453" s="694"/>
      <c r="Q453" s="70"/>
      <c r="R453" s="68"/>
      <c r="S453" s="69"/>
      <c r="T453" s="35"/>
      <c r="U453" s="127"/>
      <c r="V453" s="127"/>
      <c r="W453" s="41"/>
      <c r="X453" s="127"/>
      <c r="Y453" s="127"/>
      <c r="Z453" s="127"/>
    </row>
    <row r="454" spans="1:26" ht="13.95" hidden="1" customHeight="1" thickBot="1">
      <c r="B454" s="2933"/>
      <c r="C454" s="2945"/>
      <c r="D454" s="2734"/>
      <c r="E454" s="2734"/>
      <c r="F454" s="2734"/>
      <c r="G454" s="3040"/>
      <c r="H454" s="3020"/>
      <c r="I454" s="3020"/>
      <c r="J454" s="13"/>
      <c r="K454" s="219"/>
      <c r="L454" s="220"/>
      <c r="M454" s="221"/>
      <c r="N454" s="222"/>
      <c r="O454" s="695"/>
      <c r="P454" s="696"/>
      <c r="Q454" s="70"/>
      <c r="R454" s="68"/>
      <c r="S454" s="69"/>
      <c r="T454" s="35"/>
      <c r="U454" s="127"/>
      <c r="V454" s="127"/>
      <c r="W454" s="41"/>
      <c r="X454" s="127"/>
      <c r="Y454" s="127"/>
      <c r="Z454" s="127"/>
    </row>
    <row r="455" spans="1:26" ht="13.2" hidden="1" customHeight="1" thickBot="1">
      <c r="B455" s="2934"/>
      <c r="C455" s="3008"/>
      <c r="D455" s="574"/>
      <c r="E455" s="574"/>
      <c r="F455" s="574"/>
      <c r="G455" s="3041"/>
      <c r="H455" s="3021"/>
      <c r="I455" s="3021"/>
      <c r="J455" s="36" t="s">
        <v>12</v>
      </c>
      <c r="K455" s="197">
        <f>SUM(K451:K454)</f>
        <v>0</v>
      </c>
      <c r="L455" s="197">
        <f t="shared" ref="L455:P455" si="150">SUM(L451:L454)</f>
        <v>0</v>
      </c>
      <c r="M455" s="197">
        <f t="shared" si="150"/>
        <v>0</v>
      </c>
      <c r="N455" s="197">
        <f t="shared" si="150"/>
        <v>0</v>
      </c>
      <c r="O455" s="699">
        <f t="shared" si="150"/>
        <v>0</v>
      </c>
      <c r="P455" s="699">
        <f t="shared" si="150"/>
        <v>0</v>
      </c>
      <c r="Q455" s="71"/>
      <c r="R455" s="60"/>
      <c r="S455" s="61"/>
      <c r="T455" s="40"/>
      <c r="U455" s="127"/>
      <c r="V455" s="127"/>
      <c r="W455" s="41"/>
      <c r="X455" s="127"/>
      <c r="Y455" s="127"/>
      <c r="Z455" s="127"/>
    </row>
    <row r="456" spans="1:26" ht="0.6" hidden="1" customHeight="1" thickBot="1">
      <c r="B456" s="2932"/>
      <c r="C456" s="3007"/>
      <c r="D456" s="573"/>
      <c r="E456" s="573"/>
      <c r="F456" s="573"/>
      <c r="G456" s="3039" t="s">
        <v>150</v>
      </c>
      <c r="H456" s="3018" t="s">
        <v>40</v>
      </c>
      <c r="I456" s="3022" t="s">
        <v>151</v>
      </c>
      <c r="J456" s="149" t="s">
        <v>80</v>
      </c>
      <c r="K456" s="214">
        <f>L456+N456</f>
        <v>0</v>
      </c>
      <c r="L456" s="208">
        <v>0</v>
      </c>
      <c r="M456" s="215"/>
      <c r="N456" s="210">
        <v>0</v>
      </c>
      <c r="O456" s="691">
        <v>0</v>
      </c>
      <c r="P456" s="692">
        <v>0</v>
      </c>
      <c r="Q456" s="42"/>
      <c r="R456" s="52"/>
      <c r="S456" s="53"/>
      <c r="T456" s="28"/>
      <c r="U456" s="127"/>
      <c r="V456" s="127"/>
      <c r="W456" s="41"/>
      <c r="X456" s="127"/>
      <c r="Y456" s="127"/>
      <c r="Z456" s="127"/>
    </row>
    <row r="457" spans="1:26" ht="13.95" hidden="1" customHeight="1" thickBot="1">
      <c r="B457" s="2933"/>
      <c r="C457" s="2945"/>
      <c r="D457" s="2734"/>
      <c r="E457" s="2734"/>
      <c r="F457" s="2734"/>
      <c r="G457" s="3040"/>
      <c r="H457" s="3019"/>
      <c r="I457" s="3023"/>
      <c r="J457" s="29" t="s">
        <v>52</v>
      </c>
      <c r="K457" s="203">
        <f>L457+N457</f>
        <v>0</v>
      </c>
      <c r="L457" s="204">
        <v>0</v>
      </c>
      <c r="M457" s="216"/>
      <c r="N457" s="206">
        <v>0</v>
      </c>
      <c r="O457" s="693">
        <v>0</v>
      </c>
      <c r="P457" s="694">
        <v>0</v>
      </c>
      <c r="Q457" s="70"/>
      <c r="R457" s="56"/>
      <c r="S457" s="69"/>
      <c r="T457" s="33"/>
      <c r="U457" s="127"/>
      <c r="V457" s="127"/>
      <c r="W457" s="41"/>
      <c r="X457" s="127"/>
      <c r="Y457" s="127"/>
      <c r="Z457" s="127"/>
    </row>
    <row r="458" spans="1:26" ht="13.95" hidden="1" customHeight="1" thickBot="1">
      <c r="B458" s="2933"/>
      <c r="C458" s="2945"/>
      <c r="D458" s="2734"/>
      <c r="E458" s="2734"/>
      <c r="F458" s="2734"/>
      <c r="G458" s="3040"/>
      <c r="H458" s="3020"/>
      <c r="I458" s="3024"/>
      <c r="J458" s="29"/>
      <c r="K458" s="203"/>
      <c r="L458" s="217"/>
      <c r="M458" s="216"/>
      <c r="N458" s="218"/>
      <c r="O458" s="693"/>
      <c r="P458" s="694"/>
      <c r="Q458" s="70"/>
      <c r="R458" s="68"/>
      <c r="S458" s="69"/>
      <c r="T458" s="35"/>
      <c r="U458" s="127"/>
      <c r="V458" s="127"/>
      <c r="W458" s="41"/>
      <c r="X458" s="127"/>
      <c r="Y458" s="127"/>
      <c r="Z458" s="127"/>
    </row>
    <row r="459" spans="1:26" ht="13.2" hidden="1" customHeight="1" thickBot="1">
      <c r="B459" s="2934"/>
      <c r="C459" s="3008"/>
      <c r="D459" s="574"/>
      <c r="E459" s="574"/>
      <c r="F459" s="574"/>
      <c r="G459" s="3041"/>
      <c r="H459" s="3021"/>
      <c r="I459" s="3021"/>
      <c r="J459" s="36" t="s">
        <v>12</v>
      </c>
      <c r="K459" s="197">
        <f>SUM(K456:K458)</f>
        <v>0</v>
      </c>
      <c r="L459" s="197">
        <f t="shared" ref="L459:P459" si="151">SUM(L456:L458)</f>
        <v>0</v>
      </c>
      <c r="M459" s="197">
        <f t="shared" si="151"/>
        <v>0</v>
      </c>
      <c r="N459" s="197">
        <f t="shared" si="151"/>
        <v>0</v>
      </c>
      <c r="O459" s="699">
        <f t="shared" si="151"/>
        <v>0</v>
      </c>
      <c r="P459" s="699">
        <f t="shared" si="151"/>
        <v>0</v>
      </c>
      <c r="Q459" s="71"/>
      <c r="R459" s="60"/>
      <c r="S459" s="61"/>
      <c r="T459" s="40"/>
      <c r="U459" s="127"/>
      <c r="V459" s="127"/>
      <c r="W459" s="41"/>
      <c r="X459" s="127"/>
      <c r="Y459" s="127"/>
      <c r="Z459" s="127"/>
    </row>
    <row r="460" spans="1:26" ht="1.2" hidden="1" customHeight="1" thickBot="1">
      <c r="B460" s="2729"/>
      <c r="C460" s="2730"/>
      <c r="D460" s="2734"/>
      <c r="E460" s="2734"/>
      <c r="F460" s="2734"/>
      <c r="G460" s="3096" t="s">
        <v>234</v>
      </c>
      <c r="H460" s="3097" t="s">
        <v>40</v>
      </c>
      <c r="I460" s="301" t="s">
        <v>88</v>
      </c>
      <c r="J460" s="302" t="s">
        <v>52</v>
      </c>
      <c r="K460" s="303">
        <f>L460+N460</f>
        <v>0</v>
      </c>
      <c r="L460" s="304"/>
      <c r="M460" s="243"/>
      <c r="N460" s="305">
        <v>0</v>
      </c>
      <c r="O460" s="691">
        <v>0</v>
      </c>
      <c r="P460" s="700">
        <v>0</v>
      </c>
      <c r="Q460" s="42"/>
      <c r="R460" s="306"/>
      <c r="S460" s="307"/>
      <c r="T460" s="308"/>
      <c r="U460" s="127"/>
      <c r="V460" s="127"/>
      <c r="W460" s="41"/>
      <c r="X460" s="127"/>
      <c r="Y460" s="127"/>
      <c r="Z460" s="127"/>
    </row>
    <row r="461" spans="1:26" ht="13.95" hidden="1" customHeight="1" thickBot="1">
      <c r="B461" s="2729"/>
      <c r="C461" s="2730"/>
      <c r="D461" s="2734"/>
      <c r="E461" s="2734"/>
      <c r="F461" s="2734"/>
      <c r="G461" s="3037"/>
      <c r="H461" s="3098"/>
      <c r="I461" s="127"/>
      <c r="J461" s="309"/>
      <c r="K461" s="248"/>
      <c r="L461" s="310"/>
      <c r="M461" s="246"/>
      <c r="N461" s="311"/>
      <c r="O461" s="701"/>
      <c r="P461" s="702"/>
      <c r="Q461" s="70"/>
      <c r="R461" s="68"/>
      <c r="S461" s="69"/>
      <c r="T461" s="35"/>
      <c r="U461" s="127"/>
      <c r="V461" s="127"/>
      <c r="W461" s="41"/>
      <c r="X461" s="127"/>
      <c r="Y461" s="127"/>
      <c r="Z461" s="127"/>
    </row>
    <row r="462" spans="1:26" ht="13.95" hidden="1" customHeight="1" thickBot="1">
      <c r="B462" s="2729"/>
      <c r="C462" s="2730"/>
      <c r="D462" s="2734"/>
      <c r="E462" s="2734"/>
      <c r="F462" s="2734"/>
      <c r="G462" s="3037"/>
      <c r="H462" s="3098"/>
      <c r="I462" s="301"/>
      <c r="J462" s="309"/>
      <c r="K462" s="248"/>
      <c r="L462" s="310"/>
      <c r="M462" s="246"/>
      <c r="N462" s="311"/>
      <c r="O462" s="701"/>
      <c r="P462" s="702"/>
      <c r="Q462" s="70"/>
      <c r="R462" s="68"/>
      <c r="S462" s="69"/>
      <c r="T462" s="35"/>
      <c r="U462" s="127"/>
      <c r="V462" s="127"/>
      <c r="W462" s="41"/>
      <c r="X462" s="127"/>
      <c r="Y462" s="127"/>
      <c r="Z462" s="127"/>
    </row>
    <row r="463" spans="1:26" ht="13.95" hidden="1" customHeight="1" thickBot="1">
      <c r="B463" s="2729"/>
      <c r="C463" s="2730"/>
      <c r="D463" s="2734"/>
      <c r="E463" s="2734"/>
      <c r="F463" s="2734"/>
      <c r="G463" s="3037"/>
      <c r="H463" s="3098"/>
      <c r="I463" s="301"/>
      <c r="J463" s="1193" t="s">
        <v>12</v>
      </c>
      <c r="K463" s="1194">
        <f>K460+K461+K462</f>
        <v>0</v>
      </c>
      <c r="L463" s="1194">
        <f t="shared" ref="L463:P463" si="152">L460+L461+L462</f>
        <v>0</v>
      </c>
      <c r="M463" s="1194">
        <f t="shared" si="152"/>
        <v>0</v>
      </c>
      <c r="N463" s="1194">
        <f t="shared" si="152"/>
        <v>0</v>
      </c>
      <c r="O463" s="1195">
        <f t="shared" si="152"/>
        <v>0</v>
      </c>
      <c r="P463" s="1195">
        <f t="shared" si="152"/>
        <v>0</v>
      </c>
      <c r="Q463" s="1196"/>
      <c r="R463" s="68"/>
      <c r="S463" s="69"/>
      <c r="T463" s="35"/>
      <c r="U463" s="127"/>
      <c r="V463" s="127"/>
      <c r="W463" s="41"/>
      <c r="X463" s="127"/>
      <c r="Y463" s="127"/>
      <c r="Z463" s="127"/>
    </row>
    <row r="464" spans="1:26" ht="13.2" customHeight="1">
      <c r="A464" s="2947"/>
      <c r="B464" s="3099"/>
      <c r="C464" s="2944"/>
      <c r="D464" s="2935"/>
      <c r="E464" s="2936"/>
      <c r="F464" s="2937"/>
      <c r="G464" s="3082" t="s">
        <v>152</v>
      </c>
      <c r="H464" s="3018" t="s">
        <v>40</v>
      </c>
      <c r="I464" s="3022" t="s">
        <v>327</v>
      </c>
      <c r="J464" s="149" t="s">
        <v>80</v>
      </c>
      <c r="K464" s="214">
        <f>L464+N464</f>
        <v>0</v>
      </c>
      <c r="L464" s="208">
        <v>0</v>
      </c>
      <c r="M464" s="209">
        <v>0</v>
      </c>
      <c r="N464" s="210">
        <v>0</v>
      </c>
      <c r="O464" s="672">
        <v>0</v>
      </c>
      <c r="P464" s="673">
        <v>0</v>
      </c>
      <c r="Q464" s="3101" t="s">
        <v>207</v>
      </c>
      <c r="R464" s="53">
        <v>3</v>
      </c>
      <c r="S464" s="53">
        <v>3</v>
      </c>
      <c r="T464" s="28">
        <v>5</v>
      </c>
      <c r="U464" s="127"/>
      <c r="V464" s="127"/>
      <c r="W464" s="41"/>
      <c r="X464" s="127"/>
      <c r="Y464" s="127"/>
      <c r="Z464" s="127"/>
    </row>
    <row r="465" spans="1:26">
      <c r="A465" s="2948"/>
      <c r="B465" s="2933"/>
      <c r="C465" s="2945"/>
      <c r="D465" s="2938"/>
      <c r="E465" s="2939"/>
      <c r="F465" s="2940"/>
      <c r="G465" s="3083"/>
      <c r="H465" s="3019"/>
      <c r="I465" s="3023"/>
      <c r="J465" s="29" t="s">
        <v>68</v>
      </c>
      <c r="K465" s="203">
        <f>L465+N465</f>
        <v>0</v>
      </c>
      <c r="L465" s="204">
        <v>0</v>
      </c>
      <c r="M465" s="205">
        <v>0</v>
      </c>
      <c r="N465" s="206">
        <v>0</v>
      </c>
      <c r="O465" s="674">
        <v>0</v>
      </c>
      <c r="P465" s="675">
        <v>0</v>
      </c>
      <c r="Q465" s="3102"/>
      <c r="R465" s="57"/>
      <c r="S465" s="57"/>
      <c r="T465" s="33"/>
      <c r="U465" s="127"/>
      <c r="V465" s="127"/>
      <c r="W465" s="41"/>
      <c r="X465" s="127"/>
      <c r="Y465" s="127"/>
      <c r="Z465" s="127"/>
    </row>
    <row r="466" spans="1:26" ht="10.95" customHeight="1">
      <c r="A466" s="2948"/>
      <c r="B466" s="2933"/>
      <c r="C466" s="2945"/>
      <c r="D466" s="2938"/>
      <c r="E466" s="2939"/>
      <c r="F466" s="2940"/>
      <c r="G466" s="3083"/>
      <c r="H466" s="3020"/>
      <c r="I466" s="3024"/>
      <c r="J466" s="29" t="s">
        <v>36</v>
      </c>
      <c r="K466" s="203">
        <f>L466+N466</f>
        <v>20</v>
      </c>
      <c r="L466" s="204">
        <v>20</v>
      </c>
      <c r="M466" s="205">
        <v>0</v>
      </c>
      <c r="N466" s="206">
        <v>0</v>
      </c>
      <c r="O466" s="674">
        <v>20</v>
      </c>
      <c r="P466" s="675">
        <v>30</v>
      </c>
      <c r="Q466" s="111"/>
      <c r="R466" s="69"/>
      <c r="S466" s="2749"/>
      <c r="T466" s="35"/>
      <c r="U466" s="127"/>
      <c r="V466" s="127"/>
      <c r="W466" s="41"/>
      <c r="X466" s="127"/>
      <c r="Y466" s="127"/>
      <c r="Z466" s="127"/>
    </row>
    <row r="467" spans="1:26">
      <c r="A467" s="2948"/>
      <c r="B467" s="2933"/>
      <c r="C467" s="2945"/>
      <c r="D467" s="2938"/>
      <c r="E467" s="2939"/>
      <c r="F467" s="2940"/>
      <c r="G467" s="3083"/>
      <c r="H467" s="3020"/>
      <c r="I467" s="3020"/>
      <c r="J467" s="29" t="s">
        <v>495</v>
      </c>
      <c r="K467" s="203">
        <f t="shared" ref="K467:K468" si="153">L467+N467</f>
        <v>0</v>
      </c>
      <c r="L467" s="204">
        <v>0</v>
      </c>
      <c r="M467" s="205">
        <v>0</v>
      </c>
      <c r="N467" s="206">
        <v>0</v>
      </c>
      <c r="O467" s="674">
        <v>0</v>
      </c>
      <c r="P467" s="675">
        <v>0</v>
      </c>
      <c r="Q467" s="111"/>
      <c r="R467" s="69"/>
      <c r="S467" s="2749"/>
      <c r="T467" s="35"/>
      <c r="U467" s="127"/>
      <c r="V467" s="127"/>
      <c r="W467" s="41"/>
      <c r="X467" s="127"/>
      <c r="Y467" s="127"/>
      <c r="Z467" s="127"/>
    </row>
    <row r="468" spans="1:26" ht="13.8" thickBot="1">
      <c r="A468" s="2948"/>
      <c r="B468" s="2933"/>
      <c r="C468" s="2945"/>
      <c r="D468" s="2938"/>
      <c r="E468" s="2939"/>
      <c r="F468" s="2940"/>
      <c r="G468" s="3083"/>
      <c r="H468" s="3021"/>
      <c r="I468" s="3021"/>
      <c r="J468" s="13" t="s">
        <v>52</v>
      </c>
      <c r="K468" s="203">
        <f t="shared" si="153"/>
        <v>0</v>
      </c>
      <c r="L468" s="238">
        <v>0</v>
      </c>
      <c r="M468" s="240">
        <v>0</v>
      </c>
      <c r="N468" s="239">
        <v>0</v>
      </c>
      <c r="O468" s="676">
        <v>0</v>
      </c>
      <c r="P468" s="677">
        <v>0</v>
      </c>
      <c r="Q468" s="112"/>
      <c r="R468" s="61"/>
      <c r="S468" s="61"/>
      <c r="T468" s="40"/>
      <c r="U468" s="127"/>
      <c r="V468" s="127"/>
      <c r="W468" s="41"/>
      <c r="X468" s="127"/>
      <c r="Y468" s="127"/>
      <c r="Z468" s="127"/>
    </row>
    <row r="469" spans="1:26" ht="11.4" customHeight="1" thickBot="1">
      <c r="A469" s="2949"/>
      <c r="B469" s="3100"/>
      <c r="C469" s="2946"/>
      <c r="D469" s="2941"/>
      <c r="E469" s="2942"/>
      <c r="F469" s="2943"/>
      <c r="G469" s="3084"/>
      <c r="H469" s="1203"/>
      <c r="I469" s="286"/>
      <c r="J469" s="36" t="s">
        <v>12</v>
      </c>
      <c r="K469" s="197">
        <f>SUM(K464:K468)</f>
        <v>20</v>
      </c>
      <c r="L469" s="197">
        <f t="shared" ref="L469:P469" si="154">SUM(L464:L468)</f>
        <v>20</v>
      </c>
      <c r="M469" s="197">
        <f t="shared" si="154"/>
        <v>0</v>
      </c>
      <c r="N469" s="197">
        <f t="shared" si="154"/>
        <v>0</v>
      </c>
      <c r="O469" s="197">
        <f t="shared" si="154"/>
        <v>20</v>
      </c>
      <c r="P469" s="197">
        <f t="shared" si="154"/>
        <v>30</v>
      </c>
      <c r="Q469" s="112"/>
      <c r="R469" s="61"/>
      <c r="S469" s="61"/>
      <c r="T469" s="40"/>
      <c r="U469" s="127"/>
      <c r="V469" s="127"/>
      <c r="W469" s="41"/>
      <c r="X469" s="127"/>
      <c r="Y469" s="127"/>
      <c r="Z469" s="127"/>
    </row>
    <row r="470" spans="1:26">
      <c r="A470" s="2403"/>
      <c r="B470" s="3068"/>
      <c r="C470" s="3069"/>
      <c r="D470" s="2938"/>
      <c r="E470" s="2939"/>
      <c r="F470" s="2940"/>
      <c r="G470" s="3103" t="s">
        <v>153</v>
      </c>
      <c r="H470" s="3104" t="s">
        <v>40</v>
      </c>
      <c r="I470" s="3023" t="s">
        <v>327</v>
      </c>
      <c r="J470" s="1197" t="s">
        <v>36</v>
      </c>
      <c r="K470" s="225">
        <f>L470+N470</f>
        <v>19.399999999999999</v>
      </c>
      <c r="L470" s="1198">
        <v>19.399999999999999</v>
      </c>
      <c r="M470" s="1199">
        <v>19</v>
      </c>
      <c r="N470" s="1200">
        <v>0</v>
      </c>
      <c r="O470" s="1201">
        <v>10</v>
      </c>
      <c r="P470" s="1202">
        <v>15</v>
      </c>
      <c r="Q470" s="111"/>
      <c r="R470" s="57"/>
      <c r="S470" s="57"/>
      <c r="T470" s="33"/>
      <c r="U470" s="127"/>
      <c r="V470" s="127"/>
      <c r="W470" s="41"/>
      <c r="X470" s="127"/>
      <c r="Y470" s="127"/>
      <c r="Z470" s="127"/>
    </row>
    <row r="471" spans="1:26" ht="13.8" thickBot="1">
      <c r="A471" s="2404"/>
      <c r="B471" s="2934"/>
      <c r="C471" s="3008"/>
      <c r="D471" s="2941"/>
      <c r="E471" s="2942"/>
      <c r="F471" s="2943"/>
      <c r="G471" s="3017"/>
      <c r="H471" s="3021"/>
      <c r="I471" s="3021"/>
      <c r="J471" s="36" t="s">
        <v>12</v>
      </c>
      <c r="K471" s="197">
        <f>SUM(K470:K470)</f>
        <v>19.399999999999999</v>
      </c>
      <c r="L471" s="198">
        <f t="shared" ref="L471:P471" si="155">SUM(L470:L470)</f>
        <v>19.399999999999999</v>
      </c>
      <c r="M471" s="199">
        <f t="shared" si="155"/>
        <v>19</v>
      </c>
      <c r="N471" s="200">
        <f t="shared" si="155"/>
        <v>0</v>
      </c>
      <c r="O471" s="201">
        <f t="shared" si="155"/>
        <v>10</v>
      </c>
      <c r="P471" s="202">
        <f t="shared" si="155"/>
        <v>15</v>
      </c>
      <c r="Q471" s="112"/>
      <c r="R471" s="61"/>
      <c r="S471" s="61"/>
      <c r="T471" s="40"/>
      <c r="U471" s="127"/>
      <c r="V471" s="127"/>
      <c r="W471" s="41"/>
      <c r="X471" s="127"/>
      <c r="Y471" s="127"/>
      <c r="Z471" s="127"/>
    </row>
    <row r="472" spans="1:26" ht="13.2" customHeight="1">
      <c r="A472" s="2401"/>
      <c r="B472" s="2932"/>
      <c r="C472" s="3007"/>
      <c r="D472" s="2935"/>
      <c r="E472" s="2936"/>
      <c r="F472" s="2937"/>
      <c r="G472" s="3015" t="s">
        <v>579</v>
      </c>
      <c r="H472" s="3018" t="s">
        <v>40</v>
      </c>
      <c r="I472" s="3022" t="s">
        <v>327</v>
      </c>
      <c r="J472" s="149" t="s">
        <v>80</v>
      </c>
      <c r="K472" s="214">
        <f>L472+N472</f>
        <v>1591.5</v>
      </c>
      <c r="L472" s="208">
        <v>0</v>
      </c>
      <c r="M472" s="215">
        <v>0</v>
      </c>
      <c r="N472" s="210">
        <v>1591.5</v>
      </c>
      <c r="O472" s="672">
        <v>1500</v>
      </c>
      <c r="P472" s="673">
        <v>2000</v>
      </c>
      <c r="Q472" s="113"/>
      <c r="R472" s="53"/>
      <c r="S472" s="53"/>
      <c r="T472" s="28"/>
      <c r="U472" s="127"/>
      <c r="V472" s="127"/>
      <c r="W472" s="41"/>
      <c r="X472" s="127"/>
      <c r="Y472" s="127"/>
      <c r="Z472" s="127"/>
    </row>
    <row r="473" spans="1:26">
      <c r="A473" s="2401"/>
      <c r="B473" s="2933"/>
      <c r="C473" s="2945"/>
      <c r="D473" s="2938"/>
      <c r="E473" s="2939"/>
      <c r="F473" s="2940"/>
      <c r="G473" s="3016"/>
      <c r="H473" s="3019"/>
      <c r="I473" s="3023"/>
      <c r="J473" s="29" t="s">
        <v>36</v>
      </c>
      <c r="K473" s="225">
        <f>L473+N473</f>
        <v>0</v>
      </c>
      <c r="L473" s="204">
        <v>0</v>
      </c>
      <c r="M473" s="216">
        <v>0</v>
      </c>
      <c r="N473" s="206">
        <v>0</v>
      </c>
      <c r="O473" s="674">
        <v>0</v>
      </c>
      <c r="P473" s="675">
        <v>0</v>
      </c>
      <c r="Q473" s="111"/>
      <c r="R473" s="57"/>
      <c r="S473" s="57"/>
      <c r="T473" s="33"/>
      <c r="U473" s="127"/>
      <c r="V473" s="127"/>
      <c r="W473" s="41"/>
      <c r="X473" s="127"/>
      <c r="Y473" s="127"/>
      <c r="Z473" s="127"/>
    </row>
    <row r="474" spans="1:26">
      <c r="A474" s="2401"/>
      <c r="B474" s="2933"/>
      <c r="C474" s="2945"/>
      <c r="D474" s="2938"/>
      <c r="E474" s="2939"/>
      <c r="F474" s="2940"/>
      <c r="G474" s="3016"/>
      <c r="H474" s="3019"/>
      <c r="I474" s="3035"/>
      <c r="J474" s="466" t="s">
        <v>495</v>
      </c>
      <c r="K474" s="225">
        <f>L474+N474</f>
        <v>882.98</v>
      </c>
      <c r="L474" s="703">
        <v>0</v>
      </c>
      <c r="M474" s="467">
        <v>0</v>
      </c>
      <c r="N474" s="468">
        <v>882.98</v>
      </c>
      <c r="O474" s="680">
        <v>0</v>
      </c>
      <c r="P474" s="681">
        <v>0</v>
      </c>
      <c r="Q474" s="704"/>
      <c r="R474" s="57"/>
      <c r="S474" s="57"/>
      <c r="T474" s="33"/>
      <c r="U474" s="127"/>
      <c r="V474" s="127"/>
      <c r="W474" s="41"/>
      <c r="X474" s="127"/>
      <c r="Y474" s="127"/>
      <c r="Z474" s="127"/>
    </row>
    <row r="475" spans="1:26" ht="13.2" customHeight="1" thickBot="1">
      <c r="A475" s="2402"/>
      <c r="B475" s="2934"/>
      <c r="C475" s="3008"/>
      <c r="D475" s="2941"/>
      <c r="E475" s="2942"/>
      <c r="F475" s="2943"/>
      <c r="G475" s="3017"/>
      <c r="H475" s="3021"/>
      <c r="I475" s="3021"/>
      <c r="J475" s="36" t="s">
        <v>12</v>
      </c>
      <c r="K475" s="197">
        <f>SUM(K472:K474)</f>
        <v>2474.48</v>
      </c>
      <c r="L475" s="197">
        <f t="shared" ref="L475:P475" si="156">SUM(L472:L474)</f>
        <v>0</v>
      </c>
      <c r="M475" s="197">
        <f t="shared" si="156"/>
        <v>0</v>
      </c>
      <c r="N475" s="197">
        <f t="shared" si="156"/>
        <v>2474.48</v>
      </c>
      <c r="O475" s="197">
        <f t="shared" si="156"/>
        <v>1500</v>
      </c>
      <c r="P475" s="197">
        <f t="shared" si="156"/>
        <v>2000</v>
      </c>
      <c r="Q475" s="112"/>
      <c r="R475" s="61"/>
      <c r="S475" s="61"/>
      <c r="T475" s="40"/>
      <c r="U475" s="127"/>
      <c r="V475" s="127"/>
      <c r="W475" s="41"/>
      <c r="X475" s="127"/>
      <c r="Y475" s="127"/>
      <c r="Z475" s="127"/>
    </row>
    <row r="476" spans="1:26" ht="1.2" hidden="1" customHeight="1" thickBot="1">
      <c r="B476" s="2932"/>
      <c r="C476" s="3007"/>
      <c r="D476" s="573"/>
      <c r="E476" s="573"/>
      <c r="F476" s="573"/>
      <c r="G476" s="3039" t="s">
        <v>154</v>
      </c>
      <c r="H476" s="3018" t="s">
        <v>40</v>
      </c>
      <c r="I476" s="3022" t="s">
        <v>51</v>
      </c>
      <c r="J476" s="149" t="s">
        <v>36</v>
      </c>
      <c r="K476" s="214">
        <f>L476+N476</f>
        <v>0</v>
      </c>
      <c r="L476" s="208"/>
      <c r="M476" s="215"/>
      <c r="N476" s="210">
        <v>0</v>
      </c>
      <c r="O476" s="691">
        <v>0</v>
      </c>
      <c r="P476" s="692">
        <v>0</v>
      </c>
      <c r="Q476" s="42"/>
      <c r="R476" s="53"/>
      <c r="S476" s="53"/>
      <c r="T476" s="28"/>
      <c r="U476" s="11"/>
      <c r="V476" s="11"/>
      <c r="W476" s="277"/>
      <c r="X476" s="11"/>
      <c r="Y476" s="11"/>
      <c r="Z476" s="11"/>
    </row>
    <row r="477" spans="1:26" ht="13.95" hidden="1" customHeight="1" thickBot="1">
      <c r="B477" s="2933"/>
      <c r="C477" s="2945"/>
      <c r="D477" s="2734"/>
      <c r="E477" s="2734"/>
      <c r="F477" s="2734"/>
      <c r="G477" s="3040"/>
      <c r="H477" s="3019"/>
      <c r="I477" s="3023"/>
      <c r="J477" s="29" t="s">
        <v>80</v>
      </c>
      <c r="K477" s="203">
        <f>L477+N477</f>
        <v>0</v>
      </c>
      <c r="L477" s="204"/>
      <c r="M477" s="216"/>
      <c r="N477" s="206">
        <v>0</v>
      </c>
      <c r="O477" s="693">
        <v>0</v>
      </c>
      <c r="P477" s="694">
        <v>0</v>
      </c>
      <c r="Q477" s="501"/>
      <c r="R477" s="57"/>
      <c r="S477" s="57"/>
      <c r="T477" s="33"/>
      <c r="U477" s="11"/>
      <c r="V477" s="11"/>
      <c r="W477" s="277"/>
      <c r="X477" s="11"/>
      <c r="Y477" s="11"/>
      <c r="Z477" s="11"/>
    </row>
    <row r="478" spans="1:26" ht="13.95" hidden="1" customHeight="1" thickBot="1">
      <c r="B478" s="2933"/>
      <c r="C478" s="2945"/>
      <c r="D478" s="2734"/>
      <c r="E478" s="2734"/>
      <c r="F478" s="2734"/>
      <c r="G478" s="3040"/>
      <c r="H478" s="3020"/>
      <c r="I478" s="3024"/>
      <c r="J478" s="13" t="s">
        <v>131</v>
      </c>
      <c r="K478" s="203">
        <f>L478+N478</f>
        <v>0</v>
      </c>
      <c r="L478" s="238">
        <v>0</v>
      </c>
      <c r="M478" s="221"/>
      <c r="N478" s="239">
        <v>0</v>
      </c>
      <c r="O478" s="695"/>
      <c r="P478" s="696"/>
      <c r="Q478" s="70"/>
      <c r="R478" s="69"/>
      <c r="S478" s="69"/>
      <c r="T478" s="35"/>
      <c r="U478" s="11"/>
      <c r="V478" s="11"/>
      <c r="W478" s="277"/>
      <c r="X478" s="11"/>
      <c r="Y478" s="11"/>
      <c r="Z478" s="11"/>
    </row>
    <row r="479" spans="1:26" ht="13.95" hidden="1" customHeight="1" thickBot="1">
      <c r="B479" s="2934"/>
      <c r="C479" s="3008"/>
      <c r="D479" s="574"/>
      <c r="E479" s="574"/>
      <c r="F479" s="574"/>
      <c r="G479" s="3041"/>
      <c r="H479" s="3021"/>
      <c r="I479" s="3021"/>
      <c r="J479" s="36" t="s">
        <v>12</v>
      </c>
      <c r="K479" s="197">
        <f>SUM(K476:K478)</f>
        <v>0</v>
      </c>
      <c r="L479" s="197">
        <f t="shared" ref="L479:P479" si="157">SUM(L476:L478)</f>
        <v>0</v>
      </c>
      <c r="M479" s="197">
        <f t="shared" si="157"/>
        <v>0</v>
      </c>
      <c r="N479" s="197">
        <f t="shared" si="157"/>
        <v>0</v>
      </c>
      <c r="O479" s="699">
        <f t="shared" si="157"/>
        <v>0</v>
      </c>
      <c r="P479" s="699">
        <f t="shared" si="157"/>
        <v>0</v>
      </c>
      <c r="Q479" s="70"/>
      <c r="R479" s="61"/>
      <c r="S479" s="61"/>
      <c r="T479" s="40"/>
      <c r="U479" s="11"/>
      <c r="V479" s="11"/>
      <c r="W479" s="277"/>
      <c r="X479" s="11"/>
      <c r="Y479" s="11"/>
      <c r="Z479" s="11"/>
    </row>
    <row r="480" spans="1:26" ht="13.2" hidden="1" customHeight="1" thickBot="1">
      <c r="B480" s="2932"/>
      <c r="C480" s="3007"/>
      <c r="D480" s="573"/>
      <c r="E480" s="573"/>
      <c r="F480" s="573"/>
      <c r="G480" s="3039" t="s">
        <v>155</v>
      </c>
      <c r="H480" s="3018" t="s">
        <v>40</v>
      </c>
      <c r="I480" s="3022" t="s">
        <v>51</v>
      </c>
      <c r="J480" s="149" t="s">
        <v>36</v>
      </c>
      <c r="K480" s="214">
        <f>L480+N480</f>
        <v>0</v>
      </c>
      <c r="L480" s="208"/>
      <c r="M480" s="215"/>
      <c r="N480" s="210">
        <v>0</v>
      </c>
      <c r="O480" s="691">
        <v>0</v>
      </c>
      <c r="P480" s="692">
        <v>0</v>
      </c>
      <c r="Q480" s="42"/>
      <c r="R480" s="53"/>
      <c r="S480" s="53"/>
      <c r="T480" s="28"/>
      <c r="U480" s="11"/>
      <c r="V480" s="11"/>
      <c r="W480" s="277"/>
      <c r="X480" s="11"/>
      <c r="Y480" s="11"/>
      <c r="Z480" s="11"/>
    </row>
    <row r="481" spans="1:26" ht="13.95" hidden="1" customHeight="1" thickBot="1">
      <c r="B481" s="2933"/>
      <c r="C481" s="2945"/>
      <c r="D481" s="2734"/>
      <c r="E481" s="2734"/>
      <c r="F481" s="2734"/>
      <c r="G481" s="3040"/>
      <c r="H481" s="3019"/>
      <c r="I481" s="3023"/>
      <c r="J481" s="29" t="s">
        <v>80</v>
      </c>
      <c r="K481" s="203">
        <f>L481+N481</f>
        <v>0</v>
      </c>
      <c r="L481" s="204"/>
      <c r="M481" s="216"/>
      <c r="N481" s="206">
        <v>0</v>
      </c>
      <c r="O481" s="693">
        <v>0</v>
      </c>
      <c r="P481" s="694">
        <v>0</v>
      </c>
      <c r="Q481" s="501"/>
      <c r="R481" s="57"/>
      <c r="S481" s="57"/>
      <c r="T481" s="33"/>
      <c r="U481" s="11"/>
      <c r="V481" s="11"/>
      <c r="W481" s="277"/>
      <c r="X481" s="11"/>
      <c r="Y481" s="11"/>
      <c r="Z481" s="11"/>
    </row>
    <row r="482" spans="1:26" ht="13.95" hidden="1" customHeight="1" thickBot="1">
      <c r="B482" s="2933"/>
      <c r="C482" s="2945"/>
      <c r="D482" s="2734"/>
      <c r="E482" s="2734"/>
      <c r="F482" s="2734"/>
      <c r="G482" s="3040"/>
      <c r="H482" s="3020"/>
      <c r="I482" s="3024"/>
      <c r="J482" s="13" t="s">
        <v>131</v>
      </c>
      <c r="K482" s="203">
        <f>L482+N482</f>
        <v>0</v>
      </c>
      <c r="L482" s="220"/>
      <c r="M482" s="221"/>
      <c r="N482" s="239">
        <v>0</v>
      </c>
      <c r="O482" s="695"/>
      <c r="P482" s="696"/>
      <c r="Q482" s="70"/>
      <c r="R482" s="69"/>
      <c r="S482" s="69"/>
      <c r="T482" s="35"/>
      <c r="U482" s="11"/>
      <c r="V482" s="11"/>
      <c r="W482" s="277"/>
      <c r="X482" s="11"/>
      <c r="Y482" s="11"/>
      <c r="Z482" s="11"/>
    </row>
    <row r="483" spans="1:26" ht="13.95" hidden="1" customHeight="1" thickBot="1">
      <c r="B483" s="2934"/>
      <c r="C483" s="3008"/>
      <c r="D483" s="574"/>
      <c r="E483" s="574"/>
      <c r="F483" s="574"/>
      <c r="G483" s="3041"/>
      <c r="H483" s="3021"/>
      <c r="I483" s="3021"/>
      <c r="J483" s="36" t="s">
        <v>12</v>
      </c>
      <c r="K483" s="197">
        <f>SUM(K480:K482)</f>
        <v>0</v>
      </c>
      <c r="L483" s="197">
        <f t="shared" ref="L483:P483" si="158">SUM(L480:L482)</f>
        <v>0</v>
      </c>
      <c r="M483" s="197">
        <f t="shared" si="158"/>
        <v>0</v>
      </c>
      <c r="N483" s="197">
        <f t="shared" si="158"/>
        <v>0</v>
      </c>
      <c r="O483" s="699">
        <f t="shared" si="158"/>
        <v>0</v>
      </c>
      <c r="P483" s="699">
        <f t="shared" si="158"/>
        <v>0</v>
      </c>
      <c r="Q483" s="122"/>
      <c r="R483" s="61"/>
      <c r="S483" s="61"/>
      <c r="T483" s="40"/>
      <c r="U483" s="11"/>
      <c r="V483" s="11"/>
      <c r="W483" s="277"/>
      <c r="X483" s="11"/>
      <c r="Y483" s="11"/>
      <c r="Z483" s="11"/>
    </row>
    <row r="484" spans="1:26" ht="13.2" hidden="1" customHeight="1" thickBot="1">
      <c r="B484" s="2737"/>
      <c r="C484" s="2739"/>
      <c r="D484" s="2731"/>
      <c r="E484" s="2731"/>
      <c r="F484" s="2731"/>
      <c r="G484" s="3039" t="s">
        <v>156</v>
      </c>
      <c r="H484" s="3018" t="s">
        <v>40</v>
      </c>
      <c r="I484" s="3022" t="s">
        <v>51</v>
      </c>
      <c r="J484" s="149" t="s">
        <v>36</v>
      </c>
      <c r="K484" s="214">
        <f>L484+N484</f>
        <v>0</v>
      </c>
      <c r="L484" s="208"/>
      <c r="M484" s="215"/>
      <c r="N484" s="210">
        <v>0</v>
      </c>
      <c r="O484" s="691">
        <v>0</v>
      </c>
      <c r="P484" s="692">
        <v>0</v>
      </c>
      <c r="Q484" s="42"/>
      <c r="R484" s="53"/>
      <c r="S484" s="53"/>
      <c r="T484" s="28"/>
      <c r="U484" s="11"/>
      <c r="V484" s="11"/>
      <c r="W484" s="277"/>
      <c r="X484" s="11"/>
      <c r="Y484" s="11"/>
      <c r="Z484" s="11"/>
    </row>
    <row r="485" spans="1:26" ht="13.95" hidden="1" customHeight="1" thickBot="1">
      <c r="B485" s="2729"/>
      <c r="C485" s="2730"/>
      <c r="D485" s="2734"/>
      <c r="E485" s="2734"/>
      <c r="F485" s="2734"/>
      <c r="G485" s="3040"/>
      <c r="H485" s="3019"/>
      <c r="I485" s="3023"/>
      <c r="J485" s="29" t="s">
        <v>80</v>
      </c>
      <c r="K485" s="203">
        <f>L485+N485</f>
        <v>0</v>
      </c>
      <c r="L485" s="204"/>
      <c r="M485" s="216"/>
      <c r="N485" s="206">
        <v>0</v>
      </c>
      <c r="O485" s="693">
        <v>0</v>
      </c>
      <c r="P485" s="694">
        <v>0</v>
      </c>
      <c r="Q485" s="501"/>
      <c r="R485" s="57"/>
      <c r="S485" s="57"/>
      <c r="T485" s="33"/>
      <c r="U485" s="11"/>
      <c r="V485" s="11"/>
      <c r="W485" s="277"/>
      <c r="X485" s="11"/>
      <c r="Y485" s="11"/>
      <c r="Z485" s="11"/>
    </row>
    <row r="486" spans="1:26" ht="13.95" hidden="1" customHeight="1" thickBot="1">
      <c r="B486" s="2729"/>
      <c r="C486" s="2730"/>
      <c r="D486" s="2734"/>
      <c r="E486" s="2734"/>
      <c r="F486" s="2734"/>
      <c r="G486" s="3040"/>
      <c r="H486" s="3020"/>
      <c r="I486" s="3024"/>
      <c r="J486" s="13" t="s">
        <v>131</v>
      </c>
      <c r="K486" s="203">
        <f>L486+N486</f>
        <v>0</v>
      </c>
      <c r="L486" s="220"/>
      <c r="M486" s="221"/>
      <c r="N486" s="239">
        <v>0</v>
      </c>
      <c r="O486" s="695"/>
      <c r="P486" s="696"/>
      <c r="Q486" s="70"/>
      <c r="R486" s="69"/>
      <c r="S486" s="69"/>
      <c r="T486" s="35"/>
      <c r="U486" s="11"/>
      <c r="V486" s="11"/>
      <c r="W486" s="277"/>
      <c r="X486" s="11"/>
      <c r="Y486" s="11"/>
      <c r="Z486" s="11"/>
    </row>
    <row r="487" spans="1:26" ht="13.95" hidden="1" customHeight="1" thickBot="1">
      <c r="B487" s="2729"/>
      <c r="C487" s="2730"/>
      <c r="D487" s="2734"/>
      <c r="E487" s="2734"/>
      <c r="F487" s="2734"/>
      <c r="G487" s="3041"/>
      <c r="H487" s="3021"/>
      <c r="I487" s="3021"/>
      <c r="J487" s="36" t="s">
        <v>12</v>
      </c>
      <c r="K487" s="197">
        <f>SUM(K484:K486)</f>
        <v>0</v>
      </c>
      <c r="L487" s="197">
        <f t="shared" ref="L487:P487" si="159">SUM(L484:L486)</f>
        <v>0</v>
      </c>
      <c r="M487" s="197">
        <f t="shared" si="159"/>
        <v>0</v>
      </c>
      <c r="N487" s="197">
        <f t="shared" si="159"/>
        <v>0</v>
      </c>
      <c r="O487" s="699">
        <f t="shared" si="159"/>
        <v>0</v>
      </c>
      <c r="P487" s="699">
        <f t="shared" si="159"/>
        <v>0</v>
      </c>
      <c r="Q487" s="70"/>
      <c r="R487" s="61"/>
      <c r="S487" s="61"/>
      <c r="T487" s="40"/>
      <c r="U487" s="11"/>
      <c r="V487" s="11"/>
      <c r="W487" s="277"/>
      <c r="X487" s="11"/>
      <c r="Y487" s="11"/>
      <c r="Z487" s="11"/>
    </row>
    <row r="488" spans="1:26" ht="13.2" hidden="1" customHeight="1" thickBot="1">
      <c r="B488" s="2932"/>
      <c r="C488" s="3007"/>
      <c r="D488" s="573"/>
      <c r="E488" s="573"/>
      <c r="F488" s="573"/>
      <c r="G488" s="3039" t="s">
        <v>157</v>
      </c>
      <c r="H488" s="3018" t="s">
        <v>40</v>
      </c>
      <c r="I488" s="3022" t="s">
        <v>51</v>
      </c>
      <c r="J488" s="149" t="s">
        <v>36</v>
      </c>
      <c r="K488" s="214">
        <f>L488+N488</f>
        <v>0</v>
      </c>
      <c r="L488" s="208"/>
      <c r="M488" s="215"/>
      <c r="N488" s="210">
        <v>0</v>
      </c>
      <c r="O488" s="691">
        <v>0</v>
      </c>
      <c r="P488" s="692">
        <v>0</v>
      </c>
      <c r="Q488" s="42"/>
      <c r="R488" s="53"/>
      <c r="S488" s="53"/>
      <c r="T488" s="28"/>
      <c r="U488" s="127"/>
      <c r="V488" s="127"/>
      <c r="W488" s="41"/>
      <c r="X488" s="127"/>
      <c r="Y488" s="127"/>
      <c r="Z488" s="127"/>
    </row>
    <row r="489" spans="1:26" ht="13.95" hidden="1" customHeight="1" thickBot="1">
      <c r="B489" s="2933"/>
      <c r="C489" s="2945"/>
      <c r="D489" s="2734"/>
      <c r="E489" s="2734"/>
      <c r="F489" s="2734"/>
      <c r="G489" s="3040"/>
      <c r="H489" s="3019"/>
      <c r="I489" s="3023"/>
      <c r="J489" s="29" t="s">
        <v>80</v>
      </c>
      <c r="K489" s="203">
        <f>L489+N489</f>
        <v>0</v>
      </c>
      <c r="L489" s="204"/>
      <c r="M489" s="216"/>
      <c r="N489" s="206">
        <v>0</v>
      </c>
      <c r="O489" s="693">
        <v>0</v>
      </c>
      <c r="P489" s="694">
        <v>0</v>
      </c>
      <c r="Q489" s="501"/>
      <c r="R489" s="57"/>
      <c r="S489" s="57"/>
      <c r="T489" s="33"/>
      <c r="U489" s="127"/>
      <c r="V489" s="127"/>
      <c r="W489" s="41"/>
      <c r="X489" s="127"/>
      <c r="Y489" s="127"/>
      <c r="Z489" s="127"/>
    </row>
    <row r="490" spans="1:26" ht="13.95" hidden="1" customHeight="1" thickBot="1">
      <c r="B490" s="2933"/>
      <c r="C490" s="2945"/>
      <c r="D490" s="2734"/>
      <c r="E490" s="2734"/>
      <c r="F490" s="2734"/>
      <c r="G490" s="3040"/>
      <c r="H490" s="3020"/>
      <c r="I490" s="3024"/>
      <c r="J490" s="13" t="s">
        <v>131</v>
      </c>
      <c r="K490" s="225">
        <f>L490+N490</f>
        <v>0</v>
      </c>
      <c r="L490" s="220"/>
      <c r="M490" s="221"/>
      <c r="N490" s="239">
        <v>0</v>
      </c>
      <c r="O490" s="695"/>
      <c r="P490" s="696"/>
      <c r="Q490" s="70"/>
      <c r="R490" s="69"/>
      <c r="S490" s="69"/>
      <c r="T490" s="35"/>
      <c r="U490" s="127"/>
      <c r="V490" s="127"/>
      <c r="W490" s="41"/>
      <c r="X490" s="127"/>
      <c r="Y490" s="127"/>
      <c r="Z490" s="127"/>
    </row>
    <row r="491" spans="1:26" ht="13.95" hidden="1" customHeight="1" thickBot="1">
      <c r="B491" s="2934"/>
      <c r="C491" s="3008"/>
      <c r="D491" s="574"/>
      <c r="E491" s="574"/>
      <c r="F491" s="574"/>
      <c r="G491" s="3041"/>
      <c r="H491" s="3021"/>
      <c r="I491" s="3021"/>
      <c r="J491" s="36" t="s">
        <v>12</v>
      </c>
      <c r="K491" s="197">
        <f>SUM(K488:K490)</f>
        <v>0</v>
      </c>
      <c r="L491" s="197">
        <f t="shared" ref="L491:P491" si="160">SUM(L488:L490)</f>
        <v>0</v>
      </c>
      <c r="M491" s="197">
        <f t="shared" si="160"/>
        <v>0</v>
      </c>
      <c r="N491" s="197">
        <f t="shared" si="160"/>
        <v>0</v>
      </c>
      <c r="O491" s="699">
        <f t="shared" si="160"/>
        <v>0</v>
      </c>
      <c r="P491" s="699">
        <f t="shared" si="160"/>
        <v>0</v>
      </c>
      <c r="Q491" s="122"/>
      <c r="R491" s="61"/>
      <c r="S491" s="61"/>
      <c r="T491" s="40"/>
      <c r="U491" s="127"/>
      <c r="V491" s="127"/>
      <c r="W491" s="41"/>
      <c r="X491" s="127"/>
      <c r="Y491" s="127"/>
      <c r="Z491" s="127"/>
    </row>
    <row r="492" spans="1:26" ht="2.4" hidden="1" customHeight="1" thickBot="1">
      <c r="B492" s="2932"/>
      <c r="C492" s="3007"/>
      <c r="D492" s="573"/>
      <c r="E492" s="573"/>
      <c r="F492" s="573"/>
      <c r="G492" s="3039" t="s">
        <v>211</v>
      </c>
      <c r="H492" s="3018" t="s">
        <v>40</v>
      </c>
      <c r="I492" s="3022" t="s">
        <v>51</v>
      </c>
      <c r="J492" s="149" t="s">
        <v>36</v>
      </c>
      <c r="K492" s="214">
        <f>L492+N492</f>
        <v>0</v>
      </c>
      <c r="L492" s="208"/>
      <c r="M492" s="215"/>
      <c r="N492" s="210">
        <v>0</v>
      </c>
      <c r="O492" s="691">
        <v>0</v>
      </c>
      <c r="P492" s="692">
        <v>0</v>
      </c>
      <c r="Q492" s="42"/>
      <c r="R492" s="53"/>
      <c r="S492" s="53"/>
      <c r="T492" s="28"/>
      <c r="U492" s="127"/>
      <c r="V492" s="127"/>
      <c r="W492" s="41"/>
      <c r="X492" s="127"/>
      <c r="Y492" s="127"/>
      <c r="Z492" s="127"/>
    </row>
    <row r="493" spans="1:26" ht="13.95" hidden="1" customHeight="1" thickBot="1">
      <c r="B493" s="2933"/>
      <c r="C493" s="2945"/>
      <c r="D493" s="2734"/>
      <c r="E493" s="2734"/>
      <c r="F493" s="2734"/>
      <c r="G493" s="3040"/>
      <c r="H493" s="3019"/>
      <c r="I493" s="3023"/>
      <c r="J493" s="29" t="s">
        <v>80</v>
      </c>
      <c r="K493" s="203">
        <f>L493+N493</f>
        <v>0</v>
      </c>
      <c r="L493" s="204"/>
      <c r="M493" s="216"/>
      <c r="N493" s="206">
        <v>0</v>
      </c>
      <c r="O493" s="693">
        <v>0</v>
      </c>
      <c r="P493" s="694">
        <v>0</v>
      </c>
      <c r="Q493" s="501"/>
      <c r="R493" s="57"/>
      <c r="S493" s="57"/>
      <c r="T493" s="33"/>
      <c r="U493" s="127"/>
      <c r="V493" s="127"/>
      <c r="W493" s="41"/>
      <c r="X493" s="127"/>
      <c r="Y493" s="127"/>
      <c r="Z493" s="127"/>
    </row>
    <row r="494" spans="1:26" ht="13.95" hidden="1" customHeight="1" thickBot="1">
      <c r="B494" s="2933"/>
      <c r="C494" s="2945"/>
      <c r="D494" s="2734"/>
      <c r="E494" s="2734"/>
      <c r="F494" s="2734"/>
      <c r="G494" s="3040"/>
      <c r="H494" s="3020"/>
      <c r="I494" s="3024"/>
      <c r="J494" s="13" t="s">
        <v>131</v>
      </c>
      <c r="K494" s="225">
        <f>L494+N494</f>
        <v>0</v>
      </c>
      <c r="L494" s="220"/>
      <c r="M494" s="221"/>
      <c r="N494" s="239">
        <v>0</v>
      </c>
      <c r="O494" s="695"/>
      <c r="P494" s="696"/>
      <c r="Q494" s="70"/>
      <c r="R494" s="69"/>
      <c r="S494" s="69"/>
      <c r="T494" s="35"/>
      <c r="U494" s="127"/>
      <c r="V494" s="127"/>
      <c r="W494" s="41"/>
      <c r="X494" s="127"/>
      <c r="Y494" s="127"/>
      <c r="Z494" s="127"/>
    </row>
    <row r="495" spans="1:26" ht="13.95" hidden="1" customHeight="1" thickBot="1">
      <c r="B495" s="2934"/>
      <c r="C495" s="3008"/>
      <c r="D495" s="574"/>
      <c r="E495" s="574"/>
      <c r="F495" s="574"/>
      <c r="G495" s="3041"/>
      <c r="H495" s="3021"/>
      <c r="I495" s="3021"/>
      <c r="J495" s="36" t="s">
        <v>12</v>
      </c>
      <c r="K495" s="197">
        <f>SUM(K492:K494)</f>
        <v>0</v>
      </c>
      <c r="L495" s="197">
        <f t="shared" ref="L495:P495" si="161">SUM(L492:L494)</f>
        <v>0</v>
      </c>
      <c r="M495" s="197">
        <f t="shared" si="161"/>
        <v>0</v>
      </c>
      <c r="N495" s="197">
        <f t="shared" si="161"/>
        <v>0</v>
      </c>
      <c r="O495" s="699">
        <f t="shared" si="161"/>
        <v>0</v>
      </c>
      <c r="P495" s="699">
        <f t="shared" si="161"/>
        <v>0</v>
      </c>
      <c r="Q495" s="122"/>
      <c r="R495" s="61"/>
      <c r="S495" s="61"/>
      <c r="T495" s="40"/>
      <c r="U495" s="127"/>
      <c r="V495" s="127"/>
      <c r="W495" s="41"/>
      <c r="X495" s="127"/>
      <c r="Y495" s="127"/>
      <c r="Z495" s="127"/>
    </row>
    <row r="496" spans="1:26" ht="13.2" customHeight="1">
      <c r="A496" s="2950"/>
      <c r="B496" s="2932"/>
      <c r="C496" s="3007"/>
      <c r="D496" s="2935"/>
      <c r="E496" s="2936"/>
      <c r="F496" s="2937"/>
      <c r="G496" s="3015" t="s">
        <v>253</v>
      </c>
      <c r="H496" s="3018" t="s">
        <v>40</v>
      </c>
      <c r="I496" s="3022" t="s">
        <v>67</v>
      </c>
      <c r="J496" s="149" t="s">
        <v>80</v>
      </c>
      <c r="K496" s="214">
        <f>L496+N496</f>
        <v>0</v>
      </c>
      <c r="L496" s="208">
        <v>0</v>
      </c>
      <c r="M496" s="209">
        <v>0</v>
      </c>
      <c r="N496" s="210">
        <v>0</v>
      </c>
      <c r="O496" s="672">
        <v>0</v>
      </c>
      <c r="P496" s="673">
        <v>0</v>
      </c>
      <c r="Q496" s="42"/>
      <c r="R496" s="53"/>
      <c r="S496" s="53"/>
      <c r="T496" s="28"/>
      <c r="U496" s="127"/>
      <c r="V496" s="127"/>
      <c r="W496" s="41"/>
      <c r="X496" s="127"/>
      <c r="Y496" s="127"/>
      <c r="Z496" s="127"/>
    </row>
    <row r="497" spans="1:26">
      <c r="A497" s="2951"/>
      <c r="B497" s="2933"/>
      <c r="C497" s="2945"/>
      <c r="D497" s="2938"/>
      <c r="E497" s="2939"/>
      <c r="F497" s="2940"/>
      <c r="G497" s="3016"/>
      <c r="H497" s="3019"/>
      <c r="I497" s="3023"/>
      <c r="J497" s="29" t="s">
        <v>68</v>
      </c>
      <c r="K497" s="203">
        <f>L497+N497</f>
        <v>0</v>
      </c>
      <c r="L497" s="204">
        <v>0</v>
      </c>
      <c r="M497" s="205">
        <v>0</v>
      </c>
      <c r="N497" s="206">
        <v>0</v>
      </c>
      <c r="O497" s="674">
        <v>0</v>
      </c>
      <c r="P497" s="675">
        <v>0</v>
      </c>
      <c r="Q497" s="501"/>
      <c r="R497" s="57"/>
      <c r="S497" s="57"/>
      <c r="T497" s="33"/>
      <c r="U497" s="127"/>
      <c r="V497" s="127"/>
      <c r="W497" s="41"/>
      <c r="X497" s="127"/>
      <c r="Y497" s="127"/>
      <c r="Z497" s="127"/>
    </row>
    <row r="498" spans="1:26">
      <c r="A498" s="2951"/>
      <c r="B498" s="2933"/>
      <c r="C498" s="2945"/>
      <c r="D498" s="2938"/>
      <c r="E498" s="2939"/>
      <c r="F498" s="2940"/>
      <c r="G498" s="3016"/>
      <c r="H498" s="3020"/>
      <c r="I498" s="3024"/>
      <c r="J498" s="29" t="s">
        <v>36</v>
      </c>
      <c r="K498" s="203">
        <f t="shared" ref="K498:K500" si="162">L498+N498</f>
        <v>0</v>
      </c>
      <c r="L498" s="204">
        <v>0</v>
      </c>
      <c r="M498" s="205">
        <v>0</v>
      </c>
      <c r="N498" s="206">
        <v>0</v>
      </c>
      <c r="O498" s="674">
        <v>0</v>
      </c>
      <c r="P498" s="675">
        <v>0</v>
      </c>
      <c r="Q498" s="70"/>
      <c r="R498" s="69"/>
      <c r="S498" s="69"/>
      <c r="T498" s="35"/>
      <c r="U498" s="127"/>
      <c r="V498" s="127"/>
      <c r="W498" s="41"/>
      <c r="X498" s="127"/>
      <c r="Y498" s="127"/>
      <c r="Z498" s="127"/>
    </row>
    <row r="499" spans="1:26">
      <c r="A499" s="2951"/>
      <c r="B499" s="2933"/>
      <c r="C499" s="2945"/>
      <c r="D499" s="2938"/>
      <c r="E499" s="2939"/>
      <c r="F499" s="2940"/>
      <c r="G499" s="3016"/>
      <c r="H499" s="3020"/>
      <c r="I499" s="3020"/>
      <c r="J499" s="29" t="s">
        <v>495</v>
      </c>
      <c r="K499" s="203">
        <f t="shared" si="162"/>
        <v>0</v>
      </c>
      <c r="L499" s="204">
        <v>0</v>
      </c>
      <c r="M499" s="205">
        <v>0</v>
      </c>
      <c r="N499" s="206">
        <v>0</v>
      </c>
      <c r="O499" s="674">
        <v>0</v>
      </c>
      <c r="P499" s="675">
        <v>0</v>
      </c>
      <c r="Q499" s="482"/>
      <c r="R499" s="69"/>
      <c r="S499" s="69"/>
      <c r="T499" s="35"/>
      <c r="U499" s="127"/>
      <c r="V499" s="127"/>
      <c r="W499" s="41"/>
      <c r="X499" s="127"/>
      <c r="Y499" s="127"/>
      <c r="Z499" s="127"/>
    </row>
    <row r="500" spans="1:26">
      <c r="A500" s="2951"/>
      <c r="B500" s="2933"/>
      <c r="C500" s="2945"/>
      <c r="D500" s="2938"/>
      <c r="E500" s="2939"/>
      <c r="F500" s="2940"/>
      <c r="G500" s="3016"/>
      <c r="H500" s="3020"/>
      <c r="I500" s="3020"/>
      <c r="J500" s="13" t="s">
        <v>52</v>
      </c>
      <c r="K500" s="203">
        <f t="shared" si="162"/>
        <v>0</v>
      </c>
      <c r="L500" s="238">
        <v>0</v>
      </c>
      <c r="M500" s="240">
        <v>0</v>
      </c>
      <c r="N500" s="239">
        <v>0</v>
      </c>
      <c r="O500" s="676">
        <v>0</v>
      </c>
      <c r="P500" s="677">
        <v>0</v>
      </c>
      <c r="Q500" s="482"/>
      <c r="R500" s="69"/>
      <c r="S500" s="69"/>
      <c r="T500" s="35"/>
      <c r="U500" s="127"/>
      <c r="V500" s="127"/>
      <c r="W500" s="41"/>
      <c r="X500" s="127"/>
      <c r="Y500" s="127"/>
      <c r="Z500" s="127"/>
    </row>
    <row r="501" spans="1:26" ht="15.6" customHeight="1" thickBot="1">
      <c r="A501" s="2952"/>
      <c r="B501" s="2934"/>
      <c r="C501" s="3008"/>
      <c r="D501" s="2941"/>
      <c r="E501" s="2942"/>
      <c r="F501" s="2943"/>
      <c r="G501" s="3017"/>
      <c r="H501" s="3021"/>
      <c r="I501" s="3021"/>
      <c r="J501" s="36" t="s">
        <v>12</v>
      </c>
      <c r="K501" s="197">
        <f>SUM(K496:K500)</f>
        <v>0</v>
      </c>
      <c r="L501" s="197">
        <f t="shared" ref="L501:P501" si="163">SUM(L496:L500)</f>
        <v>0</v>
      </c>
      <c r="M501" s="197">
        <f t="shared" si="163"/>
        <v>0</v>
      </c>
      <c r="N501" s="197">
        <f t="shared" si="163"/>
        <v>0</v>
      </c>
      <c r="O501" s="197">
        <f t="shared" si="163"/>
        <v>0</v>
      </c>
      <c r="P501" s="197">
        <f t="shared" si="163"/>
        <v>0</v>
      </c>
      <c r="Q501" s="122"/>
      <c r="R501" s="61"/>
      <c r="S501" s="61"/>
      <c r="T501" s="40"/>
      <c r="U501" s="127"/>
      <c r="V501" s="127"/>
      <c r="W501" s="41"/>
      <c r="X501" s="127"/>
      <c r="Y501" s="127"/>
      <c r="Z501" s="127"/>
    </row>
    <row r="502" spans="1:26" ht="13.2" customHeight="1">
      <c r="A502" s="2950"/>
      <c r="B502" s="2932"/>
      <c r="C502" s="3007"/>
      <c r="D502" s="2935"/>
      <c r="E502" s="2936"/>
      <c r="F502" s="2937"/>
      <c r="G502" s="3015" t="s">
        <v>757</v>
      </c>
      <c r="H502" s="3018" t="s">
        <v>40</v>
      </c>
      <c r="I502" s="3022" t="s">
        <v>499</v>
      </c>
      <c r="J502" s="149" t="s">
        <v>80</v>
      </c>
      <c r="K502" s="214">
        <f>L502+N502</f>
        <v>0</v>
      </c>
      <c r="L502" s="208">
        <v>0</v>
      </c>
      <c r="M502" s="209">
        <v>0</v>
      </c>
      <c r="N502" s="210">
        <v>0</v>
      </c>
      <c r="O502" s="672">
        <v>0</v>
      </c>
      <c r="P502" s="673">
        <v>0</v>
      </c>
      <c r="Q502" s="42" t="s">
        <v>82</v>
      </c>
      <c r="R502" s="53"/>
      <c r="S502" s="53"/>
      <c r="T502" s="28"/>
      <c r="U502" s="127"/>
      <c r="V502" s="127"/>
      <c r="W502" s="41"/>
      <c r="X502" s="127"/>
      <c r="Y502" s="127"/>
      <c r="Z502" s="127"/>
    </row>
    <row r="503" spans="1:26">
      <c r="A503" s="2951"/>
      <c r="B503" s="2933"/>
      <c r="C503" s="2945"/>
      <c r="D503" s="2938"/>
      <c r="E503" s="2939"/>
      <c r="F503" s="2940"/>
      <c r="G503" s="3016"/>
      <c r="H503" s="3019"/>
      <c r="I503" s="3023"/>
      <c r="J503" s="29" t="s">
        <v>68</v>
      </c>
      <c r="K503" s="203">
        <f>L503+N503</f>
        <v>0</v>
      </c>
      <c r="L503" s="204">
        <v>0</v>
      </c>
      <c r="M503" s="205">
        <v>0</v>
      </c>
      <c r="N503" s="206">
        <v>0</v>
      </c>
      <c r="O503" s="674">
        <v>0</v>
      </c>
      <c r="P503" s="675">
        <v>0</v>
      </c>
      <c r="Q503" s="501" t="s">
        <v>83</v>
      </c>
      <c r="R503" s="57"/>
      <c r="S503" s="57"/>
      <c r="T503" s="33"/>
      <c r="U503" s="127"/>
      <c r="V503" s="127"/>
      <c r="W503" s="41"/>
      <c r="X503" s="127"/>
      <c r="Y503" s="127"/>
      <c r="Z503" s="127"/>
    </row>
    <row r="504" spans="1:26">
      <c r="A504" s="2951"/>
      <c r="B504" s="2933"/>
      <c r="C504" s="2945"/>
      <c r="D504" s="2938"/>
      <c r="E504" s="2939"/>
      <c r="F504" s="2940"/>
      <c r="G504" s="3016"/>
      <c r="H504" s="3020"/>
      <c r="I504" s="3024"/>
      <c r="J504" s="29" t="s">
        <v>36</v>
      </c>
      <c r="K504" s="203">
        <f t="shared" ref="K504:K506" si="164">L504+N504</f>
        <v>0</v>
      </c>
      <c r="L504" s="204">
        <v>0</v>
      </c>
      <c r="M504" s="205">
        <v>0</v>
      </c>
      <c r="N504" s="206">
        <v>0</v>
      </c>
      <c r="O504" s="674">
        <v>0</v>
      </c>
      <c r="P504" s="675">
        <v>0</v>
      </c>
      <c r="Q504" s="70"/>
      <c r="R504" s="69"/>
      <c r="S504" s="69"/>
      <c r="T504" s="35"/>
      <c r="U504" s="127"/>
      <c r="V504" s="127"/>
      <c r="W504" s="41"/>
      <c r="X504" s="127"/>
      <c r="Y504" s="127"/>
      <c r="Z504" s="127"/>
    </row>
    <row r="505" spans="1:26">
      <c r="A505" s="2951"/>
      <c r="B505" s="2933"/>
      <c r="C505" s="2945"/>
      <c r="D505" s="2938"/>
      <c r="E505" s="2939"/>
      <c r="F505" s="2940"/>
      <c r="G505" s="3016"/>
      <c r="H505" s="3020"/>
      <c r="I505" s="3020"/>
      <c r="J505" s="29" t="s">
        <v>495</v>
      </c>
      <c r="K505" s="203">
        <f t="shared" si="164"/>
        <v>53</v>
      </c>
      <c r="L505" s="204">
        <v>3</v>
      </c>
      <c r="M505" s="205">
        <v>0</v>
      </c>
      <c r="N505" s="206">
        <v>50</v>
      </c>
      <c r="O505" s="674">
        <v>0</v>
      </c>
      <c r="P505" s="675">
        <v>0</v>
      </c>
      <c r="Q505" s="482"/>
      <c r="R505" s="69"/>
      <c r="S505" s="69"/>
      <c r="T505" s="35"/>
      <c r="U505" s="127"/>
      <c r="V505" s="127"/>
      <c r="W505" s="41"/>
      <c r="X505" s="127"/>
      <c r="Y505" s="127"/>
      <c r="Z505" s="127"/>
    </row>
    <row r="506" spans="1:26">
      <c r="A506" s="2951"/>
      <c r="B506" s="2933"/>
      <c r="C506" s="2945"/>
      <c r="D506" s="2938"/>
      <c r="E506" s="2939"/>
      <c r="F506" s="2940"/>
      <c r="G506" s="3016"/>
      <c r="H506" s="3020"/>
      <c r="I506" s="3020"/>
      <c r="J506" s="13" t="s">
        <v>52</v>
      </c>
      <c r="K506" s="203">
        <f t="shared" si="164"/>
        <v>200</v>
      </c>
      <c r="L506" s="238">
        <v>0</v>
      </c>
      <c r="M506" s="240">
        <v>0</v>
      </c>
      <c r="N506" s="239">
        <v>200</v>
      </c>
      <c r="O506" s="676">
        <v>2000</v>
      </c>
      <c r="P506" s="677">
        <v>4000</v>
      </c>
      <c r="Q506" s="482"/>
      <c r="R506" s="69"/>
      <c r="S506" s="69"/>
      <c r="T506" s="35"/>
      <c r="U506" s="127"/>
      <c r="V506" s="127"/>
      <c r="W506" s="41"/>
      <c r="X506" s="127"/>
      <c r="Y506" s="127"/>
      <c r="Z506" s="127"/>
    </row>
    <row r="507" spans="1:26" ht="13.8" thickBot="1">
      <c r="A507" s="2952"/>
      <c r="B507" s="2934"/>
      <c r="C507" s="3008"/>
      <c r="D507" s="2941"/>
      <c r="E507" s="2942"/>
      <c r="F507" s="2943"/>
      <c r="G507" s="3017"/>
      <c r="H507" s="3021"/>
      <c r="I507" s="3021"/>
      <c r="J507" s="36" t="s">
        <v>12</v>
      </c>
      <c r="K507" s="197">
        <f>SUM(K502:K506)</f>
        <v>253</v>
      </c>
      <c r="L507" s="197">
        <f t="shared" ref="L507:P507" si="165">SUM(L502:L506)</f>
        <v>3</v>
      </c>
      <c r="M507" s="197">
        <f t="shared" si="165"/>
        <v>0</v>
      </c>
      <c r="N507" s="197">
        <f t="shared" si="165"/>
        <v>250</v>
      </c>
      <c r="O507" s="197">
        <f t="shared" si="165"/>
        <v>2000</v>
      </c>
      <c r="P507" s="197">
        <f t="shared" si="165"/>
        <v>4000</v>
      </c>
      <c r="Q507" s="122"/>
      <c r="R507" s="61"/>
      <c r="S507" s="61"/>
      <c r="T507" s="40"/>
      <c r="U507" s="127"/>
      <c r="V507" s="127"/>
      <c r="W507" s="41"/>
      <c r="X507" s="127"/>
      <c r="Y507" s="127"/>
      <c r="Z507" s="127"/>
    </row>
    <row r="508" spans="1:26" ht="13.2" customHeight="1">
      <c r="A508" s="2932"/>
      <c r="B508" s="2932"/>
      <c r="C508" s="3007"/>
      <c r="D508" s="2935"/>
      <c r="E508" s="2936"/>
      <c r="F508" s="2937"/>
      <c r="G508" s="3015" t="s">
        <v>501</v>
      </c>
      <c r="H508" s="3018" t="s">
        <v>40</v>
      </c>
      <c r="I508" s="3022" t="s">
        <v>788</v>
      </c>
      <c r="J508" s="149" t="s">
        <v>80</v>
      </c>
      <c r="K508" s="214">
        <f>L508+N508</f>
        <v>0</v>
      </c>
      <c r="L508" s="208">
        <v>0</v>
      </c>
      <c r="M508" s="209">
        <v>0</v>
      </c>
      <c r="N508" s="210">
        <v>0</v>
      </c>
      <c r="O508" s="672">
        <v>0</v>
      </c>
      <c r="P508" s="673">
        <v>0</v>
      </c>
      <c r="Q508" s="42" t="s">
        <v>82</v>
      </c>
      <c r="R508" s="53"/>
      <c r="S508" s="53"/>
      <c r="T508" s="28"/>
      <c r="U508" s="127"/>
      <c r="V508" s="127"/>
      <c r="W508" s="41"/>
      <c r="X508" s="127"/>
      <c r="Y508" s="127"/>
      <c r="Z508" s="127"/>
    </row>
    <row r="509" spans="1:26">
      <c r="A509" s="2933"/>
      <c r="B509" s="2933"/>
      <c r="C509" s="2945"/>
      <c r="D509" s="2938"/>
      <c r="E509" s="2939"/>
      <c r="F509" s="2940"/>
      <c r="G509" s="3016"/>
      <c r="H509" s="3019"/>
      <c r="I509" s="3023"/>
      <c r="J509" s="29" t="s">
        <v>68</v>
      </c>
      <c r="K509" s="203">
        <f>L509+N509</f>
        <v>503.79999999999995</v>
      </c>
      <c r="L509" s="204">
        <v>189.9</v>
      </c>
      <c r="M509" s="205">
        <v>0</v>
      </c>
      <c r="N509" s="206">
        <v>313.89999999999998</v>
      </c>
      <c r="O509" s="674">
        <v>0</v>
      </c>
      <c r="P509" s="675">
        <v>0</v>
      </c>
      <c r="Q509" s="501" t="s">
        <v>83</v>
      </c>
      <c r="R509" s="57" t="s">
        <v>41</v>
      </c>
      <c r="S509" s="57"/>
      <c r="T509" s="33"/>
      <c r="U509" s="127"/>
      <c r="V509" s="127"/>
      <c r="W509" s="41"/>
      <c r="X509" s="127"/>
      <c r="Y509" s="127"/>
      <c r="Z509" s="127"/>
    </row>
    <row r="510" spans="1:26">
      <c r="A510" s="2933"/>
      <c r="B510" s="2933"/>
      <c r="C510" s="2945"/>
      <c r="D510" s="2938"/>
      <c r="E510" s="2939"/>
      <c r="F510" s="2940"/>
      <c r="G510" s="3016"/>
      <c r="H510" s="3020"/>
      <c r="I510" s="3024"/>
      <c r="J510" s="29" t="s">
        <v>36</v>
      </c>
      <c r="K510" s="203">
        <f t="shared" ref="K510:K512" si="166">L510+N510</f>
        <v>0</v>
      </c>
      <c r="L510" s="204">
        <v>0</v>
      </c>
      <c r="M510" s="205">
        <v>0</v>
      </c>
      <c r="N510" s="206">
        <v>0</v>
      </c>
      <c r="O510" s="674">
        <v>0</v>
      </c>
      <c r="P510" s="675">
        <v>0</v>
      </c>
      <c r="Q510" s="70"/>
      <c r="R510" s="69"/>
      <c r="S510" s="69"/>
      <c r="T510" s="35"/>
      <c r="U510" s="127"/>
      <c r="V510" s="127"/>
      <c r="W510" s="41"/>
      <c r="X510" s="127"/>
      <c r="Y510" s="127"/>
      <c r="Z510" s="127"/>
    </row>
    <row r="511" spans="1:26">
      <c r="A511" s="2933"/>
      <c r="B511" s="2933"/>
      <c r="C511" s="2945"/>
      <c r="D511" s="2938"/>
      <c r="E511" s="2939"/>
      <c r="F511" s="2940"/>
      <c r="G511" s="3016"/>
      <c r="H511" s="3020"/>
      <c r="I511" s="3020"/>
      <c r="J511" s="29" t="s">
        <v>495</v>
      </c>
      <c r="K511" s="203">
        <f t="shared" si="166"/>
        <v>0</v>
      </c>
      <c r="L511" s="204">
        <v>0</v>
      </c>
      <c r="M511" s="205">
        <v>0</v>
      </c>
      <c r="N511" s="206">
        <v>0</v>
      </c>
      <c r="O511" s="674">
        <v>0</v>
      </c>
      <c r="P511" s="675">
        <v>0</v>
      </c>
      <c r="Q511" s="482"/>
      <c r="R511" s="69"/>
      <c r="S511" s="69"/>
      <c r="T511" s="35"/>
      <c r="U511" s="127"/>
      <c r="V511" s="127"/>
      <c r="W511" s="41"/>
      <c r="X511" s="127"/>
      <c r="Y511" s="127"/>
      <c r="Z511" s="127"/>
    </row>
    <row r="512" spans="1:26">
      <c r="A512" s="2933"/>
      <c r="B512" s="2933"/>
      <c r="C512" s="2945"/>
      <c r="D512" s="2938"/>
      <c r="E512" s="2939"/>
      <c r="F512" s="2940"/>
      <c r="G512" s="3016"/>
      <c r="H512" s="3020"/>
      <c r="I512" s="3020"/>
      <c r="J512" s="13" t="s">
        <v>52</v>
      </c>
      <c r="K512" s="203">
        <f t="shared" si="166"/>
        <v>0</v>
      </c>
      <c r="L512" s="238">
        <v>0</v>
      </c>
      <c r="M512" s="240">
        <v>0</v>
      </c>
      <c r="N512" s="239">
        <v>0</v>
      </c>
      <c r="O512" s="676">
        <v>0</v>
      </c>
      <c r="P512" s="677">
        <v>0</v>
      </c>
      <c r="Q512" s="482"/>
      <c r="R512" s="69"/>
      <c r="S512" s="69"/>
      <c r="T512" s="35"/>
      <c r="U512" s="127"/>
      <c r="V512" s="127"/>
      <c r="W512" s="41"/>
      <c r="X512" s="127"/>
      <c r="Y512" s="127"/>
      <c r="Z512" s="127"/>
    </row>
    <row r="513" spans="1:26" ht="13.8" thickBot="1">
      <c r="A513" s="2934"/>
      <c r="B513" s="2934"/>
      <c r="C513" s="3008"/>
      <c r="D513" s="2941"/>
      <c r="E513" s="2942"/>
      <c r="F513" s="2943"/>
      <c r="G513" s="3017"/>
      <c r="H513" s="3021"/>
      <c r="I513" s="3021"/>
      <c r="J513" s="36" t="s">
        <v>12</v>
      </c>
      <c r="K513" s="197">
        <f>SUM(K508:K512)</f>
        <v>503.79999999999995</v>
      </c>
      <c r="L513" s="198">
        <f>SUM(L508:L512)</f>
        <v>189.9</v>
      </c>
      <c r="M513" s="199">
        <f>SUM(M508:M512)</f>
        <v>0</v>
      </c>
      <c r="N513" s="200">
        <f>SUM(N508:N512)</f>
        <v>313.89999999999998</v>
      </c>
      <c r="O513" s="201">
        <f t="shared" ref="O513:P513" si="167">SUM(O508:O510)</f>
        <v>0</v>
      </c>
      <c r="P513" s="202">
        <f t="shared" si="167"/>
        <v>0</v>
      </c>
      <c r="Q513" s="122"/>
      <c r="R513" s="61"/>
      <c r="S513" s="61"/>
      <c r="T513" s="40"/>
      <c r="U513" s="127"/>
      <c r="V513" s="127"/>
      <c r="W513" s="41"/>
      <c r="X513" s="127"/>
      <c r="Y513" s="127"/>
      <c r="Z513" s="127"/>
    </row>
    <row r="514" spans="1:26" ht="16.95" customHeight="1" thickBot="1">
      <c r="A514" s="72" t="s">
        <v>13</v>
      </c>
      <c r="B514" s="72" t="s">
        <v>13</v>
      </c>
      <c r="C514" s="3042" t="s">
        <v>14</v>
      </c>
      <c r="D514" s="3043"/>
      <c r="E514" s="3043"/>
      <c r="F514" s="3043"/>
      <c r="G514" s="3044"/>
      <c r="H514" s="3044"/>
      <c r="I514" s="3044"/>
      <c r="J514" s="3045"/>
      <c r="K514" s="249">
        <f>K365+K371+K377+K383+K389+K394+K399+K405+K411+K415+K420+K425+K430+K435+K440+K445+K450+K455+K459+K469+K471+K475+K495+K479+K483+K487+K491+K501+K507+K513</f>
        <v>4596.58</v>
      </c>
      <c r="L514" s="249">
        <f>L365+L371+L377+L383+L389+L394+L399+L405+L411+L415+L420+L425+L430+L435+L440+L445+L450+L455+L459+L469+L471+L475+L495+L479+L483+L487+L491+L501+L507+L513</f>
        <v>339.6</v>
      </c>
      <c r="M514" s="249">
        <f t="shared" ref="M514:P514" si="168">M365+M371+M377+M383+M389+M394+M399+M405+M411+M415+M420+M425+M430+M435+M440+M445+M450+M455+M459+M468+M471+M475+M495+M479+M483+M487+M491+M501+M507+M513</f>
        <v>21.5</v>
      </c>
      <c r="N514" s="249">
        <f t="shared" si="168"/>
        <v>4256.9799999999996</v>
      </c>
      <c r="O514" s="249">
        <f t="shared" si="168"/>
        <v>3510</v>
      </c>
      <c r="P514" s="249">
        <f t="shared" si="168"/>
        <v>6015</v>
      </c>
      <c r="Q514" s="73"/>
      <c r="R514" s="105"/>
      <c r="S514" s="105"/>
      <c r="T514" s="114"/>
      <c r="U514" s="127"/>
      <c r="V514" s="127"/>
      <c r="W514" s="127"/>
      <c r="X514" s="127"/>
      <c r="Y514" s="127"/>
      <c r="Z514" s="127"/>
    </row>
    <row r="515" spans="1:26" ht="12" customHeight="1" thickBot="1">
      <c r="A515" s="72" t="s">
        <v>13</v>
      </c>
      <c r="B515" s="3075" t="s">
        <v>59</v>
      </c>
      <c r="C515" s="3075"/>
      <c r="D515" s="3075"/>
      <c r="E515" s="3075"/>
      <c r="F515" s="3075"/>
      <c r="G515" s="3075"/>
      <c r="H515" s="3075"/>
      <c r="I515" s="3075"/>
      <c r="J515" s="3076"/>
      <c r="K515" s="241">
        <f t="shared" ref="K515:P515" si="169">K514+K351</f>
        <v>11290.28</v>
      </c>
      <c r="L515" s="241">
        <f t="shared" si="169"/>
        <v>366.3</v>
      </c>
      <c r="M515" s="241">
        <f t="shared" si="169"/>
        <v>38.700000000000003</v>
      </c>
      <c r="N515" s="241">
        <f t="shared" si="169"/>
        <v>10923.98</v>
      </c>
      <c r="O515" s="241">
        <f t="shared" si="169"/>
        <v>8037.6</v>
      </c>
      <c r="P515" s="241">
        <f t="shared" si="169"/>
        <v>7294.3</v>
      </c>
      <c r="Q515" s="83"/>
      <c r="R515" s="83"/>
      <c r="S515" s="83"/>
      <c r="T515" s="84"/>
      <c r="U515" s="115"/>
      <c r="V515" s="115"/>
      <c r="W515" s="115"/>
      <c r="X515" s="115"/>
      <c r="Y515" s="115"/>
      <c r="Z515" s="115"/>
    </row>
    <row r="516" spans="1:26" ht="1.2" hidden="1" customHeight="1" thickBot="1">
      <c r="A516" s="2405"/>
      <c r="B516" s="2744" t="s">
        <v>385</v>
      </c>
      <c r="C516" s="2744"/>
      <c r="D516" s="2744"/>
      <c r="E516" s="2744"/>
      <c r="F516" s="2744"/>
      <c r="G516" s="385"/>
      <c r="H516" s="2744"/>
      <c r="I516" s="2744"/>
      <c r="J516" s="2744"/>
      <c r="K516" s="2744"/>
      <c r="L516" s="2744"/>
      <c r="M516" s="2744"/>
      <c r="N516" s="2744"/>
      <c r="O516" s="2744"/>
      <c r="P516" s="2744"/>
      <c r="Q516" s="1166"/>
      <c r="R516" s="2744"/>
      <c r="S516" s="2744"/>
      <c r="T516" s="2745"/>
      <c r="U516" s="115"/>
      <c r="V516" s="115"/>
      <c r="W516" s="115"/>
      <c r="X516" s="115"/>
      <c r="Y516" s="115"/>
      <c r="Z516" s="115"/>
    </row>
    <row r="517" spans="1:26" ht="13.95" hidden="1" customHeight="1" thickBot="1">
      <c r="A517" s="2405"/>
      <c r="B517" s="368"/>
      <c r="C517" s="363"/>
      <c r="D517" s="363"/>
      <c r="E517" s="363"/>
      <c r="F517" s="363"/>
      <c r="G517" s="363"/>
      <c r="H517" s="363"/>
      <c r="I517" s="363"/>
      <c r="J517" s="363"/>
      <c r="K517" s="363"/>
      <c r="L517" s="363"/>
      <c r="M517" s="363"/>
      <c r="N517" s="363"/>
      <c r="O517" s="363"/>
      <c r="P517" s="364"/>
      <c r="Q517" s="276"/>
      <c r="R517" s="363"/>
      <c r="S517" s="370"/>
      <c r="T517" s="1168"/>
      <c r="U517" s="115"/>
      <c r="V517" s="115"/>
      <c r="W517" s="115"/>
      <c r="X517" s="115"/>
      <c r="Y517" s="115"/>
      <c r="Z517" s="115"/>
    </row>
    <row r="518" spans="1:26" ht="13.95" hidden="1" customHeight="1" thickBot="1">
      <c r="A518" s="2405"/>
      <c r="B518" s="134" t="s">
        <v>11</v>
      </c>
      <c r="C518" s="2839" t="s">
        <v>402</v>
      </c>
      <c r="D518" s="2840"/>
      <c r="E518" s="2840"/>
      <c r="F518" s="2840"/>
      <c r="G518" s="2840"/>
      <c r="H518" s="2840"/>
      <c r="I518" s="2840"/>
      <c r="J518" s="2840"/>
      <c r="K518" s="2840"/>
      <c r="L518" s="2840"/>
      <c r="M518" s="2840"/>
      <c r="N518" s="2840"/>
      <c r="O518" s="2840"/>
      <c r="P518" s="2840"/>
      <c r="Q518" s="2840"/>
      <c r="R518" s="2840"/>
      <c r="S518" s="2840"/>
      <c r="T518" s="2841"/>
      <c r="U518" s="115"/>
      <c r="V518" s="115"/>
      <c r="W518" s="115"/>
      <c r="X518" s="115"/>
      <c r="Y518" s="115"/>
      <c r="Z518" s="115"/>
    </row>
    <row r="519" spans="1:26" ht="24.6" hidden="1" customHeight="1" thickBot="1">
      <c r="A519" s="2405"/>
      <c r="B519" s="368"/>
      <c r="C519" s="363"/>
      <c r="D519" s="363"/>
      <c r="E519" s="363"/>
      <c r="F519" s="363"/>
      <c r="G519" s="363"/>
      <c r="H519" s="363"/>
      <c r="I519" s="363"/>
      <c r="J519" s="363"/>
      <c r="K519" s="363"/>
      <c r="L519" s="363"/>
      <c r="M519" s="363"/>
      <c r="N519" s="363"/>
      <c r="O519" s="363"/>
      <c r="P519" s="364"/>
      <c r="Q519" s="377" t="s">
        <v>497</v>
      </c>
      <c r="R519" s="370"/>
      <c r="S519" s="370"/>
      <c r="T519" s="1168"/>
      <c r="U519" s="115"/>
      <c r="V519" s="115"/>
      <c r="W519" s="115"/>
      <c r="X519" s="115"/>
      <c r="Y519" s="115"/>
      <c r="Z519" s="115"/>
    </row>
    <row r="520" spans="1:26" ht="13.95" hidden="1" customHeight="1" thickBot="1">
      <c r="A520" s="2405"/>
      <c r="B520" s="2815" t="s">
        <v>11</v>
      </c>
      <c r="C520" s="2817" t="s">
        <v>11</v>
      </c>
      <c r="D520" s="3105"/>
      <c r="E520" s="3106"/>
      <c r="F520" s="3107"/>
      <c r="G520" s="3114" t="s">
        <v>498</v>
      </c>
      <c r="H520" s="2821" t="s">
        <v>40</v>
      </c>
      <c r="I520" s="2823" t="s">
        <v>160</v>
      </c>
      <c r="J520" s="192" t="s">
        <v>80</v>
      </c>
      <c r="K520" s="334">
        <f>L520+N520</f>
        <v>0</v>
      </c>
      <c r="L520" s="196">
        <f>L526*1</f>
        <v>0</v>
      </c>
      <c r="M520" s="196">
        <f t="shared" ref="M520:P524" si="170">M526*1</f>
        <v>0</v>
      </c>
      <c r="N520" s="196">
        <f t="shared" si="170"/>
        <v>0</v>
      </c>
      <c r="O520" s="196">
        <f t="shared" si="170"/>
        <v>0</v>
      </c>
      <c r="P520" s="196">
        <f t="shared" si="170"/>
        <v>0</v>
      </c>
      <c r="Q520" s="2748"/>
      <c r="R520" s="381"/>
      <c r="S520" s="431"/>
      <c r="T520" s="380"/>
      <c r="U520" s="115"/>
      <c r="V520" s="115"/>
      <c r="W520" s="115"/>
      <c r="X520" s="115"/>
      <c r="Y520" s="115"/>
      <c r="Z520" s="115"/>
    </row>
    <row r="521" spans="1:26" ht="13.95" hidden="1" customHeight="1" thickBot="1">
      <c r="A521" s="2405"/>
      <c r="B521" s="2842"/>
      <c r="C521" s="2835"/>
      <c r="D521" s="3108"/>
      <c r="E521" s="3109"/>
      <c r="F521" s="3110"/>
      <c r="G521" s="3115"/>
      <c r="H521" s="2837"/>
      <c r="I521" s="2834"/>
      <c r="J521" s="193" t="s">
        <v>68</v>
      </c>
      <c r="K521" s="351">
        <f t="shared" ref="K521:K524" si="171">L521+N521</f>
        <v>0</v>
      </c>
      <c r="L521" s="352">
        <f>L527*1</f>
        <v>0</v>
      </c>
      <c r="M521" s="352">
        <f t="shared" si="170"/>
        <v>0</v>
      </c>
      <c r="N521" s="352">
        <f t="shared" si="170"/>
        <v>0</v>
      </c>
      <c r="O521" s="352">
        <f t="shared" si="170"/>
        <v>0</v>
      </c>
      <c r="P521" s="352">
        <f t="shared" si="170"/>
        <v>0</v>
      </c>
      <c r="Q521" s="2748"/>
      <c r="R521" s="381"/>
      <c r="S521" s="381"/>
      <c r="T521" s="380"/>
      <c r="U521" s="115"/>
      <c r="V521" s="115"/>
      <c r="W521" s="115"/>
      <c r="X521" s="115"/>
      <c r="Y521" s="115"/>
      <c r="Z521" s="115"/>
    </row>
    <row r="522" spans="1:26" ht="13.95" hidden="1" customHeight="1" thickBot="1">
      <c r="A522" s="2405"/>
      <c r="B522" s="2842"/>
      <c r="C522" s="2835"/>
      <c r="D522" s="3108"/>
      <c r="E522" s="3109"/>
      <c r="F522" s="3110"/>
      <c r="G522" s="3115"/>
      <c r="H522" s="2837"/>
      <c r="I522" s="2834"/>
      <c r="J522" s="193" t="s">
        <v>36</v>
      </c>
      <c r="K522" s="351">
        <f t="shared" si="171"/>
        <v>0</v>
      </c>
      <c r="L522" s="352">
        <f>L528*1</f>
        <v>0</v>
      </c>
      <c r="M522" s="352">
        <f t="shared" si="170"/>
        <v>0</v>
      </c>
      <c r="N522" s="352">
        <f t="shared" si="170"/>
        <v>0</v>
      </c>
      <c r="O522" s="352">
        <f t="shared" si="170"/>
        <v>0</v>
      </c>
      <c r="P522" s="352">
        <f t="shared" si="170"/>
        <v>0</v>
      </c>
      <c r="Q522" s="2748"/>
      <c r="R522" s="381"/>
      <c r="S522" s="381"/>
      <c r="T522" s="380"/>
      <c r="U522" s="115"/>
      <c r="V522" s="115"/>
      <c r="W522" s="115"/>
      <c r="X522" s="115"/>
      <c r="Y522" s="115"/>
      <c r="Z522" s="115"/>
    </row>
    <row r="523" spans="1:26" ht="13.95" hidden="1" customHeight="1" thickBot="1">
      <c r="A523" s="2405"/>
      <c r="B523" s="2842"/>
      <c r="C523" s="2835"/>
      <c r="D523" s="3108"/>
      <c r="E523" s="3109"/>
      <c r="F523" s="3110"/>
      <c r="G523" s="3115"/>
      <c r="H523" s="2837"/>
      <c r="I523" s="2834"/>
      <c r="J523" s="193" t="s">
        <v>495</v>
      </c>
      <c r="K523" s="351">
        <f t="shared" si="171"/>
        <v>0</v>
      </c>
      <c r="L523" s="352">
        <f>L529*1</f>
        <v>0</v>
      </c>
      <c r="M523" s="352">
        <f t="shared" si="170"/>
        <v>0</v>
      </c>
      <c r="N523" s="352">
        <f t="shared" si="170"/>
        <v>0</v>
      </c>
      <c r="O523" s="352">
        <f t="shared" si="170"/>
        <v>0</v>
      </c>
      <c r="P523" s="352">
        <f t="shared" si="170"/>
        <v>0</v>
      </c>
      <c r="Q523" s="1357"/>
      <c r="R523" s="1864"/>
      <c r="S523" s="1864"/>
      <c r="T523" s="120"/>
      <c r="U523" s="115"/>
      <c r="V523" s="115"/>
      <c r="W523" s="115"/>
      <c r="X523" s="115"/>
      <c r="Y523" s="115"/>
      <c r="Z523" s="115"/>
    </row>
    <row r="524" spans="1:26" ht="13.95" hidden="1" customHeight="1" thickBot="1">
      <c r="A524" s="2405"/>
      <c r="B524" s="2842"/>
      <c r="C524" s="2835"/>
      <c r="D524" s="3108"/>
      <c r="E524" s="3109"/>
      <c r="F524" s="3110"/>
      <c r="G524" s="3115"/>
      <c r="H524" s="2837"/>
      <c r="I524" s="2834"/>
      <c r="J524" s="479" t="s">
        <v>52</v>
      </c>
      <c r="K524" s="344">
        <f t="shared" si="171"/>
        <v>0</v>
      </c>
      <c r="L524" s="349">
        <f>L530*1</f>
        <v>0</v>
      </c>
      <c r="M524" s="349">
        <f t="shared" si="170"/>
        <v>0</v>
      </c>
      <c r="N524" s="349">
        <f t="shared" si="170"/>
        <v>0</v>
      </c>
      <c r="O524" s="349">
        <f t="shared" si="170"/>
        <v>0</v>
      </c>
      <c r="P524" s="349">
        <f t="shared" si="170"/>
        <v>0</v>
      </c>
      <c r="Q524" s="596"/>
      <c r="R524" s="1864"/>
      <c r="S524" s="1864"/>
      <c r="T524" s="120"/>
      <c r="U524" s="115"/>
      <c r="V524" s="115"/>
      <c r="W524" s="115"/>
      <c r="X524" s="115"/>
      <c r="Y524" s="115"/>
      <c r="Z524" s="115"/>
    </row>
    <row r="525" spans="1:26" ht="13.2" hidden="1" customHeight="1" thickBot="1">
      <c r="A525" s="2405"/>
      <c r="B525" s="2816"/>
      <c r="C525" s="2818"/>
      <c r="D525" s="3111"/>
      <c r="E525" s="3112"/>
      <c r="F525" s="3113"/>
      <c r="G525" s="3116"/>
      <c r="H525" s="2822"/>
      <c r="I525" s="2822"/>
      <c r="J525" s="152" t="s">
        <v>12</v>
      </c>
      <c r="K525" s="153">
        <f>SUM(K520:K524)</f>
        <v>0</v>
      </c>
      <c r="L525" s="153">
        <f t="shared" ref="L525:P525" si="172">SUM(L520:L524)</f>
        <v>0</v>
      </c>
      <c r="M525" s="153">
        <f t="shared" si="172"/>
        <v>0</v>
      </c>
      <c r="N525" s="14">
        <f t="shared" si="172"/>
        <v>0</v>
      </c>
      <c r="O525" s="174">
        <f t="shared" si="172"/>
        <v>0</v>
      </c>
      <c r="P525" s="174">
        <f t="shared" si="172"/>
        <v>0</v>
      </c>
      <c r="Q525" s="612"/>
      <c r="R525" s="389"/>
      <c r="S525" s="389"/>
      <c r="T525" s="390"/>
      <c r="U525" s="115"/>
      <c r="V525" s="115"/>
      <c r="W525" s="115"/>
      <c r="X525" s="115"/>
      <c r="Y525" s="115"/>
      <c r="Z525" s="115"/>
    </row>
    <row r="526" spans="1:26" ht="1.2" hidden="1" customHeight="1" thickBot="1">
      <c r="A526" s="2405"/>
      <c r="B526" s="3129"/>
      <c r="C526" s="3132"/>
      <c r="D526" s="3134"/>
      <c r="E526" s="2966"/>
      <c r="F526" s="2967"/>
      <c r="G526" s="2819"/>
      <c r="H526" s="2821" t="s">
        <v>40</v>
      </c>
      <c r="I526" s="2823" t="s">
        <v>553</v>
      </c>
      <c r="J526" s="149" t="s">
        <v>80</v>
      </c>
      <c r="K526" s="334">
        <f>L526+N526</f>
        <v>0</v>
      </c>
      <c r="L526" s="196">
        <v>0</v>
      </c>
      <c r="M526" s="335"/>
      <c r="N526" s="191">
        <v>0</v>
      </c>
      <c r="O526" s="705">
        <v>0</v>
      </c>
      <c r="P526" s="705">
        <v>0</v>
      </c>
      <c r="Q526" s="2748" t="s">
        <v>554</v>
      </c>
      <c r="R526" s="381"/>
      <c r="S526" s="431"/>
      <c r="T526" s="380" t="s">
        <v>41</v>
      </c>
      <c r="U526" s="115"/>
      <c r="V526" s="115"/>
      <c r="W526" s="115"/>
      <c r="X526" s="115"/>
      <c r="Y526" s="115"/>
      <c r="Z526" s="115"/>
    </row>
    <row r="527" spans="1:26" ht="13.95" hidden="1" customHeight="1" thickBot="1">
      <c r="A527" s="2405"/>
      <c r="B527" s="3130"/>
      <c r="C527" s="3133"/>
      <c r="D527" s="3135"/>
      <c r="E527" s="2968"/>
      <c r="F527" s="2969"/>
      <c r="G527" s="2836"/>
      <c r="H527" s="2837"/>
      <c r="I527" s="2834"/>
      <c r="J527" s="29" t="s">
        <v>68</v>
      </c>
      <c r="K527" s="344">
        <f t="shared" ref="K527:K531" si="173">L527+N527</f>
        <v>0</v>
      </c>
      <c r="L527" s="352">
        <v>0</v>
      </c>
      <c r="M527" s="353">
        <v>0</v>
      </c>
      <c r="N527" s="393">
        <v>0</v>
      </c>
      <c r="O527" s="706">
        <v>0</v>
      </c>
      <c r="P527" s="706">
        <v>0</v>
      </c>
      <c r="Q527" s="2748"/>
      <c r="R527" s="381"/>
      <c r="S527" s="381"/>
      <c r="T527" s="380"/>
      <c r="U527" s="115"/>
      <c r="V527" s="115"/>
      <c r="W527" s="115"/>
      <c r="X527" s="115"/>
      <c r="Y527" s="115"/>
      <c r="Z527" s="115"/>
    </row>
    <row r="528" spans="1:26" ht="13.95" hidden="1" customHeight="1" thickBot="1">
      <c r="A528" s="2405"/>
      <c r="B528" s="3130"/>
      <c r="C528" s="3133"/>
      <c r="D528" s="3135"/>
      <c r="E528" s="2968"/>
      <c r="F528" s="2969"/>
      <c r="G528" s="2836"/>
      <c r="H528" s="2837"/>
      <c r="I528" s="2834"/>
      <c r="J528" s="29" t="s">
        <v>36</v>
      </c>
      <c r="K528" s="351">
        <f t="shared" si="173"/>
        <v>0</v>
      </c>
      <c r="L528" s="352">
        <v>0</v>
      </c>
      <c r="M528" s="353">
        <v>0</v>
      </c>
      <c r="N528" s="393">
        <v>0</v>
      </c>
      <c r="O528" s="706">
        <v>0</v>
      </c>
      <c r="P528" s="706">
        <v>0</v>
      </c>
      <c r="Q528" s="2748"/>
      <c r="R528" s="381"/>
      <c r="S528" s="381"/>
      <c r="T528" s="380"/>
      <c r="U528" s="115"/>
      <c r="V528" s="115"/>
      <c r="W528" s="115"/>
      <c r="X528" s="115"/>
      <c r="Y528" s="115"/>
      <c r="Z528" s="115"/>
    </row>
    <row r="529" spans="1:26" ht="13.95" hidden="1" customHeight="1" thickBot="1">
      <c r="A529" s="2405"/>
      <c r="B529" s="3130"/>
      <c r="C529" s="3133"/>
      <c r="D529" s="3135"/>
      <c r="E529" s="2968"/>
      <c r="F529" s="2969"/>
      <c r="G529" s="2836"/>
      <c r="H529" s="2837"/>
      <c r="I529" s="2834"/>
      <c r="J529" s="29" t="s">
        <v>495</v>
      </c>
      <c r="K529" s="351">
        <f>L529+N529</f>
        <v>0</v>
      </c>
      <c r="L529" s="352">
        <v>0</v>
      </c>
      <c r="M529" s="353">
        <v>0</v>
      </c>
      <c r="N529" s="527">
        <v>0</v>
      </c>
      <c r="O529" s="706">
        <v>0</v>
      </c>
      <c r="P529" s="706">
        <v>0</v>
      </c>
      <c r="Q529" s="1357"/>
      <c r="R529" s="1864"/>
      <c r="S529" s="1864"/>
      <c r="T529" s="120"/>
      <c r="U529" s="115"/>
      <c r="V529" s="115"/>
      <c r="W529" s="115"/>
      <c r="X529" s="115"/>
      <c r="Y529" s="115"/>
      <c r="Z529" s="115"/>
    </row>
    <row r="530" spans="1:26" ht="35.4" hidden="1" customHeight="1" thickBot="1">
      <c r="A530" s="2405"/>
      <c r="B530" s="3130"/>
      <c r="C530" s="3133"/>
      <c r="D530" s="3135"/>
      <c r="E530" s="2968"/>
      <c r="F530" s="2969"/>
      <c r="G530" s="2836"/>
      <c r="H530" s="2837"/>
      <c r="I530" s="2834"/>
      <c r="J530" s="13" t="s">
        <v>52</v>
      </c>
      <c r="K530" s="351">
        <f t="shared" si="173"/>
        <v>0</v>
      </c>
      <c r="L530" s="338">
        <v>0</v>
      </c>
      <c r="M530" s="339">
        <v>0</v>
      </c>
      <c r="N530" s="521">
        <v>0</v>
      </c>
      <c r="O530" s="707">
        <v>0</v>
      </c>
      <c r="P530" s="707">
        <v>0</v>
      </c>
      <c r="Q530" s="596"/>
      <c r="R530" s="1864"/>
      <c r="S530" s="1864"/>
      <c r="T530" s="120"/>
      <c r="U530" s="115"/>
      <c r="V530" s="115"/>
      <c r="W530" s="115"/>
      <c r="X530" s="115"/>
      <c r="Y530" s="115"/>
      <c r="Z530" s="115"/>
    </row>
    <row r="531" spans="1:26" ht="68.400000000000006" hidden="1" customHeight="1" thickBot="1">
      <c r="A531" s="2405"/>
      <c r="B531" s="3131"/>
      <c r="C531" s="2818"/>
      <c r="D531" s="3136"/>
      <c r="E531" s="2970"/>
      <c r="F531" s="2971"/>
      <c r="G531" s="2820"/>
      <c r="H531" s="2822"/>
      <c r="I531" s="2822"/>
      <c r="J531" s="483" t="s">
        <v>12</v>
      </c>
      <c r="K531" s="344">
        <f t="shared" si="173"/>
        <v>0</v>
      </c>
      <c r="L531" s="153">
        <f t="shared" ref="L531:P531" si="174">SUM(L526:L530)</f>
        <v>0</v>
      </c>
      <c r="M531" s="153">
        <f t="shared" si="174"/>
        <v>0</v>
      </c>
      <c r="N531" s="14">
        <f t="shared" si="174"/>
        <v>0</v>
      </c>
      <c r="O531" s="174">
        <f t="shared" si="174"/>
        <v>0</v>
      </c>
      <c r="P531" s="174">
        <f t="shared" si="174"/>
        <v>0</v>
      </c>
      <c r="Q531" s="612"/>
      <c r="R531" s="389"/>
      <c r="S531" s="389"/>
      <c r="T531" s="390"/>
      <c r="U531" s="115"/>
      <c r="V531" s="115"/>
      <c r="W531" s="115"/>
      <c r="X531" s="115"/>
      <c r="Y531" s="115"/>
      <c r="Z531" s="115"/>
    </row>
    <row r="532" spans="1:26" ht="13.95" hidden="1" customHeight="1" thickBot="1">
      <c r="A532" s="2405"/>
      <c r="B532" s="72"/>
      <c r="C532" s="3042"/>
      <c r="D532" s="3043"/>
      <c r="E532" s="3043"/>
      <c r="F532" s="3043"/>
      <c r="G532" s="3044"/>
      <c r="H532" s="3044"/>
      <c r="I532" s="3044"/>
      <c r="J532" s="3045"/>
      <c r="K532" s="249">
        <f>K525*1</f>
        <v>0</v>
      </c>
      <c r="L532" s="249">
        <f t="shared" ref="L532:P532" si="175">L525*1</f>
        <v>0</v>
      </c>
      <c r="M532" s="249">
        <f t="shared" si="175"/>
        <v>0</v>
      </c>
      <c r="N532" s="249">
        <f t="shared" si="175"/>
        <v>0</v>
      </c>
      <c r="O532" s="249">
        <f t="shared" si="175"/>
        <v>0</v>
      </c>
      <c r="P532" s="249">
        <f t="shared" si="175"/>
        <v>0</v>
      </c>
      <c r="Q532" s="73"/>
      <c r="R532" s="105"/>
      <c r="S532" s="105"/>
      <c r="T532" s="114"/>
      <c r="U532" s="115"/>
      <c r="V532" s="115"/>
      <c r="W532" s="115"/>
      <c r="X532" s="115"/>
      <c r="Y532" s="115"/>
      <c r="Z532" s="115"/>
    </row>
    <row r="533" spans="1:26" ht="0.6" hidden="1" customHeight="1" thickBot="1">
      <c r="A533" s="2405"/>
      <c r="B533" s="3117" t="s">
        <v>59</v>
      </c>
      <c r="C533" s="3117"/>
      <c r="D533" s="3117"/>
      <c r="E533" s="3117"/>
      <c r="F533" s="3117"/>
      <c r="G533" s="3117"/>
      <c r="H533" s="3117"/>
      <c r="I533" s="3117"/>
      <c r="J533" s="3118"/>
      <c r="K533" s="2407">
        <f>K525*1</f>
        <v>0</v>
      </c>
      <c r="L533" s="2407">
        <f t="shared" ref="L533:P533" si="176">L525*1</f>
        <v>0</v>
      </c>
      <c r="M533" s="2407">
        <f t="shared" si="176"/>
        <v>0</v>
      </c>
      <c r="N533" s="2408">
        <f>N525*1</f>
        <v>0</v>
      </c>
      <c r="O533" s="2409">
        <f t="shared" si="176"/>
        <v>0</v>
      </c>
      <c r="P533" s="2409">
        <f t="shared" si="176"/>
        <v>0</v>
      </c>
      <c r="Q533" s="2410"/>
      <c r="R533" s="2410"/>
      <c r="S533" s="2410"/>
      <c r="T533" s="2411"/>
      <c r="U533" s="115"/>
      <c r="V533" s="115"/>
      <c r="W533" s="115"/>
      <c r="X533" s="115"/>
      <c r="Y533" s="115"/>
      <c r="Z533" s="115"/>
    </row>
    <row r="534" spans="1:26" ht="13.8" thickBot="1">
      <c r="A534" s="2414"/>
      <c r="B534" s="2747"/>
      <c r="C534" s="2747"/>
      <c r="D534" s="2728"/>
      <c r="E534" s="2728"/>
      <c r="F534" s="2728"/>
      <c r="G534" s="2728"/>
      <c r="H534" s="2728"/>
      <c r="I534" s="3119" t="s">
        <v>564</v>
      </c>
      <c r="J534" s="3119"/>
      <c r="K534" s="1003">
        <f>L534+N534</f>
        <v>7192.9699999999993</v>
      </c>
      <c r="L534" s="2415">
        <v>1373.6</v>
      </c>
      <c r="M534" s="1003">
        <v>9</v>
      </c>
      <c r="N534" s="1003">
        <v>5819.37</v>
      </c>
      <c r="O534" s="2416"/>
      <c r="P534" s="1002"/>
      <c r="Q534" s="1564"/>
      <c r="R534" s="1564"/>
      <c r="S534" s="1564"/>
      <c r="T534" s="1565"/>
      <c r="U534" s="115"/>
      <c r="V534" s="115"/>
      <c r="W534" s="115"/>
      <c r="X534" s="115"/>
      <c r="Y534" s="115"/>
      <c r="Z534" s="115"/>
    </row>
    <row r="535" spans="1:26" ht="13.8" thickBot="1">
      <c r="A535" s="2406"/>
      <c r="B535" s="2412"/>
      <c r="C535" s="2412"/>
      <c r="D535" s="2413"/>
      <c r="E535" s="2413"/>
      <c r="F535" s="2413"/>
      <c r="G535" s="2413"/>
      <c r="H535" s="2413"/>
      <c r="I535" s="2413"/>
      <c r="J535" s="2413" t="s">
        <v>726</v>
      </c>
      <c r="K535" s="1192">
        <f>K536-K534</f>
        <v>23050.100000000006</v>
      </c>
      <c r="L535" s="1192">
        <f t="shared" ref="L535:P535" si="177">L536-L534</f>
        <v>1337.1999999999998</v>
      </c>
      <c r="M535" s="1192">
        <f t="shared" si="177"/>
        <v>118.7</v>
      </c>
      <c r="N535" s="1192">
        <f t="shared" si="177"/>
        <v>21712.9</v>
      </c>
      <c r="O535" s="1192">
        <f t="shared" si="177"/>
        <v>15776.13</v>
      </c>
      <c r="P535" s="1192">
        <f t="shared" si="177"/>
        <v>8229.35</v>
      </c>
      <c r="Q535" s="1000"/>
      <c r="R535" s="1000"/>
      <c r="S535" s="1000"/>
      <c r="T535" s="1001"/>
      <c r="U535" s="115"/>
      <c r="V535" s="115"/>
      <c r="W535" s="115"/>
      <c r="X535" s="115"/>
      <c r="Y535" s="115"/>
      <c r="Z535" s="115"/>
    </row>
    <row r="536" spans="1:26" ht="13.8" thickBot="1">
      <c r="A536" s="2417"/>
      <c r="B536" s="3120" t="s">
        <v>15</v>
      </c>
      <c r="C536" s="3120"/>
      <c r="D536" s="3120"/>
      <c r="E536" s="3120"/>
      <c r="F536" s="3120"/>
      <c r="G536" s="3120"/>
      <c r="H536" s="3120"/>
      <c r="I536" s="3120"/>
      <c r="J536" s="3120"/>
      <c r="K536" s="1191">
        <f>K69+K246+K514+K532+K351</f>
        <v>30243.070000000003</v>
      </c>
      <c r="L536" s="1191">
        <f t="shared" ref="L536:P536" si="178">L69+L246+L514+L532+L351</f>
        <v>2710.7999999999997</v>
      </c>
      <c r="M536" s="1191">
        <f t="shared" si="178"/>
        <v>127.7</v>
      </c>
      <c r="N536" s="1191">
        <f t="shared" si="178"/>
        <v>27532.27</v>
      </c>
      <c r="O536" s="1191">
        <f t="shared" si="178"/>
        <v>15776.13</v>
      </c>
      <c r="P536" s="1191">
        <f t="shared" si="178"/>
        <v>8229.35</v>
      </c>
      <c r="Q536" s="3121"/>
      <c r="R536" s="3121"/>
      <c r="S536" s="3121"/>
      <c r="T536" s="3122"/>
      <c r="U536" s="115"/>
      <c r="V536" s="115"/>
      <c r="W536" s="115"/>
      <c r="X536" s="115"/>
      <c r="Y536" s="115"/>
      <c r="Z536" s="115"/>
    </row>
    <row r="537" spans="1:26">
      <c r="B537" s="126"/>
      <c r="C537" s="126"/>
      <c r="D537" s="126"/>
      <c r="E537" s="126"/>
      <c r="F537" s="126"/>
      <c r="G537" s="126"/>
      <c r="H537" s="601"/>
      <c r="I537" s="127"/>
      <c r="J537" s="602"/>
      <c r="K537" s="1139"/>
      <c r="L537" s="708"/>
      <c r="M537" s="708"/>
      <c r="N537" s="708"/>
      <c r="O537" s="708"/>
      <c r="P537" s="313"/>
      <c r="Q537" s="128"/>
      <c r="R537" s="128"/>
      <c r="S537" s="128"/>
      <c r="T537" s="128"/>
      <c r="U537" s="127"/>
      <c r="V537" s="127"/>
      <c r="W537" s="127"/>
      <c r="X537" s="127"/>
      <c r="Y537" s="127"/>
      <c r="Z537" s="127"/>
    </row>
    <row r="538" spans="1:26">
      <c r="B538" s="126"/>
      <c r="C538" s="126"/>
      <c r="D538" s="126"/>
      <c r="E538" s="126"/>
      <c r="F538" s="126"/>
      <c r="G538" s="126"/>
      <c r="H538" s="601"/>
      <c r="I538" s="127"/>
      <c r="J538" s="602"/>
      <c r="K538" s="603"/>
      <c r="L538" s="313"/>
      <c r="M538" s="313"/>
      <c r="N538" s="313"/>
      <c r="O538" s="603"/>
      <c r="P538" s="313"/>
      <c r="Q538" s="709"/>
      <c r="R538" s="128"/>
      <c r="S538" s="128"/>
      <c r="T538" s="128"/>
      <c r="U538" s="127"/>
      <c r="V538" s="127"/>
      <c r="W538" s="127"/>
      <c r="X538" s="127"/>
      <c r="Y538" s="127"/>
      <c r="Z538" s="127"/>
    </row>
    <row r="539" spans="1:26">
      <c r="B539" s="126"/>
      <c r="C539" s="126"/>
      <c r="D539" s="126"/>
      <c r="E539" s="126"/>
      <c r="F539" s="126"/>
      <c r="G539" s="126"/>
      <c r="H539" s="314"/>
      <c r="I539" s="315"/>
      <c r="J539" s="315" t="s">
        <v>36</v>
      </c>
      <c r="K539" s="316">
        <f>K11+K73+K252+K355+K522</f>
        <v>85.3</v>
      </c>
      <c r="L539" s="316">
        <f>L11+L73+L252+L355+L522</f>
        <v>85.3</v>
      </c>
      <c r="M539" s="316">
        <f>M11+M73+M252+M355+M522</f>
        <v>55.199999999999996</v>
      </c>
      <c r="N539" s="316">
        <f>N11+N73+N252+N355+N522</f>
        <v>0</v>
      </c>
      <c r="O539" s="613"/>
      <c r="P539" s="127"/>
      <c r="Q539" s="709"/>
      <c r="R539" s="128"/>
      <c r="S539" s="128"/>
      <c r="T539" s="128"/>
      <c r="U539" s="127"/>
      <c r="V539" s="127"/>
      <c r="W539" s="127"/>
      <c r="X539" s="127"/>
      <c r="Y539" s="127"/>
      <c r="Z539" s="127"/>
    </row>
    <row r="540" spans="1:26">
      <c r="B540" s="126"/>
      <c r="C540" s="126"/>
      <c r="D540" s="126"/>
      <c r="E540" s="126"/>
      <c r="F540" s="126"/>
      <c r="G540" s="126"/>
      <c r="H540" s="126"/>
      <c r="I540" s="272"/>
      <c r="J540" s="272" t="s">
        <v>80</v>
      </c>
      <c r="K540" s="316">
        <f>K9+K71+K250+K353+K520</f>
        <v>4776.5</v>
      </c>
      <c r="L540" s="316">
        <f>L9+L71+L250+L353+L520</f>
        <v>0</v>
      </c>
      <c r="M540" s="316">
        <f>M9+M71+M250+M353+M520</f>
        <v>0</v>
      </c>
      <c r="N540" s="316">
        <f>N9+N71+N250+N353+N520</f>
        <v>4776.5</v>
      </c>
      <c r="O540" s="710"/>
      <c r="P540" s="127"/>
      <c r="Q540" s="709"/>
      <c r="R540" s="128"/>
      <c r="S540" s="128"/>
      <c r="T540" s="128"/>
      <c r="U540" s="127"/>
      <c r="V540" s="127"/>
      <c r="W540" s="127"/>
      <c r="X540" s="127"/>
      <c r="Y540" s="127"/>
      <c r="Z540" s="127"/>
    </row>
    <row r="541" spans="1:26">
      <c r="B541" s="126"/>
      <c r="C541" s="126"/>
      <c r="D541" s="126"/>
      <c r="E541" s="126"/>
      <c r="F541" s="126"/>
      <c r="G541" s="126"/>
      <c r="H541" s="126"/>
      <c r="I541" s="272"/>
      <c r="J541" s="272" t="s">
        <v>290</v>
      </c>
      <c r="K541" s="316">
        <f>K10+K72+K251+K521+K354</f>
        <v>17015.3</v>
      </c>
      <c r="L541" s="316">
        <f>L10+L72+L251+L521+L354</f>
        <v>1251.9000000000001</v>
      </c>
      <c r="M541" s="316">
        <f>M10+M72+M251+M521+M354</f>
        <v>63.5</v>
      </c>
      <c r="N541" s="316">
        <f>N10+N72+N251+N521+N354</f>
        <v>15763.4</v>
      </c>
      <c r="O541" s="711"/>
      <c r="P541" s="127"/>
      <c r="Q541" s="709"/>
      <c r="R541" s="604"/>
      <c r="S541" s="128"/>
      <c r="T541" s="128"/>
      <c r="U541" s="127"/>
      <c r="V541" s="127"/>
      <c r="W541" s="127"/>
      <c r="X541" s="127"/>
      <c r="Y541" s="127"/>
      <c r="Z541" s="127"/>
    </row>
    <row r="542" spans="1:26">
      <c r="B542" s="126"/>
      <c r="C542" s="126"/>
      <c r="D542" s="126"/>
      <c r="E542" s="126"/>
      <c r="F542" s="126"/>
      <c r="G542" s="126"/>
      <c r="H542" s="126"/>
      <c r="I542" s="272"/>
      <c r="J542" s="272" t="s">
        <v>52</v>
      </c>
      <c r="K542" s="316">
        <f>K13+K75+K254+K357+K524</f>
        <v>1173</v>
      </c>
      <c r="L542" s="316">
        <f>L13+L75+L254+L357+L524</f>
        <v>0</v>
      </c>
      <c r="M542" s="316">
        <f>M13+M75+M254+M357+M524</f>
        <v>0</v>
      </c>
      <c r="N542" s="316">
        <f>N13+N75+N254+N357+N524</f>
        <v>1173</v>
      </c>
      <c r="O542" s="712"/>
      <c r="P542" s="127"/>
      <c r="Q542" s="709"/>
      <c r="R542" s="128"/>
      <c r="S542" s="128"/>
      <c r="T542" s="128"/>
      <c r="U542" s="127"/>
      <c r="V542" s="127"/>
      <c r="W542" s="127"/>
      <c r="X542" s="127"/>
      <c r="Y542" s="127"/>
      <c r="Z542" s="127"/>
    </row>
    <row r="543" spans="1:26">
      <c r="B543" s="126"/>
      <c r="C543" s="126"/>
      <c r="D543" s="126"/>
      <c r="E543" s="126"/>
      <c r="F543" s="126"/>
      <c r="G543" s="126"/>
      <c r="H543" s="126"/>
      <c r="I543" s="272"/>
      <c r="J543" s="272" t="s">
        <v>495</v>
      </c>
      <c r="K543" s="316">
        <f>K12+K74+K253+K356+K523</f>
        <v>7192.9700000000012</v>
      </c>
      <c r="L543" s="316">
        <f>L12+L74+L253+L356+L523</f>
        <v>1373.6</v>
      </c>
      <c r="M543" s="316">
        <f>M12+M74+M253+M356+M523</f>
        <v>9</v>
      </c>
      <c r="N543" s="316">
        <f>N12+N74+N253+N356+N523</f>
        <v>5819.37</v>
      </c>
      <c r="O543" s="713"/>
      <c r="P543" s="127"/>
      <c r="Q543" s="709"/>
      <c r="R543" s="128"/>
      <c r="S543" s="128"/>
      <c r="T543" s="128"/>
      <c r="U543" s="127"/>
      <c r="V543" s="127"/>
      <c r="W543" s="127"/>
      <c r="X543" s="127"/>
      <c r="Y543" s="127"/>
      <c r="Z543" s="127"/>
    </row>
    <row r="544" spans="1:26">
      <c r="B544" s="126"/>
      <c r="C544" s="126"/>
      <c r="D544" s="126"/>
      <c r="E544" s="126"/>
      <c r="F544" s="126"/>
      <c r="G544" s="126"/>
      <c r="H544" s="126"/>
      <c r="I544" s="272"/>
      <c r="J544" s="272" t="s">
        <v>131</v>
      </c>
      <c r="K544" s="317">
        <f>K358*1</f>
        <v>0</v>
      </c>
      <c r="L544" s="317">
        <f>L358*1</f>
        <v>0</v>
      </c>
      <c r="M544" s="317">
        <f>M358*1</f>
        <v>0</v>
      </c>
      <c r="N544" s="317">
        <f>N358*1</f>
        <v>0</v>
      </c>
      <c r="O544" s="127"/>
      <c r="P544" s="127"/>
      <c r="Q544" s="128"/>
      <c r="R544" s="128"/>
      <c r="S544" s="128"/>
      <c r="T544" s="128"/>
      <c r="U544" s="127"/>
      <c r="V544" s="127"/>
      <c r="W544" s="127"/>
      <c r="X544" s="127"/>
      <c r="Y544" s="127"/>
      <c r="Z544" s="127"/>
    </row>
    <row r="545" spans="2:26">
      <c r="B545" s="126"/>
      <c r="C545" s="126"/>
      <c r="D545" s="126"/>
      <c r="E545" s="126"/>
      <c r="F545" s="126"/>
      <c r="G545" s="126"/>
      <c r="H545" s="126"/>
      <c r="I545" s="272"/>
      <c r="J545" s="272" t="s">
        <v>7</v>
      </c>
      <c r="K545" s="317">
        <f>K539+K540+K541+K542+K543+K544</f>
        <v>30243.07</v>
      </c>
      <c r="L545" s="317">
        <f t="shared" ref="L545:M545" si="179">L539+L540+L541+L542+L543+L544</f>
        <v>2710.8</v>
      </c>
      <c r="M545" s="317">
        <f t="shared" si="179"/>
        <v>127.69999999999999</v>
      </c>
      <c r="N545" s="317">
        <f>N539+N540+N541+N542+N543+N544</f>
        <v>27532.27</v>
      </c>
      <c r="O545" s="271"/>
      <c r="P545" s="11"/>
      <c r="Q545" s="1187"/>
      <c r="R545" s="128"/>
      <c r="S545" s="128"/>
      <c r="T545" s="128"/>
      <c r="U545" s="127"/>
      <c r="V545" s="127"/>
      <c r="W545" s="127"/>
      <c r="X545" s="127"/>
      <c r="Y545" s="127"/>
      <c r="Z545" s="127"/>
    </row>
    <row r="546" spans="2:26" s="123" customFormat="1">
      <c r="B546" s="126"/>
      <c r="C546" s="126"/>
      <c r="D546" s="126"/>
      <c r="E546" s="126"/>
      <c r="F546" s="126"/>
      <c r="G546" s="126"/>
      <c r="H546" s="126"/>
      <c r="I546" s="272"/>
      <c r="J546" s="272"/>
      <c r="K546" s="317"/>
      <c r="L546" s="317"/>
      <c r="M546" s="317"/>
      <c r="N546" s="317"/>
      <c r="O546" s="271"/>
      <c r="P546" s="11"/>
      <c r="Q546" s="1187"/>
      <c r="R546" s="128"/>
      <c r="S546" s="128"/>
      <c r="T546" s="128"/>
      <c r="U546" s="127"/>
      <c r="V546" s="127"/>
      <c r="W546" s="127"/>
      <c r="X546" s="127"/>
      <c r="Y546" s="127"/>
      <c r="Z546" s="127"/>
    </row>
    <row r="547" spans="2:26" s="123" customFormat="1">
      <c r="B547" s="126"/>
      <c r="C547" s="126"/>
      <c r="D547" s="126"/>
      <c r="E547" s="126"/>
      <c r="F547" s="126"/>
      <c r="G547" s="126"/>
      <c r="H547" s="126"/>
      <c r="I547" s="272"/>
      <c r="J547" s="272"/>
      <c r="K547" s="317"/>
      <c r="L547" s="317"/>
      <c r="M547" s="317"/>
      <c r="N547" s="317"/>
      <c r="O547" s="271"/>
      <c r="P547" s="11"/>
      <c r="Q547" s="1187"/>
      <c r="R547" s="128"/>
      <c r="S547" s="128"/>
      <c r="T547" s="128"/>
      <c r="U547" s="127"/>
      <c r="V547" s="127"/>
      <c r="W547" s="127"/>
      <c r="X547" s="127"/>
      <c r="Y547" s="127"/>
      <c r="Z547" s="127"/>
    </row>
    <row r="548" spans="2:26" s="123" customFormat="1">
      <c r="B548" s="126"/>
      <c r="C548" s="126"/>
      <c r="D548" s="126"/>
      <c r="E548" s="126"/>
      <c r="F548" s="126"/>
      <c r="G548" s="126"/>
      <c r="H548" s="126"/>
      <c r="I548" s="272"/>
      <c r="J548" s="272"/>
      <c r="K548" s="317"/>
      <c r="L548" s="317"/>
      <c r="M548" s="317"/>
      <c r="N548" s="317"/>
      <c r="O548" s="271"/>
      <c r="P548" s="11"/>
      <c r="Q548" s="1187"/>
      <c r="R548" s="128"/>
      <c r="S548" s="128"/>
      <c r="T548" s="128"/>
      <c r="U548" s="127"/>
      <c r="V548" s="127"/>
      <c r="W548" s="127"/>
      <c r="X548" s="127"/>
      <c r="Y548" s="127"/>
      <c r="Z548" s="127"/>
    </row>
    <row r="549" spans="2:26" s="123" customFormat="1">
      <c r="B549" s="126"/>
      <c r="C549" s="126"/>
      <c r="D549" s="126"/>
      <c r="E549" s="126"/>
      <c r="F549" s="126"/>
      <c r="G549" s="126"/>
      <c r="H549" s="126"/>
      <c r="I549" s="272"/>
      <c r="J549" s="272"/>
      <c r="K549" s="317"/>
      <c r="L549" s="317"/>
      <c r="M549" s="317"/>
      <c r="N549" s="317"/>
      <c r="O549" s="271"/>
      <c r="P549" s="11"/>
      <c r="Q549" s="1187"/>
      <c r="R549" s="128"/>
      <c r="S549" s="128"/>
      <c r="T549" s="128"/>
      <c r="U549" s="127"/>
      <c r="V549" s="127"/>
      <c r="W549" s="127"/>
      <c r="X549" s="127"/>
      <c r="Y549" s="127"/>
      <c r="Z549" s="127"/>
    </row>
    <row r="550" spans="2:26" s="123" customFormat="1">
      <c r="B550" s="126"/>
      <c r="C550" s="126"/>
      <c r="D550" s="126"/>
      <c r="E550" s="126"/>
      <c r="F550" s="126"/>
      <c r="G550" s="126"/>
      <c r="H550" s="126"/>
      <c r="I550" s="272"/>
      <c r="J550" s="272"/>
      <c r="K550" s="317"/>
      <c r="L550" s="317"/>
      <c r="M550" s="317"/>
      <c r="N550" s="317"/>
      <c r="O550" s="271"/>
      <c r="P550" s="11"/>
      <c r="Q550" s="1187"/>
      <c r="R550" s="128"/>
      <c r="S550" s="128"/>
      <c r="T550" s="128"/>
      <c r="U550" s="127"/>
      <c r="V550" s="127"/>
      <c r="W550" s="127"/>
      <c r="X550" s="127"/>
      <c r="Y550" s="127"/>
      <c r="Z550" s="127"/>
    </row>
    <row r="551" spans="2:26" ht="13.8" thickBot="1">
      <c r="B551" s="126"/>
      <c r="C551" s="126"/>
      <c r="D551" s="126"/>
      <c r="E551" s="126"/>
      <c r="F551" s="126"/>
      <c r="G551" s="123"/>
      <c r="H551" s="126"/>
      <c r="I551" s="127"/>
      <c r="J551" s="127"/>
      <c r="K551" s="1204" t="s">
        <v>16</v>
      </c>
      <c r="L551" s="317"/>
      <c r="M551" s="317"/>
      <c r="N551" s="317"/>
      <c r="O551" s="127"/>
      <c r="P551" s="127"/>
      <c r="Q551" s="128"/>
      <c r="R551" s="128"/>
      <c r="S551" s="128"/>
      <c r="T551" s="128"/>
      <c r="U551" s="127"/>
      <c r="V551" s="127"/>
      <c r="W551" s="127"/>
      <c r="X551" s="127"/>
      <c r="Y551" s="127"/>
      <c r="Z551" s="127"/>
    </row>
    <row r="552" spans="2:26" ht="26.4" customHeight="1" thickBot="1">
      <c r="B552" s="127"/>
      <c r="C552" s="3123" t="s">
        <v>17</v>
      </c>
      <c r="D552" s="3124"/>
      <c r="E552" s="3124"/>
      <c r="F552" s="3124"/>
      <c r="G552" s="3124"/>
      <c r="H552" s="3124"/>
      <c r="I552" s="3124"/>
      <c r="J552" s="3125"/>
      <c r="K552" s="3126" t="s">
        <v>374</v>
      </c>
      <c r="L552" s="3127"/>
      <c r="M552" s="3127"/>
      <c r="N552" s="3128"/>
      <c r="O552" s="127"/>
      <c r="P552" s="127"/>
      <c r="Q552" s="127"/>
      <c r="R552" s="110"/>
      <c r="S552" s="127"/>
      <c r="T552" s="127"/>
      <c r="U552" s="127"/>
      <c r="V552" s="127"/>
      <c r="W552" s="127"/>
      <c r="X552" s="127"/>
      <c r="Y552" s="127"/>
      <c r="Z552" s="127"/>
    </row>
    <row r="553" spans="2:26" ht="13.95" customHeight="1" thickBot="1">
      <c r="B553" s="127"/>
      <c r="C553" s="3146" t="s">
        <v>18</v>
      </c>
      <c r="D553" s="3147"/>
      <c r="E553" s="3147"/>
      <c r="F553" s="3147"/>
      <c r="G553" s="3147"/>
      <c r="H553" s="3147"/>
      <c r="I553" s="3147"/>
      <c r="J553" s="3148"/>
      <c r="K553" s="3149">
        <f>K554+K555+K556+K559+K557+K558+K560</f>
        <v>30243.07</v>
      </c>
      <c r="L553" s="3150"/>
      <c r="M553" s="3150"/>
      <c r="N553" s="3151"/>
      <c r="O553" s="2781"/>
      <c r="P553" s="11"/>
      <c r="Q553" s="269"/>
      <c r="R553" s="110"/>
      <c r="S553" s="127"/>
      <c r="T553" s="127"/>
      <c r="U553" s="127"/>
      <c r="V553" s="127"/>
      <c r="W553" s="127"/>
      <c r="X553" s="127"/>
      <c r="Y553" s="127"/>
      <c r="Z553" s="127"/>
    </row>
    <row r="554" spans="2:26" ht="13.2" customHeight="1">
      <c r="B554" s="127"/>
      <c r="C554" s="3152" t="s">
        <v>60</v>
      </c>
      <c r="D554" s="3153"/>
      <c r="E554" s="3153"/>
      <c r="F554" s="3153"/>
      <c r="G554" s="3153"/>
      <c r="H554" s="3153"/>
      <c r="I554" s="3153"/>
      <c r="J554" s="3154"/>
      <c r="K554" s="3155">
        <v>85.3</v>
      </c>
      <c r="L554" s="3156"/>
      <c r="M554" s="3156"/>
      <c r="N554" s="3157"/>
      <c r="O554" s="127"/>
      <c r="P554" s="1188"/>
      <c r="Q554" s="127"/>
      <c r="R554" s="110"/>
      <c r="S554" s="127"/>
      <c r="T554" s="127"/>
      <c r="U554" s="127"/>
      <c r="V554" s="127"/>
      <c r="W554" s="127"/>
      <c r="X554" s="127"/>
      <c r="Y554" s="127"/>
      <c r="Z554" s="127"/>
    </row>
    <row r="555" spans="2:26" ht="13.2" customHeight="1">
      <c r="B555" s="127"/>
      <c r="C555" s="3137" t="s">
        <v>158</v>
      </c>
      <c r="D555" s="3138"/>
      <c r="E555" s="3138"/>
      <c r="F555" s="3138"/>
      <c r="G555" s="3138"/>
      <c r="H555" s="3138"/>
      <c r="I555" s="3138"/>
      <c r="J555" s="3139"/>
      <c r="K555" s="3140"/>
      <c r="L555" s="3141"/>
      <c r="M555" s="3141"/>
      <c r="N555" s="3142"/>
      <c r="O555" s="127"/>
      <c r="P555" s="1188"/>
      <c r="Q555" s="127"/>
      <c r="R555" s="110"/>
      <c r="S555" s="127"/>
      <c r="T555" s="127"/>
      <c r="U555" s="127"/>
      <c r="V555" s="127"/>
      <c r="W555" s="127"/>
      <c r="X555" s="127"/>
      <c r="Y555" s="127"/>
      <c r="Z555" s="127"/>
    </row>
    <row r="556" spans="2:26" ht="13.2" customHeight="1">
      <c r="B556" s="127"/>
      <c r="C556" s="3137" t="s">
        <v>73</v>
      </c>
      <c r="D556" s="3138"/>
      <c r="E556" s="3138"/>
      <c r="F556" s="3138"/>
      <c r="G556" s="3138"/>
      <c r="H556" s="3138"/>
      <c r="I556" s="3138"/>
      <c r="J556" s="3139"/>
      <c r="K556" s="3140">
        <v>0</v>
      </c>
      <c r="L556" s="3141"/>
      <c r="M556" s="3141"/>
      <c r="N556" s="3142"/>
      <c r="O556" s="127"/>
      <c r="P556" s="1188"/>
      <c r="Q556" s="127"/>
      <c r="R556" s="110"/>
      <c r="S556" s="127"/>
      <c r="T556" s="127"/>
      <c r="U556" s="127"/>
      <c r="V556" s="127"/>
      <c r="W556" s="127"/>
      <c r="X556" s="127"/>
      <c r="Y556" s="127"/>
      <c r="Z556" s="127"/>
    </row>
    <row r="557" spans="2:26" ht="13.2" customHeight="1">
      <c r="B557" s="127"/>
      <c r="C557" s="3137" t="s">
        <v>343</v>
      </c>
      <c r="D557" s="3138"/>
      <c r="E557" s="3138"/>
      <c r="F557" s="3138"/>
      <c r="G557" s="3138"/>
      <c r="H557" s="3138"/>
      <c r="I557" s="3138"/>
      <c r="J557" s="3139"/>
      <c r="K557" s="3143">
        <v>1173</v>
      </c>
      <c r="L557" s="3144"/>
      <c r="M557" s="3144"/>
      <c r="N557" s="3145"/>
      <c r="O557" s="127"/>
      <c r="P557" s="1188"/>
      <c r="Q557" s="127"/>
      <c r="R557" s="110"/>
      <c r="S557" s="127"/>
      <c r="T557" s="127"/>
      <c r="U557" s="127"/>
      <c r="V557" s="127"/>
      <c r="W557" s="127"/>
      <c r="X557" s="127"/>
      <c r="Y557" s="127"/>
      <c r="Z557" s="127"/>
    </row>
    <row r="558" spans="2:26" ht="13.2" customHeight="1">
      <c r="B558" s="127"/>
      <c r="C558" s="3137" t="s">
        <v>62</v>
      </c>
      <c r="D558" s="3138"/>
      <c r="E558" s="3138"/>
      <c r="F558" s="3138"/>
      <c r="G558" s="3138"/>
      <c r="H558" s="3138"/>
      <c r="I558" s="3138"/>
      <c r="J558" s="3139"/>
      <c r="K558" s="3140">
        <v>4776.5</v>
      </c>
      <c r="L558" s="3141"/>
      <c r="M558" s="3141"/>
      <c r="N558" s="3142"/>
      <c r="O558" s="11"/>
      <c r="P558" s="1188"/>
      <c r="Q558" s="127"/>
      <c r="R558" s="110"/>
      <c r="S558" s="127"/>
      <c r="T558" s="127"/>
      <c r="U558" s="127"/>
      <c r="V558" s="127"/>
      <c r="W558" s="127"/>
      <c r="X558" s="127"/>
      <c r="Y558" s="127"/>
      <c r="Z558" s="127"/>
    </row>
    <row r="559" spans="2:26" ht="13.2" customHeight="1">
      <c r="B559" s="127"/>
      <c r="C559" s="3168" t="s">
        <v>63</v>
      </c>
      <c r="D559" s="3169"/>
      <c r="E559" s="3169"/>
      <c r="F559" s="3169"/>
      <c r="G559" s="3169"/>
      <c r="H559" s="3169"/>
      <c r="I559" s="3169"/>
      <c r="J559" s="3170"/>
      <c r="K559" s="3140">
        <v>17015.3</v>
      </c>
      <c r="L559" s="3141"/>
      <c r="M559" s="3141"/>
      <c r="N559" s="3142"/>
      <c r="O559" s="714"/>
      <c r="P559" s="1189"/>
      <c r="Q559" s="11"/>
      <c r="R559" s="110"/>
      <c r="S559" s="127"/>
      <c r="T559" s="127"/>
      <c r="U559" s="127"/>
      <c r="V559" s="127"/>
      <c r="W559" s="127"/>
      <c r="X559" s="127"/>
      <c r="Y559" s="127"/>
      <c r="Z559" s="127"/>
    </row>
    <row r="560" spans="2:26" ht="13.95" customHeight="1" thickBot="1">
      <c r="B560" s="127"/>
      <c r="C560" s="3168" t="s">
        <v>528</v>
      </c>
      <c r="D560" s="3169"/>
      <c r="E560" s="3169"/>
      <c r="F560" s="3169"/>
      <c r="G560" s="3169"/>
      <c r="H560" s="3169"/>
      <c r="I560" s="3169"/>
      <c r="J560" s="3170"/>
      <c r="K560" s="3140">
        <v>7192.97</v>
      </c>
      <c r="L560" s="3141"/>
      <c r="M560" s="3141"/>
      <c r="N560" s="3142"/>
      <c r="O560" s="11"/>
      <c r="P560" s="1190"/>
      <c r="Q560" s="11"/>
      <c r="R560" s="110"/>
      <c r="S560" s="127"/>
      <c r="T560" s="127"/>
      <c r="U560" s="127"/>
      <c r="V560" s="127"/>
      <c r="W560" s="127"/>
      <c r="X560" s="127"/>
      <c r="Y560" s="127"/>
      <c r="Z560" s="127"/>
    </row>
    <row r="561" spans="2:26" ht="13.95" customHeight="1" thickBot="1">
      <c r="B561" s="127"/>
      <c r="C561" s="3171" t="s">
        <v>19</v>
      </c>
      <c r="D561" s="3172"/>
      <c r="E561" s="3172"/>
      <c r="F561" s="3172"/>
      <c r="G561" s="3173"/>
      <c r="H561" s="3173"/>
      <c r="I561" s="3173"/>
      <c r="J561" s="3174"/>
      <c r="K561" s="3149">
        <f>SUM(K562:N562)</f>
        <v>0</v>
      </c>
      <c r="L561" s="3150"/>
      <c r="M561" s="3150"/>
      <c r="N561" s="3151"/>
      <c r="O561" s="127"/>
      <c r="P561" s="127"/>
      <c r="Q561" s="127"/>
      <c r="R561" s="110"/>
      <c r="S561" s="127"/>
      <c r="T561" s="127"/>
      <c r="U561" s="127"/>
      <c r="V561" s="127"/>
      <c r="W561" s="127"/>
      <c r="X561" s="127"/>
      <c r="Y561" s="127"/>
      <c r="Z561" s="127"/>
    </row>
    <row r="562" spans="2:26" ht="13.95" customHeight="1" thickBot="1">
      <c r="B562" s="127"/>
      <c r="C562" s="3158" t="s">
        <v>64</v>
      </c>
      <c r="D562" s="3159"/>
      <c r="E562" s="3159"/>
      <c r="F562" s="3159"/>
      <c r="G562" s="3160"/>
      <c r="H562" s="3160"/>
      <c r="I562" s="3160"/>
      <c r="J562" s="3161"/>
      <c r="K562" s="3141"/>
      <c r="L562" s="3141"/>
      <c r="M562" s="3141"/>
      <c r="N562" s="3142"/>
      <c r="O562" s="272"/>
      <c r="P562" s="127"/>
      <c r="Q562" s="127"/>
      <c r="R562" s="110"/>
      <c r="S562" s="127"/>
      <c r="T562" s="127"/>
      <c r="U562" s="127"/>
      <c r="V562" s="127"/>
      <c r="W562" s="127"/>
      <c r="X562" s="127"/>
      <c r="Y562" s="127"/>
      <c r="Z562" s="127"/>
    </row>
    <row r="563" spans="2:26" ht="13.95" customHeight="1" thickBot="1">
      <c r="B563" s="127"/>
      <c r="C563" s="3162" t="s">
        <v>20</v>
      </c>
      <c r="D563" s="3163"/>
      <c r="E563" s="3163"/>
      <c r="F563" s="3163"/>
      <c r="G563" s="3164"/>
      <c r="H563" s="3164"/>
      <c r="I563" s="3164"/>
      <c r="J563" s="3165"/>
      <c r="K563" s="3166">
        <f>K561+K553</f>
        <v>30243.07</v>
      </c>
      <c r="L563" s="3166"/>
      <c r="M563" s="3166"/>
      <c r="N563" s="3167"/>
      <c r="O563" s="2781"/>
      <c r="P563" s="127"/>
      <c r="Q563" s="127"/>
      <c r="R563" s="110"/>
      <c r="S563" s="127"/>
      <c r="T563" s="127"/>
      <c r="U563" s="127"/>
      <c r="V563" s="127"/>
      <c r="W563" s="127"/>
      <c r="X563" s="127"/>
      <c r="Y563" s="127"/>
      <c r="Z563" s="127"/>
    </row>
  </sheetData>
  <mergeCells count="616">
    <mergeCell ref="C562:J562"/>
    <mergeCell ref="K562:N562"/>
    <mergeCell ref="C563:J563"/>
    <mergeCell ref="K563:N563"/>
    <mergeCell ref="C559:J559"/>
    <mergeCell ref="K559:N559"/>
    <mergeCell ref="C560:J560"/>
    <mergeCell ref="K560:N560"/>
    <mergeCell ref="C561:J561"/>
    <mergeCell ref="K561:N561"/>
    <mergeCell ref="C556:J556"/>
    <mergeCell ref="K556:N556"/>
    <mergeCell ref="C557:J557"/>
    <mergeCell ref="K557:N557"/>
    <mergeCell ref="C558:J558"/>
    <mergeCell ref="K558:N558"/>
    <mergeCell ref="C553:J553"/>
    <mergeCell ref="K553:N553"/>
    <mergeCell ref="C554:J554"/>
    <mergeCell ref="K554:N554"/>
    <mergeCell ref="C555:J555"/>
    <mergeCell ref="K555:N555"/>
    <mergeCell ref="C532:J532"/>
    <mergeCell ref="B533:J533"/>
    <mergeCell ref="I534:J534"/>
    <mergeCell ref="B536:J536"/>
    <mergeCell ref="Q536:T536"/>
    <mergeCell ref="C552:J552"/>
    <mergeCell ref="K552:N552"/>
    <mergeCell ref="B526:B531"/>
    <mergeCell ref="C526:C531"/>
    <mergeCell ref="D526:F531"/>
    <mergeCell ref="G526:G531"/>
    <mergeCell ref="H526:H531"/>
    <mergeCell ref="I526:I531"/>
    <mergeCell ref="C514:J514"/>
    <mergeCell ref="B515:J515"/>
    <mergeCell ref="C518:T518"/>
    <mergeCell ref="B520:B525"/>
    <mergeCell ref="C520:C525"/>
    <mergeCell ref="D520:F525"/>
    <mergeCell ref="G520:G525"/>
    <mergeCell ref="H520:H525"/>
    <mergeCell ref="I520:I525"/>
    <mergeCell ref="B508:B513"/>
    <mergeCell ref="C508:C513"/>
    <mergeCell ref="D508:F513"/>
    <mergeCell ref="G508:G513"/>
    <mergeCell ref="H508:H513"/>
    <mergeCell ref="I508:I513"/>
    <mergeCell ref="I496:I501"/>
    <mergeCell ref="B502:B507"/>
    <mergeCell ref="C502:C507"/>
    <mergeCell ref="D502:F507"/>
    <mergeCell ref="G502:G507"/>
    <mergeCell ref="H502:H507"/>
    <mergeCell ref="I502:I507"/>
    <mergeCell ref="B492:B495"/>
    <mergeCell ref="C492:C495"/>
    <mergeCell ref="G492:G495"/>
    <mergeCell ref="H492:H495"/>
    <mergeCell ref="I492:I495"/>
    <mergeCell ref="B496:B501"/>
    <mergeCell ref="C496:C501"/>
    <mergeCell ref="D496:F501"/>
    <mergeCell ref="G496:G501"/>
    <mergeCell ref="H496:H501"/>
    <mergeCell ref="G484:G487"/>
    <mergeCell ref="H484:H487"/>
    <mergeCell ref="I484:I487"/>
    <mergeCell ref="B488:B491"/>
    <mergeCell ref="C488:C491"/>
    <mergeCell ref="G488:G491"/>
    <mergeCell ref="H488:H491"/>
    <mergeCell ref="I488:I491"/>
    <mergeCell ref="B476:B479"/>
    <mergeCell ref="C476:C479"/>
    <mergeCell ref="G476:G479"/>
    <mergeCell ref="H476:H479"/>
    <mergeCell ref="I476:I479"/>
    <mergeCell ref="B480:B483"/>
    <mergeCell ref="C480:C483"/>
    <mergeCell ref="G480:G483"/>
    <mergeCell ref="H480:H483"/>
    <mergeCell ref="I480:I483"/>
    <mergeCell ref="B472:B475"/>
    <mergeCell ref="C472:C475"/>
    <mergeCell ref="D472:F475"/>
    <mergeCell ref="G472:G475"/>
    <mergeCell ref="H472:H475"/>
    <mergeCell ref="I472:I475"/>
    <mergeCell ref="I464:I468"/>
    <mergeCell ref="Q464:Q465"/>
    <mergeCell ref="B470:B471"/>
    <mergeCell ref="C470:C471"/>
    <mergeCell ref="D470:F471"/>
    <mergeCell ref="G470:G471"/>
    <mergeCell ref="H470:H471"/>
    <mergeCell ref="I470:I471"/>
    <mergeCell ref="G460:G463"/>
    <mergeCell ref="H460:H463"/>
    <mergeCell ref="G464:G469"/>
    <mergeCell ref="H464:H468"/>
    <mergeCell ref="B451:B455"/>
    <mergeCell ref="C451:C455"/>
    <mergeCell ref="G451:G455"/>
    <mergeCell ref="H451:H455"/>
    <mergeCell ref="B464:B469"/>
    <mergeCell ref="D464:F469"/>
    <mergeCell ref="C464:C469"/>
    <mergeCell ref="I451:I455"/>
    <mergeCell ref="B456:B459"/>
    <mergeCell ref="C456:C459"/>
    <mergeCell ref="G456:G459"/>
    <mergeCell ref="H456:H459"/>
    <mergeCell ref="I456:I459"/>
    <mergeCell ref="B441:B445"/>
    <mergeCell ref="C441:C445"/>
    <mergeCell ref="G441:G445"/>
    <mergeCell ref="H441:H445"/>
    <mergeCell ref="I441:I445"/>
    <mergeCell ref="B446:B450"/>
    <mergeCell ref="C446:C450"/>
    <mergeCell ref="G446:G450"/>
    <mergeCell ref="H446:H450"/>
    <mergeCell ref="I446:I450"/>
    <mergeCell ref="B431:B435"/>
    <mergeCell ref="C431:C435"/>
    <mergeCell ref="G431:G435"/>
    <mergeCell ref="H431:H435"/>
    <mergeCell ref="I431:I435"/>
    <mergeCell ref="B436:B440"/>
    <mergeCell ref="C436:C440"/>
    <mergeCell ref="G436:G440"/>
    <mergeCell ref="H436:H440"/>
    <mergeCell ref="I436:I440"/>
    <mergeCell ref="B421:B425"/>
    <mergeCell ref="C421:C425"/>
    <mergeCell ref="G421:G425"/>
    <mergeCell ref="H421:H425"/>
    <mergeCell ref="I421:I425"/>
    <mergeCell ref="B426:B430"/>
    <mergeCell ref="C426:C430"/>
    <mergeCell ref="G426:G430"/>
    <mergeCell ref="H426:H430"/>
    <mergeCell ref="I426:I430"/>
    <mergeCell ref="B412:B415"/>
    <mergeCell ref="C412:C415"/>
    <mergeCell ref="G412:G415"/>
    <mergeCell ref="H412:H415"/>
    <mergeCell ref="I412:I415"/>
    <mergeCell ref="B416:B420"/>
    <mergeCell ref="C416:C420"/>
    <mergeCell ref="G416:G420"/>
    <mergeCell ref="H416:H420"/>
    <mergeCell ref="I416:I420"/>
    <mergeCell ref="B406:B411"/>
    <mergeCell ref="C406:C411"/>
    <mergeCell ref="D406:F411"/>
    <mergeCell ref="G406:G411"/>
    <mergeCell ref="H406:H411"/>
    <mergeCell ref="I406:I411"/>
    <mergeCell ref="B400:B405"/>
    <mergeCell ref="C400:C405"/>
    <mergeCell ref="D400:F405"/>
    <mergeCell ref="G400:G405"/>
    <mergeCell ref="H400:H405"/>
    <mergeCell ref="I400:I405"/>
    <mergeCell ref="B390:B394"/>
    <mergeCell ref="C390:C394"/>
    <mergeCell ref="G390:G394"/>
    <mergeCell ref="H390:H394"/>
    <mergeCell ref="I390:I394"/>
    <mergeCell ref="B395:B399"/>
    <mergeCell ref="C395:C399"/>
    <mergeCell ref="G395:G399"/>
    <mergeCell ref="H395:H399"/>
    <mergeCell ref="I395:I399"/>
    <mergeCell ref="B384:B389"/>
    <mergeCell ref="C384:C389"/>
    <mergeCell ref="D384:F389"/>
    <mergeCell ref="G384:G389"/>
    <mergeCell ref="H384:H389"/>
    <mergeCell ref="I384:I389"/>
    <mergeCell ref="B378:B383"/>
    <mergeCell ref="C378:C383"/>
    <mergeCell ref="D378:F383"/>
    <mergeCell ref="G378:G383"/>
    <mergeCell ref="H378:H383"/>
    <mergeCell ref="I378:I383"/>
    <mergeCell ref="B372:B377"/>
    <mergeCell ref="C372:C377"/>
    <mergeCell ref="D372:F377"/>
    <mergeCell ref="G372:G377"/>
    <mergeCell ref="H372:H377"/>
    <mergeCell ref="I372:I377"/>
    <mergeCell ref="B366:B371"/>
    <mergeCell ref="C366:C371"/>
    <mergeCell ref="D366:F371"/>
    <mergeCell ref="G366:G371"/>
    <mergeCell ref="H366:H371"/>
    <mergeCell ref="I366:I371"/>
    <mergeCell ref="B360:B365"/>
    <mergeCell ref="C360:C365"/>
    <mergeCell ref="D360:F365"/>
    <mergeCell ref="G360:G365"/>
    <mergeCell ref="H360:H365"/>
    <mergeCell ref="I360:I365"/>
    <mergeCell ref="C351:J351"/>
    <mergeCell ref="C352:T352"/>
    <mergeCell ref="B353:B359"/>
    <mergeCell ref="C353:C359"/>
    <mergeCell ref="D353:F359"/>
    <mergeCell ref="G353:G359"/>
    <mergeCell ref="H353:H359"/>
    <mergeCell ref="I353:I359"/>
    <mergeCell ref="B339:B344"/>
    <mergeCell ref="C339:F344"/>
    <mergeCell ref="G339:G344"/>
    <mergeCell ref="H339:H344"/>
    <mergeCell ref="I339:I344"/>
    <mergeCell ref="B345:B350"/>
    <mergeCell ref="C345:F350"/>
    <mergeCell ref="G345:G350"/>
    <mergeCell ref="H345:H350"/>
    <mergeCell ref="I345:I350"/>
    <mergeCell ref="I327:I332"/>
    <mergeCell ref="B333:B338"/>
    <mergeCell ref="C333:C338"/>
    <mergeCell ref="G333:G338"/>
    <mergeCell ref="H333:H338"/>
    <mergeCell ref="I333:I338"/>
    <mergeCell ref="G323:G326"/>
    <mergeCell ref="C324:C326"/>
    <mergeCell ref="B327:B332"/>
    <mergeCell ref="C327:C332"/>
    <mergeCell ref="G327:G332"/>
    <mergeCell ref="H327:H332"/>
    <mergeCell ref="D333:F338"/>
    <mergeCell ref="B311:B316"/>
    <mergeCell ref="C311:C316"/>
    <mergeCell ref="G311:G316"/>
    <mergeCell ref="H311:H316"/>
    <mergeCell ref="I311:I316"/>
    <mergeCell ref="B317:B322"/>
    <mergeCell ref="C317:C322"/>
    <mergeCell ref="G317:G322"/>
    <mergeCell ref="H317:H322"/>
    <mergeCell ref="I317:I322"/>
    <mergeCell ref="D317:F322"/>
    <mergeCell ref="D311:F316"/>
    <mergeCell ref="B302:B305"/>
    <mergeCell ref="C302:C305"/>
    <mergeCell ref="G302:G305"/>
    <mergeCell ref="H302:H305"/>
    <mergeCell ref="I302:I305"/>
    <mergeCell ref="B306:B310"/>
    <mergeCell ref="C306:C310"/>
    <mergeCell ref="G306:G310"/>
    <mergeCell ref="H306:H310"/>
    <mergeCell ref="I306:I310"/>
    <mergeCell ref="B292:B295"/>
    <mergeCell ref="C292:C295"/>
    <mergeCell ref="G292:G295"/>
    <mergeCell ref="H292:H295"/>
    <mergeCell ref="I292:I295"/>
    <mergeCell ref="B296:B301"/>
    <mergeCell ref="C296:C301"/>
    <mergeCell ref="G296:G301"/>
    <mergeCell ref="H296:H301"/>
    <mergeCell ref="I296:I301"/>
    <mergeCell ref="D292:F295"/>
    <mergeCell ref="B280:B285"/>
    <mergeCell ref="C280:C285"/>
    <mergeCell ref="G280:G285"/>
    <mergeCell ref="H280:H285"/>
    <mergeCell ref="I280:I285"/>
    <mergeCell ref="G286:G291"/>
    <mergeCell ref="H286:H291"/>
    <mergeCell ref="B268:B273"/>
    <mergeCell ref="C268:C273"/>
    <mergeCell ref="G268:G273"/>
    <mergeCell ref="H268:H273"/>
    <mergeCell ref="I268:I273"/>
    <mergeCell ref="B274:B279"/>
    <mergeCell ref="C274:C279"/>
    <mergeCell ref="G274:G279"/>
    <mergeCell ref="H274:H279"/>
    <mergeCell ref="I274:I279"/>
    <mergeCell ref="D268:F273"/>
    <mergeCell ref="D286:F291"/>
    <mergeCell ref="D280:F285"/>
    <mergeCell ref="D274:F279"/>
    <mergeCell ref="B256:B261"/>
    <mergeCell ref="C256:C261"/>
    <mergeCell ref="G256:G261"/>
    <mergeCell ref="H256:H261"/>
    <mergeCell ref="I256:I261"/>
    <mergeCell ref="B262:B267"/>
    <mergeCell ref="C262:C267"/>
    <mergeCell ref="G262:G267"/>
    <mergeCell ref="H262:H267"/>
    <mergeCell ref="I262:I267"/>
    <mergeCell ref="D262:F267"/>
    <mergeCell ref="C246:J246"/>
    <mergeCell ref="B247:J247"/>
    <mergeCell ref="B248:T248"/>
    <mergeCell ref="C249:T249"/>
    <mergeCell ref="B250:B255"/>
    <mergeCell ref="C250:C255"/>
    <mergeCell ref="G250:G255"/>
    <mergeCell ref="H250:H255"/>
    <mergeCell ref="I250:I255"/>
    <mergeCell ref="B234:B239"/>
    <mergeCell ref="C234:C239"/>
    <mergeCell ref="D234:F239"/>
    <mergeCell ref="G234:G239"/>
    <mergeCell ref="H234:H239"/>
    <mergeCell ref="I234:I239"/>
    <mergeCell ref="B228:B233"/>
    <mergeCell ref="C228:C233"/>
    <mergeCell ref="D228:F233"/>
    <mergeCell ref="G228:G233"/>
    <mergeCell ref="H228:H233"/>
    <mergeCell ref="I228:I233"/>
    <mergeCell ref="D216:F221"/>
    <mergeCell ref="G216:G221"/>
    <mergeCell ref="H216:H221"/>
    <mergeCell ref="I216:I221"/>
    <mergeCell ref="B222:B227"/>
    <mergeCell ref="C222:C227"/>
    <mergeCell ref="D222:F227"/>
    <mergeCell ref="G222:G227"/>
    <mergeCell ref="H222:H227"/>
    <mergeCell ref="I222:I227"/>
    <mergeCell ref="D204:F209"/>
    <mergeCell ref="G204:G209"/>
    <mergeCell ref="H204:H209"/>
    <mergeCell ref="I204:I209"/>
    <mergeCell ref="B210:B215"/>
    <mergeCell ref="C210:C215"/>
    <mergeCell ref="D210:F215"/>
    <mergeCell ref="G210:G215"/>
    <mergeCell ref="H210:H215"/>
    <mergeCell ref="I210:I215"/>
    <mergeCell ref="B198:B203"/>
    <mergeCell ref="C198:C203"/>
    <mergeCell ref="D198:F203"/>
    <mergeCell ref="G198:G203"/>
    <mergeCell ref="H198:H203"/>
    <mergeCell ref="I198:I203"/>
    <mergeCell ref="B192:B197"/>
    <mergeCell ref="C192:C197"/>
    <mergeCell ref="D192:F197"/>
    <mergeCell ref="G192:G197"/>
    <mergeCell ref="H192:H197"/>
    <mergeCell ref="I192:I197"/>
    <mergeCell ref="B186:B191"/>
    <mergeCell ref="C186:C191"/>
    <mergeCell ref="D186:F191"/>
    <mergeCell ref="G186:G191"/>
    <mergeCell ref="H186:H191"/>
    <mergeCell ref="I186:I191"/>
    <mergeCell ref="B180:B185"/>
    <mergeCell ref="C180:C185"/>
    <mergeCell ref="D180:F185"/>
    <mergeCell ref="G180:G185"/>
    <mergeCell ref="H180:H185"/>
    <mergeCell ref="I180:I185"/>
    <mergeCell ref="I168:I173"/>
    <mergeCell ref="B174:B179"/>
    <mergeCell ref="C174:C179"/>
    <mergeCell ref="D174:F179"/>
    <mergeCell ref="G174:G179"/>
    <mergeCell ref="H174:H179"/>
    <mergeCell ref="I174:I179"/>
    <mergeCell ref="B163:B167"/>
    <mergeCell ref="C163:C167"/>
    <mergeCell ref="G163:G167"/>
    <mergeCell ref="H163:H167"/>
    <mergeCell ref="I163:I167"/>
    <mergeCell ref="B168:B173"/>
    <mergeCell ref="C168:C173"/>
    <mergeCell ref="D168:F173"/>
    <mergeCell ref="G168:G173"/>
    <mergeCell ref="H168:H173"/>
    <mergeCell ref="B157:B162"/>
    <mergeCell ref="C157:C162"/>
    <mergeCell ref="D157:F162"/>
    <mergeCell ref="G157:G162"/>
    <mergeCell ref="H157:H162"/>
    <mergeCell ref="I157:I162"/>
    <mergeCell ref="D145:F150"/>
    <mergeCell ref="G145:G150"/>
    <mergeCell ref="H145:H150"/>
    <mergeCell ref="I145:I150"/>
    <mergeCell ref="B151:B156"/>
    <mergeCell ref="C151:C156"/>
    <mergeCell ref="D151:F156"/>
    <mergeCell ref="G151:G156"/>
    <mergeCell ref="H151:H156"/>
    <mergeCell ref="I151:I156"/>
    <mergeCell ref="B139:B144"/>
    <mergeCell ref="C139:C144"/>
    <mergeCell ref="D139:F144"/>
    <mergeCell ref="G139:G144"/>
    <mergeCell ref="H139:H144"/>
    <mergeCell ref="I139:I144"/>
    <mergeCell ref="B133:B138"/>
    <mergeCell ref="C133:C138"/>
    <mergeCell ref="D133:F138"/>
    <mergeCell ref="G133:G138"/>
    <mergeCell ref="H133:H138"/>
    <mergeCell ref="I133:I138"/>
    <mergeCell ref="I123:I128"/>
    <mergeCell ref="B129:B132"/>
    <mergeCell ref="C129:C132"/>
    <mergeCell ref="G129:G132"/>
    <mergeCell ref="H129:H132"/>
    <mergeCell ref="I129:I132"/>
    <mergeCell ref="B119:B122"/>
    <mergeCell ref="C119:C122"/>
    <mergeCell ref="G119:G122"/>
    <mergeCell ref="H119:H122"/>
    <mergeCell ref="I119:I122"/>
    <mergeCell ref="B123:B128"/>
    <mergeCell ref="C123:C128"/>
    <mergeCell ref="D123:F128"/>
    <mergeCell ref="G123:G128"/>
    <mergeCell ref="H123:H128"/>
    <mergeCell ref="D119:F122"/>
    <mergeCell ref="D129:F132"/>
    <mergeCell ref="B113:B118"/>
    <mergeCell ref="C113:C118"/>
    <mergeCell ref="D113:F118"/>
    <mergeCell ref="G113:G118"/>
    <mergeCell ref="H113:H118"/>
    <mergeCell ref="I113:I118"/>
    <mergeCell ref="B107:B112"/>
    <mergeCell ref="C107:C112"/>
    <mergeCell ref="D107:F112"/>
    <mergeCell ref="G107:G112"/>
    <mergeCell ref="H107:H112"/>
    <mergeCell ref="I107:I112"/>
    <mergeCell ref="B101:B106"/>
    <mergeCell ref="C101:C106"/>
    <mergeCell ref="D101:F106"/>
    <mergeCell ref="G101:G106"/>
    <mergeCell ref="H101:H106"/>
    <mergeCell ref="I101:I106"/>
    <mergeCell ref="B95:B100"/>
    <mergeCell ref="C95:C100"/>
    <mergeCell ref="D95:F100"/>
    <mergeCell ref="G95:G100"/>
    <mergeCell ref="H95:H100"/>
    <mergeCell ref="I95:I100"/>
    <mergeCell ref="Q83:Q84"/>
    <mergeCell ref="B89:B94"/>
    <mergeCell ref="C89:C94"/>
    <mergeCell ref="D89:F94"/>
    <mergeCell ref="G89:G94"/>
    <mergeCell ref="H89:H94"/>
    <mergeCell ref="I89:I94"/>
    <mergeCell ref="B83:B88"/>
    <mergeCell ref="C83:C88"/>
    <mergeCell ref="D83:F88"/>
    <mergeCell ref="G83:G88"/>
    <mergeCell ref="H83:H88"/>
    <mergeCell ref="I83:I88"/>
    <mergeCell ref="B77:B82"/>
    <mergeCell ref="C77:C82"/>
    <mergeCell ref="D77:F82"/>
    <mergeCell ref="G77:G82"/>
    <mergeCell ref="H77:H82"/>
    <mergeCell ref="I77:I82"/>
    <mergeCell ref="C70:T70"/>
    <mergeCell ref="B71:B76"/>
    <mergeCell ref="C71:C76"/>
    <mergeCell ref="D71:F76"/>
    <mergeCell ref="G71:G76"/>
    <mergeCell ref="H71:H76"/>
    <mergeCell ref="I71:I76"/>
    <mergeCell ref="D63:F68"/>
    <mergeCell ref="G63:G68"/>
    <mergeCell ref="H63:H68"/>
    <mergeCell ref="I63:I68"/>
    <mergeCell ref="C69:J69"/>
    <mergeCell ref="B57:B62"/>
    <mergeCell ref="C57:C62"/>
    <mergeCell ref="D57:F62"/>
    <mergeCell ref="G57:G62"/>
    <mergeCell ref="H57:H62"/>
    <mergeCell ref="I57:I62"/>
    <mergeCell ref="Q39:Q40"/>
    <mergeCell ref="B33:B38"/>
    <mergeCell ref="C33:C38"/>
    <mergeCell ref="D33:F38"/>
    <mergeCell ref="G33:G38"/>
    <mergeCell ref="H33:H38"/>
    <mergeCell ref="I33:I38"/>
    <mergeCell ref="B51:B56"/>
    <mergeCell ref="C51:C56"/>
    <mergeCell ref="D51:F56"/>
    <mergeCell ref="G51:G56"/>
    <mergeCell ref="H51:H56"/>
    <mergeCell ref="I51:I56"/>
    <mergeCell ref="B45:B50"/>
    <mergeCell ref="C45:C50"/>
    <mergeCell ref="D45:F50"/>
    <mergeCell ref="G45:G50"/>
    <mergeCell ref="H45:H50"/>
    <mergeCell ref="I45:I50"/>
    <mergeCell ref="B21:B26"/>
    <mergeCell ref="C21:C26"/>
    <mergeCell ref="D21:F26"/>
    <mergeCell ref="G21:G26"/>
    <mergeCell ref="H21:H26"/>
    <mergeCell ref="I21:I26"/>
    <mergeCell ref="B39:B44"/>
    <mergeCell ref="C39:C44"/>
    <mergeCell ref="D39:F44"/>
    <mergeCell ref="G39:G44"/>
    <mergeCell ref="H39:H44"/>
    <mergeCell ref="I39:I44"/>
    <mergeCell ref="Q27:Q28"/>
    <mergeCell ref="Q22:Q23"/>
    <mergeCell ref="Q34:Q35"/>
    <mergeCell ref="C63:C68"/>
    <mergeCell ref="Q1:T1"/>
    <mergeCell ref="G3:Z3"/>
    <mergeCell ref="C15:C20"/>
    <mergeCell ref="D15:F20"/>
    <mergeCell ref="G15:G20"/>
    <mergeCell ref="H15:H20"/>
    <mergeCell ref="I15:I20"/>
    <mergeCell ref="B7:T7"/>
    <mergeCell ref="C8:T8"/>
    <mergeCell ref="B9:B14"/>
    <mergeCell ref="C9:C14"/>
    <mergeCell ref="D9:F14"/>
    <mergeCell ref="G9:G14"/>
    <mergeCell ref="H9:H14"/>
    <mergeCell ref="I9:I14"/>
    <mergeCell ref="B4:B6"/>
    <mergeCell ref="D27:F32"/>
    <mergeCell ref="G27:G32"/>
    <mergeCell ref="H27:H32"/>
    <mergeCell ref="I27:I32"/>
    <mergeCell ref="B240:B245"/>
    <mergeCell ref="C240:C245"/>
    <mergeCell ref="D240:F245"/>
    <mergeCell ref="G240:G245"/>
    <mergeCell ref="H240:H245"/>
    <mergeCell ref="I240:I245"/>
    <mergeCell ref="Q240:Q241"/>
    <mergeCell ref="P4:P6"/>
    <mergeCell ref="Q4:T4"/>
    <mergeCell ref="K5:K6"/>
    <mergeCell ref="L5:M5"/>
    <mergeCell ref="N5:N6"/>
    <mergeCell ref="Q5:Q6"/>
    <mergeCell ref="R5:T5"/>
    <mergeCell ref="B15:B20"/>
    <mergeCell ref="C4:C6"/>
    <mergeCell ref="G4:G6"/>
    <mergeCell ref="H4:H6"/>
    <mergeCell ref="I4:I6"/>
    <mergeCell ref="J4:J6"/>
    <mergeCell ref="K4:N4"/>
    <mergeCell ref="O4:O6"/>
    <mergeCell ref="B27:B32"/>
    <mergeCell ref="C27:C32"/>
    <mergeCell ref="A4:A6"/>
    <mergeCell ref="A9:A14"/>
    <mergeCell ref="A15:A20"/>
    <mergeCell ref="A21:A26"/>
    <mergeCell ref="A27:A32"/>
    <mergeCell ref="A33:A38"/>
    <mergeCell ref="A51:A56"/>
    <mergeCell ref="A57:A62"/>
    <mergeCell ref="A71:A76"/>
    <mergeCell ref="A274:A279"/>
    <mergeCell ref="A280:A285"/>
    <mergeCell ref="A286:A291"/>
    <mergeCell ref="A161:A166"/>
    <mergeCell ref="A77:A82"/>
    <mergeCell ref="A83:A88"/>
    <mergeCell ref="A89:A94"/>
    <mergeCell ref="A95:A100"/>
    <mergeCell ref="A101:A106"/>
    <mergeCell ref="A107:A112"/>
    <mergeCell ref="A113:A118"/>
    <mergeCell ref="A508:A513"/>
    <mergeCell ref="D250:F255"/>
    <mergeCell ref="C286:C291"/>
    <mergeCell ref="A372:A377"/>
    <mergeCell ref="A378:A383"/>
    <mergeCell ref="A384:A389"/>
    <mergeCell ref="A400:A405"/>
    <mergeCell ref="A406:A411"/>
    <mergeCell ref="A464:A469"/>
    <mergeCell ref="A496:A501"/>
    <mergeCell ref="A502:A507"/>
    <mergeCell ref="A292:A297"/>
    <mergeCell ref="A311:A316"/>
    <mergeCell ref="A317:A322"/>
    <mergeCell ref="A333:A338"/>
    <mergeCell ref="A339:A344"/>
    <mergeCell ref="A345:A350"/>
    <mergeCell ref="A353:A359"/>
    <mergeCell ref="A360:A365"/>
    <mergeCell ref="A366:A371"/>
    <mergeCell ref="A250:A255"/>
    <mergeCell ref="A256:A261"/>
    <mergeCell ref="A262:A267"/>
    <mergeCell ref="A268:A273"/>
  </mergeCells>
  <pageMargins left="0.7" right="0.7" top="0.75" bottom="0.75" header="0.3" footer="0.3"/>
  <pageSetup paperSize="9" scale="82" fitToHeight="0"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8"/>
  <sheetViews>
    <sheetView workbookViewId="0">
      <selection activeCell="D3" sqref="D3:W3"/>
    </sheetView>
  </sheetViews>
  <sheetFormatPr defaultRowHeight="13.2"/>
  <cols>
    <col min="1" max="1" width="2.88671875" customWidth="1"/>
    <col min="2" max="3" width="2.5546875" customWidth="1"/>
    <col min="4" max="4" width="26.88671875" customWidth="1"/>
    <col min="5" max="5" width="7.88671875" customWidth="1"/>
    <col min="6" max="6" width="4.44140625" customWidth="1"/>
    <col min="7" max="7" width="5.33203125" customWidth="1"/>
    <col min="8" max="8" width="7.109375" customWidth="1"/>
    <col min="9" max="9" width="6.33203125" customWidth="1"/>
    <col min="10" max="10" width="4.6640625" customWidth="1"/>
    <col min="11" max="12" width="5.88671875" customWidth="1"/>
    <col min="13" max="13" width="6.5546875" customWidth="1"/>
    <col min="14" max="14" width="30.33203125" customWidth="1"/>
    <col min="15" max="15" width="4.33203125" customWidth="1"/>
    <col min="16" max="16" width="4.109375" customWidth="1"/>
    <col min="17" max="17" width="4.33203125" customWidth="1"/>
  </cols>
  <sheetData>
    <row r="1" spans="1:23" ht="45.6" customHeight="1">
      <c r="A1" s="123"/>
      <c r="B1" s="123"/>
      <c r="C1" s="123"/>
      <c r="D1" s="123"/>
      <c r="E1" s="123"/>
      <c r="F1" s="123"/>
      <c r="G1" s="123"/>
      <c r="H1" s="123"/>
      <c r="I1" s="123"/>
      <c r="J1" s="123"/>
      <c r="K1" s="123"/>
      <c r="L1" s="123"/>
      <c r="M1" s="123"/>
      <c r="N1" s="3320" t="s">
        <v>1156</v>
      </c>
      <c r="O1" s="3321"/>
      <c r="P1" s="123"/>
      <c r="Q1" s="123"/>
      <c r="R1" s="123"/>
      <c r="S1" s="123"/>
      <c r="T1" s="123"/>
      <c r="U1" s="123"/>
      <c r="V1" s="123"/>
      <c r="W1" s="123"/>
    </row>
    <row r="2" spans="1:23" ht="21.6" customHeight="1">
      <c r="A2" s="999"/>
      <c r="B2" s="999"/>
      <c r="C2" s="999"/>
      <c r="D2" s="549"/>
      <c r="E2" s="1566" t="s">
        <v>254</v>
      </c>
      <c r="F2" s="549"/>
      <c r="G2" s="1567"/>
      <c r="H2" s="549"/>
      <c r="I2" s="549"/>
      <c r="J2" s="549"/>
      <c r="K2" s="549"/>
      <c r="L2" s="1568"/>
      <c r="M2" s="1569"/>
      <c r="N2" s="1569"/>
      <c r="O2" s="1569"/>
      <c r="P2" s="1569"/>
      <c r="Q2" s="1569"/>
      <c r="R2" s="1570"/>
      <c r="S2" s="1570"/>
      <c r="T2" s="1570"/>
      <c r="U2" s="1570"/>
      <c r="V2" s="1570"/>
      <c r="W2" s="1570"/>
    </row>
    <row r="3" spans="1:23" ht="23.4" customHeight="1" thickBot="1">
      <c r="A3" s="1571"/>
      <c r="B3" s="9"/>
      <c r="C3" s="9"/>
      <c r="D3" s="3322" t="s">
        <v>33</v>
      </c>
      <c r="E3" s="3322"/>
      <c r="F3" s="3322"/>
      <c r="G3" s="3322"/>
      <c r="H3" s="3322"/>
      <c r="I3" s="3322"/>
      <c r="J3" s="3322"/>
      <c r="K3" s="3322"/>
      <c r="L3" s="3322"/>
      <c r="M3" s="3322"/>
      <c r="N3" s="3322"/>
      <c r="O3" s="3322"/>
      <c r="P3" s="3322"/>
      <c r="Q3" s="3322"/>
      <c r="R3" s="3322"/>
      <c r="S3" s="3322"/>
      <c r="T3" s="3322"/>
      <c r="U3" s="3322"/>
      <c r="V3" s="3322"/>
      <c r="W3" s="3322"/>
    </row>
    <row r="4" spans="1:23" ht="29.4" customHeight="1">
      <c r="A4" s="3323" t="s">
        <v>0</v>
      </c>
      <c r="B4" s="3326" t="s">
        <v>1</v>
      </c>
      <c r="C4" s="3326" t="s">
        <v>2</v>
      </c>
      <c r="D4" s="3329" t="s">
        <v>3</v>
      </c>
      <c r="E4" s="3332" t="s">
        <v>4</v>
      </c>
      <c r="F4" s="3335" t="s">
        <v>5</v>
      </c>
      <c r="G4" s="3338" t="s">
        <v>6</v>
      </c>
      <c r="H4" s="3341" t="s">
        <v>372</v>
      </c>
      <c r="I4" s="3342"/>
      <c r="J4" s="3342"/>
      <c r="K4" s="3343"/>
      <c r="L4" s="3344" t="s">
        <v>283</v>
      </c>
      <c r="M4" s="3338" t="s">
        <v>466</v>
      </c>
      <c r="N4" s="3347" t="s">
        <v>21</v>
      </c>
      <c r="O4" s="3348"/>
      <c r="P4" s="3348"/>
      <c r="Q4" s="3349"/>
      <c r="R4" s="1572"/>
      <c r="S4" s="1572"/>
      <c r="T4" s="1572"/>
      <c r="U4" s="1572"/>
      <c r="V4" s="1572"/>
      <c r="W4" s="1572"/>
    </row>
    <row r="5" spans="1:23">
      <c r="A5" s="3324"/>
      <c r="B5" s="3327"/>
      <c r="C5" s="3327"/>
      <c r="D5" s="3330"/>
      <c r="E5" s="3333"/>
      <c r="F5" s="3336"/>
      <c r="G5" s="3339"/>
      <c r="H5" s="3350" t="s">
        <v>7</v>
      </c>
      <c r="I5" s="3352" t="s">
        <v>8</v>
      </c>
      <c r="J5" s="3352"/>
      <c r="K5" s="3353" t="s">
        <v>76</v>
      </c>
      <c r="L5" s="3345"/>
      <c r="M5" s="3339"/>
      <c r="N5" s="2928" t="s">
        <v>32</v>
      </c>
      <c r="O5" s="3307" t="s">
        <v>9</v>
      </c>
      <c r="P5" s="3307"/>
      <c r="Q5" s="3308"/>
      <c r="R5" s="1572"/>
      <c r="S5" s="1572"/>
      <c r="T5" s="1572"/>
      <c r="U5" s="1572"/>
      <c r="V5" s="1572"/>
      <c r="W5" s="1572"/>
    </row>
    <row r="6" spans="1:23" ht="133.94999999999999" customHeight="1" thickBot="1">
      <c r="A6" s="3325"/>
      <c r="B6" s="3328"/>
      <c r="C6" s="3328"/>
      <c r="D6" s="3331"/>
      <c r="E6" s="3334"/>
      <c r="F6" s="3337"/>
      <c r="G6" s="3340"/>
      <c r="H6" s="3351"/>
      <c r="I6" s="1573" t="s">
        <v>7</v>
      </c>
      <c r="J6" s="1574" t="s">
        <v>10</v>
      </c>
      <c r="K6" s="3354"/>
      <c r="L6" s="3346"/>
      <c r="M6" s="3340"/>
      <c r="N6" s="2929"/>
      <c r="O6" s="1575" t="s">
        <v>235</v>
      </c>
      <c r="P6" s="1575" t="s">
        <v>282</v>
      </c>
      <c r="Q6" s="1576" t="s">
        <v>373</v>
      </c>
      <c r="R6" s="1572"/>
      <c r="S6" s="1572"/>
      <c r="T6" s="1572"/>
      <c r="U6" s="1572"/>
      <c r="V6" s="1572"/>
      <c r="W6" s="1572"/>
    </row>
    <row r="7" spans="1:23" ht="13.8" thickBot="1">
      <c r="A7" s="132" t="s">
        <v>13</v>
      </c>
      <c r="B7" s="3311" t="s">
        <v>820</v>
      </c>
      <c r="C7" s="3312"/>
      <c r="D7" s="3312"/>
      <c r="E7" s="3312"/>
      <c r="F7" s="3312"/>
      <c r="G7" s="3312"/>
      <c r="H7" s="3312"/>
      <c r="I7" s="3312"/>
      <c r="J7" s="3312"/>
      <c r="K7" s="3312"/>
      <c r="L7" s="3312"/>
      <c r="M7" s="3312"/>
      <c r="N7" s="3312"/>
      <c r="O7" s="3312"/>
      <c r="P7" s="3312"/>
      <c r="Q7" s="3313"/>
      <c r="R7" s="1572"/>
      <c r="S7" s="1572"/>
      <c r="T7" s="1572"/>
      <c r="U7" s="1572"/>
      <c r="V7" s="1572"/>
      <c r="W7" s="1572"/>
    </row>
    <row r="8" spans="1:23" ht="31.95" customHeight="1" thickBot="1">
      <c r="A8" s="1577" t="s">
        <v>13</v>
      </c>
      <c r="B8" s="1578" t="s">
        <v>11</v>
      </c>
      <c r="C8" s="3314" t="s">
        <v>821</v>
      </c>
      <c r="D8" s="3315"/>
      <c r="E8" s="3315"/>
      <c r="F8" s="3315"/>
      <c r="G8" s="3315"/>
      <c r="H8" s="3315"/>
      <c r="I8" s="3315"/>
      <c r="J8" s="3315"/>
      <c r="K8" s="3315"/>
      <c r="L8" s="3315"/>
      <c r="M8" s="3315"/>
      <c r="N8" s="3315"/>
      <c r="O8" s="3315"/>
      <c r="P8" s="3315"/>
      <c r="Q8" s="3316"/>
      <c r="R8" s="1572"/>
      <c r="S8" s="1572"/>
      <c r="T8" s="1572"/>
      <c r="U8" s="1572"/>
      <c r="V8" s="1572"/>
      <c r="W8" s="1572"/>
    </row>
    <row r="9" spans="1:23" ht="27" thickBot="1">
      <c r="A9" s="1577"/>
      <c r="B9" s="1579"/>
      <c r="C9" s="1580"/>
      <c r="D9" s="1581"/>
      <c r="E9" s="1582"/>
      <c r="F9" s="1582"/>
      <c r="G9" s="1582"/>
      <c r="H9" s="1582"/>
      <c r="I9" s="1582"/>
      <c r="J9" s="1582"/>
      <c r="K9" s="1582"/>
      <c r="L9" s="1582"/>
      <c r="M9" s="1582"/>
      <c r="N9" s="1583" t="s">
        <v>822</v>
      </c>
      <c r="O9" s="1584">
        <v>3</v>
      </c>
      <c r="P9" s="1584">
        <v>3</v>
      </c>
      <c r="Q9" s="1585">
        <v>3</v>
      </c>
      <c r="R9" s="1572"/>
      <c r="S9" s="1572"/>
      <c r="T9" s="1572"/>
      <c r="U9" s="1572"/>
      <c r="V9" s="1572"/>
      <c r="W9" s="1572"/>
    </row>
    <row r="10" spans="1:23" ht="27" thickBot="1">
      <c r="A10" s="1577" t="s">
        <v>13</v>
      </c>
      <c r="B10" s="1586" t="s">
        <v>11</v>
      </c>
      <c r="C10" s="3249" t="s">
        <v>11</v>
      </c>
      <c r="D10" s="1587" t="s">
        <v>386</v>
      </c>
      <c r="E10" s="1358" t="s">
        <v>40</v>
      </c>
      <c r="F10" s="1588" t="s">
        <v>499</v>
      </c>
      <c r="G10" s="1589" t="s">
        <v>36</v>
      </c>
      <c r="H10" s="1590">
        <v>65</v>
      </c>
      <c r="I10" s="1591">
        <v>0</v>
      </c>
      <c r="J10" s="1591">
        <v>0</v>
      </c>
      <c r="K10" s="1591">
        <v>65</v>
      </c>
      <c r="L10" s="1592">
        <v>75</v>
      </c>
      <c r="M10" s="1593">
        <v>75</v>
      </c>
      <c r="N10" s="1594"/>
      <c r="O10" s="1595"/>
      <c r="P10" s="1595"/>
      <c r="Q10" s="1596"/>
      <c r="R10" s="1597"/>
      <c r="S10" s="1598"/>
      <c r="T10" s="1599"/>
      <c r="U10" s="1598"/>
      <c r="V10" s="1598"/>
      <c r="W10" s="1598"/>
    </row>
    <row r="11" spans="1:23" ht="26.4">
      <c r="A11" s="1600"/>
      <c r="B11" s="3247"/>
      <c r="C11" s="3250"/>
      <c r="D11" s="2819" t="s">
        <v>823</v>
      </c>
      <c r="E11" s="3317"/>
      <c r="F11" s="3318"/>
      <c r="G11" s="1601" t="s">
        <v>495</v>
      </c>
      <c r="H11" s="1590">
        <f>I11+K11</f>
        <v>105</v>
      </c>
      <c r="I11" s="1602">
        <v>20</v>
      </c>
      <c r="J11" s="1602"/>
      <c r="K11" s="1602">
        <v>85</v>
      </c>
      <c r="L11" s="1603">
        <v>100</v>
      </c>
      <c r="M11" s="1602">
        <v>100</v>
      </c>
      <c r="N11" s="1604" t="s">
        <v>824</v>
      </c>
      <c r="O11" s="1605">
        <v>3</v>
      </c>
      <c r="P11" s="1605">
        <v>3</v>
      </c>
      <c r="Q11" s="1606">
        <v>3</v>
      </c>
      <c r="R11" s="1597"/>
      <c r="S11" s="1598"/>
      <c r="T11" s="1599"/>
      <c r="U11" s="1598"/>
      <c r="V11" s="1598"/>
      <c r="W11" s="1598"/>
    </row>
    <row r="12" spans="1:23" ht="34.200000000000003" customHeight="1">
      <c r="A12" s="3244"/>
      <c r="B12" s="3247"/>
      <c r="C12" s="3250"/>
      <c r="D12" s="3277"/>
      <c r="E12" s="3231"/>
      <c r="F12" s="3319"/>
      <c r="G12" s="3228"/>
      <c r="H12" s="3304"/>
      <c r="I12" s="1607"/>
      <c r="J12" s="1607"/>
      <c r="K12" s="1608"/>
      <c r="L12" s="3305"/>
      <c r="M12" s="3305"/>
      <c r="N12" s="1604" t="s">
        <v>825</v>
      </c>
      <c r="O12" s="1605">
        <v>6</v>
      </c>
      <c r="P12" s="1605">
        <v>10</v>
      </c>
      <c r="Q12" s="1606">
        <v>10</v>
      </c>
      <c r="R12" s="1597"/>
      <c r="S12" s="1598"/>
      <c r="T12" s="1599"/>
      <c r="U12" s="1598"/>
      <c r="V12" s="1598"/>
      <c r="W12" s="1598"/>
    </row>
    <row r="13" spans="1:23" ht="33" customHeight="1">
      <c r="A13" s="3244"/>
      <c r="B13" s="3247"/>
      <c r="C13" s="3250"/>
      <c r="D13" s="1610" t="s">
        <v>826</v>
      </c>
      <c r="E13" s="3231"/>
      <c r="F13" s="3319"/>
      <c r="G13" s="3226"/>
      <c r="H13" s="3304"/>
      <c r="I13" s="1607"/>
      <c r="J13" s="1607"/>
      <c r="K13" s="1608"/>
      <c r="L13" s="3306"/>
      <c r="M13" s="3306"/>
      <c r="N13" s="1609"/>
      <c r="O13" s="1605"/>
      <c r="P13" s="1605"/>
      <c r="Q13" s="1606"/>
      <c r="R13" s="1597"/>
      <c r="S13" s="1598"/>
      <c r="T13" s="1599"/>
      <c r="U13" s="1598"/>
      <c r="V13" s="1598"/>
      <c r="W13" s="1598"/>
    </row>
    <row r="14" spans="1:23" ht="52.8">
      <c r="A14" s="3244"/>
      <c r="B14" s="3247"/>
      <c r="C14" s="3250"/>
      <c r="D14" s="1610" t="s">
        <v>827</v>
      </c>
      <c r="E14" s="3231"/>
      <c r="F14" s="3319"/>
      <c r="G14" s="3226"/>
      <c r="H14" s="3304"/>
      <c r="I14" s="1607"/>
      <c r="J14" s="1607"/>
      <c r="K14" s="1608"/>
      <c r="L14" s="3306"/>
      <c r="M14" s="3306"/>
      <c r="N14" s="1604" t="s">
        <v>828</v>
      </c>
      <c r="O14" s="1605">
        <v>35</v>
      </c>
      <c r="P14" s="1605">
        <v>45</v>
      </c>
      <c r="Q14" s="1606">
        <v>38</v>
      </c>
      <c r="R14" s="66"/>
      <c r="S14" s="1598"/>
      <c r="T14" s="1599"/>
      <c r="U14" s="1598"/>
      <c r="V14" s="1598"/>
      <c r="W14" s="1598"/>
    </row>
    <row r="15" spans="1:23" ht="31.2" customHeight="1">
      <c r="A15" s="3244"/>
      <c r="B15" s="3247"/>
      <c r="C15" s="3250"/>
      <c r="D15" s="1611" t="s">
        <v>829</v>
      </c>
      <c r="E15" s="3231"/>
      <c r="F15" s="3319"/>
      <c r="G15" s="3226"/>
      <c r="H15" s="3304"/>
      <c r="I15" s="1607"/>
      <c r="J15" s="1607"/>
      <c r="K15" s="1608"/>
      <c r="L15" s="3306"/>
      <c r="M15" s="3306"/>
      <c r="N15" s="1612" t="s">
        <v>830</v>
      </c>
      <c r="O15" s="1605">
        <v>1</v>
      </c>
      <c r="P15" s="1605">
        <v>2</v>
      </c>
      <c r="Q15" s="1606">
        <v>1</v>
      </c>
      <c r="R15" s="66"/>
      <c r="S15" s="1598"/>
      <c r="T15" s="1599"/>
      <c r="U15" s="1598"/>
      <c r="V15" s="1598"/>
      <c r="W15" s="1598"/>
    </row>
    <row r="16" spans="1:23" ht="26.4">
      <c r="A16" s="3244"/>
      <c r="B16" s="3247"/>
      <c r="C16" s="3250"/>
      <c r="D16" s="1611" t="s">
        <v>831</v>
      </c>
      <c r="E16" s="3231"/>
      <c r="F16" s="3319"/>
      <c r="G16" s="3226"/>
      <c r="H16" s="3304"/>
      <c r="I16" s="1607"/>
      <c r="J16" s="1607"/>
      <c r="K16" s="1608"/>
      <c r="L16" s="3306"/>
      <c r="M16" s="3306"/>
      <c r="N16" s="1613" t="s">
        <v>832</v>
      </c>
      <c r="O16" s="1605"/>
      <c r="P16" s="1605" t="s">
        <v>41</v>
      </c>
      <c r="Q16" s="1606"/>
      <c r="R16" s="66"/>
      <c r="S16" s="1598"/>
      <c r="T16" s="1599"/>
      <c r="U16" s="1598"/>
      <c r="V16" s="1598"/>
      <c r="W16" s="1598"/>
    </row>
    <row r="17" spans="1:23" ht="53.4" thickBot="1">
      <c r="A17" s="3244"/>
      <c r="B17" s="3247"/>
      <c r="C17" s="3250"/>
      <c r="D17" s="1611" t="s">
        <v>833</v>
      </c>
      <c r="E17" s="3231"/>
      <c r="F17" s="3319"/>
      <c r="G17" s="3226"/>
      <c r="H17" s="3304"/>
      <c r="I17" s="1607"/>
      <c r="J17" s="1607"/>
      <c r="K17" s="1608"/>
      <c r="L17" s="3306"/>
      <c r="M17" s="3306"/>
      <c r="N17" s="1614" t="s">
        <v>834</v>
      </c>
      <c r="O17" s="1605">
        <v>1</v>
      </c>
      <c r="P17" s="1605"/>
      <c r="Q17" s="1606">
        <v>1</v>
      </c>
      <c r="R17" s="66"/>
      <c r="S17" s="1598"/>
      <c r="T17" s="1599"/>
      <c r="U17" s="1598"/>
      <c r="V17" s="1598"/>
      <c r="W17" s="1598"/>
    </row>
    <row r="18" spans="1:23" ht="20.399999999999999" customHeight="1" thickBot="1">
      <c r="A18" s="1615"/>
      <c r="B18" s="3248"/>
      <c r="C18" s="3251"/>
      <c r="D18" s="1616"/>
      <c r="E18" s="1617"/>
      <c r="F18" s="3309" t="s">
        <v>12</v>
      </c>
      <c r="G18" s="3310"/>
      <c r="H18" s="1695">
        <f t="shared" ref="H18:M18" si="0">H10+H11</f>
        <v>170</v>
      </c>
      <c r="I18" s="1618">
        <f t="shared" si="0"/>
        <v>20</v>
      </c>
      <c r="J18" s="1618">
        <f t="shared" si="0"/>
        <v>0</v>
      </c>
      <c r="K18" s="1618">
        <f t="shared" si="0"/>
        <v>150</v>
      </c>
      <c r="L18" s="1618">
        <f t="shared" si="0"/>
        <v>175</v>
      </c>
      <c r="M18" s="1619">
        <f t="shared" si="0"/>
        <v>175</v>
      </c>
      <c r="N18" s="1620"/>
      <c r="O18" s="1621"/>
      <c r="P18" s="1621"/>
      <c r="Q18" s="1622"/>
      <c r="R18" s="1598"/>
      <c r="S18" s="1598"/>
      <c r="T18" s="1598"/>
      <c r="U18" s="1598"/>
      <c r="V18" s="1598"/>
      <c r="W18" s="1598"/>
    </row>
    <row r="19" spans="1:23">
      <c r="A19" s="1623" t="s">
        <v>13</v>
      </c>
      <c r="B19" s="1578" t="s">
        <v>11</v>
      </c>
      <c r="C19" s="1624" t="s">
        <v>13</v>
      </c>
      <c r="D19" s="1625" t="s">
        <v>427</v>
      </c>
      <c r="E19" s="1626" t="s">
        <v>40</v>
      </c>
      <c r="F19" s="1627" t="s">
        <v>499</v>
      </c>
      <c r="G19" s="1628" t="s">
        <v>36</v>
      </c>
      <c r="H19" s="1629">
        <v>184.5</v>
      </c>
      <c r="I19" s="1630">
        <v>45</v>
      </c>
      <c r="J19" s="1631">
        <v>0</v>
      </c>
      <c r="K19" s="1630">
        <v>139.5</v>
      </c>
      <c r="L19" s="1632">
        <v>200</v>
      </c>
      <c r="M19" s="2183">
        <v>200</v>
      </c>
      <c r="N19" s="2186"/>
      <c r="O19" s="1255"/>
      <c r="P19" s="1255"/>
      <c r="Q19" s="2147"/>
      <c r="R19" s="1598"/>
      <c r="S19" s="1598"/>
      <c r="T19" s="1598"/>
      <c r="U19" s="1598"/>
      <c r="V19" s="1598"/>
      <c r="W19" s="1598"/>
    </row>
    <row r="20" spans="1:23" ht="93" customHeight="1">
      <c r="A20" s="1633"/>
      <c r="B20" s="1634"/>
      <c r="C20" s="3295"/>
      <c r="D20" s="1635" t="s">
        <v>835</v>
      </c>
      <c r="E20" s="3298"/>
      <c r="F20" s="3299"/>
      <c r="G20" s="3300"/>
      <c r="H20" s="3302"/>
      <c r="I20" s="1636"/>
      <c r="J20" s="1637"/>
      <c r="K20" s="3300"/>
      <c r="L20" s="3285"/>
      <c r="M20" s="3287"/>
      <c r="N20" s="2187" t="s">
        <v>836</v>
      </c>
      <c r="O20" s="254">
        <v>2</v>
      </c>
      <c r="P20" s="254">
        <v>2</v>
      </c>
      <c r="Q20" s="1638">
        <v>2</v>
      </c>
      <c r="R20" s="1598"/>
      <c r="S20" s="1598"/>
      <c r="T20" s="1598"/>
      <c r="U20" s="1598"/>
      <c r="V20" s="1598"/>
      <c r="W20" s="1598"/>
    </row>
    <row r="21" spans="1:23" ht="30" customHeight="1">
      <c r="A21" s="1633"/>
      <c r="B21" s="1634"/>
      <c r="C21" s="3296"/>
      <c r="D21" s="3289"/>
      <c r="E21" s="3298"/>
      <c r="F21" s="3299"/>
      <c r="G21" s="3301"/>
      <c r="H21" s="3303"/>
      <c r="I21" s="1636"/>
      <c r="J21" s="1637"/>
      <c r="K21" s="3301"/>
      <c r="L21" s="3286"/>
      <c r="M21" s="3288"/>
      <c r="N21" s="2187" t="s">
        <v>429</v>
      </c>
      <c r="O21" s="1639">
        <v>3</v>
      </c>
      <c r="P21" s="1640">
        <v>3</v>
      </c>
      <c r="Q21" s="1641">
        <v>3</v>
      </c>
      <c r="R21" s="1642"/>
      <c r="S21" s="1598"/>
      <c r="T21" s="1598"/>
      <c r="U21" s="1598"/>
      <c r="V21" s="1598"/>
      <c r="W21" s="1598"/>
    </row>
    <row r="22" spans="1:23" ht="26.4">
      <c r="A22" s="3244"/>
      <c r="B22" s="3247"/>
      <c r="C22" s="3296"/>
      <c r="D22" s="3290"/>
      <c r="E22" s="3298"/>
      <c r="F22" s="3299"/>
      <c r="G22" s="3301"/>
      <c r="H22" s="3303"/>
      <c r="I22" s="1636"/>
      <c r="J22" s="1637"/>
      <c r="K22" s="3301"/>
      <c r="L22" s="3286"/>
      <c r="M22" s="3288"/>
      <c r="N22" s="2187" t="s">
        <v>428</v>
      </c>
      <c r="O22" s="1643">
        <v>1</v>
      </c>
      <c r="P22" s="1643">
        <v>1</v>
      </c>
      <c r="Q22" s="1638">
        <v>1</v>
      </c>
      <c r="R22" s="1598"/>
      <c r="S22" s="1598"/>
      <c r="T22" s="1598"/>
      <c r="U22" s="1598"/>
      <c r="V22" s="1598"/>
      <c r="W22" s="1598"/>
    </row>
    <row r="23" spans="1:23">
      <c r="A23" s="3244"/>
      <c r="B23" s="3247"/>
      <c r="C23" s="3296"/>
      <c r="D23" s="3290"/>
      <c r="E23" s="3298"/>
      <c r="F23" s="3299"/>
      <c r="G23" s="3301"/>
      <c r="H23" s="3303"/>
      <c r="I23" s="1636"/>
      <c r="J23" s="1637"/>
      <c r="K23" s="3301"/>
      <c r="L23" s="3286"/>
      <c r="M23" s="3288"/>
      <c r="N23" s="2188"/>
      <c r="O23" s="1643"/>
      <c r="P23" s="1643"/>
      <c r="Q23" s="1638"/>
      <c r="R23" s="1598"/>
      <c r="S23" s="1598"/>
      <c r="T23" s="1598"/>
      <c r="U23" s="1598"/>
      <c r="V23" s="1598"/>
      <c r="W23" s="1598"/>
    </row>
    <row r="24" spans="1:23" ht="13.8" thickBot="1">
      <c r="A24" s="3245"/>
      <c r="B24" s="3292"/>
      <c r="C24" s="3297"/>
      <c r="D24" s="3291"/>
      <c r="E24" s="1644"/>
      <c r="F24" s="3293" t="s">
        <v>12</v>
      </c>
      <c r="G24" s="3294"/>
      <c r="H24" s="1645">
        <f>H19*1</f>
        <v>184.5</v>
      </c>
      <c r="I24" s="1645">
        <f t="shared" ref="I24:M24" si="1">I19*1</f>
        <v>45</v>
      </c>
      <c r="J24" s="1645">
        <f t="shared" si="1"/>
        <v>0</v>
      </c>
      <c r="K24" s="1645">
        <f t="shared" si="1"/>
        <v>139.5</v>
      </c>
      <c r="L24" s="1645">
        <f t="shared" si="1"/>
        <v>200</v>
      </c>
      <c r="M24" s="2184">
        <f t="shared" si="1"/>
        <v>200</v>
      </c>
      <c r="N24" s="2189" t="s">
        <v>837</v>
      </c>
      <c r="O24" s="1646">
        <v>1</v>
      </c>
      <c r="P24" s="1646">
        <v>1</v>
      </c>
      <c r="Q24" s="2190">
        <v>1</v>
      </c>
      <c r="R24" s="1598"/>
      <c r="S24" s="1598"/>
      <c r="T24" s="1598"/>
      <c r="U24" s="1598"/>
      <c r="V24" s="1598"/>
      <c r="W24" s="1598"/>
    </row>
    <row r="25" spans="1:23" ht="58.2" customHeight="1">
      <c r="A25" s="3260" t="s">
        <v>13</v>
      </c>
      <c r="B25" s="3263" t="s">
        <v>11</v>
      </c>
      <c r="C25" s="3266" t="s">
        <v>34</v>
      </c>
      <c r="D25" s="1647" t="s">
        <v>838</v>
      </c>
      <c r="E25" s="3269" t="s">
        <v>40</v>
      </c>
      <c r="F25" s="3272" t="s">
        <v>499</v>
      </c>
      <c r="G25" s="3275" t="s">
        <v>36</v>
      </c>
      <c r="H25" s="3279">
        <v>45.5</v>
      </c>
      <c r="I25" s="3282">
        <v>25.5</v>
      </c>
      <c r="J25" s="3282">
        <v>0</v>
      </c>
      <c r="K25" s="3282">
        <v>20</v>
      </c>
      <c r="L25" s="3282">
        <v>50</v>
      </c>
      <c r="M25" s="3257">
        <v>50</v>
      </c>
      <c r="N25" s="1594"/>
      <c r="O25" s="1648"/>
      <c r="P25" s="1648"/>
      <c r="Q25" s="1649"/>
      <c r="R25" s="1598"/>
      <c r="S25" s="1598"/>
      <c r="T25" s="1598"/>
      <c r="U25" s="1598"/>
      <c r="V25" s="1598"/>
      <c r="W25" s="1598"/>
    </row>
    <row r="26" spans="1:23">
      <c r="A26" s="3261"/>
      <c r="B26" s="3264"/>
      <c r="C26" s="3267"/>
      <c r="D26" s="3276" t="s">
        <v>839</v>
      </c>
      <c r="E26" s="3270"/>
      <c r="F26" s="3273"/>
      <c r="G26" s="3273"/>
      <c r="H26" s="3280"/>
      <c r="I26" s="3283"/>
      <c r="J26" s="3273"/>
      <c r="K26" s="3283"/>
      <c r="L26" s="3283"/>
      <c r="M26" s="3258"/>
      <c r="N26" s="1650" t="s">
        <v>840</v>
      </c>
      <c r="O26" s="1651" t="s">
        <v>159</v>
      </c>
      <c r="P26" s="1651" t="s">
        <v>159</v>
      </c>
      <c r="Q26" s="1652" t="s">
        <v>159</v>
      </c>
      <c r="R26" s="1598"/>
      <c r="S26" s="1598"/>
      <c r="T26" s="1598"/>
      <c r="U26" s="1598"/>
      <c r="V26" s="1598"/>
      <c r="W26" s="1598"/>
    </row>
    <row r="27" spans="1:23" ht="34.200000000000003" customHeight="1">
      <c r="A27" s="3261"/>
      <c r="B27" s="3264"/>
      <c r="C27" s="3267"/>
      <c r="D27" s="3277"/>
      <c r="E27" s="3270"/>
      <c r="F27" s="3273"/>
      <c r="G27" s="3273"/>
      <c r="H27" s="3280"/>
      <c r="I27" s="3283"/>
      <c r="J27" s="3273"/>
      <c r="K27" s="3283"/>
      <c r="L27" s="3283"/>
      <c r="M27" s="3258"/>
      <c r="N27" s="1653" t="s">
        <v>841</v>
      </c>
      <c r="O27" s="1651" t="s">
        <v>53</v>
      </c>
      <c r="P27" s="1651" t="s">
        <v>53</v>
      </c>
      <c r="Q27" s="1652" t="s">
        <v>53</v>
      </c>
      <c r="R27" s="1598"/>
      <c r="S27" s="1598"/>
      <c r="T27" s="1598"/>
      <c r="U27" s="1598"/>
      <c r="V27" s="1598"/>
      <c r="W27" s="1598"/>
    </row>
    <row r="28" spans="1:23" ht="20.399999999999999" customHeight="1">
      <c r="A28" s="3261"/>
      <c r="B28" s="3264"/>
      <c r="C28" s="3267"/>
      <c r="D28" s="1654" t="s">
        <v>842</v>
      </c>
      <c r="E28" s="3270"/>
      <c r="F28" s="3274"/>
      <c r="G28" s="3274"/>
      <c r="H28" s="3281"/>
      <c r="I28" s="3284"/>
      <c r="J28" s="3274"/>
      <c r="K28" s="3284"/>
      <c r="L28" s="3284"/>
      <c r="M28" s="3259"/>
      <c r="N28" s="1655" t="s">
        <v>843</v>
      </c>
      <c r="O28" s="1651" t="s">
        <v>708</v>
      </c>
      <c r="P28" s="1651" t="s">
        <v>708</v>
      </c>
      <c r="Q28" s="1652" t="s">
        <v>708</v>
      </c>
      <c r="R28" s="1598"/>
      <c r="S28" s="1598"/>
      <c r="T28" s="1598"/>
      <c r="U28" s="1598"/>
      <c r="V28" s="1598"/>
      <c r="W28" s="1598"/>
    </row>
    <row r="29" spans="1:23" ht="13.8" thickBot="1">
      <c r="A29" s="3262"/>
      <c r="B29" s="3265"/>
      <c r="C29" s="3268"/>
      <c r="D29" s="1656"/>
      <c r="E29" s="3271"/>
      <c r="F29" s="3278" t="s">
        <v>12</v>
      </c>
      <c r="G29" s="3278"/>
      <c r="H29" s="1657">
        <f t="shared" ref="H29:M29" si="2">H25*1</f>
        <v>45.5</v>
      </c>
      <c r="I29" s="1657">
        <f t="shared" si="2"/>
        <v>25.5</v>
      </c>
      <c r="J29" s="1657">
        <f t="shared" si="2"/>
        <v>0</v>
      </c>
      <c r="K29" s="1657">
        <f t="shared" si="2"/>
        <v>20</v>
      </c>
      <c r="L29" s="1657">
        <f t="shared" si="2"/>
        <v>50</v>
      </c>
      <c r="M29" s="2185">
        <f t="shared" si="2"/>
        <v>50</v>
      </c>
      <c r="N29" s="1658"/>
      <c r="O29" s="1659"/>
      <c r="P29" s="1659"/>
      <c r="Q29" s="1660"/>
      <c r="R29" s="1598"/>
      <c r="S29" s="1598"/>
      <c r="T29" s="1598"/>
      <c r="U29" s="1598"/>
      <c r="V29" s="1598"/>
      <c r="W29" s="1598"/>
    </row>
    <row r="30" spans="1:23" ht="13.8" thickBot="1">
      <c r="A30" s="2144" t="s">
        <v>13</v>
      </c>
      <c r="B30" s="2145" t="s">
        <v>11</v>
      </c>
      <c r="C30" s="3222" t="s">
        <v>14</v>
      </c>
      <c r="D30" s="3222"/>
      <c r="E30" s="3222"/>
      <c r="F30" s="3222"/>
      <c r="G30" s="3222"/>
      <c r="H30" s="2197">
        <f t="shared" ref="H30:M30" si="3">H18+H24+H29</f>
        <v>400</v>
      </c>
      <c r="I30" s="2197">
        <f t="shared" si="3"/>
        <v>90.5</v>
      </c>
      <c r="J30" s="2197">
        <f t="shared" si="3"/>
        <v>0</v>
      </c>
      <c r="K30" s="2197">
        <f t="shared" si="3"/>
        <v>309.5</v>
      </c>
      <c r="L30" s="2197">
        <f t="shared" si="3"/>
        <v>425</v>
      </c>
      <c r="M30" s="2197">
        <f t="shared" si="3"/>
        <v>425</v>
      </c>
      <c r="N30" s="2198"/>
      <c r="O30" s="2199"/>
      <c r="P30" s="2199"/>
      <c r="Q30" s="2199"/>
      <c r="R30" s="1598"/>
      <c r="S30" s="1598"/>
      <c r="T30" s="1598"/>
      <c r="U30" s="1598"/>
      <c r="V30" s="1598"/>
      <c r="W30" s="1598"/>
    </row>
    <row r="31" spans="1:23" ht="19.2" customHeight="1" thickBot="1">
      <c r="A31" s="1679" t="s">
        <v>13</v>
      </c>
      <c r="B31" s="1680" t="s">
        <v>13</v>
      </c>
      <c r="C31" s="3223" t="s">
        <v>844</v>
      </c>
      <c r="D31" s="3223"/>
      <c r="E31" s="3223"/>
      <c r="F31" s="3223"/>
      <c r="G31" s="3223"/>
      <c r="H31" s="3223"/>
      <c r="I31" s="3223"/>
      <c r="J31" s="3223"/>
      <c r="K31" s="3223"/>
      <c r="L31" s="3223"/>
      <c r="M31" s="3223"/>
      <c r="N31" s="3223"/>
      <c r="O31" s="3223"/>
      <c r="P31" s="3223"/>
      <c r="Q31" s="3224"/>
      <c r="R31" s="1598"/>
      <c r="S31" s="1598"/>
      <c r="T31" s="1598"/>
      <c r="U31" s="1598"/>
      <c r="V31" s="1598"/>
      <c r="W31" s="1598"/>
    </row>
    <row r="32" spans="1:23" ht="40.200000000000003" customHeight="1">
      <c r="A32" s="3243" t="s">
        <v>13</v>
      </c>
      <c r="B32" s="3246" t="s">
        <v>13</v>
      </c>
      <c r="C32" s="3249" t="s">
        <v>11</v>
      </c>
      <c r="D32" s="1661" t="s">
        <v>845</v>
      </c>
      <c r="E32" s="1662" t="s">
        <v>40</v>
      </c>
      <c r="F32" s="2146" t="s">
        <v>499</v>
      </c>
      <c r="G32" s="1663" t="s">
        <v>36</v>
      </c>
      <c r="H32" s="1664">
        <f>I32+K32</f>
        <v>70</v>
      </c>
      <c r="I32" s="1665">
        <v>70</v>
      </c>
      <c r="J32" s="1665">
        <v>0</v>
      </c>
      <c r="K32" s="1665">
        <v>0</v>
      </c>
      <c r="L32" s="1666">
        <v>73</v>
      </c>
      <c r="M32" s="1664">
        <v>75</v>
      </c>
      <c r="N32" s="1667"/>
      <c r="O32" s="1668"/>
      <c r="P32" s="1668"/>
      <c r="Q32" s="1669"/>
      <c r="R32" s="1598"/>
      <c r="S32" s="1598"/>
      <c r="T32" s="1599"/>
      <c r="U32" s="1598"/>
      <c r="V32" s="1598"/>
      <c r="W32" s="1598"/>
    </row>
    <row r="33" spans="1:23" ht="26.4">
      <c r="A33" s="3244"/>
      <c r="B33" s="3247"/>
      <c r="C33" s="3250"/>
      <c r="D33" s="1670" t="s">
        <v>846</v>
      </c>
      <c r="E33" s="2143"/>
      <c r="F33" s="2139"/>
      <c r="G33" s="2140"/>
      <c r="H33" s="2142"/>
      <c r="I33" s="2141"/>
      <c r="J33" s="1671"/>
      <c r="K33" s="2141"/>
      <c r="L33" s="1672"/>
      <c r="M33" s="2142"/>
      <c r="N33" s="1673" t="s">
        <v>430</v>
      </c>
      <c r="O33" s="1674">
        <v>3</v>
      </c>
      <c r="P33" s="1674">
        <v>3</v>
      </c>
      <c r="Q33" s="1675">
        <v>3</v>
      </c>
      <c r="R33" s="1598"/>
      <c r="S33" s="1598"/>
      <c r="T33" s="1599"/>
      <c r="U33" s="1598"/>
      <c r="V33" s="1598"/>
      <c r="W33" s="1598"/>
    </row>
    <row r="34" spans="1:23" ht="26.4">
      <c r="A34" s="3244"/>
      <c r="B34" s="3247"/>
      <c r="C34" s="3250"/>
      <c r="D34" s="3252" t="s">
        <v>847</v>
      </c>
      <c r="E34" s="3254"/>
      <c r="F34" s="3225"/>
      <c r="G34" s="3228"/>
      <c r="H34" s="3229"/>
      <c r="I34" s="2141"/>
      <c r="J34" s="1671"/>
      <c r="K34" s="2141"/>
      <c r="L34" s="1672"/>
      <c r="M34" s="3230"/>
      <c r="N34" s="1676" t="s">
        <v>848</v>
      </c>
      <c r="O34" s="2148">
        <v>2</v>
      </c>
      <c r="P34" s="2148">
        <v>2</v>
      </c>
      <c r="Q34" s="1677">
        <v>2</v>
      </c>
      <c r="R34" s="1598"/>
      <c r="S34" s="1598"/>
      <c r="T34" s="1599"/>
      <c r="U34" s="1598"/>
      <c r="V34" s="1598"/>
      <c r="W34" s="1598"/>
    </row>
    <row r="35" spans="1:23">
      <c r="A35" s="3244"/>
      <c r="B35" s="3247"/>
      <c r="C35" s="3250"/>
      <c r="D35" s="3253"/>
      <c r="E35" s="3255"/>
      <c r="F35" s="3226"/>
      <c r="G35" s="3226"/>
      <c r="H35" s="3226"/>
      <c r="I35" s="2141"/>
      <c r="J35" s="1671"/>
      <c r="K35" s="2141"/>
      <c r="L35" s="1672"/>
      <c r="M35" s="3231"/>
      <c r="N35" s="1653" t="s">
        <v>431</v>
      </c>
      <c r="O35" s="2148">
        <v>18</v>
      </c>
      <c r="P35" s="2148">
        <v>6</v>
      </c>
      <c r="Q35" s="1677">
        <v>10</v>
      </c>
      <c r="R35" s="1598"/>
      <c r="S35" s="1598"/>
      <c r="T35" s="1599"/>
      <c r="U35" s="1598"/>
      <c r="V35" s="1598"/>
      <c r="W35" s="1598"/>
    </row>
    <row r="36" spans="1:23" ht="26.4">
      <c r="A36" s="3244"/>
      <c r="B36" s="3247"/>
      <c r="C36" s="3250"/>
      <c r="D36" s="1654" t="s">
        <v>849</v>
      </c>
      <c r="E36" s="3255"/>
      <c r="F36" s="3226"/>
      <c r="G36" s="3226"/>
      <c r="H36" s="3226"/>
      <c r="I36" s="2141"/>
      <c r="J36" s="1671"/>
      <c r="K36" s="2141"/>
      <c r="L36" s="1672"/>
      <c r="M36" s="3231"/>
      <c r="N36" s="1678" t="s">
        <v>850</v>
      </c>
      <c r="O36" s="2148">
        <v>5</v>
      </c>
      <c r="P36" s="2148">
        <v>5</v>
      </c>
      <c r="Q36" s="1677">
        <v>5</v>
      </c>
      <c r="R36" s="1598"/>
      <c r="S36" s="1598"/>
      <c r="T36" s="1599"/>
      <c r="U36" s="1598"/>
      <c r="V36" s="1598"/>
      <c r="W36" s="1598"/>
    </row>
    <row r="37" spans="1:23" ht="26.4">
      <c r="A37" s="3244"/>
      <c r="B37" s="3247"/>
      <c r="C37" s="3250"/>
      <c r="D37" s="1654" t="s">
        <v>851</v>
      </c>
      <c r="E37" s="3255"/>
      <c r="F37" s="3226"/>
      <c r="G37" s="3226"/>
      <c r="H37" s="3226"/>
      <c r="I37" s="2141"/>
      <c r="J37" s="1671"/>
      <c r="K37" s="2141"/>
      <c r="L37" s="1672"/>
      <c r="M37" s="3231"/>
      <c r="N37" s="1678" t="s">
        <v>432</v>
      </c>
      <c r="O37" s="2148">
        <v>4</v>
      </c>
      <c r="P37" s="2148">
        <v>4</v>
      </c>
      <c r="Q37" s="1677">
        <v>4</v>
      </c>
      <c r="R37" s="1598"/>
      <c r="S37" s="1598"/>
      <c r="T37" s="1599"/>
      <c r="U37" s="1598"/>
      <c r="V37" s="1598"/>
      <c r="W37" s="1598"/>
    </row>
    <row r="38" spans="1:23" ht="27" thickBot="1">
      <c r="A38" s="3245"/>
      <c r="B38" s="3248"/>
      <c r="C38" s="3251"/>
      <c r="D38" s="1656"/>
      <c r="E38" s="3256"/>
      <c r="F38" s="3227"/>
      <c r="G38" s="3227"/>
      <c r="H38" s="3227"/>
      <c r="I38" s="2191"/>
      <c r="J38" s="2192"/>
      <c r="K38" s="2191"/>
      <c r="L38" s="2193"/>
      <c r="M38" s="3232"/>
      <c r="N38" s="2194" t="s">
        <v>433</v>
      </c>
      <c r="O38" s="2195">
        <v>1</v>
      </c>
      <c r="P38" s="2195">
        <v>1</v>
      </c>
      <c r="Q38" s="2196">
        <v>1</v>
      </c>
      <c r="R38" s="1598"/>
      <c r="S38" s="1598"/>
      <c r="T38" s="1599"/>
      <c r="U38" s="1598"/>
      <c r="V38" s="1598"/>
      <c r="W38" s="1598"/>
    </row>
    <row r="39" spans="1:23" ht="13.8" thickBot="1">
      <c r="A39" s="1679"/>
      <c r="B39" s="1680"/>
      <c r="C39" s="1681"/>
      <c r="D39" s="1682"/>
      <c r="E39" s="534"/>
      <c r="F39" s="3233" t="s">
        <v>12</v>
      </c>
      <c r="G39" s="3234"/>
      <c r="H39" s="1683">
        <f t="shared" ref="H39:M39" si="4">H32*1</f>
        <v>70</v>
      </c>
      <c r="I39" s="1683">
        <f t="shared" si="4"/>
        <v>70</v>
      </c>
      <c r="J39" s="1683">
        <f t="shared" si="4"/>
        <v>0</v>
      </c>
      <c r="K39" s="1683">
        <f t="shared" si="4"/>
        <v>0</v>
      </c>
      <c r="L39" s="1683">
        <f t="shared" si="4"/>
        <v>73</v>
      </c>
      <c r="M39" s="1683">
        <f t="shared" si="4"/>
        <v>75</v>
      </c>
      <c r="N39" s="1684"/>
      <c r="O39" s="1685"/>
      <c r="P39" s="1685"/>
      <c r="Q39" s="1686"/>
      <c r="R39" s="1598"/>
      <c r="S39" s="1598"/>
      <c r="T39" s="1599"/>
      <c r="U39" s="1598"/>
      <c r="V39" s="1598"/>
      <c r="W39" s="1598"/>
    </row>
    <row r="40" spans="1:23" ht="13.8" thickBot="1">
      <c r="A40" s="1687" t="s">
        <v>13</v>
      </c>
      <c r="B40" s="1680" t="s">
        <v>13</v>
      </c>
      <c r="C40" s="3235" t="s">
        <v>14</v>
      </c>
      <c r="D40" s="3236"/>
      <c r="E40" s="3236"/>
      <c r="F40" s="3236"/>
      <c r="G40" s="3237"/>
      <c r="H40" s="1688">
        <f t="shared" ref="H40:M40" si="5">H39*1</f>
        <v>70</v>
      </c>
      <c r="I40" s="1688">
        <f t="shared" si="5"/>
        <v>70</v>
      </c>
      <c r="J40" s="1688">
        <f t="shared" si="5"/>
        <v>0</v>
      </c>
      <c r="K40" s="1688">
        <f t="shared" si="5"/>
        <v>0</v>
      </c>
      <c r="L40" s="1688">
        <f t="shared" si="5"/>
        <v>73</v>
      </c>
      <c r="M40" s="1688">
        <f t="shared" si="5"/>
        <v>75</v>
      </c>
      <c r="N40" s="3238"/>
      <c r="O40" s="3239"/>
      <c r="P40" s="3239"/>
      <c r="Q40" s="3240"/>
      <c r="R40" s="1598"/>
      <c r="S40" s="1598"/>
      <c r="T40" s="1599"/>
      <c r="U40" s="1598"/>
      <c r="V40" s="1598"/>
      <c r="W40" s="1598"/>
    </row>
    <row r="41" spans="1:23" ht="13.8" thickBot="1">
      <c r="A41" s="133" t="s">
        <v>13</v>
      </c>
      <c r="B41" s="3241" t="s">
        <v>59</v>
      </c>
      <c r="C41" s="3242"/>
      <c r="D41" s="3242"/>
      <c r="E41" s="3242"/>
      <c r="F41" s="3242"/>
      <c r="G41" s="3242"/>
      <c r="H41" s="1688">
        <f t="shared" ref="H41:M41" si="6">H40+H30</f>
        <v>470</v>
      </c>
      <c r="I41" s="1688">
        <f t="shared" si="6"/>
        <v>160.5</v>
      </c>
      <c r="J41" s="1688">
        <f t="shared" si="6"/>
        <v>0</v>
      </c>
      <c r="K41" s="1688">
        <f t="shared" si="6"/>
        <v>309.5</v>
      </c>
      <c r="L41" s="1688">
        <f t="shared" si="6"/>
        <v>498</v>
      </c>
      <c r="M41" s="1688">
        <f t="shared" si="6"/>
        <v>500</v>
      </c>
      <c r="N41" s="1689"/>
      <c r="O41" s="1690"/>
      <c r="P41" s="1690"/>
      <c r="Q41" s="1691"/>
      <c r="R41" s="1598"/>
      <c r="S41" s="1598"/>
      <c r="T41" s="1598"/>
      <c r="U41" s="1598"/>
      <c r="V41" s="1598"/>
      <c r="W41" s="1598"/>
    </row>
    <row r="42" spans="1:23" s="123" customFormat="1" ht="13.8" thickBot="1">
      <c r="A42" s="140"/>
      <c r="B42" s="138"/>
      <c r="C42" s="641"/>
      <c r="D42" s="1356"/>
      <c r="E42" s="1356"/>
      <c r="F42" s="2849" t="s">
        <v>564</v>
      </c>
      <c r="G42" s="2850"/>
      <c r="H42" s="627">
        <v>105</v>
      </c>
      <c r="I42" s="627">
        <v>20</v>
      </c>
      <c r="J42" s="627"/>
      <c r="K42" s="627">
        <v>85</v>
      </c>
      <c r="L42" s="627">
        <v>100</v>
      </c>
      <c r="M42" s="627">
        <v>100</v>
      </c>
      <c r="N42" s="624"/>
      <c r="O42" s="625"/>
      <c r="P42" s="625"/>
      <c r="Q42" s="626"/>
      <c r="R42" s="1598"/>
      <c r="S42" s="1598"/>
      <c r="T42" s="1598"/>
      <c r="U42" s="1598"/>
      <c r="V42" s="1598"/>
      <c r="W42" s="1598"/>
    </row>
    <row r="43" spans="1:23" s="123" customFormat="1" ht="13.8" thickBot="1">
      <c r="A43" s="566" t="s">
        <v>11</v>
      </c>
      <c r="B43" s="2893" t="s">
        <v>569</v>
      </c>
      <c r="C43" s="2894"/>
      <c r="D43" s="2894"/>
      <c r="E43" s="2894"/>
      <c r="F43" s="2894"/>
      <c r="G43" s="2894"/>
      <c r="H43" s="1176">
        <f>H41-H42</f>
        <v>365</v>
      </c>
      <c r="I43" s="1176">
        <f t="shared" ref="I43:M43" si="7">I41-I42</f>
        <v>140.5</v>
      </c>
      <c r="J43" s="1176">
        <f t="shared" si="7"/>
        <v>0</v>
      </c>
      <c r="K43" s="1176">
        <f t="shared" si="7"/>
        <v>224.5</v>
      </c>
      <c r="L43" s="1176">
        <f t="shared" si="7"/>
        <v>398</v>
      </c>
      <c r="M43" s="1176">
        <f t="shared" si="7"/>
        <v>400</v>
      </c>
      <c r="N43" s="2843"/>
      <c r="O43" s="2844"/>
      <c r="P43" s="2844"/>
      <c r="Q43" s="2845"/>
      <c r="R43" s="1598"/>
      <c r="S43" s="1598"/>
      <c r="T43" s="1598"/>
      <c r="U43" s="1598"/>
      <c r="V43" s="1598"/>
      <c r="W43" s="1598"/>
    </row>
    <row r="44" spans="1:23" ht="13.8" thickBot="1">
      <c r="A44" s="10" t="s">
        <v>13</v>
      </c>
      <c r="B44" s="3218" t="s">
        <v>15</v>
      </c>
      <c r="C44" s="3218"/>
      <c r="D44" s="3218"/>
      <c r="E44" s="3218"/>
      <c r="F44" s="3218"/>
      <c r="G44" s="3218"/>
      <c r="H44" s="1692">
        <f t="shared" ref="H44:M44" si="8">H41*1</f>
        <v>470</v>
      </c>
      <c r="I44" s="1692">
        <f t="shared" si="8"/>
        <v>160.5</v>
      </c>
      <c r="J44" s="1692">
        <f t="shared" si="8"/>
        <v>0</v>
      </c>
      <c r="K44" s="1692">
        <f t="shared" si="8"/>
        <v>309.5</v>
      </c>
      <c r="L44" s="1692">
        <f t="shared" si="8"/>
        <v>498</v>
      </c>
      <c r="M44" s="1692">
        <f t="shared" si="8"/>
        <v>500</v>
      </c>
      <c r="N44" s="3219"/>
      <c r="O44" s="3220"/>
      <c r="P44" s="3220"/>
      <c r="Q44" s="3221"/>
      <c r="R44" s="1598"/>
      <c r="S44" s="1598"/>
      <c r="T44" s="1598"/>
      <c r="U44" s="1598"/>
      <c r="V44" s="1598"/>
      <c r="W44" s="1598"/>
    </row>
    <row r="45" spans="1:23">
      <c r="A45" s="999"/>
      <c r="B45" s="999"/>
      <c r="C45" s="66"/>
      <c r="D45" s="1693"/>
      <c r="E45" s="162"/>
      <c r="F45" s="1572"/>
      <c r="G45" s="1572"/>
      <c r="H45" s="1572"/>
      <c r="I45" s="1572"/>
      <c r="J45" s="1572"/>
      <c r="K45" s="1572"/>
      <c r="L45" s="1572"/>
      <c r="M45" s="1572"/>
      <c r="N45" s="999"/>
      <c r="O45" s="1694"/>
      <c r="P45" s="999"/>
      <c r="Q45" s="999"/>
      <c r="R45" s="1598"/>
      <c r="S45" s="1598"/>
      <c r="T45" s="1598"/>
      <c r="U45" s="1598"/>
      <c r="V45" s="1598"/>
      <c r="W45" s="1598"/>
    </row>
    <row r="46" spans="1:23">
      <c r="A46" s="999"/>
      <c r="B46" s="999"/>
      <c r="C46" s="66"/>
      <c r="D46" s="1693"/>
      <c r="E46" s="162"/>
      <c r="F46" s="1572"/>
      <c r="G46" s="1572"/>
      <c r="H46" s="1572"/>
      <c r="I46" s="1572"/>
      <c r="J46" s="1572"/>
      <c r="K46" s="1572"/>
      <c r="L46" s="1572"/>
      <c r="M46" s="1572"/>
      <c r="N46" s="999"/>
      <c r="O46" s="1694"/>
      <c r="P46" s="999"/>
      <c r="Q46" s="999"/>
      <c r="R46" s="1598"/>
      <c r="S46" s="1598"/>
      <c r="T46" s="1598"/>
      <c r="U46" s="1598"/>
      <c r="V46" s="1598"/>
      <c r="W46" s="1598"/>
    </row>
    <row r="47" spans="1:23" ht="13.8" thickBot="1">
      <c r="A47" s="999"/>
      <c r="B47" s="999"/>
      <c r="C47" s="66"/>
      <c r="D47" s="1693"/>
      <c r="E47" s="162"/>
      <c r="F47" s="3208" t="s">
        <v>16</v>
      </c>
      <c r="G47" s="3208"/>
      <c r="H47" s="3208"/>
      <c r="I47" s="3208"/>
      <c r="J47" s="3208"/>
      <c r="K47" s="3208"/>
      <c r="L47" s="3208"/>
      <c r="M47" s="3208"/>
      <c r="N47" s="999"/>
      <c r="O47" s="1694"/>
      <c r="P47" s="999"/>
      <c r="Q47" s="999"/>
      <c r="R47" s="1572"/>
      <c r="S47" s="1572"/>
      <c r="T47" s="1572"/>
      <c r="U47" s="1572"/>
      <c r="V47" s="1572"/>
      <c r="W47" s="1572"/>
    </row>
    <row r="48" spans="1:23" ht="13.8" thickBot="1">
      <c r="A48" s="999"/>
      <c r="B48" s="999"/>
      <c r="C48" s="2864" t="s">
        <v>17</v>
      </c>
      <c r="D48" s="2865"/>
      <c r="E48" s="2865"/>
      <c r="F48" s="2865"/>
      <c r="G48" s="2866"/>
      <c r="H48" s="2864" t="s">
        <v>852</v>
      </c>
      <c r="I48" s="2865"/>
      <c r="J48" s="2865"/>
      <c r="K48" s="2866"/>
      <c r="L48" s="1572"/>
      <c r="M48" s="1572"/>
      <c r="N48" s="999"/>
      <c r="O48" s="1694"/>
      <c r="P48" s="999"/>
      <c r="Q48" s="999"/>
      <c r="R48" s="1598"/>
      <c r="S48" s="1598"/>
      <c r="T48" s="1598"/>
      <c r="U48" s="1598"/>
      <c r="V48" s="1598"/>
      <c r="W48" s="1598"/>
    </row>
    <row r="49" spans="1:23" ht="13.8" thickBot="1">
      <c r="A49" s="999"/>
      <c r="B49" s="999"/>
      <c r="C49" s="3209" t="s">
        <v>18</v>
      </c>
      <c r="D49" s="3210"/>
      <c r="E49" s="3210"/>
      <c r="F49" s="3210"/>
      <c r="G49" s="3211"/>
      <c r="H49" s="3200">
        <f>H50+H51+H52+H53+H54+H55</f>
        <v>470</v>
      </c>
      <c r="I49" s="3201"/>
      <c r="J49" s="3201"/>
      <c r="K49" s="3202"/>
      <c r="L49" s="1572"/>
      <c r="M49" s="1572"/>
      <c r="N49" s="999"/>
      <c r="O49" s="1694"/>
      <c r="P49" s="999"/>
      <c r="Q49" s="999"/>
      <c r="R49" s="1572"/>
      <c r="S49" s="1572"/>
      <c r="T49" s="1572"/>
      <c r="U49" s="1572"/>
      <c r="V49" s="1572"/>
      <c r="W49" s="1572"/>
    </row>
    <row r="50" spans="1:23">
      <c r="A50" s="999"/>
      <c r="B50" s="999"/>
      <c r="C50" s="3212" t="s">
        <v>853</v>
      </c>
      <c r="D50" s="3213"/>
      <c r="E50" s="3213"/>
      <c r="F50" s="3213"/>
      <c r="G50" s="3214"/>
      <c r="H50" s="3215">
        <v>365</v>
      </c>
      <c r="I50" s="3216"/>
      <c r="J50" s="3216"/>
      <c r="K50" s="3217"/>
      <c r="L50" s="1572"/>
      <c r="M50" s="1572"/>
      <c r="N50" s="999"/>
      <c r="O50" s="1694"/>
      <c r="P50" s="999"/>
      <c r="Q50" s="999"/>
      <c r="R50" s="1572"/>
      <c r="S50" s="1572"/>
      <c r="T50" s="1572"/>
      <c r="U50" s="1572"/>
      <c r="V50" s="1572"/>
      <c r="W50" s="1572"/>
    </row>
    <row r="51" spans="1:23" ht="28.95" customHeight="1">
      <c r="A51" s="999"/>
      <c r="B51" s="999"/>
      <c r="C51" s="3203" t="s">
        <v>854</v>
      </c>
      <c r="D51" s="3204"/>
      <c r="E51" s="3204"/>
      <c r="F51" s="3204"/>
      <c r="G51" s="3205"/>
      <c r="H51" s="3189"/>
      <c r="I51" s="3206"/>
      <c r="J51" s="3206"/>
      <c r="K51" s="3207"/>
      <c r="L51" s="1572"/>
      <c r="M51" s="1572"/>
      <c r="N51" s="999"/>
      <c r="O51" s="1694"/>
      <c r="P51" s="999"/>
      <c r="Q51" s="999"/>
      <c r="R51" s="1572"/>
      <c r="S51" s="1572"/>
      <c r="T51" s="1572"/>
      <c r="U51" s="1572"/>
      <c r="V51" s="1572"/>
      <c r="W51" s="1572"/>
    </row>
    <row r="52" spans="1:23" ht="25.95" customHeight="1">
      <c r="A52" s="999"/>
      <c r="B52" s="999"/>
      <c r="C52" s="3203" t="s">
        <v>855</v>
      </c>
      <c r="D52" s="3204"/>
      <c r="E52" s="3204"/>
      <c r="F52" s="3204"/>
      <c r="G52" s="3205"/>
      <c r="H52" s="3189"/>
      <c r="I52" s="3206"/>
      <c r="J52" s="3206"/>
      <c r="K52" s="3207"/>
      <c r="L52" s="1572"/>
      <c r="M52" s="1572"/>
      <c r="N52" s="999"/>
      <c r="O52" s="1694"/>
      <c r="P52" s="999"/>
      <c r="Q52" s="999"/>
      <c r="R52" s="1572"/>
      <c r="S52" s="1572"/>
      <c r="T52" s="1572"/>
      <c r="U52" s="1572"/>
      <c r="V52" s="1572"/>
      <c r="W52" s="1572"/>
    </row>
    <row r="53" spans="1:23">
      <c r="A53" s="999"/>
      <c r="B53" s="999"/>
      <c r="C53" s="3203" t="s">
        <v>860</v>
      </c>
      <c r="D53" s="3204"/>
      <c r="E53" s="3204"/>
      <c r="F53" s="3204"/>
      <c r="G53" s="3205"/>
      <c r="H53" s="3189"/>
      <c r="I53" s="3206"/>
      <c r="J53" s="3206"/>
      <c r="K53" s="3207"/>
      <c r="L53" s="1572"/>
      <c r="M53" s="1572"/>
      <c r="N53" s="999"/>
      <c r="O53" s="1694"/>
      <c r="P53" s="999"/>
      <c r="Q53" s="999"/>
      <c r="R53" s="1572"/>
      <c r="S53" s="1572"/>
      <c r="T53" s="1572"/>
      <c r="U53" s="1572"/>
      <c r="V53" s="1572"/>
      <c r="W53" s="1572"/>
    </row>
    <row r="54" spans="1:23">
      <c r="A54" s="999"/>
      <c r="B54" s="999"/>
      <c r="C54" s="3186" t="s">
        <v>859</v>
      </c>
      <c r="D54" s="3187"/>
      <c r="E54" s="3187"/>
      <c r="F54" s="3187"/>
      <c r="G54" s="3188"/>
      <c r="H54" s="3189">
        <v>105</v>
      </c>
      <c r="I54" s="3190"/>
      <c r="J54" s="3190"/>
      <c r="K54" s="3191"/>
      <c r="L54" s="1572"/>
      <c r="M54" s="1572"/>
      <c r="N54" s="999"/>
      <c r="O54" s="1694"/>
      <c r="P54" s="999"/>
      <c r="Q54" s="999"/>
      <c r="R54" s="1572"/>
      <c r="S54" s="1572"/>
      <c r="T54" s="1572"/>
      <c r="U54" s="1572"/>
      <c r="V54" s="1572"/>
      <c r="W54" s="1572"/>
    </row>
    <row r="55" spans="1:23" ht="13.8" thickBot="1">
      <c r="A55" s="999"/>
      <c r="B55" s="999"/>
      <c r="C55" s="3192" t="s">
        <v>857</v>
      </c>
      <c r="D55" s="3193"/>
      <c r="E55" s="3193"/>
      <c r="F55" s="3193"/>
      <c r="G55" s="3194"/>
      <c r="H55" s="3178"/>
      <c r="I55" s="3195"/>
      <c r="J55" s="3195"/>
      <c r="K55" s="3196"/>
      <c r="L55" s="1572"/>
      <c r="M55" s="1572"/>
      <c r="N55" s="999"/>
      <c r="O55" s="1694"/>
      <c r="P55" s="999"/>
      <c r="Q55" s="999"/>
      <c r="R55" s="1572"/>
      <c r="S55" s="1572"/>
      <c r="T55" s="1572"/>
      <c r="U55" s="1572"/>
      <c r="V55" s="1572"/>
      <c r="W55" s="1572"/>
    </row>
    <row r="56" spans="1:23" ht="13.8" thickBot="1">
      <c r="A56" s="999"/>
      <c r="B56" s="999"/>
      <c r="C56" s="3197" t="s">
        <v>19</v>
      </c>
      <c r="D56" s="3198"/>
      <c r="E56" s="3198"/>
      <c r="F56" s="3198"/>
      <c r="G56" s="3199"/>
      <c r="H56" s="3200">
        <f>SUM(H57:K57)</f>
        <v>0</v>
      </c>
      <c r="I56" s="3201"/>
      <c r="J56" s="3201"/>
      <c r="K56" s="3202"/>
      <c r="L56" s="1572"/>
      <c r="M56" s="1572"/>
      <c r="N56" s="999"/>
      <c r="O56" s="1694"/>
      <c r="P56" s="999"/>
      <c r="Q56" s="999"/>
      <c r="R56" s="1572"/>
      <c r="S56" s="1572"/>
      <c r="T56" s="1572"/>
      <c r="U56" s="1572"/>
      <c r="V56" s="1572"/>
      <c r="W56" s="1572"/>
    </row>
    <row r="57" spans="1:23" ht="13.8" thickBot="1">
      <c r="A57" s="999"/>
      <c r="B57" s="999"/>
      <c r="C57" s="3175" t="s">
        <v>858</v>
      </c>
      <c r="D57" s="3176"/>
      <c r="E57" s="3176"/>
      <c r="F57" s="3176"/>
      <c r="G57" s="3177"/>
      <c r="H57" s="3178"/>
      <c r="I57" s="3179"/>
      <c r="J57" s="3179"/>
      <c r="K57" s="3180"/>
      <c r="L57" s="1572"/>
      <c r="M57" s="1572"/>
      <c r="N57" s="999"/>
      <c r="O57" s="1694"/>
      <c r="P57" s="999"/>
      <c r="Q57" s="999"/>
      <c r="R57" s="1572"/>
      <c r="S57" s="1572"/>
      <c r="T57" s="1572"/>
      <c r="U57" s="1572"/>
      <c r="V57" s="1572"/>
      <c r="W57" s="1572"/>
    </row>
    <row r="58" spans="1:23" ht="13.8" thickBot="1">
      <c r="A58" s="999"/>
      <c r="B58" s="999"/>
      <c r="C58" s="3181" t="s">
        <v>20</v>
      </c>
      <c r="D58" s="3182"/>
      <c r="E58" s="3182"/>
      <c r="F58" s="3182"/>
      <c r="G58" s="3183"/>
      <c r="H58" s="3184">
        <f>H56+H49</f>
        <v>470</v>
      </c>
      <c r="I58" s="3184"/>
      <c r="J58" s="3184"/>
      <c r="K58" s="3185"/>
      <c r="L58" s="999"/>
      <c r="M58" s="999"/>
      <c r="N58" s="999"/>
      <c r="O58" s="1694"/>
      <c r="P58" s="999"/>
      <c r="Q58" s="999"/>
      <c r="R58" s="1572"/>
      <c r="S58" s="1572"/>
      <c r="T58" s="1572"/>
      <c r="U58" s="1572"/>
      <c r="V58" s="1572"/>
      <c r="W58" s="1572"/>
    </row>
  </sheetData>
  <mergeCells count="100">
    <mergeCell ref="N1:O1"/>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F18:G18"/>
    <mergeCell ref="B7:Q7"/>
    <mergeCell ref="C8:Q8"/>
    <mergeCell ref="C10:C18"/>
    <mergeCell ref="B11:B18"/>
    <mergeCell ref="D11:D12"/>
    <mergeCell ref="E11:E17"/>
    <mergeCell ref="F11:F17"/>
    <mergeCell ref="A12:A17"/>
    <mergeCell ref="G12:G17"/>
    <mergeCell ref="H12:H17"/>
    <mergeCell ref="L12:L17"/>
    <mergeCell ref="M12:M17"/>
    <mergeCell ref="L20:L23"/>
    <mergeCell ref="M20:M23"/>
    <mergeCell ref="D21:D24"/>
    <mergeCell ref="A22:A24"/>
    <mergeCell ref="B22:B24"/>
    <mergeCell ref="F24:G24"/>
    <mergeCell ref="C20:C24"/>
    <mergeCell ref="E20:E23"/>
    <mergeCell ref="F20:F23"/>
    <mergeCell ref="G20:G23"/>
    <mergeCell ref="H20:H23"/>
    <mergeCell ref="K20:K23"/>
    <mergeCell ref="M25:M28"/>
    <mergeCell ref="A25:A29"/>
    <mergeCell ref="B25:B29"/>
    <mergeCell ref="C25:C29"/>
    <mergeCell ref="E25:E29"/>
    <mergeCell ref="F25:F28"/>
    <mergeCell ref="G25:G28"/>
    <mergeCell ref="D26:D27"/>
    <mergeCell ref="F29:G29"/>
    <mergeCell ref="H25:H28"/>
    <mergeCell ref="I25:I28"/>
    <mergeCell ref="J25:J28"/>
    <mergeCell ref="K25:K28"/>
    <mergeCell ref="L25:L28"/>
    <mergeCell ref="A32:A38"/>
    <mergeCell ref="B32:B38"/>
    <mergeCell ref="C32:C38"/>
    <mergeCell ref="D34:D35"/>
    <mergeCell ref="E34:E38"/>
    <mergeCell ref="B44:G44"/>
    <mergeCell ref="N44:Q44"/>
    <mergeCell ref="N43:Q43"/>
    <mergeCell ref="C30:G30"/>
    <mergeCell ref="C31:Q31"/>
    <mergeCell ref="F34:F38"/>
    <mergeCell ref="G34:G38"/>
    <mergeCell ref="H34:H38"/>
    <mergeCell ref="M34:M38"/>
    <mergeCell ref="F39:G39"/>
    <mergeCell ref="C40:G40"/>
    <mergeCell ref="N40:Q40"/>
    <mergeCell ref="B41:G41"/>
    <mergeCell ref="C53:G53"/>
    <mergeCell ref="H53:K53"/>
    <mergeCell ref="F47:M47"/>
    <mergeCell ref="C48:G48"/>
    <mergeCell ref="H48:K48"/>
    <mergeCell ref="C49:G49"/>
    <mergeCell ref="H49:K49"/>
    <mergeCell ref="C50:G50"/>
    <mergeCell ref="H50:K50"/>
    <mergeCell ref="C57:G57"/>
    <mergeCell ref="H57:K57"/>
    <mergeCell ref="C58:G58"/>
    <mergeCell ref="H58:K58"/>
    <mergeCell ref="F42:G42"/>
    <mergeCell ref="B43:G43"/>
    <mergeCell ref="C54:G54"/>
    <mergeCell ref="H54:K54"/>
    <mergeCell ref="C55:G55"/>
    <mergeCell ref="H55:K55"/>
    <mergeCell ref="C56:G56"/>
    <mergeCell ref="H56:K56"/>
    <mergeCell ref="C51:G51"/>
    <mergeCell ref="H51:K51"/>
    <mergeCell ref="C52:G52"/>
    <mergeCell ref="H52:K52"/>
  </mergeCells>
  <pageMargins left="0.7" right="0.7" top="0.75" bottom="0.75" header="0.3" footer="0.3"/>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2"/>
  <sheetViews>
    <sheetView workbookViewId="0">
      <selection activeCell="M4" sqref="M4:M6"/>
    </sheetView>
  </sheetViews>
  <sheetFormatPr defaultRowHeight="13.2"/>
  <cols>
    <col min="1" max="1" width="2.88671875" customWidth="1"/>
    <col min="2" max="3" width="2.5546875" customWidth="1"/>
    <col min="4" max="4" width="26.88671875" customWidth="1"/>
    <col min="5" max="5" width="7.88671875" customWidth="1"/>
    <col min="6" max="6" width="4.44140625" customWidth="1"/>
    <col min="7" max="7" width="5.33203125" customWidth="1"/>
    <col min="8" max="8" width="7.109375" customWidth="1"/>
    <col min="9" max="9" width="6.33203125" customWidth="1"/>
    <col min="10" max="10" width="4.6640625" customWidth="1"/>
    <col min="11" max="12" width="5.88671875" customWidth="1"/>
    <col min="13" max="13" width="6.5546875" customWidth="1"/>
    <col min="14" max="14" width="30.33203125" customWidth="1"/>
    <col min="15" max="15" width="4.33203125" customWidth="1"/>
    <col min="16" max="16" width="4.109375" customWidth="1"/>
    <col min="17" max="17" width="4.33203125" customWidth="1"/>
  </cols>
  <sheetData>
    <row r="1" spans="1:23" ht="41.4" customHeight="1">
      <c r="A1" s="123"/>
      <c r="B1" s="123"/>
      <c r="C1" s="123"/>
      <c r="D1" s="123"/>
      <c r="E1" s="123"/>
      <c r="F1" s="123"/>
      <c r="G1" s="123"/>
      <c r="H1" s="123"/>
      <c r="I1" s="123"/>
      <c r="J1" s="123"/>
      <c r="K1" s="123"/>
      <c r="L1" s="123"/>
      <c r="M1" s="123"/>
      <c r="N1" s="3361" t="s">
        <v>1156</v>
      </c>
      <c r="O1" s="3361"/>
      <c r="P1" s="3361"/>
      <c r="Q1" s="3361"/>
      <c r="R1" s="123"/>
      <c r="S1" s="123"/>
      <c r="T1" s="123"/>
      <c r="U1" s="123"/>
      <c r="V1" s="123"/>
      <c r="W1" s="123"/>
    </row>
    <row r="2" spans="1:23" ht="15.6">
      <c r="A2" s="124"/>
      <c r="B2" s="124"/>
      <c r="C2" s="124"/>
      <c r="D2" s="2212" t="s">
        <v>346</v>
      </c>
      <c r="E2" s="2213"/>
      <c r="F2" s="2212"/>
      <c r="G2" s="2214"/>
      <c r="H2" s="2212"/>
      <c r="I2" s="2212"/>
      <c r="J2" s="124"/>
      <c r="K2" s="124"/>
      <c r="L2" s="170"/>
      <c r="M2" s="164"/>
      <c r="N2" s="164"/>
      <c r="O2" s="164"/>
      <c r="P2" s="164"/>
      <c r="Q2" s="164"/>
      <c r="R2" s="144"/>
      <c r="S2" s="144"/>
      <c r="T2" s="144"/>
      <c r="U2" s="144"/>
      <c r="V2" s="144"/>
      <c r="W2" s="144"/>
    </row>
    <row r="3" spans="1:23" ht="13.8" thickBot="1">
      <c r="A3" s="1571"/>
      <c r="B3" s="9"/>
      <c r="C3" s="9"/>
      <c r="D3" s="2895" t="s">
        <v>33</v>
      </c>
      <c r="E3" s="2895"/>
      <c r="F3" s="2895"/>
      <c r="G3" s="2895"/>
      <c r="H3" s="2895"/>
      <c r="I3" s="2895"/>
      <c r="J3" s="2895"/>
      <c r="K3" s="2895"/>
      <c r="L3" s="2895"/>
      <c r="M3" s="2895"/>
      <c r="N3" s="2895"/>
      <c r="O3" s="2895"/>
      <c r="P3" s="2895"/>
      <c r="Q3" s="2895"/>
      <c r="R3" s="2895"/>
      <c r="S3" s="2895"/>
      <c r="T3" s="2895"/>
      <c r="U3" s="2895"/>
      <c r="V3" s="2895"/>
      <c r="W3" s="2895"/>
    </row>
    <row r="4" spans="1:23" ht="28.2" customHeight="1">
      <c r="A4" s="2896" t="s">
        <v>0</v>
      </c>
      <c r="B4" s="2899" t="s">
        <v>1</v>
      </c>
      <c r="C4" s="2899" t="s">
        <v>2</v>
      </c>
      <c r="D4" s="3329" t="s">
        <v>3</v>
      </c>
      <c r="E4" s="3355" t="s">
        <v>4</v>
      </c>
      <c r="F4" s="2908" t="s">
        <v>5</v>
      </c>
      <c r="G4" s="2905" t="s">
        <v>6</v>
      </c>
      <c r="H4" s="2914" t="s">
        <v>1024</v>
      </c>
      <c r="I4" s="2915"/>
      <c r="J4" s="2915"/>
      <c r="K4" s="2916"/>
      <c r="L4" s="3358" t="s">
        <v>1025</v>
      </c>
      <c r="M4" s="3360" t="s">
        <v>1026</v>
      </c>
      <c r="N4" s="2920" t="s">
        <v>21</v>
      </c>
      <c r="O4" s="2921"/>
      <c r="P4" s="2921"/>
      <c r="Q4" s="2922"/>
      <c r="R4" s="2215"/>
      <c r="S4" s="2215"/>
      <c r="T4" s="2215"/>
      <c r="U4" s="2215"/>
      <c r="V4" s="2215"/>
      <c r="W4" s="2215"/>
    </row>
    <row r="5" spans="1:23">
      <c r="A5" s="2897"/>
      <c r="B5" s="2900"/>
      <c r="C5" s="2900"/>
      <c r="D5" s="3330"/>
      <c r="E5" s="3356"/>
      <c r="F5" s="2909"/>
      <c r="G5" s="2906"/>
      <c r="H5" s="2923" t="s">
        <v>7</v>
      </c>
      <c r="I5" s="2925" t="s">
        <v>8</v>
      </c>
      <c r="J5" s="2925"/>
      <c r="K5" s="2983" t="s">
        <v>76</v>
      </c>
      <c r="L5" s="3359"/>
      <c r="M5" s="2912"/>
      <c r="N5" s="2928" t="s">
        <v>32</v>
      </c>
      <c r="O5" s="2930" t="s">
        <v>9</v>
      </c>
      <c r="P5" s="2930"/>
      <c r="Q5" s="2931"/>
      <c r="R5" s="2215"/>
      <c r="S5" s="2215"/>
      <c r="T5" s="2215"/>
      <c r="U5" s="2215"/>
      <c r="V5" s="2215"/>
      <c r="W5" s="2215"/>
    </row>
    <row r="6" spans="1:23" ht="129.6" customHeight="1" thickBot="1">
      <c r="A6" s="2898"/>
      <c r="B6" s="2901"/>
      <c r="C6" s="2901"/>
      <c r="D6" s="3331"/>
      <c r="E6" s="3357"/>
      <c r="F6" s="2910"/>
      <c r="G6" s="2907"/>
      <c r="H6" s="2924"/>
      <c r="I6" s="2170" t="s">
        <v>7</v>
      </c>
      <c r="J6" s="2172" t="s">
        <v>10</v>
      </c>
      <c r="K6" s="2984"/>
      <c r="L6" s="2919"/>
      <c r="M6" s="2913"/>
      <c r="N6" s="2929"/>
      <c r="O6" s="130" t="s">
        <v>235</v>
      </c>
      <c r="P6" s="130" t="s">
        <v>282</v>
      </c>
      <c r="Q6" s="131" t="s">
        <v>373</v>
      </c>
      <c r="R6" s="2215"/>
      <c r="S6" s="2215"/>
      <c r="T6" s="2215"/>
      <c r="U6" s="2215"/>
      <c r="V6" s="2215"/>
      <c r="W6" s="2215"/>
    </row>
    <row r="7" spans="1:23" ht="13.8" thickBot="1">
      <c r="A7" s="132" t="s">
        <v>11</v>
      </c>
      <c r="B7" s="3312" t="s">
        <v>1027</v>
      </c>
      <c r="C7" s="3312"/>
      <c r="D7" s="3312"/>
      <c r="E7" s="3312"/>
      <c r="F7" s="3312"/>
      <c r="G7" s="3312"/>
      <c r="H7" s="3312"/>
      <c r="I7" s="3312"/>
      <c r="J7" s="3312"/>
      <c r="K7" s="3312"/>
      <c r="L7" s="3312"/>
      <c r="M7" s="3312"/>
      <c r="N7" s="3312"/>
      <c r="O7" s="3312"/>
      <c r="P7" s="3312"/>
      <c r="Q7" s="3313"/>
      <c r="R7" s="2215"/>
      <c r="S7" s="2215"/>
      <c r="T7" s="2215"/>
      <c r="U7" s="2215"/>
      <c r="V7" s="2215"/>
      <c r="W7" s="2215"/>
    </row>
    <row r="8" spans="1:23" ht="13.8" thickBot="1">
      <c r="A8" s="133" t="s">
        <v>11</v>
      </c>
      <c r="B8" s="134" t="s">
        <v>11</v>
      </c>
      <c r="C8" s="3370" t="s">
        <v>1028</v>
      </c>
      <c r="D8" s="3370"/>
      <c r="E8" s="3370"/>
      <c r="F8" s="3370"/>
      <c r="G8" s="3370"/>
      <c r="H8" s="3370"/>
      <c r="I8" s="3370"/>
      <c r="J8" s="3370"/>
      <c r="K8" s="3370"/>
      <c r="L8" s="3370"/>
      <c r="M8" s="3370"/>
      <c r="N8" s="3370"/>
      <c r="O8" s="3370"/>
      <c r="P8" s="3370"/>
      <c r="Q8" s="3371"/>
      <c r="R8" s="2215"/>
      <c r="S8" s="2215"/>
      <c r="T8" s="2215"/>
      <c r="U8" s="2215"/>
      <c r="V8" s="2215"/>
      <c r="W8" s="2215"/>
    </row>
    <row r="9" spans="1:23">
      <c r="A9" s="3372" t="s">
        <v>11</v>
      </c>
      <c r="B9" s="3375" t="s">
        <v>11</v>
      </c>
      <c r="C9" s="3377" t="s">
        <v>11</v>
      </c>
      <c r="D9" s="3380" t="s">
        <v>485</v>
      </c>
      <c r="E9" s="3383" t="s">
        <v>40</v>
      </c>
      <c r="F9" s="3386" t="s">
        <v>130</v>
      </c>
      <c r="G9" s="2216" t="s">
        <v>36</v>
      </c>
      <c r="H9" s="2217">
        <v>30</v>
      </c>
      <c r="I9" s="2218">
        <v>30</v>
      </c>
      <c r="J9" s="2219">
        <v>0</v>
      </c>
      <c r="K9" s="2220">
        <v>0</v>
      </c>
      <c r="L9" s="2221">
        <v>30</v>
      </c>
      <c r="M9" s="2221">
        <v>30</v>
      </c>
      <c r="N9" s="3389" t="s">
        <v>1029</v>
      </c>
      <c r="O9" s="3392">
        <v>185</v>
      </c>
      <c r="P9" s="3395">
        <v>185</v>
      </c>
      <c r="Q9" s="3398">
        <v>185</v>
      </c>
      <c r="R9" s="2215"/>
      <c r="S9" s="2215"/>
      <c r="T9" s="2215"/>
      <c r="U9" s="2215"/>
      <c r="V9" s="2215"/>
      <c r="W9" s="2215"/>
    </row>
    <row r="10" spans="1:23">
      <c r="A10" s="3373"/>
      <c r="B10" s="2842"/>
      <c r="C10" s="3378"/>
      <c r="D10" s="3381"/>
      <c r="E10" s="3384"/>
      <c r="F10" s="3387"/>
      <c r="G10" s="2222" t="s">
        <v>495</v>
      </c>
      <c r="H10" s="2223">
        <v>0</v>
      </c>
      <c r="I10" s="2224">
        <v>0</v>
      </c>
      <c r="J10" s="2225">
        <v>0</v>
      </c>
      <c r="K10" s="2226">
        <v>0</v>
      </c>
      <c r="L10" s="2227">
        <v>0</v>
      </c>
      <c r="M10" s="2227">
        <v>0</v>
      </c>
      <c r="N10" s="3390"/>
      <c r="O10" s="3393"/>
      <c r="P10" s="3396"/>
      <c r="Q10" s="3399"/>
      <c r="R10" s="2215"/>
      <c r="S10" s="2215"/>
      <c r="T10" s="2228"/>
      <c r="U10" s="2215"/>
      <c r="V10" s="2215"/>
      <c r="W10" s="2215"/>
    </row>
    <row r="11" spans="1:23" ht="13.8" thickBot="1">
      <c r="A11" s="3374"/>
      <c r="B11" s="3376"/>
      <c r="C11" s="3379"/>
      <c r="D11" s="3382"/>
      <c r="E11" s="3385"/>
      <c r="F11" s="3388"/>
      <c r="G11" s="2229" t="s">
        <v>12</v>
      </c>
      <c r="H11" s="2230">
        <f>H9+H10</f>
        <v>30</v>
      </c>
      <c r="I11" s="2230">
        <f t="shared" ref="I11:M11" si="0">I9+I10</f>
        <v>30</v>
      </c>
      <c r="J11" s="2231">
        <f t="shared" si="0"/>
        <v>0</v>
      </c>
      <c r="K11" s="2231">
        <f t="shared" si="0"/>
        <v>0</v>
      </c>
      <c r="L11" s="2231">
        <f t="shared" si="0"/>
        <v>30</v>
      </c>
      <c r="M11" s="2231">
        <f t="shared" si="0"/>
        <v>30</v>
      </c>
      <c r="N11" s="3391"/>
      <c r="O11" s="3394"/>
      <c r="P11" s="3397"/>
      <c r="Q11" s="3400"/>
      <c r="R11" s="2232"/>
      <c r="S11" s="2215"/>
      <c r="T11" s="2228"/>
      <c r="U11" s="2215"/>
      <c r="V11" s="2215"/>
      <c r="W11" s="2215"/>
    </row>
    <row r="12" spans="1:23">
      <c r="A12" s="2173" t="s">
        <v>11</v>
      </c>
      <c r="B12" s="2177" t="s">
        <v>11</v>
      </c>
      <c r="C12" s="3377" t="s">
        <v>35</v>
      </c>
      <c r="D12" s="3380" t="s">
        <v>1030</v>
      </c>
      <c r="E12" s="3405" t="s">
        <v>40</v>
      </c>
      <c r="F12" s="3405" t="s">
        <v>130</v>
      </c>
      <c r="G12" s="2233" t="s">
        <v>36</v>
      </c>
      <c r="H12" s="2234">
        <f>I12+K12</f>
        <v>0</v>
      </c>
      <c r="I12" s="2235">
        <v>0</v>
      </c>
      <c r="J12" s="2236">
        <v>0</v>
      </c>
      <c r="K12" s="2236">
        <v>0</v>
      </c>
      <c r="L12" s="2237">
        <v>20</v>
      </c>
      <c r="M12" s="2237">
        <v>16</v>
      </c>
      <c r="N12" s="2238" t="s">
        <v>1031</v>
      </c>
      <c r="O12" s="2239">
        <v>150</v>
      </c>
      <c r="P12" s="2240">
        <v>500</v>
      </c>
      <c r="Q12" s="2241">
        <v>400</v>
      </c>
      <c r="R12" s="2232"/>
      <c r="S12" s="2215"/>
      <c r="T12" s="2228"/>
      <c r="U12" s="2215"/>
      <c r="V12" s="2215"/>
      <c r="W12" s="2215"/>
    </row>
    <row r="13" spans="1:23">
      <c r="A13" s="2174"/>
      <c r="B13" s="2178"/>
      <c r="C13" s="3378"/>
      <c r="D13" s="3381"/>
      <c r="E13" s="3412"/>
      <c r="F13" s="3412"/>
      <c r="G13" s="2242" t="s">
        <v>495</v>
      </c>
      <c r="H13" s="2243">
        <v>6.9</v>
      </c>
      <c r="I13" s="2243">
        <v>6.9</v>
      </c>
      <c r="J13" s="526">
        <v>0</v>
      </c>
      <c r="K13" s="526">
        <v>0</v>
      </c>
      <c r="L13" s="2244">
        <v>0</v>
      </c>
      <c r="M13" s="2244">
        <v>0</v>
      </c>
      <c r="N13" s="3413" t="s">
        <v>1032</v>
      </c>
      <c r="O13" s="3415">
        <v>0</v>
      </c>
      <c r="P13" s="3362">
        <v>20</v>
      </c>
      <c r="Q13" s="3364">
        <v>20</v>
      </c>
      <c r="R13" s="2232"/>
      <c r="S13" s="2215"/>
      <c r="T13" s="2228"/>
      <c r="U13" s="2215"/>
      <c r="V13" s="2215"/>
      <c r="W13" s="2215"/>
    </row>
    <row r="14" spans="1:23" ht="13.8" thickBot="1">
      <c r="A14" s="2175"/>
      <c r="B14" s="2179"/>
      <c r="C14" s="3379"/>
      <c r="D14" s="3411"/>
      <c r="E14" s="3406"/>
      <c r="F14" s="3406"/>
      <c r="G14" s="2245" t="s">
        <v>12</v>
      </c>
      <c r="H14" s="2246">
        <f>H12+H13</f>
        <v>6.9</v>
      </c>
      <c r="I14" s="2246">
        <f t="shared" ref="I14:M14" si="1">I12+I13</f>
        <v>6.9</v>
      </c>
      <c r="J14" s="2247">
        <f t="shared" si="1"/>
        <v>0</v>
      </c>
      <c r="K14" s="2247">
        <f t="shared" si="1"/>
        <v>0</v>
      </c>
      <c r="L14" s="2247">
        <f t="shared" si="1"/>
        <v>20</v>
      </c>
      <c r="M14" s="2247">
        <f t="shared" si="1"/>
        <v>16</v>
      </c>
      <c r="N14" s="3414"/>
      <c r="O14" s="3416"/>
      <c r="P14" s="3363"/>
      <c r="Q14" s="3365"/>
      <c r="R14" s="2232"/>
      <c r="S14" s="2215"/>
      <c r="T14" s="2228"/>
      <c r="U14" s="2215"/>
      <c r="V14" s="2215"/>
      <c r="W14" s="2215"/>
    </row>
    <row r="15" spans="1:23">
      <c r="A15" s="2173" t="s">
        <v>11</v>
      </c>
      <c r="B15" s="2177" t="s">
        <v>11</v>
      </c>
      <c r="C15" s="3377" t="s">
        <v>54</v>
      </c>
      <c r="D15" s="3401" t="s">
        <v>1033</v>
      </c>
      <c r="E15" s="3403" t="s">
        <v>40</v>
      </c>
      <c r="F15" s="3405" t="s">
        <v>130</v>
      </c>
      <c r="G15" s="2248" t="s">
        <v>36</v>
      </c>
      <c r="H15" s="2249">
        <v>0</v>
      </c>
      <c r="I15" s="2250">
        <v>0</v>
      </c>
      <c r="J15" s="2250">
        <v>0</v>
      </c>
      <c r="K15" s="2250">
        <v>0</v>
      </c>
      <c r="L15" s="2251">
        <v>0.7</v>
      </c>
      <c r="M15" s="2252">
        <v>0.7</v>
      </c>
      <c r="N15" s="3407" t="s">
        <v>1034</v>
      </c>
      <c r="O15" s="3409" t="s">
        <v>67</v>
      </c>
      <c r="P15" s="3366" t="s">
        <v>998</v>
      </c>
      <c r="Q15" s="3368" t="s">
        <v>998</v>
      </c>
      <c r="R15" s="2232"/>
      <c r="S15" s="2215"/>
      <c r="T15" s="2228"/>
      <c r="U15" s="2215"/>
      <c r="V15" s="2215"/>
      <c r="W15" s="2215"/>
    </row>
    <row r="16" spans="1:23" ht="13.8" thickBot="1">
      <c r="A16" s="2174"/>
      <c r="B16" s="2178"/>
      <c r="C16" s="3378"/>
      <c r="D16" s="3402"/>
      <c r="E16" s="3404"/>
      <c r="F16" s="3406"/>
      <c r="G16" s="2245" t="s">
        <v>12</v>
      </c>
      <c r="H16" s="2231">
        <f t="shared" ref="H16:M16" si="2">H15</f>
        <v>0</v>
      </c>
      <c r="I16" s="2231">
        <f t="shared" si="2"/>
        <v>0</v>
      </c>
      <c r="J16" s="2231">
        <f t="shared" si="2"/>
        <v>0</v>
      </c>
      <c r="K16" s="2231">
        <f t="shared" si="2"/>
        <v>0</v>
      </c>
      <c r="L16" s="2231">
        <f t="shared" si="2"/>
        <v>0.7</v>
      </c>
      <c r="M16" s="2231">
        <f t="shared" si="2"/>
        <v>0.7</v>
      </c>
      <c r="N16" s="3408"/>
      <c r="O16" s="3410"/>
      <c r="P16" s="3367"/>
      <c r="Q16" s="3369"/>
      <c r="R16" s="2232"/>
      <c r="S16" s="2215"/>
      <c r="T16" s="2228"/>
      <c r="U16" s="2215"/>
      <c r="V16" s="2215"/>
      <c r="W16" s="2215"/>
    </row>
    <row r="17" spans="1:23">
      <c r="A17" s="3372" t="s">
        <v>11</v>
      </c>
      <c r="B17" s="3375" t="s">
        <v>11</v>
      </c>
      <c r="C17" s="3439" t="s">
        <v>37</v>
      </c>
      <c r="D17" s="3401" t="s">
        <v>1035</v>
      </c>
      <c r="E17" s="3403" t="s">
        <v>40</v>
      </c>
      <c r="F17" s="3444" t="s">
        <v>130</v>
      </c>
      <c r="G17" s="2253" t="s">
        <v>36</v>
      </c>
      <c r="H17" s="2254">
        <v>2</v>
      </c>
      <c r="I17" s="2255">
        <v>2</v>
      </c>
      <c r="J17" s="2255">
        <v>0</v>
      </c>
      <c r="K17" s="2255">
        <v>0</v>
      </c>
      <c r="L17" s="2255">
        <v>5</v>
      </c>
      <c r="M17" s="2256">
        <v>5</v>
      </c>
      <c r="N17" s="3451" t="s">
        <v>1036</v>
      </c>
      <c r="O17" s="3409" t="s">
        <v>1037</v>
      </c>
      <c r="P17" s="3366" t="s">
        <v>1037</v>
      </c>
      <c r="Q17" s="3368" t="s">
        <v>1037</v>
      </c>
      <c r="R17" s="2232"/>
      <c r="S17" s="2215"/>
      <c r="T17" s="2228"/>
      <c r="U17" s="2215"/>
      <c r="V17" s="2215"/>
      <c r="W17" s="2215"/>
    </row>
    <row r="18" spans="1:23">
      <c r="A18" s="3373"/>
      <c r="B18" s="2842"/>
      <c r="C18" s="3440"/>
      <c r="D18" s="3442"/>
      <c r="E18" s="3443"/>
      <c r="F18" s="2834"/>
      <c r="G18" s="2257" t="s">
        <v>495</v>
      </c>
      <c r="H18" s="2258">
        <v>3</v>
      </c>
      <c r="I18" s="2259">
        <v>3</v>
      </c>
      <c r="J18" s="2259">
        <v>0</v>
      </c>
      <c r="K18" s="2259">
        <v>0</v>
      </c>
      <c r="L18" s="2259">
        <v>0</v>
      </c>
      <c r="M18" s="2260">
        <v>0</v>
      </c>
      <c r="N18" s="3452"/>
      <c r="O18" s="3454"/>
      <c r="P18" s="3417"/>
      <c r="Q18" s="3418"/>
      <c r="R18" s="2232"/>
      <c r="S18" s="2215"/>
      <c r="T18" s="2228"/>
      <c r="U18" s="2215"/>
      <c r="V18" s="2215"/>
      <c r="W18" s="2215"/>
    </row>
    <row r="19" spans="1:23" ht="13.8" thickBot="1">
      <c r="A19" s="3374"/>
      <c r="B19" s="3376"/>
      <c r="C19" s="3441"/>
      <c r="D19" s="3402"/>
      <c r="E19" s="3404"/>
      <c r="F19" s="3445"/>
      <c r="G19" s="136" t="s">
        <v>12</v>
      </c>
      <c r="H19" s="2261">
        <f>H17+H18</f>
        <v>5</v>
      </c>
      <c r="I19" s="2261">
        <f t="shared" ref="I19:M19" si="3">I17+I18</f>
        <v>5</v>
      </c>
      <c r="J19" s="2261">
        <f t="shared" si="3"/>
        <v>0</v>
      </c>
      <c r="K19" s="2261">
        <f t="shared" si="3"/>
        <v>0</v>
      </c>
      <c r="L19" s="2261">
        <f t="shared" si="3"/>
        <v>5</v>
      </c>
      <c r="M19" s="2261">
        <f t="shared" si="3"/>
        <v>5</v>
      </c>
      <c r="N19" s="3453"/>
      <c r="O19" s="3410"/>
      <c r="P19" s="3367"/>
      <c r="Q19" s="3369"/>
      <c r="R19" s="2232"/>
      <c r="S19" s="2215"/>
      <c r="T19" s="2228"/>
      <c r="U19" s="2215"/>
      <c r="V19" s="2215"/>
      <c r="W19" s="2215"/>
    </row>
    <row r="20" spans="1:23" ht="13.8" thickBot="1">
      <c r="A20" s="133" t="s">
        <v>11</v>
      </c>
      <c r="B20" s="138" t="s">
        <v>11</v>
      </c>
      <c r="C20" s="3419" t="s">
        <v>14</v>
      </c>
      <c r="D20" s="3420"/>
      <c r="E20" s="3420"/>
      <c r="F20" s="3420"/>
      <c r="G20" s="3421"/>
      <c r="H20" s="2262">
        <f>H11+H14+H16+H19</f>
        <v>41.9</v>
      </c>
      <c r="I20" s="2262">
        <f t="shared" ref="I20:M20" si="4">I11+I14+I16+I19</f>
        <v>41.9</v>
      </c>
      <c r="J20" s="2262">
        <f t="shared" si="4"/>
        <v>0</v>
      </c>
      <c r="K20" s="2262">
        <f t="shared" si="4"/>
        <v>0</v>
      </c>
      <c r="L20" s="2262">
        <f t="shared" si="4"/>
        <v>55.7</v>
      </c>
      <c r="M20" s="2262">
        <f t="shared" si="4"/>
        <v>51.7</v>
      </c>
      <c r="N20" s="1830"/>
      <c r="O20" s="139"/>
      <c r="P20" s="139"/>
      <c r="Q20" s="1831"/>
      <c r="R20" s="2232"/>
      <c r="S20" s="2215"/>
      <c r="T20" s="2228"/>
      <c r="U20" s="2215"/>
      <c r="V20" s="2215"/>
      <c r="W20" s="2215"/>
    </row>
    <row r="21" spans="1:23" ht="13.8" thickBot="1">
      <c r="A21" s="133" t="s">
        <v>11</v>
      </c>
      <c r="B21" s="134" t="s">
        <v>13</v>
      </c>
      <c r="C21" s="3422" t="s">
        <v>1038</v>
      </c>
      <c r="D21" s="3423"/>
      <c r="E21" s="3423"/>
      <c r="F21" s="3423"/>
      <c r="G21" s="3423"/>
      <c r="H21" s="3423"/>
      <c r="I21" s="3423"/>
      <c r="J21" s="3423"/>
      <c r="K21" s="3423"/>
      <c r="L21" s="3423"/>
      <c r="M21" s="3423"/>
      <c r="N21" s="3423"/>
      <c r="O21" s="3423"/>
      <c r="P21" s="3423"/>
      <c r="Q21" s="3424"/>
      <c r="R21" s="2232"/>
      <c r="S21" s="2215"/>
      <c r="T21" s="2228"/>
      <c r="U21" s="2215"/>
      <c r="V21" s="2215"/>
      <c r="W21" s="2215"/>
    </row>
    <row r="22" spans="1:23" ht="24">
      <c r="A22" s="3372" t="s">
        <v>11</v>
      </c>
      <c r="B22" s="3375" t="s">
        <v>13</v>
      </c>
      <c r="C22" s="3377" t="s">
        <v>13</v>
      </c>
      <c r="D22" s="3425" t="s">
        <v>1039</v>
      </c>
      <c r="E22" s="3403" t="s">
        <v>40</v>
      </c>
      <c r="F22" s="3428" t="s">
        <v>130</v>
      </c>
      <c r="G22" s="2263" t="s">
        <v>36</v>
      </c>
      <c r="H22" s="2264">
        <v>30</v>
      </c>
      <c r="I22" s="2264">
        <v>30</v>
      </c>
      <c r="J22" s="2265">
        <v>0</v>
      </c>
      <c r="K22" s="2266">
        <v>0</v>
      </c>
      <c r="L22" s="2267">
        <v>40</v>
      </c>
      <c r="M22" s="2266">
        <v>30</v>
      </c>
      <c r="N22" s="2182" t="s">
        <v>1040</v>
      </c>
      <c r="O22" s="2268" t="s">
        <v>744</v>
      </c>
      <c r="P22" s="2269" t="s">
        <v>1041</v>
      </c>
      <c r="Q22" s="2270" t="s">
        <v>1042</v>
      </c>
      <c r="R22" s="2215"/>
      <c r="S22" s="2215"/>
      <c r="T22" s="2215"/>
      <c r="U22" s="2215"/>
      <c r="V22" s="2215"/>
      <c r="W22" s="2215"/>
    </row>
    <row r="23" spans="1:23">
      <c r="A23" s="3373"/>
      <c r="B23" s="2842"/>
      <c r="C23" s="3378"/>
      <c r="D23" s="3426"/>
      <c r="E23" s="3412"/>
      <c r="F23" s="3429"/>
      <c r="G23" s="2271" t="s">
        <v>495</v>
      </c>
      <c r="H23" s="2272">
        <v>0</v>
      </c>
      <c r="I23" s="2272">
        <v>0</v>
      </c>
      <c r="J23" s="2273">
        <v>0</v>
      </c>
      <c r="K23" s="207">
        <v>0</v>
      </c>
      <c r="L23" s="2274">
        <v>0</v>
      </c>
      <c r="M23" s="207">
        <v>0</v>
      </c>
      <c r="N23" s="3437" t="s">
        <v>1043</v>
      </c>
      <c r="O23" s="3431" t="s">
        <v>1044</v>
      </c>
      <c r="P23" s="3433" t="s">
        <v>917</v>
      </c>
      <c r="Q23" s="3435" t="s">
        <v>1045</v>
      </c>
      <c r="R23" s="2215"/>
      <c r="S23" s="2215"/>
      <c r="T23" s="2215"/>
      <c r="U23" s="2215"/>
      <c r="V23" s="2215"/>
      <c r="W23" s="2215"/>
    </row>
    <row r="24" spans="1:23" ht="27.6" customHeight="1" thickBot="1">
      <c r="A24" s="3374"/>
      <c r="B24" s="3376"/>
      <c r="C24" s="3379"/>
      <c r="D24" s="3427"/>
      <c r="E24" s="3406"/>
      <c r="F24" s="3430"/>
      <c r="G24" s="2275" t="s">
        <v>12</v>
      </c>
      <c r="H24" s="671">
        <f>H22</f>
        <v>30</v>
      </c>
      <c r="I24" s="671">
        <f>SUM(I22:I23)</f>
        <v>30</v>
      </c>
      <c r="J24" s="2276">
        <f>SUM(J22:J23)</f>
        <v>0</v>
      </c>
      <c r="K24" s="2277">
        <f>SUM(K22:K23)</f>
        <v>0</v>
      </c>
      <c r="L24" s="531">
        <f>L22</f>
        <v>40</v>
      </c>
      <c r="M24" s="2277">
        <f>M22</f>
        <v>30</v>
      </c>
      <c r="N24" s="3438"/>
      <c r="O24" s="3432"/>
      <c r="P24" s="3434"/>
      <c r="Q24" s="3436"/>
      <c r="R24" s="2215"/>
      <c r="S24" s="2215"/>
      <c r="T24" s="2215"/>
      <c r="U24" s="2215"/>
      <c r="V24" s="2215"/>
      <c r="W24" s="2215"/>
    </row>
    <row r="25" spans="1:23">
      <c r="A25" s="2813" t="s">
        <v>11</v>
      </c>
      <c r="B25" s="2815" t="s">
        <v>13</v>
      </c>
      <c r="C25" s="3455" t="s">
        <v>34</v>
      </c>
      <c r="D25" s="3457" t="s">
        <v>1046</v>
      </c>
      <c r="E25" s="3460" t="s">
        <v>40</v>
      </c>
      <c r="F25" s="3462" t="s">
        <v>130</v>
      </c>
      <c r="G25" s="2278" t="s">
        <v>36</v>
      </c>
      <c r="H25" s="2279">
        <v>25.6</v>
      </c>
      <c r="I25" s="2279">
        <v>25.6</v>
      </c>
      <c r="J25" s="228">
        <v>0</v>
      </c>
      <c r="K25" s="212">
        <v>0</v>
      </c>
      <c r="L25" s="519">
        <v>35</v>
      </c>
      <c r="M25" s="212">
        <v>40</v>
      </c>
      <c r="N25" s="3451" t="s">
        <v>1047</v>
      </c>
      <c r="O25" s="2280" t="s">
        <v>1048</v>
      </c>
      <c r="P25" s="1813" t="s">
        <v>1049</v>
      </c>
      <c r="Q25" s="1814" t="s">
        <v>1049</v>
      </c>
      <c r="R25" s="2215"/>
      <c r="S25" s="2215"/>
      <c r="T25" s="2215"/>
      <c r="U25" s="2215"/>
      <c r="V25" s="2215"/>
      <c r="W25" s="2215"/>
    </row>
    <row r="26" spans="1:23">
      <c r="A26" s="2838"/>
      <c r="B26" s="2842"/>
      <c r="C26" s="3440"/>
      <c r="D26" s="3458"/>
      <c r="E26" s="3443"/>
      <c r="F26" s="3429"/>
      <c r="G26" s="2281" t="s">
        <v>495</v>
      </c>
      <c r="H26" s="2282">
        <v>2.4</v>
      </c>
      <c r="I26" s="2282">
        <v>2.4</v>
      </c>
      <c r="J26" s="605">
        <v>0</v>
      </c>
      <c r="K26" s="2283">
        <v>0</v>
      </c>
      <c r="L26" s="532">
        <v>0</v>
      </c>
      <c r="M26" s="605">
        <v>0</v>
      </c>
      <c r="N26" s="3464"/>
      <c r="O26" s="2284"/>
      <c r="P26" s="1726"/>
      <c r="Q26" s="1819"/>
      <c r="R26" s="2215"/>
      <c r="S26" s="2215"/>
      <c r="T26" s="2215"/>
      <c r="U26" s="2215"/>
      <c r="V26" s="2215"/>
      <c r="W26" s="2215"/>
    </row>
    <row r="27" spans="1:23" ht="13.8" thickBot="1">
      <c r="A27" s="2814"/>
      <c r="B27" s="2816"/>
      <c r="C27" s="3456"/>
      <c r="D27" s="3459"/>
      <c r="E27" s="3461"/>
      <c r="F27" s="3463"/>
      <c r="G27" s="2245" t="s">
        <v>12</v>
      </c>
      <c r="H27" s="671">
        <f t="shared" ref="H27:M27" si="5">H25+H26</f>
        <v>28</v>
      </c>
      <c r="I27" s="671">
        <f t="shared" si="5"/>
        <v>28</v>
      </c>
      <c r="J27" s="520">
        <f t="shared" si="5"/>
        <v>0</v>
      </c>
      <c r="K27" s="520">
        <f t="shared" si="5"/>
        <v>0</v>
      </c>
      <c r="L27" s="520">
        <f t="shared" si="5"/>
        <v>35</v>
      </c>
      <c r="M27" s="520">
        <f t="shared" si="5"/>
        <v>40</v>
      </c>
      <c r="N27" s="2285" t="s">
        <v>1050</v>
      </c>
      <c r="O27" s="2286" t="s">
        <v>744</v>
      </c>
      <c r="P27" s="2287" t="s">
        <v>744</v>
      </c>
      <c r="Q27" s="2288" t="s">
        <v>744</v>
      </c>
      <c r="R27" s="2215"/>
      <c r="S27" s="2215"/>
      <c r="T27" s="2215"/>
      <c r="U27" s="2215"/>
      <c r="V27" s="2215"/>
      <c r="W27" s="2215"/>
    </row>
    <row r="28" spans="1:23">
      <c r="A28" s="2813" t="s">
        <v>11</v>
      </c>
      <c r="B28" s="2815" t="s">
        <v>13</v>
      </c>
      <c r="C28" s="3455" t="s">
        <v>35</v>
      </c>
      <c r="D28" s="3457" t="s">
        <v>502</v>
      </c>
      <c r="E28" s="3460" t="s">
        <v>40</v>
      </c>
      <c r="F28" s="3462" t="s">
        <v>130</v>
      </c>
      <c r="G28" s="2278" t="s">
        <v>36</v>
      </c>
      <c r="H28" s="2279">
        <v>0</v>
      </c>
      <c r="I28" s="2279">
        <v>0</v>
      </c>
      <c r="J28" s="228">
        <v>0</v>
      </c>
      <c r="K28" s="212">
        <v>0</v>
      </c>
      <c r="L28" s="519">
        <v>35</v>
      </c>
      <c r="M28" s="212">
        <v>40</v>
      </c>
      <c r="N28" s="3451" t="s">
        <v>1076</v>
      </c>
      <c r="O28" s="3446" t="s">
        <v>41</v>
      </c>
      <c r="P28" s="3449" t="s">
        <v>503</v>
      </c>
      <c r="Q28" s="3477" t="s">
        <v>503</v>
      </c>
      <c r="R28" s="2232"/>
      <c r="S28" s="2232"/>
      <c r="T28" s="2232"/>
      <c r="U28" s="2232"/>
      <c r="V28" s="2232"/>
      <c r="W28" s="2232"/>
    </row>
    <row r="29" spans="1:23">
      <c r="A29" s="2838"/>
      <c r="B29" s="2842"/>
      <c r="C29" s="3440"/>
      <c r="D29" s="3458"/>
      <c r="E29" s="3443"/>
      <c r="F29" s="3429"/>
      <c r="G29" s="2281" t="s">
        <v>495</v>
      </c>
      <c r="H29" s="2282">
        <v>7</v>
      </c>
      <c r="I29" s="2282">
        <v>7</v>
      </c>
      <c r="J29" s="605">
        <v>0</v>
      </c>
      <c r="K29" s="2283">
        <v>0</v>
      </c>
      <c r="L29" s="532">
        <v>0</v>
      </c>
      <c r="M29" s="605">
        <v>0</v>
      </c>
      <c r="N29" s="3452"/>
      <c r="O29" s="3447"/>
      <c r="P29" s="3450"/>
      <c r="Q29" s="3478"/>
      <c r="R29" s="2232"/>
      <c r="S29" s="2232"/>
      <c r="T29" s="2232"/>
      <c r="U29" s="2232"/>
      <c r="V29" s="2232"/>
      <c r="W29" s="2232"/>
    </row>
    <row r="30" spans="1:23" ht="13.8" thickBot="1">
      <c r="A30" s="2814"/>
      <c r="B30" s="2816"/>
      <c r="C30" s="3456"/>
      <c r="D30" s="3459"/>
      <c r="E30" s="3461"/>
      <c r="F30" s="3463"/>
      <c r="G30" s="2245" t="s">
        <v>12</v>
      </c>
      <c r="H30" s="671">
        <f t="shared" ref="H30:M30" si="6">H28+H29</f>
        <v>7</v>
      </c>
      <c r="I30" s="671">
        <f t="shared" si="6"/>
        <v>7</v>
      </c>
      <c r="J30" s="520">
        <f t="shared" si="6"/>
        <v>0</v>
      </c>
      <c r="K30" s="520">
        <f t="shared" si="6"/>
        <v>0</v>
      </c>
      <c r="L30" s="520">
        <f t="shared" si="6"/>
        <v>35</v>
      </c>
      <c r="M30" s="520">
        <f t="shared" si="6"/>
        <v>40</v>
      </c>
      <c r="N30" s="3453"/>
      <c r="O30" s="3448"/>
      <c r="P30" s="3432"/>
      <c r="Q30" s="3436"/>
      <c r="R30" s="2215"/>
      <c r="S30" s="2215"/>
      <c r="T30" s="2228"/>
      <c r="U30" s="2215"/>
      <c r="V30" s="2215"/>
      <c r="W30" s="2215"/>
    </row>
    <row r="31" spans="1:23" ht="13.8" thickBot="1">
      <c r="A31" s="140" t="s">
        <v>11</v>
      </c>
      <c r="B31" s="138" t="s">
        <v>13</v>
      </c>
      <c r="C31" s="3419" t="s">
        <v>14</v>
      </c>
      <c r="D31" s="3420"/>
      <c r="E31" s="3420"/>
      <c r="F31" s="3420"/>
      <c r="G31" s="3421"/>
      <c r="H31" s="524">
        <f>+H30+H24+H27</f>
        <v>65</v>
      </c>
      <c r="I31" s="524">
        <f t="shared" ref="I31:M31" si="7">+I30+I24+I27</f>
        <v>65</v>
      </c>
      <c r="J31" s="524">
        <f t="shared" si="7"/>
        <v>0</v>
      </c>
      <c r="K31" s="524">
        <f t="shared" si="7"/>
        <v>0</v>
      </c>
      <c r="L31" s="524">
        <f t="shared" si="7"/>
        <v>110</v>
      </c>
      <c r="M31" s="524">
        <f t="shared" si="7"/>
        <v>110</v>
      </c>
      <c r="N31" s="1830"/>
      <c r="O31" s="139"/>
      <c r="P31" s="139"/>
      <c r="Q31" s="1831"/>
      <c r="R31" s="2215"/>
      <c r="S31" s="2215"/>
      <c r="T31" s="2228"/>
      <c r="U31" s="2215"/>
      <c r="V31" s="2215"/>
      <c r="W31" s="2215"/>
    </row>
    <row r="32" spans="1:23" ht="13.8" thickBot="1">
      <c r="A32" s="133" t="s">
        <v>11</v>
      </c>
      <c r="B32" s="134" t="s">
        <v>34</v>
      </c>
      <c r="C32" s="3422" t="s">
        <v>1051</v>
      </c>
      <c r="D32" s="3423"/>
      <c r="E32" s="3479"/>
      <c r="F32" s="3479"/>
      <c r="G32" s="3423"/>
      <c r="H32" s="3423"/>
      <c r="I32" s="3423"/>
      <c r="J32" s="3423"/>
      <c r="K32" s="3423"/>
      <c r="L32" s="3423"/>
      <c r="M32" s="3423"/>
      <c r="N32" s="3423"/>
      <c r="O32" s="3423"/>
      <c r="P32" s="3423"/>
      <c r="Q32" s="3424"/>
      <c r="R32" s="2215"/>
      <c r="S32" s="2215"/>
      <c r="T32" s="2228"/>
      <c r="U32" s="2215"/>
      <c r="V32" s="2215"/>
      <c r="W32" s="2215"/>
    </row>
    <row r="33" spans="1:23">
      <c r="A33" s="3480" t="s">
        <v>11</v>
      </c>
      <c r="B33" s="3483" t="s">
        <v>34</v>
      </c>
      <c r="C33" s="3486" t="s">
        <v>34</v>
      </c>
      <c r="D33" s="3489" t="s">
        <v>504</v>
      </c>
      <c r="E33" s="3492" t="s">
        <v>40</v>
      </c>
      <c r="F33" s="3465" t="s">
        <v>130</v>
      </c>
      <c r="G33" s="2290" t="s">
        <v>36</v>
      </c>
      <c r="H33" s="2291">
        <v>25</v>
      </c>
      <c r="I33" s="2291">
        <v>25</v>
      </c>
      <c r="J33" s="2291">
        <v>0</v>
      </c>
      <c r="K33" s="2292">
        <v>0</v>
      </c>
      <c r="L33" s="2237">
        <v>25</v>
      </c>
      <c r="M33" s="2237">
        <v>25</v>
      </c>
      <c r="N33" s="3495" t="s">
        <v>1052</v>
      </c>
      <c r="O33" s="3471" t="s">
        <v>41</v>
      </c>
      <c r="P33" s="3474" t="s">
        <v>41</v>
      </c>
      <c r="Q33" s="3497" t="s">
        <v>41</v>
      </c>
      <c r="R33" s="2215"/>
      <c r="S33" s="2215"/>
      <c r="T33" s="2215"/>
      <c r="U33" s="2215"/>
      <c r="V33" s="2215"/>
      <c r="W33" s="2215"/>
    </row>
    <row r="34" spans="1:23">
      <c r="A34" s="3481"/>
      <c r="B34" s="3484"/>
      <c r="C34" s="3487"/>
      <c r="D34" s="3490"/>
      <c r="E34" s="3493"/>
      <c r="F34" s="3466"/>
      <c r="G34" s="2293" t="s">
        <v>495</v>
      </c>
      <c r="H34" s="2294">
        <v>0</v>
      </c>
      <c r="I34" s="2294">
        <v>0</v>
      </c>
      <c r="J34" s="2294">
        <v>0</v>
      </c>
      <c r="K34" s="2294">
        <v>0</v>
      </c>
      <c r="L34" s="2294">
        <v>0</v>
      </c>
      <c r="M34" s="2294">
        <v>0</v>
      </c>
      <c r="N34" s="3496"/>
      <c r="O34" s="3472"/>
      <c r="P34" s="3475"/>
      <c r="Q34" s="3498"/>
      <c r="R34" s="2215"/>
      <c r="S34" s="2215"/>
      <c r="T34" s="2215"/>
      <c r="U34" s="2215"/>
      <c r="V34" s="2215"/>
      <c r="W34" s="2215"/>
    </row>
    <row r="35" spans="1:23" ht="13.8" thickBot="1">
      <c r="A35" s="3482"/>
      <c r="B35" s="3485"/>
      <c r="C35" s="3488"/>
      <c r="D35" s="3491"/>
      <c r="E35" s="3494"/>
      <c r="F35" s="3467"/>
      <c r="G35" s="667" t="s">
        <v>12</v>
      </c>
      <c r="H35" s="514">
        <f>H33+H34</f>
        <v>25</v>
      </c>
      <c r="I35" s="514">
        <f t="shared" ref="I35:M35" si="8">I33+I34</f>
        <v>25</v>
      </c>
      <c r="J35" s="514">
        <f t="shared" si="8"/>
        <v>0</v>
      </c>
      <c r="K35" s="514">
        <f t="shared" si="8"/>
        <v>0</v>
      </c>
      <c r="L35" s="514">
        <f t="shared" si="8"/>
        <v>25</v>
      </c>
      <c r="M35" s="514">
        <f t="shared" si="8"/>
        <v>25</v>
      </c>
      <c r="N35" s="2295" t="s">
        <v>1053</v>
      </c>
      <c r="O35" s="2296">
        <v>1</v>
      </c>
      <c r="P35" s="2297">
        <v>1</v>
      </c>
      <c r="Q35" s="2298">
        <v>1</v>
      </c>
      <c r="R35" s="2215"/>
      <c r="S35" s="2215"/>
      <c r="T35" s="2215"/>
      <c r="U35" s="2215"/>
      <c r="V35" s="2215"/>
      <c r="W35" s="2215"/>
    </row>
    <row r="36" spans="1:23">
      <c r="A36" s="3480" t="s">
        <v>11</v>
      </c>
      <c r="B36" s="3483" t="s">
        <v>34</v>
      </c>
      <c r="C36" s="3486" t="s">
        <v>54</v>
      </c>
      <c r="D36" s="3502" t="s">
        <v>1054</v>
      </c>
      <c r="E36" s="3492" t="s">
        <v>40</v>
      </c>
      <c r="F36" s="3465" t="s">
        <v>130</v>
      </c>
      <c r="G36" s="2290" t="s">
        <v>36</v>
      </c>
      <c r="H36" s="2291">
        <v>3</v>
      </c>
      <c r="I36" s="2291">
        <v>3</v>
      </c>
      <c r="J36" s="2291">
        <v>0</v>
      </c>
      <c r="K36" s="2292">
        <v>0</v>
      </c>
      <c r="L36" s="2237">
        <v>3.5</v>
      </c>
      <c r="M36" s="2237">
        <v>3.5</v>
      </c>
      <c r="N36" s="3495" t="s">
        <v>1077</v>
      </c>
      <c r="O36" s="3471" t="s">
        <v>41</v>
      </c>
      <c r="P36" s="3474" t="s">
        <v>41</v>
      </c>
      <c r="Q36" s="3497" t="s">
        <v>41</v>
      </c>
      <c r="R36" s="2215"/>
      <c r="S36" s="2215"/>
      <c r="T36" s="2215"/>
      <c r="U36" s="2215"/>
      <c r="V36" s="2215"/>
      <c r="W36" s="2215"/>
    </row>
    <row r="37" spans="1:23">
      <c r="A37" s="3481"/>
      <c r="B37" s="3484"/>
      <c r="C37" s="3487"/>
      <c r="D37" s="3503"/>
      <c r="E37" s="3493"/>
      <c r="F37" s="3466"/>
      <c r="G37" s="2293" t="s">
        <v>495</v>
      </c>
      <c r="H37" s="2294">
        <v>0</v>
      </c>
      <c r="I37" s="2294">
        <v>0</v>
      </c>
      <c r="J37" s="2294">
        <v>0</v>
      </c>
      <c r="K37" s="2294">
        <v>0</v>
      </c>
      <c r="L37" s="2294">
        <v>0</v>
      </c>
      <c r="M37" s="2294">
        <v>0</v>
      </c>
      <c r="N37" s="3496"/>
      <c r="O37" s="3472"/>
      <c r="P37" s="3475"/>
      <c r="Q37" s="3498"/>
      <c r="R37" s="2215"/>
      <c r="S37" s="2215"/>
      <c r="T37" s="2215"/>
      <c r="U37" s="2215"/>
      <c r="V37" s="2215"/>
      <c r="W37" s="2215"/>
    </row>
    <row r="38" spans="1:23" ht="13.8" thickBot="1">
      <c r="A38" s="3482"/>
      <c r="B38" s="3485"/>
      <c r="C38" s="3488"/>
      <c r="D38" s="3504"/>
      <c r="E38" s="3494"/>
      <c r="F38" s="3467"/>
      <c r="G38" s="667" t="s">
        <v>12</v>
      </c>
      <c r="H38" s="514">
        <f>H36+H37</f>
        <v>3</v>
      </c>
      <c r="I38" s="514">
        <f t="shared" ref="I38:M38" si="9">I36+I37</f>
        <v>3</v>
      </c>
      <c r="J38" s="514">
        <f t="shared" si="9"/>
        <v>0</v>
      </c>
      <c r="K38" s="514">
        <f t="shared" si="9"/>
        <v>0</v>
      </c>
      <c r="L38" s="514">
        <f t="shared" si="9"/>
        <v>3.5</v>
      </c>
      <c r="M38" s="514">
        <f t="shared" si="9"/>
        <v>3.5</v>
      </c>
      <c r="N38" s="3506"/>
      <c r="O38" s="3473"/>
      <c r="P38" s="3476"/>
      <c r="Q38" s="3505"/>
      <c r="R38" s="2215"/>
      <c r="S38" s="2215"/>
      <c r="T38" s="2215"/>
      <c r="U38" s="2215"/>
      <c r="V38" s="2215"/>
      <c r="W38" s="2215"/>
    </row>
    <row r="39" spans="1:23">
      <c r="A39" s="3480" t="s">
        <v>11</v>
      </c>
      <c r="B39" s="3483" t="s">
        <v>34</v>
      </c>
      <c r="C39" s="3486" t="s">
        <v>56</v>
      </c>
      <c r="D39" s="3489" t="s">
        <v>486</v>
      </c>
      <c r="E39" s="3492" t="s">
        <v>40</v>
      </c>
      <c r="F39" s="3465" t="s">
        <v>130</v>
      </c>
      <c r="G39" s="2299" t="s">
        <v>36</v>
      </c>
      <c r="H39" s="2300">
        <v>15</v>
      </c>
      <c r="I39" s="2300">
        <v>15</v>
      </c>
      <c r="J39" s="2300">
        <v>0</v>
      </c>
      <c r="K39" s="2301">
        <v>0</v>
      </c>
      <c r="L39" s="2302">
        <v>20</v>
      </c>
      <c r="M39" s="2302">
        <v>20</v>
      </c>
      <c r="N39" s="3468" t="s">
        <v>1055</v>
      </c>
      <c r="O39" s="3471">
        <v>1</v>
      </c>
      <c r="P39" s="3474">
        <v>1</v>
      </c>
      <c r="Q39" s="3497">
        <v>1</v>
      </c>
      <c r="R39" s="2215"/>
      <c r="S39" s="2215"/>
      <c r="T39" s="2215"/>
      <c r="U39" s="2215"/>
      <c r="V39" s="2215"/>
      <c r="W39" s="2215"/>
    </row>
    <row r="40" spans="1:23">
      <c r="A40" s="3481"/>
      <c r="B40" s="3484"/>
      <c r="C40" s="3487"/>
      <c r="D40" s="3490"/>
      <c r="E40" s="3493"/>
      <c r="F40" s="3466"/>
      <c r="G40" s="2293" t="s">
        <v>495</v>
      </c>
      <c r="H40" s="2294">
        <v>42</v>
      </c>
      <c r="I40" s="2294">
        <v>30</v>
      </c>
      <c r="J40" s="2294">
        <v>0</v>
      </c>
      <c r="K40" s="2303">
        <v>12</v>
      </c>
      <c r="L40" s="2304">
        <v>0</v>
      </c>
      <c r="M40" s="2304">
        <v>0</v>
      </c>
      <c r="N40" s="3469"/>
      <c r="O40" s="3472"/>
      <c r="P40" s="3475"/>
      <c r="Q40" s="3498"/>
      <c r="R40" s="2215"/>
      <c r="S40" s="2215"/>
      <c r="T40" s="2215"/>
      <c r="U40" s="2215"/>
      <c r="V40" s="2215"/>
      <c r="W40" s="2215"/>
    </row>
    <row r="41" spans="1:23" ht="13.8" thickBot="1">
      <c r="A41" s="3482"/>
      <c r="B41" s="3485"/>
      <c r="C41" s="3488"/>
      <c r="D41" s="3491"/>
      <c r="E41" s="3494"/>
      <c r="F41" s="3467"/>
      <c r="G41" s="667" t="s">
        <v>12</v>
      </c>
      <c r="H41" s="514">
        <f>H39+H40</f>
        <v>57</v>
      </c>
      <c r="I41" s="514">
        <f t="shared" ref="I41:M41" si="10">I39+I40</f>
        <v>45</v>
      </c>
      <c r="J41" s="514">
        <f t="shared" si="10"/>
        <v>0</v>
      </c>
      <c r="K41" s="514">
        <f t="shared" si="10"/>
        <v>12</v>
      </c>
      <c r="L41" s="514">
        <f t="shared" si="10"/>
        <v>20</v>
      </c>
      <c r="M41" s="514">
        <f t="shared" si="10"/>
        <v>20</v>
      </c>
      <c r="N41" s="3470"/>
      <c r="O41" s="3473"/>
      <c r="P41" s="3476"/>
      <c r="Q41" s="3505"/>
      <c r="R41" s="2215"/>
      <c r="S41" s="2215"/>
      <c r="T41" s="2215"/>
      <c r="U41" s="2215"/>
      <c r="V41" s="2215"/>
      <c r="W41" s="2215"/>
    </row>
    <row r="42" spans="1:23">
      <c r="A42" s="3480" t="s">
        <v>11</v>
      </c>
      <c r="B42" s="3483" t="s">
        <v>34</v>
      </c>
      <c r="C42" s="3486" t="s">
        <v>65</v>
      </c>
      <c r="D42" s="3489" t="s">
        <v>487</v>
      </c>
      <c r="E42" s="3492" t="s">
        <v>40</v>
      </c>
      <c r="F42" s="3465" t="s">
        <v>130</v>
      </c>
      <c r="G42" s="2290" t="s">
        <v>36</v>
      </c>
      <c r="H42" s="2300">
        <v>0</v>
      </c>
      <c r="I42" s="2300">
        <v>0</v>
      </c>
      <c r="J42" s="2300">
        <v>0</v>
      </c>
      <c r="K42" s="2301">
        <v>0</v>
      </c>
      <c r="L42" s="2302">
        <v>23.7</v>
      </c>
      <c r="M42" s="2302">
        <v>30</v>
      </c>
      <c r="N42" s="3468" t="s">
        <v>1056</v>
      </c>
      <c r="O42" s="3471">
        <v>63.2</v>
      </c>
      <c r="P42" s="3474">
        <v>63.2</v>
      </c>
      <c r="Q42" s="3497">
        <v>63.2</v>
      </c>
      <c r="R42" s="2215"/>
      <c r="S42" s="2215"/>
      <c r="T42" s="2215"/>
      <c r="U42" s="2215"/>
      <c r="V42" s="2215"/>
      <c r="W42" s="2215"/>
    </row>
    <row r="43" spans="1:23">
      <c r="A43" s="3481"/>
      <c r="B43" s="3484"/>
      <c r="C43" s="3487"/>
      <c r="D43" s="3490"/>
      <c r="E43" s="3493"/>
      <c r="F43" s="3466"/>
      <c r="G43" s="2293" t="s">
        <v>495</v>
      </c>
      <c r="H43" s="2294">
        <v>23.66</v>
      </c>
      <c r="I43" s="2294">
        <v>23.66</v>
      </c>
      <c r="J43" s="2294">
        <v>0</v>
      </c>
      <c r="K43" s="2303">
        <v>0</v>
      </c>
      <c r="L43" s="2304">
        <v>0</v>
      </c>
      <c r="M43" s="2304">
        <v>0</v>
      </c>
      <c r="N43" s="3469"/>
      <c r="O43" s="3472"/>
      <c r="P43" s="3475"/>
      <c r="Q43" s="3498"/>
      <c r="R43" s="2215"/>
      <c r="S43" s="2215"/>
      <c r="T43" s="2215"/>
      <c r="U43" s="2215"/>
      <c r="V43" s="2215"/>
      <c r="W43" s="2215"/>
    </row>
    <row r="44" spans="1:23" ht="13.8" thickBot="1">
      <c r="A44" s="3482"/>
      <c r="B44" s="3485"/>
      <c r="C44" s="3488"/>
      <c r="D44" s="3491"/>
      <c r="E44" s="3494"/>
      <c r="F44" s="3467"/>
      <c r="G44" s="667" t="s">
        <v>12</v>
      </c>
      <c r="H44" s="514">
        <f>H42+H43</f>
        <v>23.66</v>
      </c>
      <c r="I44" s="514">
        <f t="shared" ref="I44:M44" si="11">I42+I43</f>
        <v>23.66</v>
      </c>
      <c r="J44" s="514">
        <f t="shared" si="11"/>
        <v>0</v>
      </c>
      <c r="K44" s="514">
        <f t="shared" si="11"/>
        <v>0</v>
      </c>
      <c r="L44" s="514">
        <f t="shared" si="11"/>
        <v>23.7</v>
      </c>
      <c r="M44" s="514">
        <f t="shared" si="11"/>
        <v>30</v>
      </c>
      <c r="N44" s="3470"/>
      <c r="O44" s="3473"/>
      <c r="P44" s="3476"/>
      <c r="Q44" s="3505"/>
      <c r="R44" s="2215"/>
      <c r="S44" s="2215"/>
      <c r="T44" s="2215"/>
      <c r="U44" s="2215"/>
      <c r="V44" s="2215"/>
      <c r="W44" s="2215"/>
    </row>
    <row r="45" spans="1:23">
      <c r="A45" s="3480" t="s">
        <v>11</v>
      </c>
      <c r="B45" s="3518" t="s">
        <v>34</v>
      </c>
      <c r="C45" s="3486" t="s">
        <v>165</v>
      </c>
      <c r="D45" s="3508" t="s">
        <v>488</v>
      </c>
      <c r="E45" s="3523" t="s">
        <v>40</v>
      </c>
      <c r="F45" s="3465" t="s">
        <v>130</v>
      </c>
      <c r="G45" s="2299" t="s">
        <v>36</v>
      </c>
      <c r="H45" s="2300">
        <v>0</v>
      </c>
      <c r="I45" s="2300">
        <v>0</v>
      </c>
      <c r="J45" s="2300">
        <v>0</v>
      </c>
      <c r="K45" s="2301">
        <v>0</v>
      </c>
      <c r="L45" s="2302">
        <v>20</v>
      </c>
      <c r="M45" s="2302">
        <v>20</v>
      </c>
      <c r="N45" s="3499" t="s">
        <v>1057</v>
      </c>
      <c r="O45" s="3471" t="s">
        <v>41</v>
      </c>
      <c r="P45" s="3474" t="s">
        <v>41</v>
      </c>
      <c r="Q45" s="3497" t="s">
        <v>41</v>
      </c>
      <c r="R45" s="2215"/>
      <c r="S45" s="2215"/>
      <c r="T45" s="2215"/>
      <c r="U45" s="2215"/>
      <c r="V45" s="2215"/>
      <c r="W45" s="2215"/>
    </row>
    <row r="46" spans="1:23">
      <c r="A46" s="3481"/>
      <c r="B46" s="3519"/>
      <c r="C46" s="3487"/>
      <c r="D46" s="3509"/>
      <c r="E46" s="3524"/>
      <c r="F46" s="3466"/>
      <c r="G46" s="2293" t="s">
        <v>495</v>
      </c>
      <c r="H46" s="2294">
        <v>0</v>
      </c>
      <c r="I46" s="2294">
        <v>0</v>
      </c>
      <c r="J46" s="2294">
        <v>0</v>
      </c>
      <c r="K46" s="2303">
        <v>0</v>
      </c>
      <c r="L46" s="2304">
        <v>0</v>
      </c>
      <c r="M46" s="2304">
        <v>0</v>
      </c>
      <c r="N46" s="3500"/>
      <c r="O46" s="3472"/>
      <c r="P46" s="3475"/>
      <c r="Q46" s="3498"/>
      <c r="R46" s="2215"/>
      <c r="S46" s="2215"/>
      <c r="T46" s="2215"/>
      <c r="U46" s="2215"/>
      <c r="V46" s="2215"/>
      <c r="W46" s="2215"/>
    </row>
    <row r="47" spans="1:23" ht="13.8" thickBot="1">
      <c r="A47" s="3517"/>
      <c r="B47" s="3520"/>
      <c r="C47" s="3521"/>
      <c r="D47" s="3522"/>
      <c r="E47" s="3525"/>
      <c r="F47" s="3526"/>
      <c r="G47" s="667" t="s">
        <v>12</v>
      </c>
      <c r="H47" s="514">
        <f>H45+H46</f>
        <v>0</v>
      </c>
      <c r="I47" s="514">
        <f t="shared" ref="I47:M47" si="12">I45+I46</f>
        <v>0</v>
      </c>
      <c r="J47" s="514">
        <f t="shared" si="12"/>
        <v>0</v>
      </c>
      <c r="K47" s="514">
        <f t="shared" si="12"/>
        <v>0</v>
      </c>
      <c r="L47" s="514">
        <f t="shared" si="12"/>
        <v>20</v>
      </c>
      <c r="M47" s="514">
        <f t="shared" si="12"/>
        <v>20</v>
      </c>
      <c r="N47" s="3501"/>
      <c r="O47" s="3473"/>
      <c r="P47" s="3476"/>
      <c r="Q47" s="3505"/>
      <c r="R47" s="2215"/>
      <c r="S47" s="2215"/>
      <c r="T47" s="2215"/>
      <c r="U47" s="2215"/>
      <c r="V47" s="2215"/>
      <c r="W47" s="2215"/>
    </row>
    <row r="48" spans="1:23" ht="13.8" thickBot="1">
      <c r="A48" s="2175" t="s">
        <v>11</v>
      </c>
      <c r="B48" s="2176" t="s">
        <v>34</v>
      </c>
      <c r="C48" s="3507" t="s">
        <v>14</v>
      </c>
      <c r="D48" s="3420"/>
      <c r="E48" s="3420"/>
      <c r="F48" s="3420"/>
      <c r="G48" s="3420"/>
      <c r="H48" s="2305">
        <f>SUM(H35+H41+H44+H47+H38)</f>
        <v>108.66</v>
      </c>
      <c r="I48" s="2305">
        <f t="shared" ref="I48:M48" si="13">SUM(I35+I41+I44+I47+I38)</f>
        <v>96.66</v>
      </c>
      <c r="J48" s="2305">
        <f t="shared" si="13"/>
        <v>0</v>
      </c>
      <c r="K48" s="2305">
        <f t="shared" si="13"/>
        <v>12</v>
      </c>
      <c r="L48" s="2305">
        <f t="shared" si="13"/>
        <v>92.2</v>
      </c>
      <c r="M48" s="2305">
        <f t="shared" si="13"/>
        <v>98.5</v>
      </c>
      <c r="N48" s="1290"/>
      <c r="O48" s="1290"/>
      <c r="P48" s="1290"/>
      <c r="Q48" s="1291"/>
      <c r="R48" s="2215"/>
      <c r="S48" s="2215"/>
      <c r="T48" s="2215"/>
      <c r="U48" s="2215"/>
      <c r="V48" s="2215"/>
      <c r="W48" s="2215"/>
    </row>
    <row r="49" spans="1:23" ht="13.8" thickBot="1">
      <c r="A49" s="133" t="s">
        <v>11</v>
      </c>
      <c r="B49" s="134" t="s">
        <v>35</v>
      </c>
      <c r="C49" s="3422" t="s">
        <v>1058</v>
      </c>
      <c r="D49" s="3423"/>
      <c r="E49" s="3423"/>
      <c r="F49" s="3423"/>
      <c r="G49" s="3423"/>
      <c r="H49" s="3423"/>
      <c r="I49" s="3423"/>
      <c r="J49" s="3423"/>
      <c r="K49" s="3423"/>
      <c r="L49" s="3423"/>
      <c r="M49" s="3423"/>
      <c r="N49" s="3423"/>
      <c r="O49" s="3423"/>
      <c r="P49" s="3423"/>
      <c r="Q49" s="3424"/>
      <c r="R49" s="2215"/>
      <c r="S49" s="2215"/>
      <c r="T49" s="2215"/>
      <c r="U49" s="2215"/>
      <c r="V49" s="2215"/>
      <c r="W49" s="2215"/>
    </row>
    <row r="50" spans="1:23">
      <c r="A50" s="3480" t="s">
        <v>11</v>
      </c>
      <c r="B50" s="3483" t="s">
        <v>35</v>
      </c>
      <c r="C50" s="3486" t="s">
        <v>13</v>
      </c>
      <c r="D50" s="3508" t="s">
        <v>1059</v>
      </c>
      <c r="E50" s="3492" t="s">
        <v>40</v>
      </c>
      <c r="F50" s="3465" t="s">
        <v>130</v>
      </c>
      <c r="G50" s="2306" t="s">
        <v>36</v>
      </c>
      <c r="H50" s="2291">
        <f>I50+K50</f>
        <v>0</v>
      </c>
      <c r="I50" s="2291">
        <v>0</v>
      </c>
      <c r="J50" s="2291">
        <v>0</v>
      </c>
      <c r="K50" s="2292">
        <v>0</v>
      </c>
      <c r="L50" s="2237">
        <v>1</v>
      </c>
      <c r="M50" s="2307">
        <v>1</v>
      </c>
      <c r="N50" s="3511" t="s">
        <v>1060</v>
      </c>
      <c r="O50" s="3514">
        <v>0</v>
      </c>
      <c r="P50" s="3514">
        <v>3</v>
      </c>
      <c r="Q50" s="3514">
        <v>3</v>
      </c>
      <c r="R50" s="2215"/>
      <c r="S50" s="2215"/>
      <c r="T50" s="2215"/>
      <c r="U50" s="2215"/>
      <c r="V50" s="2215"/>
      <c r="W50" s="2215"/>
    </row>
    <row r="51" spans="1:23">
      <c r="A51" s="3481"/>
      <c r="B51" s="3484"/>
      <c r="C51" s="3487"/>
      <c r="D51" s="3509"/>
      <c r="E51" s="3493"/>
      <c r="F51" s="3466"/>
      <c r="G51" s="2308" t="s">
        <v>495</v>
      </c>
      <c r="H51" s="2294">
        <v>0</v>
      </c>
      <c r="I51" s="2294">
        <v>0</v>
      </c>
      <c r="J51" s="2294">
        <v>0</v>
      </c>
      <c r="K51" s="2303">
        <v>0</v>
      </c>
      <c r="L51" s="2304">
        <v>0</v>
      </c>
      <c r="M51" s="2304">
        <v>0</v>
      </c>
      <c r="N51" s="3512"/>
      <c r="O51" s="3515"/>
      <c r="P51" s="3515"/>
      <c r="Q51" s="3515"/>
      <c r="R51" s="2215"/>
      <c r="S51" s="2215"/>
      <c r="T51" s="2215"/>
      <c r="U51" s="2215"/>
      <c r="V51" s="2215"/>
      <c r="W51" s="2215"/>
    </row>
    <row r="52" spans="1:23" ht="13.8" thickBot="1">
      <c r="A52" s="3482"/>
      <c r="B52" s="3485"/>
      <c r="C52" s="3488"/>
      <c r="D52" s="3510"/>
      <c r="E52" s="3494"/>
      <c r="F52" s="3467"/>
      <c r="G52" s="667" t="s">
        <v>12</v>
      </c>
      <c r="H52" s="514">
        <f>SUM(H50+H51)</f>
        <v>0</v>
      </c>
      <c r="I52" s="514">
        <f t="shared" ref="I52:M52" si="14">SUM(I50+I51)</f>
        <v>0</v>
      </c>
      <c r="J52" s="514">
        <f t="shared" si="14"/>
        <v>0</v>
      </c>
      <c r="K52" s="514">
        <f t="shared" si="14"/>
        <v>0</v>
      </c>
      <c r="L52" s="514">
        <f t="shared" si="14"/>
        <v>1</v>
      </c>
      <c r="M52" s="514">
        <f t="shared" si="14"/>
        <v>1</v>
      </c>
      <c r="N52" s="3513"/>
      <c r="O52" s="3516"/>
      <c r="P52" s="3516"/>
      <c r="Q52" s="3516"/>
      <c r="R52" s="2215"/>
      <c r="S52" s="2215"/>
      <c r="T52" s="2215"/>
      <c r="U52" s="2215"/>
      <c r="V52" s="2215"/>
      <c r="W52" s="2215"/>
    </row>
    <row r="53" spans="1:23">
      <c r="A53" s="3480" t="s">
        <v>11</v>
      </c>
      <c r="B53" s="3483" t="s">
        <v>35</v>
      </c>
      <c r="C53" s="3486" t="s">
        <v>54</v>
      </c>
      <c r="D53" s="3489" t="s">
        <v>1061</v>
      </c>
      <c r="E53" s="3492" t="s">
        <v>40</v>
      </c>
      <c r="F53" s="3465" t="s">
        <v>130</v>
      </c>
      <c r="G53" s="2306" t="s">
        <v>36</v>
      </c>
      <c r="H53" s="2291">
        <v>1</v>
      </c>
      <c r="I53" s="2291">
        <v>1</v>
      </c>
      <c r="J53" s="2291">
        <v>0</v>
      </c>
      <c r="K53" s="2292">
        <v>0</v>
      </c>
      <c r="L53" s="2237">
        <v>10</v>
      </c>
      <c r="M53" s="2237">
        <v>10</v>
      </c>
      <c r="N53" s="3530" t="s">
        <v>1062</v>
      </c>
      <c r="O53" s="3533">
        <v>7</v>
      </c>
      <c r="P53" s="3533">
        <v>10</v>
      </c>
      <c r="Q53" s="3527">
        <v>10</v>
      </c>
      <c r="R53" s="2215"/>
      <c r="S53" s="2215"/>
      <c r="T53" s="2215"/>
      <c r="U53" s="2215"/>
      <c r="V53" s="2215"/>
      <c r="W53" s="2215"/>
    </row>
    <row r="54" spans="1:23">
      <c r="A54" s="3481"/>
      <c r="B54" s="3484"/>
      <c r="C54" s="3487"/>
      <c r="D54" s="3490"/>
      <c r="E54" s="3493"/>
      <c r="F54" s="3466"/>
      <c r="G54" s="2308" t="s">
        <v>495</v>
      </c>
      <c r="H54" s="2294">
        <v>8.0500000000000007</v>
      </c>
      <c r="I54" s="2294">
        <v>8.0500000000000007</v>
      </c>
      <c r="J54" s="2294">
        <v>0</v>
      </c>
      <c r="K54" s="2303">
        <v>0</v>
      </c>
      <c r="L54" s="2304">
        <v>0</v>
      </c>
      <c r="M54" s="2304">
        <v>0</v>
      </c>
      <c r="N54" s="3531"/>
      <c r="O54" s="3534"/>
      <c r="P54" s="3534"/>
      <c r="Q54" s="3528"/>
      <c r="R54" s="2215"/>
      <c r="S54" s="2215"/>
      <c r="T54" s="2215"/>
      <c r="U54" s="2215"/>
      <c r="V54" s="2215"/>
      <c r="W54" s="2215"/>
    </row>
    <row r="55" spans="1:23" ht="13.8" thickBot="1">
      <c r="A55" s="3482"/>
      <c r="B55" s="3485"/>
      <c r="C55" s="3488"/>
      <c r="D55" s="3491"/>
      <c r="E55" s="3494"/>
      <c r="F55" s="3467"/>
      <c r="G55" s="667" t="s">
        <v>12</v>
      </c>
      <c r="H55" s="514">
        <f>SUM(H53+H54)</f>
        <v>9.0500000000000007</v>
      </c>
      <c r="I55" s="514">
        <f t="shared" ref="I55:M55" si="15">SUM(I53+I54)</f>
        <v>9.0500000000000007</v>
      </c>
      <c r="J55" s="514">
        <f t="shared" si="15"/>
        <v>0</v>
      </c>
      <c r="K55" s="514">
        <f t="shared" si="15"/>
        <v>0</v>
      </c>
      <c r="L55" s="514">
        <f t="shared" si="15"/>
        <v>10</v>
      </c>
      <c r="M55" s="514">
        <f t="shared" si="15"/>
        <v>10</v>
      </c>
      <c r="N55" s="3532"/>
      <c r="O55" s="3535"/>
      <c r="P55" s="3535"/>
      <c r="Q55" s="3529"/>
      <c r="R55" s="2215"/>
      <c r="S55" s="2215"/>
      <c r="T55" s="2215"/>
      <c r="U55" s="2215"/>
      <c r="V55" s="2215"/>
      <c r="W55" s="2215"/>
    </row>
    <row r="56" spans="1:23">
      <c r="A56" s="3480" t="s">
        <v>11</v>
      </c>
      <c r="B56" s="3483" t="s">
        <v>35</v>
      </c>
      <c r="C56" s="3486" t="s">
        <v>37</v>
      </c>
      <c r="D56" s="3489" t="s">
        <v>1063</v>
      </c>
      <c r="E56" s="3492" t="s">
        <v>40</v>
      </c>
      <c r="F56" s="3465" t="s">
        <v>130</v>
      </c>
      <c r="G56" s="2306" t="s">
        <v>36</v>
      </c>
      <c r="H56" s="2291">
        <v>0</v>
      </c>
      <c r="I56" s="2291">
        <v>0</v>
      </c>
      <c r="J56" s="2291">
        <v>0</v>
      </c>
      <c r="K56" s="2292">
        <v>0</v>
      </c>
      <c r="L56" s="2237">
        <v>7.1</v>
      </c>
      <c r="M56" s="2237">
        <v>7.1</v>
      </c>
      <c r="N56" s="3530" t="s">
        <v>1064</v>
      </c>
      <c r="O56" s="3533">
        <v>5</v>
      </c>
      <c r="P56" s="3536">
        <v>5</v>
      </c>
      <c r="Q56" s="3539">
        <v>5</v>
      </c>
      <c r="R56" s="2215"/>
      <c r="S56" s="2215"/>
      <c r="T56" s="2215"/>
      <c r="U56" s="2215"/>
      <c r="V56" s="2215"/>
      <c r="W56" s="2215"/>
    </row>
    <row r="57" spans="1:23">
      <c r="A57" s="3481"/>
      <c r="B57" s="3484"/>
      <c r="C57" s="3487"/>
      <c r="D57" s="3490"/>
      <c r="E57" s="3493"/>
      <c r="F57" s="3466"/>
      <c r="G57" s="2308" t="s">
        <v>495</v>
      </c>
      <c r="H57" s="2294">
        <v>7.03</v>
      </c>
      <c r="I57" s="2294">
        <v>7.03</v>
      </c>
      <c r="J57" s="2294">
        <v>0</v>
      </c>
      <c r="K57" s="2303">
        <v>0</v>
      </c>
      <c r="L57" s="2304">
        <v>0</v>
      </c>
      <c r="M57" s="2304">
        <v>0</v>
      </c>
      <c r="N57" s="3531"/>
      <c r="O57" s="3534"/>
      <c r="P57" s="3537"/>
      <c r="Q57" s="3540"/>
      <c r="R57" s="2215"/>
      <c r="S57" s="2215"/>
      <c r="T57" s="2215"/>
      <c r="U57" s="2215"/>
      <c r="V57" s="2215"/>
      <c r="W57" s="2215"/>
    </row>
    <row r="58" spans="1:23" ht="13.8" thickBot="1">
      <c r="A58" s="3482"/>
      <c r="B58" s="3485"/>
      <c r="C58" s="3488"/>
      <c r="D58" s="3491"/>
      <c r="E58" s="3494"/>
      <c r="F58" s="3467"/>
      <c r="G58" s="667" t="s">
        <v>12</v>
      </c>
      <c r="H58" s="514">
        <f>SUM(H56+H57)</f>
        <v>7.03</v>
      </c>
      <c r="I58" s="514">
        <f t="shared" ref="I58:M58" si="16">SUM(I56+I57)</f>
        <v>7.03</v>
      </c>
      <c r="J58" s="514">
        <f t="shared" si="16"/>
        <v>0</v>
      </c>
      <c r="K58" s="514">
        <f t="shared" si="16"/>
        <v>0</v>
      </c>
      <c r="L58" s="514">
        <f t="shared" si="16"/>
        <v>7.1</v>
      </c>
      <c r="M58" s="514">
        <f t="shared" si="16"/>
        <v>7.1</v>
      </c>
      <c r="N58" s="3532"/>
      <c r="O58" s="3535"/>
      <c r="P58" s="3538"/>
      <c r="Q58" s="3541"/>
      <c r="R58" s="2215"/>
      <c r="S58" s="2215"/>
      <c r="T58" s="2215"/>
      <c r="U58" s="2215"/>
      <c r="V58" s="2215"/>
      <c r="W58" s="2215"/>
    </row>
    <row r="59" spans="1:23">
      <c r="A59" s="3480" t="s">
        <v>11</v>
      </c>
      <c r="B59" s="3483" t="s">
        <v>35</v>
      </c>
      <c r="C59" s="3486" t="s">
        <v>55</v>
      </c>
      <c r="D59" s="3489" t="s">
        <v>1065</v>
      </c>
      <c r="E59" s="3492" t="s">
        <v>40</v>
      </c>
      <c r="F59" s="3465" t="s">
        <v>130</v>
      </c>
      <c r="G59" s="2306" t="s">
        <v>36</v>
      </c>
      <c r="H59" s="2291">
        <v>2</v>
      </c>
      <c r="I59" s="2291">
        <v>2</v>
      </c>
      <c r="J59" s="2291">
        <v>0</v>
      </c>
      <c r="K59" s="2292">
        <v>0</v>
      </c>
      <c r="L59" s="2237">
        <v>5</v>
      </c>
      <c r="M59" s="2237">
        <v>5</v>
      </c>
      <c r="N59" s="3530" t="s">
        <v>1066</v>
      </c>
      <c r="O59" s="3536">
        <v>2</v>
      </c>
      <c r="P59" s="3536">
        <v>3</v>
      </c>
      <c r="Q59" s="3539">
        <v>3</v>
      </c>
      <c r="R59" s="2215"/>
      <c r="S59" s="2215"/>
      <c r="T59" s="2215"/>
      <c r="U59" s="2215"/>
      <c r="V59" s="2215"/>
      <c r="W59" s="2215"/>
    </row>
    <row r="60" spans="1:23">
      <c r="A60" s="3481"/>
      <c r="B60" s="3484"/>
      <c r="C60" s="3487"/>
      <c r="D60" s="3490"/>
      <c r="E60" s="3493"/>
      <c r="F60" s="3466"/>
      <c r="G60" s="2308" t="s">
        <v>495</v>
      </c>
      <c r="H60" s="2294">
        <v>0.69</v>
      </c>
      <c r="I60" s="2294">
        <v>0.69</v>
      </c>
      <c r="J60" s="2294">
        <v>0</v>
      </c>
      <c r="K60" s="2303">
        <v>0</v>
      </c>
      <c r="L60" s="2304">
        <v>0</v>
      </c>
      <c r="M60" s="2304">
        <v>0</v>
      </c>
      <c r="N60" s="3531"/>
      <c r="O60" s="3537"/>
      <c r="P60" s="3537"/>
      <c r="Q60" s="3540"/>
      <c r="R60" s="2215"/>
      <c r="S60" s="2215"/>
      <c r="T60" s="2215"/>
      <c r="U60" s="2215"/>
      <c r="V60" s="2215"/>
      <c r="W60" s="2215"/>
    </row>
    <row r="61" spans="1:23" ht="13.8" thickBot="1">
      <c r="A61" s="3482"/>
      <c r="B61" s="3485"/>
      <c r="C61" s="3488"/>
      <c r="D61" s="3491"/>
      <c r="E61" s="3494"/>
      <c r="F61" s="3467"/>
      <c r="G61" s="667" t="s">
        <v>12</v>
      </c>
      <c r="H61" s="514">
        <f>SUM(H59+H60)</f>
        <v>2.69</v>
      </c>
      <c r="I61" s="514">
        <f t="shared" ref="I61:M61" si="17">SUM(I59+I60)</f>
        <v>2.69</v>
      </c>
      <c r="J61" s="514">
        <f t="shared" si="17"/>
        <v>0</v>
      </c>
      <c r="K61" s="514">
        <f t="shared" si="17"/>
        <v>0</v>
      </c>
      <c r="L61" s="514">
        <f t="shared" si="17"/>
        <v>5</v>
      </c>
      <c r="M61" s="514">
        <f t="shared" si="17"/>
        <v>5</v>
      </c>
      <c r="N61" s="3532"/>
      <c r="O61" s="3538"/>
      <c r="P61" s="3538"/>
      <c r="Q61" s="3541"/>
      <c r="R61" s="2215"/>
      <c r="S61" s="2215"/>
      <c r="T61" s="2215"/>
      <c r="U61" s="2215"/>
      <c r="V61" s="2215"/>
      <c r="W61" s="2215"/>
    </row>
    <row r="62" spans="1:23" ht="13.8" thickBot="1">
      <c r="A62" s="133" t="s">
        <v>11</v>
      </c>
      <c r="B62" s="134" t="s">
        <v>35</v>
      </c>
      <c r="C62" s="3507" t="s">
        <v>14</v>
      </c>
      <c r="D62" s="3420"/>
      <c r="E62" s="3420"/>
      <c r="F62" s="3420"/>
      <c r="G62" s="3420"/>
      <c r="H62" s="2309">
        <f>H52+H55+H58+H61</f>
        <v>18.770000000000003</v>
      </c>
      <c r="I62" s="2309">
        <f t="shared" ref="I62:M62" si="18">I52+I55+I58+I61</f>
        <v>18.770000000000003</v>
      </c>
      <c r="J62" s="2309">
        <f t="shared" si="18"/>
        <v>0</v>
      </c>
      <c r="K62" s="2309">
        <f t="shared" si="18"/>
        <v>0</v>
      </c>
      <c r="L62" s="2309">
        <f t="shared" si="18"/>
        <v>23.1</v>
      </c>
      <c r="M62" s="2309">
        <f t="shared" si="18"/>
        <v>23.1</v>
      </c>
      <c r="N62" s="139"/>
      <c r="O62" s="139"/>
      <c r="P62" s="139"/>
      <c r="Q62" s="1831"/>
      <c r="R62" s="2215"/>
      <c r="S62" s="2215"/>
      <c r="T62" s="2215"/>
      <c r="U62" s="2215"/>
      <c r="V62" s="2215"/>
      <c r="W62" s="2215"/>
    </row>
    <row r="63" spans="1:23" ht="13.8" thickBot="1">
      <c r="A63" s="133" t="s">
        <v>11</v>
      </c>
      <c r="B63" s="134" t="s">
        <v>54</v>
      </c>
      <c r="C63" s="3422" t="s">
        <v>1067</v>
      </c>
      <c r="D63" s="3423"/>
      <c r="E63" s="3423"/>
      <c r="F63" s="3423"/>
      <c r="G63" s="3423"/>
      <c r="H63" s="3423"/>
      <c r="I63" s="3423"/>
      <c r="J63" s="3423"/>
      <c r="K63" s="3423"/>
      <c r="L63" s="3423"/>
      <c r="M63" s="3423"/>
      <c r="N63" s="3423"/>
      <c r="O63" s="3423"/>
      <c r="P63" s="3423"/>
      <c r="Q63" s="3424"/>
      <c r="R63" s="2215"/>
      <c r="S63" s="2215"/>
      <c r="T63" s="2215"/>
      <c r="U63" s="2215"/>
      <c r="V63" s="2215"/>
      <c r="W63" s="2215"/>
    </row>
    <row r="64" spans="1:23" ht="24">
      <c r="A64" s="3480" t="s">
        <v>11</v>
      </c>
      <c r="B64" s="3518" t="s">
        <v>54</v>
      </c>
      <c r="C64" s="3486" t="s">
        <v>34</v>
      </c>
      <c r="D64" s="3508" t="s">
        <v>1068</v>
      </c>
      <c r="E64" s="3523" t="s">
        <v>40</v>
      </c>
      <c r="F64" s="3465" t="s">
        <v>130</v>
      </c>
      <c r="G64" s="2306" t="s">
        <v>36</v>
      </c>
      <c r="H64" s="2291">
        <f>I64+K64</f>
        <v>0</v>
      </c>
      <c r="I64" s="2291">
        <v>0</v>
      </c>
      <c r="J64" s="2291">
        <v>0</v>
      </c>
      <c r="K64" s="2292">
        <v>0</v>
      </c>
      <c r="L64" s="2237">
        <v>15</v>
      </c>
      <c r="M64" s="2237">
        <v>15</v>
      </c>
      <c r="N64" s="2310" t="s">
        <v>1069</v>
      </c>
      <c r="O64" s="2311">
        <v>0</v>
      </c>
      <c r="P64" s="2311" t="s">
        <v>41</v>
      </c>
      <c r="Q64" s="2312" t="s">
        <v>41</v>
      </c>
      <c r="R64" s="2215"/>
      <c r="S64" s="2215"/>
      <c r="T64" s="2215"/>
      <c r="U64" s="2215"/>
      <c r="V64" s="2215"/>
      <c r="W64" s="2215"/>
    </row>
    <row r="65" spans="1:23">
      <c r="A65" s="3481"/>
      <c r="B65" s="3519"/>
      <c r="C65" s="3487"/>
      <c r="D65" s="3509"/>
      <c r="E65" s="3524"/>
      <c r="F65" s="3466"/>
      <c r="G65" s="2308" t="s">
        <v>495</v>
      </c>
      <c r="H65" s="2294">
        <v>0</v>
      </c>
      <c r="I65" s="2294">
        <v>0</v>
      </c>
      <c r="J65" s="2294">
        <v>0</v>
      </c>
      <c r="K65" s="2303">
        <v>0</v>
      </c>
      <c r="L65" s="2304">
        <v>0</v>
      </c>
      <c r="M65" s="2304">
        <v>0</v>
      </c>
      <c r="N65" s="3512" t="s">
        <v>1070</v>
      </c>
      <c r="O65" s="3542">
        <v>0</v>
      </c>
      <c r="P65" s="3542">
        <v>200</v>
      </c>
      <c r="Q65" s="3542">
        <v>200</v>
      </c>
      <c r="R65" s="2215"/>
      <c r="S65" s="2215"/>
      <c r="T65" s="2215"/>
      <c r="U65" s="2215"/>
      <c r="V65" s="2215"/>
      <c r="W65" s="2215"/>
    </row>
    <row r="66" spans="1:23" ht="13.8" thickBot="1">
      <c r="A66" s="3517"/>
      <c r="B66" s="3520"/>
      <c r="C66" s="3521"/>
      <c r="D66" s="3522"/>
      <c r="E66" s="3525"/>
      <c r="F66" s="3526"/>
      <c r="G66" s="667" t="s">
        <v>12</v>
      </c>
      <c r="H66" s="514">
        <f>SUM(H64+H65)</f>
        <v>0</v>
      </c>
      <c r="I66" s="514">
        <f t="shared" ref="I66:M66" si="19">SUM(I64+I65)</f>
        <v>0</v>
      </c>
      <c r="J66" s="514">
        <f t="shared" si="19"/>
        <v>0</v>
      </c>
      <c r="K66" s="514">
        <f t="shared" si="19"/>
        <v>0</v>
      </c>
      <c r="L66" s="514">
        <f t="shared" si="19"/>
        <v>15</v>
      </c>
      <c r="M66" s="514">
        <f t="shared" si="19"/>
        <v>15</v>
      </c>
      <c r="N66" s="3513"/>
      <c r="O66" s="3543"/>
      <c r="P66" s="3543"/>
      <c r="Q66" s="3543"/>
      <c r="R66" s="2215"/>
      <c r="S66" s="2215"/>
      <c r="T66" s="2215"/>
      <c r="U66" s="2215"/>
      <c r="V66" s="2215"/>
      <c r="W66" s="2215"/>
    </row>
    <row r="67" spans="1:23">
      <c r="A67" s="3480" t="s">
        <v>11</v>
      </c>
      <c r="B67" s="3486" t="s">
        <v>54</v>
      </c>
      <c r="C67" s="3486" t="s">
        <v>54</v>
      </c>
      <c r="D67" s="3502" t="s">
        <v>1071</v>
      </c>
      <c r="E67" s="3492" t="s">
        <v>40</v>
      </c>
      <c r="F67" s="3465" t="s">
        <v>130</v>
      </c>
      <c r="G67" s="2313" t="s">
        <v>36</v>
      </c>
      <c r="H67" s="2314">
        <v>7.4</v>
      </c>
      <c r="I67" s="2314">
        <v>7.4</v>
      </c>
      <c r="J67" s="2314">
        <v>0</v>
      </c>
      <c r="K67" s="2314">
        <v>0</v>
      </c>
      <c r="L67" s="2314">
        <v>20</v>
      </c>
      <c r="M67" s="2314">
        <v>20</v>
      </c>
      <c r="N67" s="3530" t="s">
        <v>1072</v>
      </c>
      <c r="O67" s="3544">
        <v>32</v>
      </c>
      <c r="P67" s="3544">
        <v>80</v>
      </c>
      <c r="Q67" s="3544">
        <v>80</v>
      </c>
      <c r="R67" s="2215"/>
      <c r="S67" s="2215"/>
      <c r="T67" s="2215"/>
      <c r="U67" s="2215"/>
      <c r="V67" s="2215"/>
      <c r="W67" s="2215"/>
    </row>
    <row r="68" spans="1:23">
      <c r="A68" s="3481"/>
      <c r="B68" s="3487"/>
      <c r="C68" s="3487"/>
      <c r="D68" s="3503"/>
      <c r="E68" s="3493"/>
      <c r="F68" s="3466"/>
      <c r="G68" s="1558" t="s">
        <v>495</v>
      </c>
      <c r="H68" s="2315">
        <v>0</v>
      </c>
      <c r="I68" s="2315">
        <v>0</v>
      </c>
      <c r="J68" s="2315">
        <v>0</v>
      </c>
      <c r="K68" s="2315">
        <v>0</v>
      </c>
      <c r="L68" s="2315">
        <v>0</v>
      </c>
      <c r="M68" s="2315">
        <v>0</v>
      </c>
      <c r="N68" s="3531"/>
      <c r="O68" s="3542"/>
      <c r="P68" s="3542"/>
      <c r="Q68" s="3542"/>
      <c r="R68" s="2215"/>
      <c r="S68" s="2215"/>
      <c r="T68" s="2215"/>
      <c r="U68" s="2215"/>
      <c r="V68" s="2215"/>
      <c r="W68" s="2215"/>
    </row>
    <row r="69" spans="1:23" ht="13.8" thickBot="1">
      <c r="A69" s="3482"/>
      <c r="B69" s="3488"/>
      <c r="C69" s="3488"/>
      <c r="D69" s="3504"/>
      <c r="E69" s="3494"/>
      <c r="F69" s="3467"/>
      <c r="G69" s="2316" t="s">
        <v>12</v>
      </c>
      <c r="H69" s="2317">
        <f>SUM(H67+H68)</f>
        <v>7.4</v>
      </c>
      <c r="I69" s="2317">
        <f t="shared" ref="I69:M69" si="20">SUM(I67+I68)</f>
        <v>7.4</v>
      </c>
      <c r="J69" s="2317">
        <f t="shared" si="20"/>
        <v>0</v>
      </c>
      <c r="K69" s="2317">
        <f t="shared" si="20"/>
        <v>0</v>
      </c>
      <c r="L69" s="2317">
        <f t="shared" si="20"/>
        <v>20</v>
      </c>
      <c r="M69" s="2317">
        <f t="shared" si="20"/>
        <v>20</v>
      </c>
      <c r="N69" s="3532"/>
      <c r="O69" s="3543"/>
      <c r="P69" s="3543"/>
      <c r="Q69" s="3543"/>
      <c r="R69" s="2215"/>
      <c r="S69" s="2215"/>
      <c r="T69" s="2215"/>
      <c r="U69" s="2215"/>
      <c r="V69" s="2215"/>
      <c r="W69" s="2215"/>
    </row>
    <row r="70" spans="1:23">
      <c r="A70" s="3480" t="s">
        <v>11</v>
      </c>
      <c r="B70" s="3483" t="s">
        <v>54</v>
      </c>
      <c r="C70" s="3486" t="s">
        <v>37</v>
      </c>
      <c r="D70" s="3508" t="s">
        <v>1073</v>
      </c>
      <c r="E70" s="3492" t="s">
        <v>40</v>
      </c>
      <c r="F70" s="3545" t="s">
        <v>130</v>
      </c>
      <c r="G70" s="2318" t="s">
        <v>36</v>
      </c>
      <c r="H70" s="2319">
        <v>15</v>
      </c>
      <c r="I70" s="2319">
        <v>0</v>
      </c>
      <c r="J70" s="2319">
        <v>0</v>
      </c>
      <c r="K70" s="2319">
        <v>15</v>
      </c>
      <c r="L70" s="2320">
        <v>10</v>
      </c>
      <c r="M70" s="2321">
        <v>10</v>
      </c>
      <c r="N70" s="3547" t="s">
        <v>1074</v>
      </c>
      <c r="O70" s="3533" t="s">
        <v>41</v>
      </c>
      <c r="P70" s="3533" t="s">
        <v>41</v>
      </c>
      <c r="Q70" s="3561" t="s">
        <v>41</v>
      </c>
      <c r="R70" s="2215"/>
      <c r="S70" s="2215"/>
      <c r="T70" s="2215"/>
      <c r="U70" s="2215"/>
      <c r="V70" s="2215"/>
      <c r="W70" s="2215"/>
    </row>
    <row r="71" spans="1:23">
      <c r="A71" s="3481"/>
      <c r="B71" s="3484"/>
      <c r="C71" s="3487"/>
      <c r="D71" s="3509"/>
      <c r="E71" s="3493"/>
      <c r="F71" s="3546"/>
      <c r="G71" s="2322" t="s">
        <v>495</v>
      </c>
      <c r="H71" s="2294">
        <v>2.5</v>
      </c>
      <c r="I71" s="2294">
        <v>2.5</v>
      </c>
      <c r="J71" s="2294">
        <v>0</v>
      </c>
      <c r="K71" s="2294">
        <v>0</v>
      </c>
      <c r="L71" s="2244">
        <v>0</v>
      </c>
      <c r="M71" s="2323">
        <v>0</v>
      </c>
      <c r="N71" s="3548"/>
      <c r="O71" s="3534"/>
      <c r="P71" s="3534"/>
      <c r="Q71" s="3562"/>
      <c r="R71" s="2215"/>
      <c r="S71" s="2215"/>
      <c r="T71" s="2215"/>
      <c r="U71" s="2215"/>
      <c r="V71" s="2215"/>
      <c r="W71" s="2215"/>
    </row>
    <row r="72" spans="1:23" ht="13.8" thickBot="1">
      <c r="A72" s="3482"/>
      <c r="B72" s="3485"/>
      <c r="C72" s="3488"/>
      <c r="D72" s="3522"/>
      <c r="E72" s="3494"/>
      <c r="F72" s="3494"/>
      <c r="G72" s="1010" t="s">
        <v>12</v>
      </c>
      <c r="H72" s="514">
        <f>SUM(H70+H71)</f>
        <v>17.5</v>
      </c>
      <c r="I72" s="514">
        <f t="shared" ref="I72:M72" si="21">SUM(I70+I71)</f>
        <v>2.5</v>
      </c>
      <c r="J72" s="514">
        <f t="shared" si="21"/>
        <v>0</v>
      </c>
      <c r="K72" s="514">
        <f t="shared" si="21"/>
        <v>15</v>
      </c>
      <c r="L72" s="514">
        <f t="shared" si="21"/>
        <v>10</v>
      </c>
      <c r="M72" s="514">
        <f t="shared" si="21"/>
        <v>10</v>
      </c>
      <c r="N72" s="3549"/>
      <c r="O72" s="3535"/>
      <c r="P72" s="3535"/>
      <c r="Q72" s="3563"/>
      <c r="R72" s="2215"/>
      <c r="S72" s="2215"/>
      <c r="T72" s="2215"/>
      <c r="U72" s="2215"/>
      <c r="V72" s="2215"/>
      <c r="W72" s="2215"/>
    </row>
    <row r="73" spans="1:23" ht="13.8" thickBot="1">
      <c r="A73" s="2175" t="s">
        <v>11</v>
      </c>
      <c r="B73" s="2176" t="s">
        <v>54</v>
      </c>
      <c r="C73" s="3507" t="s">
        <v>14</v>
      </c>
      <c r="D73" s="3420"/>
      <c r="E73" s="3420"/>
      <c r="F73" s="3420"/>
      <c r="G73" s="3564"/>
      <c r="H73" s="2305">
        <f>H66+H69+H72</f>
        <v>24.9</v>
      </c>
      <c r="I73" s="2305">
        <f t="shared" ref="I73:M73" si="22">I66+I69+I72</f>
        <v>9.9</v>
      </c>
      <c r="J73" s="2305">
        <f t="shared" si="22"/>
        <v>0</v>
      </c>
      <c r="K73" s="2305">
        <f t="shared" si="22"/>
        <v>15</v>
      </c>
      <c r="L73" s="2305">
        <f t="shared" si="22"/>
        <v>45</v>
      </c>
      <c r="M73" s="2305">
        <f t="shared" si="22"/>
        <v>45</v>
      </c>
      <c r="N73" s="2324"/>
      <c r="O73" s="139"/>
      <c r="P73" s="139"/>
      <c r="Q73" s="139"/>
      <c r="R73" s="2215"/>
      <c r="S73" s="2215"/>
      <c r="T73" s="2215"/>
      <c r="U73" s="2215"/>
      <c r="V73" s="2215"/>
      <c r="W73" s="2215"/>
    </row>
    <row r="74" spans="1:23" ht="13.8" thickBot="1">
      <c r="A74" s="133" t="s">
        <v>13</v>
      </c>
      <c r="B74" s="3565" t="s">
        <v>59</v>
      </c>
      <c r="C74" s="3566"/>
      <c r="D74" s="3566"/>
      <c r="E74" s="3566"/>
      <c r="F74" s="3566"/>
      <c r="G74" s="3566"/>
      <c r="H74" s="2325">
        <f t="shared" ref="H74:M74" si="23">H73+H62+H48+H31+H20</f>
        <v>259.22999999999996</v>
      </c>
      <c r="I74" s="2325">
        <f t="shared" si="23"/>
        <v>232.23</v>
      </c>
      <c r="J74" s="2325">
        <f t="shared" si="23"/>
        <v>0</v>
      </c>
      <c r="K74" s="2325">
        <f t="shared" si="23"/>
        <v>27</v>
      </c>
      <c r="L74" s="2325">
        <f t="shared" si="23"/>
        <v>326</v>
      </c>
      <c r="M74" s="2325">
        <f t="shared" si="23"/>
        <v>328.3</v>
      </c>
      <c r="N74" s="2326"/>
      <c r="O74" s="2327"/>
      <c r="P74" s="2327"/>
      <c r="Q74" s="2328"/>
      <c r="R74" s="2215"/>
      <c r="S74" s="2215"/>
      <c r="T74" s="2215"/>
      <c r="U74" s="2215"/>
      <c r="V74" s="2215"/>
      <c r="W74" s="2215"/>
    </row>
    <row r="75" spans="1:23" s="123" customFormat="1" ht="13.8" thickBot="1">
      <c r="A75" s="140"/>
      <c r="B75" s="138"/>
      <c r="C75" s="641"/>
      <c r="D75" s="2171"/>
      <c r="E75" s="2171"/>
      <c r="F75" s="2849" t="s">
        <v>564</v>
      </c>
      <c r="G75" s="2850"/>
      <c r="H75" s="627">
        <f>I75+K75</f>
        <v>103.23000000000002</v>
      </c>
      <c r="I75" s="627">
        <f>I71+I68+I65+I60+I57+I54+I51+I46+I43+I40+I37+I34+I29+I26+I23+I18+I13+I10</f>
        <v>91.230000000000018</v>
      </c>
      <c r="J75" s="627"/>
      <c r="K75" s="627">
        <f>K71+K68+K65+K60+K57+K54+K51+K46+K43+K40+K37+K34+K29+K26+K23+K18+K13+K10</f>
        <v>12</v>
      </c>
      <c r="L75" s="627">
        <v>100</v>
      </c>
      <c r="M75" s="627">
        <v>100</v>
      </c>
      <c r="N75" s="624"/>
      <c r="O75" s="625"/>
      <c r="P75" s="625"/>
      <c r="Q75" s="626"/>
      <c r="R75" s="2215"/>
      <c r="S75" s="2215"/>
      <c r="T75" s="2215"/>
      <c r="U75" s="2215"/>
      <c r="V75" s="2215"/>
      <c r="W75" s="2215"/>
    </row>
    <row r="76" spans="1:23" s="123" customFormat="1" ht="13.8" thickBot="1">
      <c r="A76" s="566" t="s">
        <v>11</v>
      </c>
      <c r="B76" s="2893" t="s">
        <v>569</v>
      </c>
      <c r="C76" s="2894"/>
      <c r="D76" s="2894"/>
      <c r="E76" s="2894"/>
      <c r="F76" s="2894"/>
      <c r="G76" s="2894"/>
      <c r="H76" s="1176">
        <f>H77-H75</f>
        <v>155.99999999999994</v>
      </c>
      <c r="I76" s="1176">
        <f t="shared" ref="I76:M76" si="24">I77-I75</f>
        <v>140.99999999999997</v>
      </c>
      <c r="J76" s="1176">
        <f t="shared" si="24"/>
        <v>0</v>
      </c>
      <c r="K76" s="1176">
        <f t="shared" si="24"/>
        <v>15</v>
      </c>
      <c r="L76" s="1176">
        <f t="shared" si="24"/>
        <v>226</v>
      </c>
      <c r="M76" s="1176">
        <f t="shared" si="24"/>
        <v>228.3</v>
      </c>
      <c r="N76" s="2843"/>
      <c r="O76" s="2844"/>
      <c r="P76" s="2844"/>
      <c r="Q76" s="2845"/>
      <c r="R76" s="2215"/>
      <c r="S76" s="2215"/>
      <c r="T76" s="2215"/>
      <c r="U76" s="2215"/>
      <c r="V76" s="2215"/>
      <c r="W76" s="2215"/>
    </row>
    <row r="77" spans="1:23" ht="13.8" thickBot="1">
      <c r="A77" s="10" t="s">
        <v>11</v>
      </c>
      <c r="B77" s="3567" t="s">
        <v>15</v>
      </c>
      <c r="C77" s="3567"/>
      <c r="D77" s="3567"/>
      <c r="E77" s="3567"/>
      <c r="F77" s="3567"/>
      <c r="G77" s="3567"/>
      <c r="H77" s="1861">
        <f>H74</f>
        <v>259.22999999999996</v>
      </c>
      <c r="I77" s="1861">
        <f t="shared" ref="I77:M77" si="25">I74</f>
        <v>232.23</v>
      </c>
      <c r="J77" s="1861">
        <f t="shared" si="25"/>
        <v>0</v>
      </c>
      <c r="K77" s="1861">
        <f t="shared" si="25"/>
        <v>27</v>
      </c>
      <c r="L77" s="1861">
        <f t="shared" si="25"/>
        <v>326</v>
      </c>
      <c r="M77" s="1861">
        <f t="shared" si="25"/>
        <v>328.3</v>
      </c>
      <c r="N77" s="2180"/>
      <c r="O77" s="2181"/>
      <c r="P77" s="2181"/>
      <c r="Q77" s="2329"/>
      <c r="R77" s="2215"/>
      <c r="S77" s="2215"/>
      <c r="T77" s="2215"/>
      <c r="U77" s="2215"/>
      <c r="V77" s="2215"/>
      <c r="W77" s="2215"/>
    </row>
    <row r="78" spans="1:23" ht="21" customHeight="1">
      <c r="A78" s="125"/>
      <c r="B78" s="126"/>
      <c r="C78" s="126"/>
      <c r="D78" s="126"/>
      <c r="E78" s="126"/>
      <c r="N78" s="128"/>
      <c r="O78" s="128"/>
      <c r="P78" s="128"/>
      <c r="Q78" s="124"/>
      <c r="R78" s="2330"/>
      <c r="S78" s="2330"/>
      <c r="T78" s="2330"/>
      <c r="U78" s="2215"/>
      <c r="V78" s="2215"/>
      <c r="W78" s="2215"/>
    </row>
    <row r="79" spans="1:23" s="123" customFormat="1" ht="21" customHeight="1" thickBot="1">
      <c r="A79" s="125"/>
      <c r="B79" s="126"/>
      <c r="C79" s="126"/>
      <c r="D79" s="126"/>
      <c r="E79" s="126"/>
      <c r="F79" s="3581" t="s">
        <v>16</v>
      </c>
      <c r="G79" s="3582"/>
      <c r="H79" s="3582"/>
      <c r="I79" s="3582"/>
      <c r="J79" s="3582"/>
      <c r="K79" s="3582"/>
      <c r="L79" s="3582"/>
      <c r="M79" s="3582"/>
      <c r="N79" s="128"/>
      <c r="O79" s="128"/>
      <c r="P79" s="128"/>
      <c r="Q79" s="124"/>
      <c r="R79" s="2330"/>
      <c r="S79" s="2330"/>
      <c r="T79" s="2330"/>
      <c r="U79" s="2215"/>
      <c r="V79" s="2215"/>
      <c r="W79" s="2215"/>
    </row>
    <row r="80" spans="1:23" ht="45.6" customHeight="1" thickBot="1">
      <c r="A80" s="124"/>
      <c r="B80" s="124"/>
      <c r="C80" s="2864" t="s">
        <v>17</v>
      </c>
      <c r="D80" s="3550"/>
      <c r="E80" s="3550"/>
      <c r="F80" s="3550"/>
      <c r="G80" s="3551"/>
      <c r="H80" s="2914" t="s">
        <v>1075</v>
      </c>
      <c r="I80" s="2915"/>
      <c r="J80" s="2915"/>
      <c r="K80" s="2916"/>
      <c r="L80" s="144"/>
      <c r="M80" s="144"/>
      <c r="N80" s="2331"/>
      <c r="O80" s="2332"/>
      <c r="P80" s="2331"/>
      <c r="Q80" s="2331"/>
      <c r="R80" s="2215"/>
      <c r="S80" s="2215"/>
      <c r="T80" s="2215"/>
      <c r="U80" s="2215"/>
      <c r="V80" s="2215"/>
      <c r="W80" s="2215"/>
    </row>
    <row r="81" spans="1:23" ht="13.8" thickBot="1">
      <c r="A81" s="124"/>
      <c r="B81" s="124"/>
      <c r="C81" s="3552" t="s">
        <v>18</v>
      </c>
      <c r="D81" s="3553"/>
      <c r="E81" s="3553"/>
      <c r="F81" s="3553"/>
      <c r="G81" s="3554"/>
      <c r="H81" s="2860">
        <f>H82+H83+H84+H85+H86+H89+H87+H88</f>
        <v>259.23</v>
      </c>
      <c r="I81" s="2861"/>
      <c r="J81" s="2861"/>
      <c r="K81" s="2862"/>
      <c r="L81" s="144"/>
      <c r="M81" s="144"/>
      <c r="N81" s="2331"/>
      <c r="O81" s="2332"/>
      <c r="P81" s="2331"/>
      <c r="Q81" s="2331"/>
      <c r="R81" s="2215"/>
      <c r="S81" s="2215"/>
      <c r="T81" s="2215"/>
      <c r="U81" s="2215"/>
      <c r="V81" s="2215"/>
      <c r="W81" s="2215"/>
    </row>
    <row r="82" spans="1:23">
      <c r="A82" s="124"/>
      <c r="B82" s="124"/>
      <c r="C82" s="3555" t="s">
        <v>60</v>
      </c>
      <c r="D82" s="3556"/>
      <c r="E82" s="3556"/>
      <c r="F82" s="3556"/>
      <c r="G82" s="3557"/>
      <c r="H82" s="3558">
        <v>156</v>
      </c>
      <c r="I82" s="3559"/>
      <c r="J82" s="3559"/>
      <c r="K82" s="3560"/>
      <c r="L82" s="144"/>
      <c r="M82" s="144"/>
      <c r="N82" s="2331"/>
      <c r="O82" s="2332"/>
      <c r="P82" s="2331"/>
      <c r="Q82" s="2331"/>
      <c r="R82" s="2215"/>
      <c r="S82" s="2215"/>
      <c r="T82" s="2215"/>
      <c r="U82" s="2215"/>
      <c r="V82" s="2215"/>
      <c r="W82" s="2215"/>
    </row>
    <row r="83" spans="1:23">
      <c r="A83" s="124"/>
      <c r="B83" s="124"/>
      <c r="C83" s="2890" t="s">
        <v>61</v>
      </c>
      <c r="D83" s="3569"/>
      <c r="E83" s="3569"/>
      <c r="F83" s="3569"/>
      <c r="G83" s="3570"/>
      <c r="H83" s="2851">
        <v>0</v>
      </c>
      <c r="I83" s="2852"/>
      <c r="J83" s="2852"/>
      <c r="K83" s="2853"/>
      <c r="L83" s="144"/>
      <c r="M83" s="144"/>
      <c r="N83" s="2331"/>
      <c r="O83" s="2332"/>
      <c r="P83" s="2331"/>
      <c r="Q83" s="2331"/>
      <c r="R83" s="2215"/>
      <c r="S83" s="2215"/>
      <c r="T83" s="2215"/>
      <c r="U83" s="2215"/>
      <c r="V83" s="2215"/>
      <c r="W83" s="2215"/>
    </row>
    <row r="84" spans="1:23">
      <c r="A84" s="124"/>
      <c r="B84" s="124"/>
      <c r="C84" s="3571" t="s">
        <v>320</v>
      </c>
      <c r="D84" s="3572"/>
      <c r="E84" s="3572"/>
      <c r="F84" s="3572"/>
      <c r="G84" s="3580"/>
      <c r="H84" s="2851">
        <v>0</v>
      </c>
      <c r="I84" s="2852"/>
      <c r="J84" s="2852"/>
      <c r="K84" s="2853"/>
      <c r="L84" s="144"/>
      <c r="M84" s="144"/>
      <c r="N84" s="2331"/>
      <c r="O84" s="2332"/>
      <c r="P84" s="2331"/>
      <c r="Q84" s="2331"/>
      <c r="R84" s="2215"/>
      <c r="S84" s="2215"/>
      <c r="T84" s="2215"/>
      <c r="U84" s="2215"/>
      <c r="V84" s="2215"/>
      <c r="W84" s="2215"/>
    </row>
    <row r="85" spans="1:23">
      <c r="A85" s="124"/>
      <c r="B85" s="124"/>
      <c r="C85" s="3571" t="s">
        <v>73</v>
      </c>
      <c r="D85" s="3572"/>
      <c r="E85" s="3572"/>
      <c r="F85" s="3572"/>
      <c r="G85" s="3573"/>
      <c r="H85" s="2851">
        <v>0</v>
      </c>
      <c r="I85" s="2852"/>
      <c r="J85" s="2852"/>
      <c r="K85" s="2853"/>
      <c r="L85" s="144"/>
      <c r="M85" s="144"/>
      <c r="N85" s="2331"/>
      <c r="O85" s="2332"/>
      <c r="P85" s="2331"/>
      <c r="Q85" s="2331"/>
      <c r="R85" s="2215"/>
      <c r="S85" s="2215"/>
      <c r="T85" s="2215"/>
      <c r="U85" s="2215"/>
      <c r="V85" s="2215"/>
      <c r="W85" s="2215"/>
    </row>
    <row r="86" spans="1:23">
      <c r="A86" s="124"/>
      <c r="B86" s="124"/>
      <c r="C86" s="2890" t="s">
        <v>722</v>
      </c>
      <c r="D86" s="2891"/>
      <c r="E86" s="2891"/>
      <c r="F86" s="2891"/>
      <c r="G86" s="2892"/>
      <c r="H86" s="2851">
        <v>103.23</v>
      </c>
      <c r="I86" s="2852"/>
      <c r="J86" s="2852"/>
      <c r="K86" s="2853"/>
      <c r="L86" s="144"/>
      <c r="M86" s="144"/>
      <c r="N86" s="2331"/>
      <c r="O86" s="2332"/>
      <c r="P86" s="2331"/>
      <c r="Q86" s="2331"/>
      <c r="R86" s="2215"/>
      <c r="S86" s="2215"/>
      <c r="T86" s="2215"/>
      <c r="U86" s="2215"/>
      <c r="V86" s="2215"/>
      <c r="W86" s="2215"/>
    </row>
    <row r="87" spans="1:23">
      <c r="A87" s="124"/>
      <c r="B87" s="124"/>
      <c r="C87" s="3574" t="s">
        <v>62</v>
      </c>
      <c r="D87" s="3575"/>
      <c r="E87" s="3575"/>
      <c r="F87" s="3575"/>
      <c r="G87" s="3576"/>
      <c r="H87" s="2851">
        <v>0</v>
      </c>
      <c r="I87" s="3577"/>
      <c r="J87" s="3577"/>
      <c r="K87" s="3578"/>
      <c r="L87" s="144"/>
      <c r="M87" s="144"/>
      <c r="N87" s="2331"/>
      <c r="O87" s="2332"/>
      <c r="P87" s="2331"/>
      <c r="Q87" s="2331"/>
      <c r="R87" s="2215"/>
      <c r="S87" s="2215"/>
      <c r="T87" s="2215"/>
      <c r="U87" s="2215"/>
      <c r="V87" s="2215"/>
      <c r="W87" s="2215"/>
    </row>
    <row r="88" spans="1:23">
      <c r="A88" s="124"/>
      <c r="B88" s="124"/>
      <c r="C88" s="3579" t="s">
        <v>63</v>
      </c>
      <c r="D88" s="2879"/>
      <c r="E88" s="2879"/>
      <c r="F88" s="2879"/>
      <c r="G88" s="2880"/>
      <c r="H88" s="2851">
        <v>0</v>
      </c>
      <c r="I88" s="3577"/>
      <c r="J88" s="3577"/>
      <c r="K88" s="3578"/>
      <c r="L88" s="144"/>
      <c r="M88" s="144"/>
      <c r="N88" s="2331"/>
      <c r="O88" s="2332"/>
      <c r="P88" s="2331"/>
      <c r="Q88" s="2331"/>
      <c r="R88" s="2215"/>
      <c r="S88" s="2215"/>
      <c r="T88" s="2215"/>
      <c r="U88" s="2215"/>
      <c r="V88" s="2215"/>
      <c r="W88" s="2215"/>
    </row>
    <row r="89" spans="1:23" ht="13.8" thickBot="1">
      <c r="A89" s="124"/>
      <c r="B89" s="124"/>
      <c r="C89" s="2890" t="s">
        <v>74</v>
      </c>
      <c r="D89" s="3569"/>
      <c r="E89" s="3569"/>
      <c r="F89" s="3569"/>
      <c r="G89" s="3570"/>
      <c r="H89" s="2851">
        <v>0</v>
      </c>
      <c r="I89" s="2852"/>
      <c r="J89" s="2852"/>
      <c r="K89" s="2853"/>
      <c r="L89" s="144"/>
      <c r="M89" s="144"/>
      <c r="N89" s="2331"/>
      <c r="O89" s="2332"/>
      <c r="P89" s="2331"/>
      <c r="Q89" s="2331"/>
      <c r="R89" s="2215"/>
      <c r="S89" s="2215"/>
      <c r="T89" s="2215"/>
      <c r="U89" s="2215"/>
      <c r="V89" s="2215"/>
      <c r="W89" s="2215"/>
    </row>
    <row r="90" spans="1:23" ht="13.8" thickBot="1">
      <c r="A90" s="124"/>
      <c r="B90" s="124"/>
      <c r="C90" s="3552" t="s">
        <v>19</v>
      </c>
      <c r="D90" s="3553"/>
      <c r="E90" s="3553"/>
      <c r="F90" s="3553"/>
      <c r="G90" s="3554"/>
      <c r="H90" s="2860">
        <f>H91*1</f>
        <v>0</v>
      </c>
      <c r="I90" s="2861"/>
      <c r="J90" s="2861"/>
      <c r="K90" s="2862"/>
      <c r="L90" s="144"/>
      <c r="M90" s="144"/>
      <c r="N90" s="2331"/>
      <c r="O90" s="2332"/>
      <c r="P90" s="2331"/>
      <c r="Q90" s="2331"/>
      <c r="R90" s="2215"/>
      <c r="S90" s="2215"/>
      <c r="T90" s="2215"/>
      <c r="U90" s="2215"/>
      <c r="V90" s="2215"/>
      <c r="W90" s="2215"/>
    </row>
    <row r="91" spans="1:23" ht="13.8" thickBot="1">
      <c r="A91" s="144"/>
      <c r="B91" s="144"/>
      <c r="C91" s="3571" t="s">
        <v>64</v>
      </c>
      <c r="D91" s="3572"/>
      <c r="E91" s="3572"/>
      <c r="F91" s="3572"/>
      <c r="G91" s="3573"/>
      <c r="H91" s="2852"/>
      <c r="I91" s="2852"/>
      <c r="J91" s="2852"/>
      <c r="K91" s="2853"/>
      <c r="L91" s="124"/>
      <c r="M91" s="124"/>
      <c r="N91" s="2331"/>
      <c r="O91" s="2332"/>
      <c r="P91" s="2331"/>
      <c r="Q91" s="2331"/>
      <c r="R91" s="2215"/>
      <c r="S91" s="2215"/>
      <c r="T91" s="2215"/>
      <c r="U91" s="2215"/>
      <c r="V91" s="2215"/>
      <c r="W91" s="2215"/>
    </row>
    <row r="92" spans="1:23" ht="13.8" thickBot="1">
      <c r="A92" s="144"/>
      <c r="B92" s="144"/>
      <c r="C92" s="3568" t="s">
        <v>20</v>
      </c>
      <c r="D92" s="2874"/>
      <c r="E92" s="2874"/>
      <c r="F92" s="2874"/>
      <c r="G92" s="2875"/>
      <c r="H92" s="2876">
        <f>H90+H81</f>
        <v>259.23</v>
      </c>
      <c r="I92" s="2876"/>
      <c r="J92" s="2876"/>
      <c r="K92" s="2877"/>
      <c r="L92" s="124"/>
      <c r="M92" s="124"/>
      <c r="N92" s="2331"/>
      <c r="O92" s="2332"/>
      <c r="P92" s="2331"/>
      <c r="Q92" s="2331"/>
      <c r="R92" s="2215"/>
      <c r="S92" s="2215"/>
      <c r="T92" s="2215"/>
      <c r="U92" s="2215"/>
      <c r="V92" s="2215"/>
      <c r="W92" s="2215"/>
    </row>
  </sheetData>
  <mergeCells count="244">
    <mergeCell ref="C92:G92"/>
    <mergeCell ref="H92:K92"/>
    <mergeCell ref="F75:G75"/>
    <mergeCell ref="B76:G76"/>
    <mergeCell ref="N76:Q76"/>
    <mergeCell ref="C89:G89"/>
    <mergeCell ref="H89:K89"/>
    <mergeCell ref="C90:G90"/>
    <mergeCell ref="H90:K90"/>
    <mergeCell ref="C91:G91"/>
    <mergeCell ref="H91:K91"/>
    <mergeCell ref="C86:G86"/>
    <mergeCell ref="H86:K86"/>
    <mergeCell ref="C87:G87"/>
    <mergeCell ref="H87:K87"/>
    <mergeCell ref="C88:G88"/>
    <mergeCell ref="H88:K88"/>
    <mergeCell ref="C83:G83"/>
    <mergeCell ref="H83:K83"/>
    <mergeCell ref="C84:G84"/>
    <mergeCell ref="H84:K84"/>
    <mergeCell ref="C85:G85"/>
    <mergeCell ref="H85:K85"/>
    <mergeCell ref="F79:M79"/>
    <mergeCell ref="C81:G81"/>
    <mergeCell ref="H81:K81"/>
    <mergeCell ref="C82:G82"/>
    <mergeCell ref="H82:K82"/>
    <mergeCell ref="O70:O72"/>
    <mergeCell ref="P70:P72"/>
    <mergeCell ref="Q70:Q72"/>
    <mergeCell ref="C73:G73"/>
    <mergeCell ref="B74:G74"/>
    <mergeCell ref="B77:G77"/>
    <mergeCell ref="Q67:Q69"/>
    <mergeCell ref="A70:A72"/>
    <mergeCell ref="B70:B72"/>
    <mergeCell ref="C70:C72"/>
    <mergeCell ref="D70:D72"/>
    <mergeCell ref="E70:E72"/>
    <mergeCell ref="F70:F72"/>
    <mergeCell ref="N70:N72"/>
    <mergeCell ref="C80:G80"/>
    <mergeCell ref="H80:K80"/>
    <mergeCell ref="A67:A69"/>
    <mergeCell ref="B67:B69"/>
    <mergeCell ref="C67:C69"/>
    <mergeCell ref="D67:D69"/>
    <mergeCell ref="E67:E69"/>
    <mergeCell ref="F67:F69"/>
    <mergeCell ref="N67:N69"/>
    <mergeCell ref="O67:O69"/>
    <mergeCell ref="P67:P69"/>
    <mergeCell ref="Q59:Q61"/>
    <mergeCell ref="C62:G62"/>
    <mergeCell ref="C63:Q63"/>
    <mergeCell ref="A64:A66"/>
    <mergeCell ref="B64:B66"/>
    <mergeCell ref="C64:C66"/>
    <mergeCell ref="D64:D66"/>
    <mergeCell ref="E64:E66"/>
    <mergeCell ref="F64:F66"/>
    <mergeCell ref="N65:N66"/>
    <mergeCell ref="O65:O66"/>
    <mergeCell ref="P65:P66"/>
    <mergeCell ref="Q65:Q66"/>
    <mergeCell ref="A59:A61"/>
    <mergeCell ref="B59:B61"/>
    <mergeCell ref="C59:C61"/>
    <mergeCell ref="D59:D61"/>
    <mergeCell ref="E59:E61"/>
    <mergeCell ref="F59:F61"/>
    <mergeCell ref="N59:N61"/>
    <mergeCell ref="O59:O61"/>
    <mergeCell ref="P59:P61"/>
    <mergeCell ref="Q53:Q55"/>
    <mergeCell ref="A56:A58"/>
    <mergeCell ref="B56:B58"/>
    <mergeCell ref="C56:C58"/>
    <mergeCell ref="D56:D58"/>
    <mergeCell ref="E56:E58"/>
    <mergeCell ref="F56:F58"/>
    <mergeCell ref="N56:N58"/>
    <mergeCell ref="O56:O58"/>
    <mergeCell ref="P56:P58"/>
    <mergeCell ref="Q56:Q58"/>
    <mergeCell ref="A53:A55"/>
    <mergeCell ref="B53:B55"/>
    <mergeCell ref="C53:C55"/>
    <mergeCell ref="D53:D55"/>
    <mergeCell ref="E53:E55"/>
    <mergeCell ref="F53:F55"/>
    <mergeCell ref="N53:N55"/>
    <mergeCell ref="O53:O55"/>
    <mergeCell ref="P53:P55"/>
    <mergeCell ref="Q45:Q47"/>
    <mergeCell ref="C48:G48"/>
    <mergeCell ref="F42:F44"/>
    <mergeCell ref="N42:N44"/>
    <mergeCell ref="O42:O44"/>
    <mergeCell ref="P42:P44"/>
    <mergeCell ref="Q42:Q44"/>
    <mergeCell ref="C49:Q49"/>
    <mergeCell ref="A50:A52"/>
    <mergeCell ref="B50:B52"/>
    <mergeCell ref="C50:C52"/>
    <mergeCell ref="D50:D52"/>
    <mergeCell ref="E50:E52"/>
    <mergeCell ref="F50:F52"/>
    <mergeCell ref="N50:N52"/>
    <mergeCell ref="O50:O52"/>
    <mergeCell ref="P50:P52"/>
    <mergeCell ref="Q50:Q52"/>
    <mergeCell ref="A45:A47"/>
    <mergeCell ref="B45:B47"/>
    <mergeCell ref="C45:C47"/>
    <mergeCell ref="D45:D47"/>
    <mergeCell ref="E45:E47"/>
    <mergeCell ref="F45:F47"/>
    <mergeCell ref="N45:N47"/>
    <mergeCell ref="O45:O47"/>
    <mergeCell ref="P45:P47"/>
    <mergeCell ref="A36:A38"/>
    <mergeCell ref="B36:B38"/>
    <mergeCell ref="C36:C38"/>
    <mergeCell ref="D36:D38"/>
    <mergeCell ref="E36:E38"/>
    <mergeCell ref="Q39:Q41"/>
    <mergeCell ref="A42:A44"/>
    <mergeCell ref="B42:B44"/>
    <mergeCell ref="C42:C44"/>
    <mergeCell ref="D42:D44"/>
    <mergeCell ref="E42:E44"/>
    <mergeCell ref="F36:F38"/>
    <mergeCell ref="N36:N38"/>
    <mergeCell ref="O36:O38"/>
    <mergeCell ref="P36:P38"/>
    <mergeCell ref="Q36:Q38"/>
    <mergeCell ref="A39:A41"/>
    <mergeCell ref="B39:B41"/>
    <mergeCell ref="C39:C41"/>
    <mergeCell ref="D39:D41"/>
    <mergeCell ref="E39:E41"/>
    <mergeCell ref="F39:F41"/>
    <mergeCell ref="N39:N41"/>
    <mergeCell ref="O39:O41"/>
    <mergeCell ref="P39:P41"/>
    <mergeCell ref="Q28:Q30"/>
    <mergeCell ref="C31:G31"/>
    <mergeCell ref="C32:Q32"/>
    <mergeCell ref="A33:A35"/>
    <mergeCell ref="B33:B35"/>
    <mergeCell ref="C33:C35"/>
    <mergeCell ref="D33:D35"/>
    <mergeCell ref="E33:E35"/>
    <mergeCell ref="F33:F35"/>
    <mergeCell ref="N33:N34"/>
    <mergeCell ref="O33:O34"/>
    <mergeCell ref="P33:P34"/>
    <mergeCell ref="Q33:Q34"/>
    <mergeCell ref="A28:A30"/>
    <mergeCell ref="B28:B30"/>
    <mergeCell ref="C28:C30"/>
    <mergeCell ref="D28:D30"/>
    <mergeCell ref="E28:E30"/>
    <mergeCell ref="F28:F30"/>
    <mergeCell ref="N28:N30"/>
    <mergeCell ref="O28:O30"/>
    <mergeCell ref="P28:P30"/>
    <mergeCell ref="N17:N19"/>
    <mergeCell ref="O17:O19"/>
    <mergeCell ref="A25:A27"/>
    <mergeCell ref="B25:B27"/>
    <mergeCell ref="C25:C27"/>
    <mergeCell ref="D25:D27"/>
    <mergeCell ref="E25:E27"/>
    <mergeCell ref="F25:F27"/>
    <mergeCell ref="N25:N26"/>
    <mergeCell ref="E12:E14"/>
    <mergeCell ref="F12:F14"/>
    <mergeCell ref="N13:N14"/>
    <mergeCell ref="O13:O14"/>
    <mergeCell ref="P17:P19"/>
    <mergeCell ref="Q17:Q19"/>
    <mergeCell ref="C20:G20"/>
    <mergeCell ref="C21:Q21"/>
    <mergeCell ref="A22:A24"/>
    <mergeCell ref="B22:B24"/>
    <mergeCell ref="C22:C24"/>
    <mergeCell ref="D22:D24"/>
    <mergeCell ref="E22:E24"/>
    <mergeCell ref="F22:F24"/>
    <mergeCell ref="O23:O24"/>
    <mergeCell ref="P23:P24"/>
    <mergeCell ref="Q23:Q24"/>
    <mergeCell ref="N23:N24"/>
    <mergeCell ref="A17:A19"/>
    <mergeCell ref="B17:B19"/>
    <mergeCell ref="C17:C19"/>
    <mergeCell ref="D17:D19"/>
    <mergeCell ref="E17:E19"/>
    <mergeCell ref="F17:F19"/>
    <mergeCell ref="P13:P14"/>
    <mergeCell ref="Q13:Q14"/>
    <mergeCell ref="P15:P16"/>
    <mergeCell ref="Q15:Q16"/>
    <mergeCell ref="B7:Q7"/>
    <mergeCell ref="C8:Q8"/>
    <mergeCell ref="A9:A11"/>
    <mergeCell ref="B9:B11"/>
    <mergeCell ref="C9:C11"/>
    <mergeCell ref="D9:D11"/>
    <mergeCell ref="E9:E11"/>
    <mergeCell ref="F9:F11"/>
    <mergeCell ref="N9:N11"/>
    <mergeCell ref="O9:O11"/>
    <mergeCell ref="P9:P11"/>
    <mergeCell ref="Q9:Q11"/>
    <mergeCell ref="C15:C16"/>
    <mergeCell ref="D15:D16"/>
    <mergeCell ref="E15:E16"/>
    <mergeCell ref="F15:F16"/>
    <mergeCell ref="N15:N16"/>
    <mergeCell ref="O15:O16"/>
    <mergeCell ref="C12:C14"/>
    <mergeCell ref="D12:D14"/>
    <mergeCell ref="M4:M6"/>
    <mergeCell ref="N4:Q4"/>
    <mergeCell ref="H5:H6"/>
    <mergeCell ref="I5:J5"/>
    <mergeCell ref="K5:K6"/>
    <mergeCell ref="N5:N6"/>
    <mergeCell ref="O5:Q5"/>
    <mergeCell ref="N1:Q1"/>
    <mergeCell ref="D3:W3"/>
    <mergeCell ref="A4:A6"/>
    <mergeCell ref="B4:B6"/>
    <mergeCell ref="C4:C6"/>
    <mergeCell ref="D4:D6"/>
    <mergeCell ref="E4:E6"/>
    <mergeCell ref="F4:F6"/>
    <mergeCell ref="G4:G6"/>
    <mergeCell ref="H4:K4"/>
    <mergeCell ref="L4:L6"/>
  </mergeCells>
  <pageMargins left="0.7" right="0.7" top="0.75" bottom="0.75" header="0.3" footer="0.3"/>
  <pageSetup paperSize="9"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4"/>
  <sheetViews>
    <sheetView workbookViewId="0">
      <selection activeCell="N1" sqref="N1:P1"/>
    </sheetView>
  </sheetViews>
  <sheetFormatPr defaultRowHeight="13.2"/>
  <cols>
    <col min="1" max="1" width="2.6640625" customWidth="1"/>
    <col min="2" max="3" width="2.5546875" customWidth="1"/>
    <col min="4" max="4" width="33.88671875" customWidth="1"/>
    <col min="5" max="5" width="7.88671875" customWidth="1"/>
    <col min="6" max="6" width="4.44140625" customWidth="1"/>
    <col min="7" max="7" width="5.6640625" customWidth="1"/>
    <col min="8" max="8" width="5.5546875" customWidth="1"/>
    <col min="9" max="9" width="5.6640625" customWidth="1"/>
    <col min="10" max="10" width="4.6640625" customWidth="1"/>
    <col min="11" max="11" width="4.5546875" customWidth="1"/>
    <col min="12" max="12" width="5.6640625" customWidth="1"/>
    <col min="13" max="13" width="6" customWidth="1"/>
    <col min="14" max="14" width="30.88671875" customWidth="1"/>
    <col min="15" max="15" width="4.109375" customWidth="1"/>
    <col min="16" max="16" width="3.33203125" customWidth="1"/>
    <col min="17" max="17" width="3.88671875" customWidth="1"/>
  </cols>
  <sheetData>
    <row r="1" spans="1:17" ht="50.4" customHeight="1">
      <c r="A1" s="123"/>
      <c r="B1" s="123"/>
      <c r="C1" s="123"/>
      <c r="D1" s="123"/>
      <c r="E1" s="123"/>
      <c r="F1" s="123"/>
      <c r="G1" s="123"/>
      <c r="H1" s="123"/>
      <c r="I1" s="123"/>
      <c r="J1" s="123"/>
      <c r="K1" s="123"/>
      <c r="L1" s="123"/>
      <c r="M1" s="123"/>
      <c r="N1" s="3659" t="s">
        <v>1156</v>
      </c>
      <c r="O1" s="3659"/>
      <c r="P1" s="3659"/>
      <c r="Q1" s="123"/>
    </row>
    <row r="2" spans="1:17" ht="15.6">
      <c r="A2" s="124"/>
      <c r="B2" s="124"/>
      <c r="C2" s="124"/>
      <c r="D2" s="124"/>
      <c r="E2" s="278" t="s">
        <v>319</v>
      </c>
      <c r="F2" s="278"/>
      <c r="G2" s="279"/>
      <c r="H2" s="278"/>
      <c r="I2" s="278"/>
      <c r="J2" s="278"/>
      <c r="K2" s="278"/>
      <c r="L2" s="278"/>
      <c r="M2" s="278"/>
      <c r="N2" s="278"/>
      <c r="O2" s="124"/>
      <c r="P2" s="124"/>
      <c r="Q2" s="124"/>
    </row>
    <row r="3" spans="1:17" ht="13.8" thickBot="1">
      <c r="A3" s="121"/>
      <c r="B3" s="9"/>
      <c r="C3" s="9"/>
      <c r="D3" s="2895" t="s">
        <v>33</v>
      </c>
      <c r="E3" s="2895"/>
      <c r="F3" s="2895"/>
      <c r="G3" s="2895"/>
      <c r="H3" s="2895"/>
      <c r="I3" s="2895"/>
      <c r="J3" s="2895"/>
      <c r="K3" s="2895"/>
      <c r="L3" s="2895"/>
      <c r="M3" s="2895"/>
      <c r="N3" s="2895"/>
      <c r="O3" s="2895"/>
      <c r="P3" s="2895"/>
      <c r="Q3" s="2895"/>
    </row>
    <row r="4" spans="1:17" ht="28.2" customHeight="1">
      <c r="A4" s="2896" t="s">
        <v>0</v>
      </c>
      <c r="B4" s="2899" t="s">
        <v>1</v>
      </c>
      <c r="C4" s="2899" t="s">
        <v>2</v>
      </c>
      <c r="D4" s="3329" t="s">
        <v>3</v>
      </c>
      <c r="E4" s="2905" t="s">
        <v>4</v>
      </c>
      <c r="F4" s="2908" t="s">
        <v>5</v>
      </c>
      <c r="G4" s="2905" t="s">
        <v>6</v>
      </c>
      <c r="H4" s="2914" t="s">
        <v>372</v>
      </c>
      <c r="I4" s="2915"/>
      <c r="J4" s="2915"/>
      <c r="K4" s="2916"/>
      <c r="L4" s="2917" t="s">
        <v>283</v>
      </c>
      <c r="M4" s="2911" t="s">
        <v>466</v>
      </c>
      <c r="N4" s="2920" t="s">
        <v>21</v>
      </c>
      <c r="O4" s="2921"/>
      <c r="P4" s="2921"/>
      <c r="Q4" s="2922"/>
    </row>
    <row r="5" spans="1:17" ht="27.6" customHeight="1">
      <c r="A5" s="2897"/>
      <c r="B5" s="2900"/>
      <c r="C5" s="2900"/>
      <c r="D5" s="3330"/>
      <c r="E5" s="2906"/>
      <c r="F5" s="2909"/>
      <c r="G5" s="2906"/>
      <c r="H5" s="2923" t="s">
        <v>7</v>
      </c>
      <c r="I5" s="2925" t="s">
        <v>8</v>
      </c>
      <c r="J5" s="2925"/>
      <c r="K5" s="2926" t="s">
        <v>76</v>
      </c>
      <c r="L5" s="2918"/>
      <c r="M5" s="2912"/>
      <c r="N5" s="2928" t="s">
        <v>32</v>
      </c>
      <c r="O5" s="2930" t="s">
        <v>9</v>
      </c>
      <c r="P5" s="2930"/>
      <c r="Q5" s="2931"/>
    </row>
    <row r="6" spans="1:17" ht="115.2" customHeight="1" thickBot="1">
      <c r="A6" s="2898"/>
      <c r="B6" s="2901"/>
      <c r="C6" s="2901"/>
      <c r="D6" s="3331"/>
      <c r="E6" s="2907"/>
      <c r="F6" s="2910"/>
      <c r="G6" s="2907"/>
      <c r="H6" s="2924"/>
      <c r="I6" s="1244" t="s">
        <v>7</v>
      </c>
      <c r="J6" s="1244" t="s">
        <v>10</v>
      </c>
      <c r="K6" s="2927"/>
      <c r="L6" s="2919"/>
      <c r="M6" s="2913"/>
      <c r="N6" s="2929"/>
      <c r="O6" s="130" t="s">
        <v>235</v>
      </c>
      <c r="P6" s="130" t="s">
        <v>282</v>
      </c>
      <c r="Q6" s="131" t="s">
        <v>373</v>
      </c>
    </row>
    <row r="7" spans="1:17" ht="13.8" thickBot="1">
      <c r="A7" s="132" t="s">
        <v>11</v>
      </c>
      <c r="B7" s="3312" t="s">
        <v>773</v>
      </c>
      <c r="C7" s="3312"/>
      <c r="D7" s="3312"/>
      <c r="E7" s="3312"/>
      <c r="F7" s="3312"/>
      <c r="G7" s="3312"/>
      <c r="H7" s="3312"/>
      <c r="I7" s="3312"/>
      <c r="J7" s="3312"/>
      <c r="K7" s="3312"/>
      <c r="L7" s="3312"/>
      <c r="M7" s="3312"/>
      <c r="N7" s="3312"/>
      <c r="O7" s="3312"/>
      <c r="P7" s="3312"/>
      <c r="Q7" s="3313"/>
    </row>
    <row r="8" spans="1:17" ht="13.8" thickBot="1">
      <c r="A8" s="133" t="s">
        <v>11</v>
      </c>
      <c r="B8" s="134" t="s">
        <v>11</v>
      </c>
      <c r="C8" s="3370" t="s">
        <v>774</v>
      </c>
      <c r="D8" s="3370"/>
      <c r="E8" s="3370"/>
      <c r="F8" s="3370"/>
      <c r="G8" s="3370"/>
      <c r="H8" s="3370"/>
      <c r="I8" s="3370"/>
      <c r="J8" s="3370"/>
      <c r="K8" s="3370"/>
      <c r="L8" s="3370"/>
      <c r="M8" s="3370"/>
      <c r="N8" s="3370"/>
      <c r="O8" s="3370"/>
      <c r="P8" s="3370"/>
      <c r="Q8" s="3371"/>
    </row>
    <row r="9" spans="1:17" ht="24.6" thickBot="1">
      <c r="A9" s="401"/>
      <c r="B9" s="363"/>
      <c r="C9" s="363"/>
      <c r="D9" s="363"/>
      <c r="E9" s="363"/>
      <c r="F9" s="363"/>
      <c r="G9" s="363"/>
      <c r="H9" s="363"/>
      <c r="I9" s="363"/>
      <c r="J9" s="363"/>
      <c r="K9" s="363"/>
      <c r="L9" s="363"/>
      <c r="M9" s="363"/>
      <c r="N9" s="1252" t="s">
        <v>443</v>
      </c>
      <c r="O9" s="1253">
        <v>8</v>
      </c>
      <c r="P9" s="1253">
        <v>7.5</v>
      </c>
      <c r="Q9" s="1254">
        <v>7</v>
      </c>
    </row>
    <row r="10" spans="1:17">
      <c r="A10" s="2813" t="s">
        <v>11</v>
      </c>
      <c r="B10" s="2815" t="s">
        <v>11</v>
      </c>
      <c r="C10" s="3638" t="s">
        <v>11</v>
      </c>
      <c r="D10" s="3641" t="s">
        <v>434</v>
      </c>
      <c r="E10" s="2821" t="s">
        <v>40</v>
      </c>
      <c r="F10" s="2823" t="s">
        <v>160</v>
      </c>
      <c r="G10" s="333" t="s">
        <v>36</v>
      </c>
      <c r="H10" s="334">
        <f>I10+K10</f>
        <v>0</v>
      </c>
      <c r="I10" s="196">
        <v>0</v>
      </c>
      <c r="J10" s="335"/>
      <c r="K10" s="336">
        <v>0</v>
      </c>
      <c r="L10" s="156">
        <v>0</v>
      </c>
      <c r="M10" s="119">
        <v>0</v>
      </c>
      <c r="N10" s="3650" t="s">
        <v>444</v>
      </c>
      <c r="O10" s="1255">
        <v>4</v>
      </c>
      <c r="P10" s="1255">
        <v>4</v>
      </c>
      <c r="Q10" s="1256">
        <v>4</v>
      </c>
    </row>
    <row r="11" spans="1:17">
      <c r="A11" s="2838"/>
      <c r="B11" s="2842"/>
      <c r="C11" s="3378"/>
      <c r="D11" s="3611"/>
      <c r="E11" s="3653"/>
      <c r="F11" s="3654"/>
      <c r="G11" s="120"/>
      <c r="H11" s="337"/>
      <c r="I11" s="338"/>
      <c r="J11" s="339"/>
      <c r="K11" s="340"/>
      <c r="L11" s="341"/>
      <c r="M11" s="342"/>
      <c r="N11" s="3651"/>
      <c r="O11" s="1257"/>
      <c r="P11" s="1257"/>
      <c r="Q11" s="1258"/>
    </row>
    <row r="12" spans="1:17" ht="13.8" thickBot="1">
      <c r="A12" s="2814"/>
      <c r="B12" s="2816"/>
      <c r="C12" s="3639"/>
      <c r="D12" s="3642"/>
      <c r="E12" s="2822"/>
      <c r="F12" s="2822"/>
      <c r="G12" s="152" t="s">
        <v>12</v>
      </c>
      <c r="H12" s="157">
        <v>0</v>
      </c>
      <c r="I12" s="153">
        <f>SUM(I10:I11)</f>
        <v>0</v>
      </c>
      <c r="J12" s="158"/>
      <c r="K12" s="159">
        <f>SUM(K10:K11)</f>
        <v>0</v>
      </c>
      <c r="L12" s="173">
        <f>L10</f>
        <v>0</v>
      </c>
      <c r="M12" s="174">
        <f>M10</f>
        <v>0</v>
      </c>
      <c r="N12" s="3652"/>
      <c r="O12" s="437"/>
      <c r="P12" s="437"/>
      <c r="Q12" s="1259"/>
    </row>
    <row r="13" spans="1:17">
      <c r="A13" s="2813" t="s">
        <v>11</v>
      </c>
      <c r="B13" s="2815" t="s">
        <v>11</v>
      </c>
      <c r="C13" s="3638" t="s">
        <v>13</v>
      </c>
      <c r="D13" s="3641" t="s">
        <v>435</v>
      </c>
      <c r="E13" s="2821" t="s">
        <v>40</v>
      </c>
      <c r="F13" s="2823" t="s">
        <v>160</v>
      </c>
      <c r="G13" s="333" t="s">
        <v>36</v>
      </c>
      <c r="H13" s="334">
        <f>I13+K13</f>
        <v>2</v>
      </c>
      <c r="I13" s="196">
        <v>2</v>
      </c>
      <c r="J13" s="335"/>
      <c r="K13" s="336">
        <v>0</v>
      </c>
      <c r="L13" s="119">
        <v>2</v>
      </c>
      <c r="M13" s="119">
        <v>2</v>
      </c>
      <c r="N13" s="1260" t="s">
        <v>445</v>
      </c>
      <c r="O13" s="1261">
        <v>250</v>
      </c>
      <c r="P13" s="1261">
        <v>250</v>
      </c>
      <c r="Q13" s="1262">
        <v>250</v>
      </c>
    </row>
    <row r="14" spans="1:17">
      <c r="A14" s="2838"/>
      <c r="B14" s="2842"/>
      <c r="C14" s="3378"/>
      <c r="D14" s="3611"/>
      <c r="E14" s="3653"/>
      <c r="F14" s="3654"/>
      <c r="G14" s="120"/>
      <c r="H14" s="337"/>
      <c r="I14" s="338"/>
      <c r="J14" s="339"/>
      <c r="K14" s="340"/>
      <c r="L14" s="341"/>
      <c r="M14" s="342"/>
      <c r="N14" s="3657" t="s">
        <v>446</v>
      </c>
      <c r="O14" s="436">
        <v>220</v>
      </c>
      <c r="P14" s="436">
        <v>220</v>
      </c>
      <c r="Q14" s="1263">
        <v>220</v>
      </c>
    </row>
    <row r="15" spans="1:17" ht="13.8" thickBot="1">
      <c r="A15" s="2814"/>
      <c r="B15" s="2816"/>
      <c r="C15" s="3639"/>
      <c r="D15" s="3642"/>
      <c r="E15" s="2822"/>
      <c r="F15" s="2822"/>
      <c r="G15" s="152" t="s">
        <v>12</v>
      </c>
      <c r="H15" s="153">
        <f>SUM(H13:H14)</f>
        <v>2</v>
      </c>
      <c r="I15" s="153">
        <f>SUM(I13:I14)</f>
        <v>2</v>
      </c>
      <c r="J15" s="158"/>
      <c r="K15" s="159">
        <f>SUM(K13:K14)</f>
        <v>0</v>
      </c>
      <c r="L15" s="173">
        <f>L13</f>
        <v>2</v>
      </c>
      <c r="M15" s="174">
        <f>M13</f>
        <v>2</v>
      </c>
      <c r="N15" s="3658"/>
      <c r="O15" s="1264"/>
      <c r="P15" s="1264"/>
      <c r="Q15" s="1265"/>
    </row>
    <row r="16" spans="1:17">
      <c r="A16" s="2813" t="s">
        <v>11</v>
      </c>
      <c r="B16" s="2815" t="s">
        <v>11</v>
      </c>
      <c r="C16" s="3638" t="s">
        <v>34</v>
      </c>
      <c r="D16" s="3641" t="s">
        <v>436</v>
      </c>
      <c r="E16" s="2821" t="s">
        <v>40</v>
      </c>
      <c r="F16" s="2823" t="s">
        <v>160</v>
      </c>
      <c r="G16" s="439" t="s">
        <v>36</v>
      </c>
      <c r="H16" s="440">
        <v>1</v>
      </c>
      <c r="I16" s="441">
        <v>1</v>
      </c>
      <c r="J16" s="335"/>
      <c r="K16" s="336">
        <v>0</v>
      </c>
      <c r="L16" s="156">
        <v>3</v>
      </c>
      <c r="M16" s="119">
        <v>3</v>
      </c>
      <c r="N16" s="1260" t="s">
        <v>447</v>
      </c>
      <c r="O16" s="1266">
        <v>160</v>
      </c>
      <c r="P16" s="1266">
        <v>200</v>
      </c>
      <c r="Q16" s="1140">
        <v>200</v>
      </c>
    </row>
    <row r="17" spans="1:17" ht="13.8" thickBot="1">
      <c r="A17" s="2814"/>
      <c r="B17" s="2816"/>
      <c r="C17" s="3639"/>
      <c r="D17" s="3642"/>
      <c r="E17" s="2822"/>
      <c r="F17" s="2822"/>
      <c r="G17" s="152" t="s">
        <v>12</v>
      </c>
      <c r="H17" s="153">
        <f>SUM(H16:H16)</f>
        <v>1</v>
      </c>
      <c r="I17" s="153">
        <f>SUM(I16:I16)</f>
        <v>1</v>
      </c>
      <c r="J17" s="158"/>
      <c r="K17" s="159">
        <f>SUM(K16:K16)</f>
        <v>0</v>
      </c>
      <c r="L17" s="173">
        <f>L16</f>
        <v>3</v>
      </c>
      <c r="M17" s="174">
        <f>M16</f>
        <v>3</v>
      </c>
      <c r="N17" s="1267"/>
      <c r="O17" s="1268"/>
      <c r="P17" s="1268"/>
      <c r="Q17" s="1269"/>
    </row>
    <row r="18" spans="1:17">
      <c r="A18" s="2813" t="s">
        <v>11</v>
      </c>
      <c r="B18" s="2815" t="s">
        <v>11</v>
      </c>
      <c r="C18" s="3638" t="s">
        <v>35</v>
      </c>
      <c r="D18" s="3641" t="s">
        <v>437</v>
      </c>
      <c r="E18" s="2821" t="s">
        <v>40</v>
      </c>
      <c r="F18" s="2823" t="s">
        <v>160</v>
      </c>
      <c r="G18" s="333" t="s">
        <v>36</v>
      </c>
      <c r="H18" s="334">
        <v>8</v>
      </c>
      <c r="I18" s="196">
        <v>8</v>
      </c>
      <c r="J18" s="335"/>
      <c r="K18" s="336">
        <v>0</v>
      </c>
      <c r="L18" s="156">
        <v>8</v>
      </c>
      <c r="M18" s="119">
        <v>10</v>
      </c>
      <c r="N18" s="3600" t="s">
        <v>448</v>
      </c>
      <c r="O18" s="1255">
        <v>1</v>
      </c>
      <c r="P18" s="1255">
        <v>1</v>
      </c>
      <c r="Q18" s="1270">
        <v>1</v>
      </c>
    </row>
    <row r="19" spans="1:17">
      <c r="A19" s="2838"/>
      <c r="B19" s="2842"/>
      <c r="C19" s="3378"/>
      <c r="D19" s="3611"/>
      <c r="E19" s="3653"/>
      <c r="F19" s="3654"/>
      <c r="G19" s="120"/>
      <c r="H19" s="337"/>
      <c r="I19" s="338"/>
      <c r="J19" s="339"/>
      <c r="K19" s="340"/>
      <c r="L19" s="341"/>
      <c r="M19" s="342"/>
      <c r="N19" s="3643"/>
      <c r="O19" s="1257"/>
      <c r="P19" s="1257"/>
      <c r="Q19" s="1271"/>
    </row>
    <row r="20" spans="1:17" ht="13.8" thickBot="1">
      <c r="A20" s="2814"/>
      <c r="B20" s="2816"/>
      <c r="C20" s="3639"/>
      <c r="D20" s="3642"/>
      <c r="E20" s="2822"/>
      <c r="F20" s="2822"/>
      <c r="G20" s="152" t="s">
        <v>12</v>
      </c>
      <c r="H20" s="157">
        <f>H18</f>
        <v>8</v>
      </c>
      <c r="I20" s="153">
        <f>SUM(I18:I19)</f>
        <v>8</v>
      </c>
      <c r="J20" s="158"/>
      <c r="K20" s="159">
        <f>SUM(K18:K19)</f>
        <v>0</v>
      </c>
      <c r="L20" s="173">
        <f>L18</f>
        <v>8</v>
      </c>
      <c r="M20" s="174">
        <f>M18</f>
        <v>10</v>
      </c>
      <c r="N20" s="3644"/>
      <c r="O20" s="437"/>
      <c r="P20" s="437"/>
      <c r="Q20" s="390"/>
    </row>
    <row r="21" spans="1:17">
      <c r="A21" s="2813" t="s">
        <v>11</v>
      </c>
      <c r="B21" s="2815" t="s">
        <v>11</v>
      </c>
      <c r="C21" s="1272" t="s">
        <v>54</v>
      </c>
      <c r="D21" s="3655" t="s">
        <v>439</v>
      </c>
      <c r="E21" s="2821" t="s">
        <v>40</v>
      </c>
      <c r="F21" s="2823" t="s">
        <v>160</v>
      </c>
      <c r="G21" s="333" t="s">
        <v>36</v>
      </c>
      <c r="H21" s="334">
        <f>I21+K21</f>
        <v>1</v>
      </c>
      <c r="I21" s="196">
        <v>1</v>
      </c>
      <c r="J21" s="335"/>
      <c r="K21" s="336">
        <v>0</v>
      </c>
      <c r="L21" s="156">
        <v>1</v>
      </c>
      <c r="M21" s="119">
        <v>1</v>
      </c>
      <c r="N21" s="3600" t="s">
        <v>449</v>
      </c>
      <c r="O21" s="1255">
        <v>1</v>
      </c>
      <c r="P21" s="1255" t="s">
        <v>159</v>
      </c>
      <c r="Q21" s="1270">
        <v>1</v>
      </c>
    </row>
    <row r="22" spans="1:17" ht="13.8" thickBot="1">
      <c r="A22" s="2814"/>
      <c r="B22" s="2816"/>
      <c r="C22" s="1273"/>
      <c r="D22" s="3656"/>
      <c r="E22" s="2822"/>
      <c r="F22" s="2822"/>
      <c r="G22" s="152" t="s">
        <v>12</v>
      </c>
      <c r="H22" s="153">
        <f>SUM(H21:H21)</f>
        <v>1</v>
      </c>
      <c r="I22" s="153">
        <f>SUM(I21:I21)</f>
        <v>1</v>
      </c>
      <c r="J22" s="158"/>
      <c r="K22" s="159">
        <f>SUM(K21:K21)</f>
        <v>0</v>
      </c>
      <c r="L22" s="173">
        <f>L21</f>
        <v>1</v>
      </c>
      <c r="M22" s="174">
        <f>M21</f>
        <v>1</v>
      </c>
      <c r="N22" s="3644"/>
      <c r="O22" s="437"/>
      <c r="P22" s="437"/>
      <c r="Q22" s="390"/>
    </row>
    <row r="23" spans="1:17">
      <c r="A23" s="2813" t="s">
        <v>11</v>
      </c>
      <c r="B23" s="2815" t="s">
        <v>11</v>
      </c>
      <c r="C23" s="3638" t="s">
        <v>37</v>
      </c>
      <c r="D23" s="3641" t="s">
        <v>438</v>
      </c>
      <c r="E23" s="2821" t="s">
        <v>40</v>
      </c>
      <c r="F23" s="2823" t="s">
        <v>160</v>
      </c>
      <c r="G23" s="333" t="s">
        <v>36</v>
      </c>
      <c r="H23" s="334">
        <v>6</v>
      </c>
      <c r="I23" s="196">
        <v>6</v>
      </c>
      <c r="J23" s="335"/>
      <c r="K23" s="336">
        <v>0</v>
      </c>
      <c r="L23" s="156">
        <v>6</v>
      </c>
      <c r="M23" s="119">
        <v>6</v>
      </c>
      <c r="N23" s="3650" t="s">
        <v>450</v>
      </c>
      <c r="O23" s="1274">
        <v>25</v>
      </c>
      <c r="P23" s="1275" t="s">
        <v>775</v>
      </c>
      <c r="Q23" s="1256">
        <v>25</v>
      </c>
    </row>
    <row r="24" spans="1:17">
      <c r="A24" s="2838"/>
      <c r="B24" s="2842"/>
      <c r="C24" s="3378"/>
      <c r="D24" s="3611"/>
      <c r="E24" s="3653"/>
      <c r="F24" s="3654"/>
      <c r="G24" s="120"/>
      <c r="H24" s="337"/>
      <c r="I24" s="338"/>
      <c r="J24" s="339"/>
      <c r="K24" s="340"/>
      <c r="L24" s="341"/>
      <c r="M24" s="342"/>
      <c r="N24" s="3651"/>
      <c r="O24" s="1257"/>
      <c r="P24" s="1257"/>
      <c r="Q24" s="1258"/>
    </row>
    <row r="25" spans="1:17" ht="13.8" thickBot="1">
      <c r="A25" s="2814"/>
      <c r="B25" s="2816"/>
      <c r="C25" s="3639"/>
      <c r="D25" s="3642"/>
      <c r="E25" s="2822"/>
      <c r="F25" s="2822"/>
      <c r="G25" s="152" t="s">
        <v>12</v>
      </c>
      <c r="H25" s="153">
        <f>SUM(H23:H24)</f>
        <v>6</v>
      </c>
      <c r="I25" s="153">
        <f>SUM(I23:I24)</f>
        <v>6</v>
      </c>
      <c r="J25" s="158"/>
      <c r="K25" s="159">
        <f>SUM(K23:K24)</f>
        <v>0</v>
      </c>
      <c r="L25" s="173">
        <f>L23</f>
        <v>6</v>
      </c>
      <c r="M25" s="174">
        <f>M23</f>
        <v>6</v>
      </c>
      <c r="N25" s="3652"/>
      <c r="O25" s="437"/>
      <c r="P25" s="437"/>
      <c r="Q25" s="1259"/>
    </row>
    <row r="26" spans="1:17">
      <c r="A26" s="2813" t="s">
        <v>11</v>
      </c>
      <c r="B26" s="2815" t="s">
        <v>11</v>
      </c>
      <c r="C26" s="3638" t="s">
        <v>55</v>
      </c>
      <c r="D26" s="3641" t="s">
        <v>440</v>
      </c>
      <c r="E26" s="2821" t="s">
        <v>40</v>
      </c>
      <c r="F26" s="2823" t="s">
        <v>776</v>
      </c>
      <c r="G26" s="333" t="s">
        <v>36</v>
      </c>
      <c r="H26" s="334">
        <v>300</v>
      </c>
      <c r="I26" s="334">
        <v>300</v>
      </c>
      <c r="J26" s="335"/>
      <c r="K26" s="336">
        <v>0</v>
      </c>
      <c r="L26" s="156">
        <v>400</v>
      </c>
      <c r="M26" s="119">
        <v>400</v>
      </c>
      <c r="N26" s="3600" t="s">
        <v>451</v>
      </c>
      <c r="O26" s="1255">
        <v>400</v>
      </c>
      <c r="P26" s="1255">
        <v>400</v>
      </c>
      <c r="Q26" s="1270">
        <v>400</v>
      </c>
    </row>
    <row r="27" spans="1:17" ht="49.2" customHeight="1" thickBot="1">
      <c r="A27" s="2814"/>
      <c r="B27" s="2816"/>
      <c r="C27" s="3639"/>
      <c r="D27" s="3642"/>
      <c r="E27" s="2822"/>
      <c r="F27" s="2822"/>
      <c r="G27" s="152" t="s">
        <v>12</v>
      </c>
      <c r="H27" s="153">
        <f>SUM(H26:H26)</f>
        <v>300</v>
      </c>
      <c r="I27" s="153">
        <f>SUM(I26:I26)</f>
        <v>300</v>
      </c>
      <c r="J27" s="158"/>
      <c r="K27" s="159">
        <f>SUM(K26:K26)</f>
        <v>0</v>
      </c>
      <c r="L27" s="159">
        <f>SUM(L26:L26)</f>
        <v>400</v>
      </c>
      <c r="M27" s="159">
        <f>SUM(M26:M26)</f>
        <v>400</v>
      </c>
      <c r="N27" s="3644"/>
      <c r="O27" s="437"/>
      <c r="P27" s="437"/>
      <c r="Q27" s="390"/>
    </row>
    <row r="28" spans="1:17">
      <c r="A28" s="2813" t="s">
        <v>11</v>
      </c>
      <c r="B28" s="2815" t="s">
        <v>11</v>
      </c>
      <c r="C28" s="3638" t="s">
        <v>38</v>
      </c>
      <c r="D28" s="3641" t="s">
        <v>442</v>
      </c>
      <c r="E28" s="2821" t="s">
        <v>40</v>
      </c>
      <c r="F28" s="2823" t="s">
        <v>160</v>
      </c>
      <c r="G28" s="333" t="s">
        <v>36</v>
      </c>
      <c r="H28" s="334">
        <v>4</v>
      </c>
      <c r="I28" s="196">
        <v>4</v>
      </c>
      <c r="J28" s="335"/>
      <c r="K28" s="336">
        <v>0</v>
      </c>
      <c r="L28" s="156">
        <v>4</v>
      </c>
      <c r="M28" s="119">
        <v>6</v>
      </c>
      <c r="N28" s="3600" t="s">
        <v>452</v>
      </c>
      <c r="O28" s="1255">
        <v>2</v>
      </c>
      <c r="P28" s="1255">
        <v>2</v>
      </c>
      <c r="Q28" s="1270">
        <v>2</v>
      </c>
    </row>
    <row r="29" spans="1:17" ht="13.8" thickBot="1">
      <c r="A29" s="2814"/>
      <c r="B29" s="2816"/>
      <c r="C29" s="3639"/>
      <c r="D29" s="3642"/>
      <c r="E29" s="2822"/>
      <c r="F29" s="2822"/>
      <c r="G29" s="152" t="s">
        <v>12</v>
      </c>
      <c r="H29" s="153">
        <f>H28*1</f>
        <v>4</v>
      </c>
      <c r="I29" s="153">
        <f>I28*1</f>
        <v>4</v>
      </c>
      <c r="J29" s="153"/>
      <c r="K29" s="153">
        <f>K28*1</f>
        <v>0</v>
      </c>
      <c r="L29" s="153">
        <f>L28*1</f>
        <v>4</v>
      </c>
      <c r="M29" s="153">
        <f>M28*1</f>
        <v>6</v>
      </c>
      <c r="N29" s="3644"/>
      <c r="O29" s="1276"/>
      <c r="P29" s="1276"/>
      <c r="Q29" s="280"/>
    </row>
    <row r="30" spans="1:17">
      <c r="A30" s="3645" t="s">
        <v>11</v>
      </c>
      <c r="B30" s="3620" t="s">
        <v>11</v>
      </c>
      <c r="C30" s="3620" t="s">
        <v>56</v>
      </c>
      <c r="D30" s="3055" t="s">
        <v>441</v>
      </c>
      <c r="E30" s="3626" t="s">
        <v>40</v>
      </c>
      <c r="F30" s="3647" t="s">
        <v>160</v>
      </c>
      <c r="G30" s="1277" t="s">
        <v>36</v>
      </c>
      <c r="H30" s="361">
        <v>150</v>
      </c>
      <c r="I30" s="1278">
        <v>150</v>
      </c>
      <c r="J30" s="1279"/>
      <c r="K30" s="1280">
        <v>0</v>
      </c>
      <c r="L30" s="1281">
        <v>200</v>
      </c>
      <c r="M30" s="705">
        <v>250</v>
      </c>
      <c r="N30" s="3648" t="s">
        <v>453</v>
      </c>
      <c r="O30" s="1282">
        <v>1</v>
      </c>
      <c r="P30" s="1282">
        <v>2</v>
      </c>
      <c r="Q30" s="1283">
        <v>3</v>
      </c>
    </row>
    <row r="31" spans="1:17" ht="13.8" thickBot="1">
      <c r="A31" s="3646"/>
      <c r="B31" s="3622"/>
      <c r="C31" s="3622"/>
      <c r="D31" s="3057"/>
      <c r="E31" s="3628"/>
      <c r="F31" s="3628"/>
      <c r="G31" s="1284" t="s">
        <v>12</v>
      </c>
      <c r="H31" s="1285">
        <f>H30*1</f>
        <v>150</v>
      </c>
      <c r="I31" s="1285">
        <f>I30*1</f>
        <v>150</v>
      </c>
      <c r="J31" s="1285"/>
      <c r="K31" s="1285">
        <f>K30*1</f>
        <v>0</v>
      </c>
      <c r="L31" s="1285">
        <f>L30*1</f>
        <v>200</v>
      </c>
      <c r="M31" s="1285">
        <f>M30*1</f>
        <v>250</v>
      </c>
      <c r="N31" s="3649"/>
      <c r="O31" s="1286"/>
      <c r="P31" s="1286"/>
      <c r="Q31" s="1287"/>
    </row>
    <row r="32" spans="1:17" ht="13.8" thickBot="1">
      <c r="A32" s="133" t="s">
        <v>11</v>
      </c>
      <c r="B32" s="138"/>
      <c r="C32" s="3419" t="s">
        <v>14</v>
      </c>
      <c r="D32" s="3420"/>
      <c r="E32" s="3420"/>
      <c r="F32" s="3420"/>
      <c r="G32" s="3421"/>
      <c r="H32" s="1288">
        <f>H25+H22+H20+H17+H15+H12+H27+H29+H31</f>
        <v>472</v>
      </c>
      <c r="I32" s="1288">
        <f>I25+I22+I20+I17+I15+I12+I27+I29+I31</f>
        <v>472</v>
      </c>
      <c r="J32" s="1288">
        <f t="shared" ref="J32" si="0">J25+J22+J20+J17+J15+J12+J27+J29</f>
        <v>0</v>
      </c>
      <c r="K32" s="1288">
        <f>K25+K22+K20+K17+K15+K12+K27+K29+K31</f>
        <v>0</v>
      </c>
      <c r="L32" s="1288">
        <f t="shared" ref="L32:M32" si="1">L25+L22+L20+L17+L15+L12+L27+L29+L31</f>
        <v>624</v>
      </c>
      <c r="M32" s="1288">
        <f t="shared" si="1"/>
        <v>678</v>
      </c>
      <c r="N32" s="1289"/>
      <c r="O32" s="1290"/>
      <c r="P32" s="1290"/>
      <c r="Q32" s="1291"/>
    </row>
    <row r="33" spans="1:17" ht="13.8" thickBot="1">
      <c r="A33" s="132" t="s">
        <v>13</v>
      </c>
      <c r="B33" s="3312" t="s">
        <v>777</v>
      </c>
      <c r="C33" s="3312"/>
      <c r="D33" s="3312"/>
      <c r="E33" s="3312"/>
      <c r="F33" s="3312"/>
      <c r="G33" s="3312"/>
      <c r="H33" s="3312"/>
      <c r="I33" s="3312"/>
      <c r="J33" s="3312"/>
      <c r="K33" s="3312"/>
      <c r="L33" s="3312"/>
      <c r="M33" s="3312"/>
      <c r="N33" s="3312"/>
      <c r="O33" s="3312"/>
      <c r="P33" s="3312"/>
      <c r="Q33" s="3313"/>
    </row>
    <row r="34" spans="1:17" ht="13.8" thickBot="1">
      <c r="A34" s="133" t="s">
        <v>13</v>
      </c>
      <c r="B34" s="134" t="s">
        <v>11</v>
      </c>
      <c r="C34" s="3422" t="s">
        <v>778</v>
      </c>
      <c r="D34" s="3423"/>
      <c r="E34" s="3479"/>
      <c r="F34" s="3479"/>
      <c r="G34" s="3423"/>
      <c r="H34" s="3423"/>
      <c r="I34" s="3423"/>
      <c r="J34" s="3423"/>
      <c r="K34" s="3423"/>
      <c r="L34" s="3423"/>
      <c r="M34" s="3423"/>
      <c r="N34" s="3423"/>
      <c r="O34" s="3423"/>
      <c r="P34" s="3423"/>
      <c r="Q34" s="3424"/>
    </row>
    <row r="35" spans="1:17" ht="13.8" thickBot="1">
      <c r="A35" s="1246"/>
      <c r="B35" s="1245"/>
      <c r="C35" s="1292"/>
      <c r="D35" s="1293"/>
      <c r="E35" s="1293"/>
      <c r="F35" s="1293"/>
      <c r="G35" s="1293"/>
      <c r="H35" s="1293"/>
      <c r="I35" s="1293"/>
      <c r="J35" s="1293"/>
      <c r="K35" s="1293"/>
      <c r="L35" s="1293"/>
      <c r="M35" s="1293"/>
      <c r="N35" s="1294" t="s">
        <v>779</v>
      </c>
      <c r="O35" s="1295" t="s">
        <v>780</v>
      </c>
      <c r="P35" s="1295" t="s">
        <v>781</v>
      </c>
      <c r="Q35" s="1296" t="s">
        <v>782</v>
      </c>
    </row>
    <row r="36" spans="1:17">
      <c r="A36" s="2813" t="s">
        <v>13</v>
      </c>
      <c r="B36" s="2815" t="s">
        <v>11</v>
      </c>
      <c r="C36" s="3638" t="s">
        <v>11</v>
      </c>
      <c r="D36" s="3641" t="s">
        <v>783</v>
      </c>
      <c r="E36" s="2821" t="s">
        <v>40</v>
      </c>
      <c r="F36" s="2823" t="s">
        <v>500</v>
      </c>
      <c r="G36" s="333"/>
      <c r="H36" s="334"/>
      <c r="I36" s="196"/>
      <c r="J36" s="335"/>
      <c r="K36" s="334"/>
      <c r="L36" s="156"/>
      <c r="M36" s="119"/>
      <c r="N36" s="3600" t="s">
        <v>455</v>
      </c>
      <c r="O36" s="1274" t="s">
        <v>41</v>
      </c>
      <c r="P36" s="1275" t="s">
        <v>41</v>
      </c>
      <c r="Q36" s="1297" t="s">
        <v>41</v>
      </c>
    </row>
    <row r="37" spans="1:17">
      <c r="A37" s="2838"/>
      <c r="B37" s="2842"/>
      <c r="C37" s="3378"/>
      <c r="D37" s="3611"/>
      <c r="E37" s="2837"/>
      <c r="F37" s="2834"/>
      <c r="G37" s="120" t="s">
        <v>36</v>
      </c>
      <c r="H37" s="361">
        <v>0</v>
      </c>
      <c r="I37" s="118">
        <v>0</v>
      </c>
      <c r="J37" s="1298"/>
      <c r="K37" s="342">
        <v>0</v>
      </c>
      <c r="L37" s="347">
        <v>0</v>
      </c>
      <c r="M37" s="342">
        <v>0</v>
      </c>
      <c r="N37" s="3643"/>
      <c r="O37" s="1299"/>
      <c r="P37" s="1300"/>
      <c r="Q37" s="1258"/>
    </row>
    <row r="38" spans="1:17" ht="13.8" thickBot="1">
      <c r="A38" s="2814"/>
      <c r="B38" s="2816"/>
      <c r="C38" s="3639"/>
      <c r="D38" s="3642"/>
      <c r="E38" s="2822"/>
      <c r="F38" s="2822"/>
      <c r="G38" s="152" t="s">
        <v>12</v>
      </c>
      <c r="H38" s="1033">
        <f t="shared" ref="H38:M38" si="2">H37*1</f>
        <v>0</v>
      </c>
      <c r="I38" s="1033">
        <f t="shared" si="2"/>
        <v>0</v>
      </c>
      <c r="J38" s="1033">
        <f t="shared" si="2"/>
        <v>0</v>
      </c>
      <c r="K38" s="1033">
        <f t="shared" si="2"/>
        <v>0</v>
      </c>
      <c r="L38" s="1033">
        <f t="shared" si="2"/>
        <v>0</v>
      </c>
      <c r="M38" s="1033">
        <f t="shared" si="2"/>
        <v>0</v>
      </c>
      <c r="N38" s="3644"/>
      <c r="O38" s="437"/>
      <c r="P38" s="437"/>
      <c r="Q38" s="1259"/>
    </row>
    <row r="39" spans="1:17" ht="24">
      <c r="A39" s="2813" t="s">
        <v>13</v>
      </c>
      <c r="B39" s="2815" t="s">
        <v>11</v>
      </c>
      <c r="C39" s="3638" t="s">
        <v>37</v>
      </c>
      <c r="D39" s="3055" t="s">
        <v>454</v>
      </c>
      <c r="E39" s="2821" t="s">
        <v>40</v>
      </c>
      <c r="F39" s="2823" t="s">
        <v>500</v>
      </c>
      <c r="G39" s="1301" t="s">
        <v>36</v>
      </c>
      <c r="H39" s="361">
        <v>4</v>
      </c>
      <c r="I39" s="196">
        <v>4</v>
      </c>
      <c r="J39" s="335"/>
      <c r="K39" s="336">
        <v>0</v>
      </c>
      <c r="L39" s="156">
        <v>6</v>
      </c>
      <c r="M39" s="119">
        <v>10</v>
      </c>
      <c r="N39" s="1302" t="s">
        <v>456</v>
      </c>
      <c r="O39" s="1303"/>
      <c r="P39" s="1303" t="s">
        <v>41</v>
      </c>
      <c r="Q39" s="1304" t="s">
        <v>41</v>
      </c>
    </row>
    <row r="40" spans="1:17" ht="24.6" thickBot="1">
      <c r="A40" s="2814"/>
      <c r="B40" s="2816"/>
      <c r="C40" s="3639"/>
      <c r="D40" s="3057"/>
      <c r="E40" s="3640"/>
      <c r="F40" s="2822"/>
      <c r="G40" s="1305" t="s">
        <v>12</v>
      </c>
      <c r="H40" s="153">
        <f>SUM(H39:H39)</f>
        <v>4</v>
      </c>
      <c r="I40" s="153">
        <f>SUM(I39:I39)</f>
        <v>4</v>
      </c>
      <c r="J40" s="158"/>
      <c r="K40" s="159">
        <f>SUM(K39:K39)</f>
        <v>0</v>
      </c>
      <c r="L40" s="173">
        <f>L39</f>
        <v>6</v>
      </c>
      <c r="M40" s="174">
        <f>M39</f>
        <v>10</v>
      </c>
      <c r="N40" s="1306" t="s">
        <v>457</v>
      </c>
      <c r="O40" s="1307"/>
      <c r="P40" s="1307" t="s">
        <v>41</v>
      </c>
      <c r="Q40" s="1308" t="s">
        <v>41</v>
      </c>
    </row>
    <row r="41" spans="1:17" ht="13.8" thickBot="1">
      <c r="A41" s="133" t="s">
        <v>13</v>
      </c>
      <c r="B41" s="134" t="s">
        <v>13</v>
      </c>
      <c r="C41" s="3422" t="s">
        <v>784</v>
      </c>
      <c r="D41" s="3423"/>
      <c r="E41" s="3479"/>
      <c r="F41" s="3479"/>
      <c r="G41" s="3423"/>
      <c r="H41" s="3423"/>
      <c r="I41" s="3423"/>
      <c r="J41" s="3423"/>
      <c r="K41" s="3423"/>
      <c r="L41" s="3423"/>
      <c r="M41" s="3423"/>
      <c r="N41" s="3423"/>
      <c r="O41" s="3423"/>
      <c r="P41" s="3423"/>
      <c r="Q41" s="3424"/>
    </row>
    <row r="42" spans="1:17">
      <c r="A42" s="3372" t="s">
        <v>13</v>
      </c>
      <c r="B42" s="3606" t="s">
        <v>13</v>
      </c>
      <c r="C42" s="3620" t="s">
        <v>11</v>
      </c>
      <c r="D42" s="3623" t="s">
        <v>458</v>
      </c>
      <c r="E42" s="3626" t="s">
        <v>40</v>
      </c>
      <c r="F42" s="3629" t="s">
        <v>785</v>
      </c>
      <c r="G42" s="1309" t="s">
        <v>36</v>
      </c>
      <c r="H42" s="1310">
        <v>610</v>
      </c>
      <c r="I42" s="1311">
        <v>610</v>
      </c>
      <c r="J42" s="1311">
        <v>0</v>
      </c>
      <c r="K42" s="1312">
        <v>0</v>
      </c>
      <c r="L42" s="1313">
        <v>610</v>
      </c>
      <c r="M42" s="1314">
        <v>610</v>
      </c>
      <c r="N42" s="3632" t="s">
        <v>467</v>
      </c>
      <c r="O42" s="3634">
        <v>50</v>
      </c>
      <c r="P42" s="3634">
        <v>50</v>
      </c>
      <c r="Q42" s="3636">
        <v>50</v>
      </c>
    </row>
    <row r="43" spans="1:17">
      <c r="A43" s="3373"/>
      <c r="B43" s="3607"/>
      <c r="C43" s="3621"/>
      <c r="D43" s="3624"/>
      <c r="E43" s="3627"/>
      <c r="F43" s="3630"/>
      <c r="G43" s="1316" t="s">
        <v>36</v>
      </c>
      <c r="H43" s="1317">
        <v>3.5</v>
      </c>
      <c r="I43" s="1317">
        <v>3.5</v>
      </c>
      <c r="J43" s="1318">
        <v>0</v>
      </c>
      <c r="K43" s="1319">
        <v>0</v>
      </c>
      <c r="L43" s="1317">
        <v>3.5</v>
      </c>
      <c r="M43" s="1317">
        <v>3.5</v>
      </c>
      <c r="N43" s="3633"/>
      <c r="O43" s="3635"/>
      <c r="P43" s="3635"/>
      <c r="Q43" s="3637"/>
    </row>
    <row r="44" spans="1:17" ht="24">
      <c r="A44" s="3373"/>
      <c r="B44" s="3607"/>
      <c r="C44" s="3621"/>
      <c r="D44" s="3624"/>
      <c r="E44" s="3627"/>
      <c r="F44" s="3630"/>
      <c r="G44" s="1316"/>
      <c r="H44" s="1320"/>
      <c r="I44" s="1321"/>
      <c r="J44" s="1322"/>
      <c r="K44" s="1319"/>
      <c r="L44" s="1323"/>
      <c r="M44" s="1320"/>
      <c r="N44" s="1324" t="s">
        <v>468</v>
      </c>
      <c r="O44" s="1325" t="s">
        <v>41</v>
      </c>
      <c r="P44" s="1325" t="s">
        <v>41</v>
      </c>
      <c r="Q44" s="1326" t="s">
        <v>41</v>
      </c>
    </row>
    <row r="45" spans="1:17" ht="24.6" thickBot="1">
      <c r="A45" s="3374"/>
      <c r="B45" s="3617"/>
      <c r="C45" s="3622"/>
      <c r="D45" s="3625"/>
      <c r="E45" s="3628"/>
      <c r="F45" s="3631"/>
      <c r="G45" s="1327" t="s">
        <v>12</v>
      </c>
      <c r="H45" s="1328">
        <f>H42+H43</f>
        <v>613.5</v>
      </c>
      <c r="I45" s="1329">
        <f>I42+I43</f>
        <v>613.5</v>
      </c>
      <c r="J45" s="1330">
        <v>0</v>
      </c>
      <c r="K45" s="1331">
        <v>0</v>
      </c>
      <c r="L45" s="1332">
        <f>L42+L43</f>
        <v>613.5</v>
      </c>
      <c r="M45" s="1328">
        <f>M42+M43</f>
        <v>613.5</v>
      </c>
      <c r="N45" s="1333" t="s">
        <v>469</v>
      </c>
      <c r="O45" s="1334" t="s">
        <v>41</v>
      </c>
      <c r="P45" s="1334" t="s">
        <v>41</v>
      </c>
      <c r="Q45" s="1335" t="s">
        <v>41</v>
      </c>
    </row>
    <row r="46" spans="1:17" ht="13.8" thickBot="1">
      <c r="A46" s="133" t="s">
        <v>13</v>
      </c>
      <c r="B46" s="138"/>
      <c r="C46" s="3613" t="s">
        <v>14</v>
      </c>
      <c r="D46" s="3614"/>
      <c r="E46" s="3614"/>
      <c r="F46" s="3614"/>
      <c r="G46" s="3615"/>
      <c r="H46" s="1288">
        <f>H38+H40+H45</f>
        <v>617.5</v>
      </c>
      <c r="I46" s="1288">
        <f t="shared" ref="I46:M46" si="3">I38+I40+I45</f>
        <v>617.5</v>
      </c>
      <c r="J46" s="1288">
        <f t="shared" si="3"/>
        <v>0</v>
      </c>
      <c r="K46" s="1288">
        <f t="shared" si="3"/>
        <v>0</v>
      </c>
      <c r="L46" s="1288">
        <f t="shared" si="3"/>
        <v>619.5</v>
      </c>
      <c r="M46" s="1288">
        <f t="shared" si="3"/>
        <v>623.5</v>
      </c>
      <c r="N46" s="1289"/>
      <c r="O46" s="1290"/>
      <c r="P46" s="1290"/>
      <c r="Q46" s="1291"/>
    </row>
    <row r="47" spans="1:17" ht="13.8" thickBot="1">
      <c r="A47" s="132" t="s">
        <v>35</v>
      </c>
      <c r="B47" s="3312" t="s">
        <v>786</v>
      </c>
      <c r="C47" s="3312"/>
      <c r="D47" s="3312"/>
      <c r="E47" s="3312"/>
      <c r="F47" s="3312"/>
      <c r="G47" s="3312"/>
      <c r="H47" s="3312"/>
      <c r="I47" s="3312"/>
      <c r="J47" s="3312"/>
      <c r="K47" s="3312"/>
      <c r="L47" s="3312"/>
      <c r="M47" s="3312"/>
      <c r="N47" s="3312"/>
      <c r="O47" s="3312"/>
      <c r="P47" s="3312"/>
      <c r="Q47" s="3313"/>
    </row>
    <row r="48" spans="1:17" ht="13.8" thickBot="1">
      <c r="A48" s="132" t="s">
        <v>35</v>
      </c>
      <c r="B48" s="134" t="s">
        <v>11</v>
      </c>
      <c r="C48" s="3422" t="s">
        <v>787</v>
      </c>
      <c r="D48" s="3423"/>
      <c r="E48" s="3423"/>
      <c r="F48" s="3423"/>
      <c r="G48" s="3423"/>
      <c r="H48" s="3423"/>
      <c r="I48" s="3423"/>
      <c r="J48" s="3423"/>
      <c r="K48" s="3423"/>
      <c r="L48" s="3423"/>
      <c r="M48" s="3423"/>
      <c r="N48" s="3479"/>
      <c r="O48" s="3479"/>
      <c r="P48" s="3479"/>
      <c r="Q48" s="3616"/>
    </row>
    <row r="49" spans="1:17" ht="24">
      <c r="A49" s="3372" t="s">
        <v>35</v>
      </c>
      <c r="B49" s="3606" t="s">
        <v>11</v>
      </c>
      <c r="C49" s="3608" t="s">
        <v>11</v>
      </c>
      <c r="D49" s="3610" t="s">
        <v>459</v>
      </c>
      <c r="E49" s="3612" t="s">
        <v>40</v>
      </c>
      <c r="F49" s="3465" t="s">
        <v>788</v>
      </c>
      <c r="G49" s="333" t="s">
        <v>36</v>
      </c>
      <c r="H49" s="334">
        <v>8</v>
      </c>
      <c r="I49" s="334">
        <v>8</v>
      </c>
      <c r="J49" s="195">
        <v>0</v>
      </c>
      <c r="K49" s="191">
        <v>0</v>
      </c>
      <c r="L49" s="281">
        <v>14</v>
      </c>
      <c r="M49" s="281">
        <v>20</v>
      </c>
      <c r="N49" s="1336" t="s">
        <v>461</v>
      </c>
      <c r="O49" s="1337">
        <v>20</v>
      </c>
      <c r="P49" s="1337">
        <v>50</v>
      </c>
      <c r="Q49" s="1338">
        <v>80</v>
      </c>
    </row>
    <row r="50" spans="1:17" ht="24">
      <c r="A50" s="3373"/>
      <c r="B50" s="3607"/>
      <c r="C50" s="3609"/>
      <c r="D50" s="3611"/>
      <c r="E50" s="2834"/>
      <c r="F50" s="2834"/>
      <c r="G50" s="120"/>
      <c r="H50" s="337"/>
      <c r="I50" s="338"/>
      <c r="J50" s="339"/>
      <c r="K50" s="521"/>
      <c r="L50" s="522"/>
      <c r="M50" s="357"/>
      <c r="N50" s="1339" t="s">
        <v>462</v>
      </c>
      <c r="O50" s="1340">
        <v>5</v>
      </c>
      <c r="P50" s="1340">
        <v>10</v>
      </c>
      <c r="Q50" s="1341">
        <v>15</v>
      </c>
    </row>
    <row r="51" spans="1:17" ht="36">
      <c r="A51" s="3373"/>
      <c r="B51" s="3607"/>
      <c r="C51" s="3609"/>
      <c r="D51" s="3611"/>
      <c r="E51" s="2834"/>
      <c r="F51" s="2834"/>
      <c r="G51" s="120"/>
      <c r="H51" s="337"/>
      <c r="I51" s="339"/>
      <c r="J51" s="339"/>
      <c r="K51" s="1342"/>
      <c r="L51" s="522"/>
      <c r="M51" s="357"/>
      <c r="N51" s="1343" t="s">
        <v>463</v>
      </c>
      <c r="O51" s="1344">
        <v>620</v>
      </c>
      <c r="P51" s="1344">
        <v>640</v>
      </c>
      <c r="Q51" s="1345">
        <v>660</v>
      </c>
    </row>
    <row r="52" spans="1:17" ht="37.950000000000003" customHeight="1" thickBot="1">
      <c r="A52" s="3374"/>
      <c r="B52" s="3617"/>
      <c r="C52" s="3618"/>
      <c r="D52" s="3619"/>
      <c r="E52" s="3445"/>
      <c r="F52" s="3445"/>
      <c r="G52" s="152" t="s">
        <v>12</v>
      </c>
      <c r="H52" s="157">
        <f t="shared" ref="H52:M52" si="4">H49</f>
        <v>8</v>
      </c>
      <c r="I52" s="157">
        <f t="shared" si="4"/>
        <v>8</v>
      </c>
      <c r="J52" s="157">
        <f t="shared" si="4"/>
        <v>0</v>
      </c>
      <c r="K52" s="1033">
        <f t="shared" si="4"/>
        <v>0</v>
      </c>
      <c r="L52" s="174">
        <f t="shared" si="4"/>
        <v>14</v>
      </c>
      <c r="M52" s="173">
        <f t="shared" si="4"/>
        <v>20</v>
      </c>
      <c r="N52" s="1346" t="s">
        <v>464</v>
      </c>
      <c r="O52" s="1347">
        <v>20</v>
      </c>
      <c r="P52" s="1347">
        <v>40</v>
      </c>
      <c r="Q52" s="1348">
        <v>60</v>
      </c>
    </row>
    <row r="53" spans="1:17">
      <c r="A53" s="3372" t="s">
        <v>35</v>
      </c>
      <c r="B53" s="3606" t="s">
        <v>11</v>
      </c>
      <c r="C53" s="3608" t="s">
        <v>13</v>
      </c>
      <c r="D53" s="3610" t="s">
        <v>460</v>
      </c>
      <c r="E53" s="3612" t="s">
        <v>40</v>
      </c>
      <c r="F53" s="3465" t="s">
        <v>788</v>
      </c>
      <c r="G53" s="333" t="s">
        <v>36</v>
      </c>
      <c r="H53" s="334">
        <v>12</v>
      </c>
      <c r="I53" s="196">
        <v>12</v>
      </c>
      <c r="J53" s="195">
        <v>0</v>
      </c>
      <c r="K53" s="191">
        <v>0</v>
      </c>
      <c r="L53" s="12">
        <v>16</v>
      </c>
      <c r="M53" s="281">
        <v>22</v>
      </c>
      <c r="N53" s="3600" t="s">
        <v>465</v>
      </c>
      <c r="O53" s="1349">
        <v>2</v>
      </c>
      <c r="P53" s="1337">
        <v>2</v>
      </c>
      <c r="Q53" s="1338">
        <v>2</v>
      </c>
    </row>
    <row r="54" spans="1:17" ht="13.8" thickBot="1">
      <c r="A54" s="3373"/>
      <c r="B54" s="3607"/>
      <c r="C54" s="3609"/>
      <c r="D54" s="3611"/>
      <c r="E54" s="2834"/>
      <c r="F54" s="2834"/>
      <c r="G54" s="397" t="s">
        <v>12</v>
      </c>
      <c r="H54" s="1350">
        <f t="shared" ref="H54:M54" si="5">H53</f>
        <v>12</v>
      </c>
      <c r="I54" s="1350">
        <f t="shared" si="5"/>
        <v>12</v>
      </c>
      <c r="J54" s="1350">
        <f t="shared" si="5"/>
        <v>0</v>
      </c>
      <c r="K54" s="1351">
        <f t="shared" si="5"/>
        <v>0</v>
      </c>
      <c r="L54" s="650">
        <f t="shared" si="5"/>
        <v>16</v>
      </c>
      <c r="M54" s="1352">
        <f t="shared" si="5"/>
        <v>22</v>
      </c>
      <c r="N54" s="3601"/>
      <c r="O54" s="1353"/>
      <c r="P54" s="1347"/>
      <c r="Q54" s="1348"/>
    </row>
    <row r="55" spans="1:17" ht="13.8" thickBot="1">
      <c r="A55" s="140" t="s">
        <v>35</v>
      </c>
      <c r="B55" s="138" t="s">
        <v>11</v>
      </c>
      <c r="C55" s="3419" t="s">
        <v>14</v>
      </c>
      <c r="D55" s="3420"/>
      <c r="E55" s="3420"/>
      <c r="F55" s="3420"/>
      <c r="G55" s="3421"/>
      <c r="H55" s="141">
        <f t="shared" ref="H55:M55" si="6">H52+H54</f>
        <v>20</v>
      </c>
      <c r="I55" s="141">
        <f t="shared" si="6"/>
        <v>20</v>
      </c>
      <c r="J55" s="141">
        <f t="shared" si="6"/>
        <v>0</v>
      </c>
      <c r="K55" s="141">
        <f t="shared" si="6"/>
        <v>0</v>
      </c>
      <c r="L55" s="141">
        <f t="shared" si="6"/>
        <v>30</v>
      </c>
      <c r="M55" s="141">
        <f t="shared" si="6"/>
        <v>42</v>
      </c>
      <c r="N55" s="552"/>
      <c r="O55" s="139"/>
      <c r="P55" s="139"/>
      <c r="Q55" s="553"/>
    </row>
    <row r="56" spans="1:17" ht="13.8" thickBot="1">
      <c r="A56" s="10" t="s">
        <v>11</v>
      </c>
      <c r="B56" s="3602" t="s">
        <v>15</v>
      </c>
      <c r="C56" s="3567"/>
      <c r="D56" s="3567"/>
      <c r="E56" s="3567"/>
      <c r="F56" s="3567"/>
      <c r="G56" s="3567"/>
      <c r="H56" s="419">
        <f>H32+H46+H55</f>
        <v>1109.5</v>
      </c>
      <c r="I56" s="419">
        <f>I32+I46+I55</f>
        <v>1109.5</v>
      </c>
      <c r="J56" s="419">
        <f t="shared" ref="J56:M56" si="7">J32+J46+J55</f>
        <v>0</v>
      </c>
      <c r="K56" s="419">
        <f t="shared" si="7"/>
        <v>0</v>
      </c>
      <c r="L56" s="419">
        <f t="shared" si="7"/>
        <v>1273.5</v>
      </c>
      <c r="M56" s="419">
        <f t="shared" si="7"/>
        <v>1343.5</v>
      </c>
      <c r="N56" s="3603"/>
      <c r="O56" s="3604"/>
      <c r="P56" s="3604"/>
      <c r="Q56" s="3605"/>
    </row>
    <row r="57" spans="1:17">
      <c r="A57" s="282"/>
      <c r="B57" s="362"/>
      <c r="C57" s="362"/>
      <c r="D57" s="362"/>
      <c r="E57" s="362"/>
      <c r="F57" s="143"/>
      <c r="G57" s="143"/>
      <c r="H57" s="143"/>
      <c r="I57" s="143"/>
      <c r="J57" s="143"/>
      <c r="K57" s="143"/>
      <c r="L57" s="143"/>
      <c r="M57" s="143"/>
      <c r="N57" s="121"/>
      <c r="O57" s="121"/>
      <c r="P57" s="121"/>
      <c r="Q57" s="121"/>
    </row>
    <row r="58" spans="1:17">
      <c r="A58" s="282"/>
      <c r="B58" s="362"/>
      <c r="C58" s="362"/>
      <c r="D58" s="362"/>
      <c r="E58" s="362"/>
      <c r="F58" s="143"/>
      <c r="G58" s="143"/>
      <c r="H58" s="143"/>
      <c r="I58" s="143"/>
      <c r="J58" s="143"/>
      <c r="K58" s="143"/>
      <c r="L58" s="143"/>
      <c r="M58" s="143"/>
      <c r="N58" s="121"/>
      <c r="O58" s="121"/>
      <c r="P58" s="121"/>
      <c r="Q58" s="121"/>
    </row>
    <row r="59" spans="1:17">
      <c r="A59" s="282"/>
      <c r="B59" s="362"/>
      <c r="C59" s="362"/>
      <c r="D59" s="362"/>
      <c r="E59" s="362"/>
      <c r="F59" s="143"/>
      <c r="G59" s="143"/>
      <c r="H59" s="143"/>
      <c r="I59" s="143"/>
      <c r="J59" s="143"/>
      <c r="K59" s="143"/>
      <c r="L59" s="143"/>
      <c r="M59" s="143"/>
      <c r="N59" s="121"/>
      <c r="O59" s="121"/>
      <c r="P59" s="121"/>
      <c r="Q59" s="121"/>
    </row>
    <row r="60" spans="1:17" ht="16.2" thickBot="1">
      <c r="A60" s="282"/>
      <c r="B60" s="362"/>
      <c r="C60" s="362"/>
      <c r="D60" s="362"/>
      <c r="E60" s="362"/>
      <c r="F60" s="2863" t="s">
        <v>16</v>
      </c>
      <c r="G60" s="2863"/>
      <c r="H60" s="2863"/>
      <c r="I60" s="2863"/>
      <c r="J60" s="2863"/>
      <c r="K60" s="2863"/>
      <c r="L60" s="2863"/>
      <c r="M60" s="2863"/>
      <c r="N60" s="121"/>
      <c r="O60" s="121"/>
      <c r="P60" s="121"/>
      <c r="Q60" s="121"/>
    </row>
    <row r="61" spans="1:17" ht="47.4" customHeight="1" thickBot="1">
      <c r="A61" s="124"/>
      <c r="B61" s="124"/>
      <c r="C61" s="2864" t="s">
        <v>17</v>
      </c>
      <c r="D61" s="2865"/>
      <c r="E61" s="2865"/>
      <c r="F61" s="2865"/>
      <c r="G61" s="2866"/>
      <c r="H61" s="2867" t="s">
        <v>374</v>
      </c>
      <c r="I61" s="2868"/>
      <c r="J61" s="2868"/>
      <c r="K61" s="2869"/>
      <c r="L61" s="124"/>
      <c r="M61" s="124"/>
      <c r="N61" s="124"/>
      <c r="O61" s="161"/>
      <c r="P61" s="124"/>
      <c r="Q61" s="124"/>
    </row>
    <row r="62" spans="1:17" ht="13.8" thickBot="1">
      <c r="A62" s="124"/>
      <c r="B62" s="124"/>
      <c r="C62" s="2857" t="s">
        <v>18</v>
      </c>
      <c r="D62" s="2858"/>
      <c r="E62" s="2858"/>
      <c r="F62" s="2858"/>
      <c r="G62" s="2859"/>
      <c r="H62" s="3590">
        <f>H63+H64+H65+H66+H67</f>
        <v>1109.5</v>
      </c>
      <c r="I62" s="3591"/>
      <c r="J62" s="3591"/>
      <c r="K62" s="3592"/>
      <c r="L62" s="124"/>
      <c r="M62" s="124"/>
      <c r="N62" s="124"/>
      <c r="O62" s="161"/>
      <c r="P62" s="124"/>
      <c r="Q62" s="124"/>
    </row>
    <row r="63" spans="1:17">
      <c r="A63" s="124"/>
      <c r="B63" s="124"/>
      <c r="C63" s="2884" t="s">
        <v>60</v>
      </c>
      <c r="D63" s="2885"/>
      <c r="E63" s="2885"/>
      <c r="F63" s="2885"/>
      <c r="G63" s="2886"/>
      <c r="H63" s="3593">
        <f>H56</f>
        <v>1109.5</v>
      </c>
      <c r="I63" s="3594"/>
      <c r="J63" s="3594"/>
      <c r="K63" s="3595"/>
      <c r="L63" s="124"/>
      <c r="M63" s="124"/>
      <c r="N63" s="124"/>
      <c r="O63" s="161"/>
      <c r="P63" s="124"/>
      <c r="Q63" s="124"/>
    </row>
    <row r="64" spans="1:17">
      <c r="A64" s="124"/>
      <c r="B64" s="124"/>
      <c r="C64" s="2890" t="s">
        <v>61</v>
      </c>
      <c r="D64" s="2891"/>
      <c r="E64" s="2891"/>
      <c r="F64" s="2891"/>
      <c r="G64" s="2892"/>
      <c r="H64" s="3599"/>
      <c r="I64" s="3585"/>
      <c r="J64" s="3585"/>
      <c r="K64" s="3586"/>
      <c r="L64" s="124"/>
      <c r="M64" s="124"/>
      <c r="N64" s="124"/>
      <c r="O64" s="161"/>
      <c r="P64" s="124"/>
      <c r="Q64" s="124"/>
    </row>
    <row r="65" spans="1:17">
      <c r="A65" s="124"/>
      <c r="B65" s="124"/>
      <c r="C65" s="3571" t="s">
        <v>320</v>
      </c>
      <c r="D65" s="3572"/>
      <c r="E65" s="3572"/>
      <c r="F65" s="3572"/>
      <c r="G65" s="3580"/>
      <c r="H65" s="3599"/>
      <c r="I65" s="3585"/>
      <c r="J65" s="3585"/>
      <c r="K65" s="3586"/>
      <c r="L65" s="124"/>
      <c r="M65" s="124"/>
      <c r="N65" s="124"/>
      <c r="O65" s="161"/>
      <c r="P65" s="124"/>
      <c r="Q65" s="124"/>
    </row>
    <row r="66" spans="1:17">
      <c r="A66" s="124"/>
      <c r="B66" s="124"/>
      <c r="C66" s="3571" t="s">
        <v>73</v>
      </c>
      <c r="D66" s="3572"/>
      <c r="E66" s="3572"/>
      <c r="F66" s="3572"/>
      <c r="G66" s="3580"/>
      <c r="H66" s="3599">
        <v>0</v>
      </c>
      <c r="I66" s="3585"/>
      <c r="J66" s="3585"/>
      <c r="K66" s="3586"/>
      <c r="L66" s="124"/>
      <c r="M66" s="124"/>
      <c r="N66" s="124"/>
      <c r="O66" s="161"/>
      <c r="P66" s="124"/>
      <c r="Q66" s="124"/>
    </row>
    <row r="67" spans="1:17" ht="13.8" thickBot="1">
      <c r="A67" s="124"/>
      <c r="B67" s="124"/>
      <c r="C67" s="2890" t="s">
        <v>161</v>
      </c>
      <c r="D67" s="3569"/>
      <c r="E67" s="3569"/>
      <c r="F67" s="3569"/>
      <c r="G67" s="3570"/>
      <c r="H67" s="3599">
        <v>0</v>
      </c>
      <c r="I67" s="3585"/>
      <c r="J67" s="3585"/>
      <c r="K67" s="3586"/>
      <c r="L67" s="124"/>
      <c r="M67" s="124"/>
      <c r="N67" s="124"/>
      <c r="O67" s="161"/>
      <c r="P67" s="124"/>
      <c r="Q67" s="124"/>
    </row>
    <row r="68" spans="1:17" ht="13.8" thickBot="1">
      <c r="A68" s="124"/>
      <c r="B68" s="124"/>
      <c r="C68" s="3552" t="s">
        <v>19</v>
      </c>
      <c r="D68" s="3553"/>
      <c r="E68" s="3553"/>
      <c r="F68" s="3553"/>
      <c r="G68" s="3554"/>
      <c r="H68" s="3590">
        <f>SUM(H69:K73)</f>
        <v>0</v>
      </c>
      <c r="I68" s="3591"/>
      <c r="J68" s="3591"/>
      <c r="K68" s="3592"/>
      <c r="L68" s="124"/>
      <c r="M68" s="124"/>
      <c r="N68" s="124"/>
      <c r="O68" s="161"/>
      <c r="P68" s="124"/>
      <c r="Q68" s="124"/>
    </row>
    <row r="69" spans="1:17">
      <c r="A69" s="124"/>
      <c r="B69" s="124"/>
      <c r="C69" s="2884" t="s">
        <v>62</v>
      </c>
      <c r="D69" s="2885"/>
      <c r="E69" s="2885"/>
      <c r="F69" s="2885"/>
      <c r="G69" s="2886"/>
      <c r="H69" s="3593">
        <v>0</v>
      </c>
      <c r="I69" s="3594"/>
      <c r="J69" s="3594"/>
      <c r="K69" s="3595"/>
      <c r="L69" s="124"/>
      <c r="M69" s="124"/>
      <c r="N69" s="124"/>
      <c r="O69" s="161"/>
      <c r="P69" s="124"/>
      <c r="Q69" s="124"/>
    </row>
    <row r="70" spans="1:17">
      <c r="A70" s="124"/>
      <c r="B70" s="124"/>
      <c r="C70" s="3596" t="s">
        <v>375</v>
      </c>
      <c r="D70" s="3597"/>
      <c r="E70" s="3597"/>
      <c r="F70" s="3597"/>
      <c r="G70" s="3598"/>
      <c r="H70" s="3585"/>
      <c r="I70" s="3585"/>
      <c r="J70" s="3585"/>
      <c r="K70" s="3586"/>
      <c r="L70" s="124"/>
      <c r="M70" s="124"/>
      <c r="N70" s="124"/>
      <c r="O70" s="161"/>
      <c r="P70" s="124"/>
      <c r="Q70" s="124"/>
    </row>
    <row r="71" spans="1:17">
      <c r="A71" s="124"/>
      <c r="B71" s="124"/>
      <c r="C71" s="3579" t="s">
        <v>63</v>
      </c>
      <c r="D71" s="2879"/>
      <c r="E71" s="2879"/>
      <c r="F71" s="2879"/>
      <c r="G71" s="2880"/>
      <c r="H71" s="3585">
        <v>0</v>
      </c>
      <c r="I71" s="3585"/>
      <c r="J71" s="3585"/>
      <c r="K71" s="3586"/>
      <c r="L71" s="124"/>
      <c r="M71" s="124"/>
      <c r="N71" s="124"/>
      <c r="O71" s="161"/>
      <c r="P71" s="124"/>
      <c r="Q71" s="124"/>
    </row>
    <row r="72" spans="1:17">
      <c r="A72" s="124"/>
      <c r="B72" s="124"/>
      <c r="C72" s="3587" t="s">
        <v>376</v>
      </c>
      <c r="D72" s="3588"/>
      <c r="E72" s="3588"/>
      <c r="F72" s="3588"/>
      <c r="G72" s="3589"/>
      <c r="H72" s="3585"/>
      <c r="I72" s="3585"/>
      <c r="J72" s="3585"/>
      <c r="K72" s="3586"/>
      <c r="L72" s="124"/>
      <c r="M72" s="124"/>
      <c r="N72" s="124"/>
      <c r="O72" s="161"/>
      <c r="P72" s="124"/>
      <c r="Q72" s="124"/>
    </row>
    <row r="73" spans="1:17" ht="13.8" thickBot="1">
      <c r="A73" s="124"/>
      <c r="B73" s="124"/>
      <c r="C73" s="3571" t="s">
        <v>64</v>
      </c>
      <c r="D73" s="3572"/>
      <c r="E73" s="3572"/>
      <c r="F73" s="3572"/>
      <c r="G73" s="3573"/>
      <c r="H73" s="3585"/>
      <c r="I73" s="3585"/>
      <c r="J73" s="3585"/>
      <c r="K73" s="3586"/>
      <c r="L73" s="124"/>
      <c r="M73" s="124"/>
      <c r="N73" s="124"/>
      <c r="O73" s="161"/>
      <c r="P73" s="124"/>
      <c r="Q73" s="124"/>
    </row>
    <row r="74" spans="1:17" ht="13.8" thickBot="1">
      <c r="A74" s="124"/>
      <c r="B74" s="124"/>
      <c r="C74" s="3568" t="s">
        <v>20</v>
      </c>
      <c r="D74" s="2874"/>
      <c r="E74" s="2874"/>
      <c r="F74" s="2874"/>
      <c r="G74" s="2875"/>
      <c r="H74" s="3583">
        <f>H68+H62</f>
        <v>1109.5</v>
      </c>
      <c r="I74" s="3583"/>
      <c r="J74" s="3583"/>
      <c r="K74" s="3584"/>
      <c r="L74" s="124"/>
      <c r="M74" s="124"/>
      <c r="N74" s="124"/>
      <c r="O74" s="161"/>
      <c r="P74" s="124"/>
      <c r="Q74" s="124"/>
    </row>
  </sheetData>
  <mergeCells count="156">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N1:P1"/>
    <mergeCell ref="D3:Q3"/>
    <mergeCell ref="B7:Q7"/>
    <mergeCell ref="C8:Q8"/>
    <mergeCell ref="A10:A12"/>
    <mergeCell ref="B10:B12"/>
    <mergeCell ref="C10:C12"/>
    <mergeCell ref="D10:D12"/>
    <mergeCell ref="E10:E12"/>
    <mergeCell ref="F10:F12"/>
    <mergeCell ref="N10:N12"/>
    <mergeCell ref="N14:N15"/>
    <mergeCell ref="A16:A17"/>
    <mergeCell ref="B16:B17"/>
    <mergeCell ref="C16:C17"/>
    <mergeCell ref="D16:D17"/>
    <mergeCell ref="E16:E17"/>
    <mergeCell ref="F16:F17"/>
    <mergeCell ref="A13:A15"/>
    <mergeCell ref="B13:B15"/>
    <mergeCell ref="C13:C15"/>
    <mergeCell ref="D13:D15"/>
    <mergeCell ref="E13:E15"/>
    <mergeCell ref="F13:F15"/>
    <mergeCell ref="N18:N20"/>
    <mergeCell ref="A21:A22"/>
    <mergeCell ref="B21:B22"/>
    <mergeCell ref="D21:D22"/>
    <mergeCell ref="E21:E22"/>
    <mergeCell ref="F21:F22"/>
    <mergeCell ref="N21:N22"/>
    <mergeCell ref="A18:A20"/>
    <mergeCell ref="B18:B20"/>
    <mergeCell ref="C18:C20"/>
    <mergeCell ref="D18:D20"/>
    <mergeCell ref="E18:E20"/>
    <mergeCell ref="F18:F20"/>
    <mergeCell ref="N23:N25"/>
    <mergeCell ref="A26:A27"/>
    <mergeCell ref="B26:B27"/>
    <mergeCell ref="C26:C27"/>
    <mergeCell ref="D26:D27"/>
    <mergeCell ref="E26:E27"/>
    <mergeCell ref="F26:F27"/>
    <mergeCell ref="N26:N27"/>
    <mergeCell ref="A23:A25"/>
    <mergeCell ref="B23:B25"/>
    <mergeCell ref="C23:C25"/>
    <mergeCell ref="D23:D25"/>
    <mergeCell ref="E23:E25"/>
    <mergeCell ref="F23:F25"/>
    <mergeCell ref="N28:N29"/>
    <mergeCell ref="A30:A31"/>
    <mergeCell ref="B30:B31"/>
    <mergeCell ref="C30:C31"/>
    <mergeCell ref="D30:D31"/>
    <mergeCell ref="E30:E31"/>
    <mergeCell ref="F30:F31"/>
    <mergeCell ref="N30:N31"/>
    <mergeCell ref="A28:A29"/>
    <mergeCell ref="B28:B29"/>
    <mergeCell ref="C28:C29"/>
    <mergeCell ref="D28:D29"/>
    <mergeCell ref="E28:E29"/>
    <mergeCell ref="F28:F29"/>
    <mergeCell ref="A39:A40"/>
    <mergeCell ref="B39:B40"/>
    <mergeCell ref="C39:C40"/>
    <mergeCell ref="D39:D40"/>
    <mergeCell ref="E39:E40"/>
    <mergeCell ref="F39:F40"/>
    <mergeCell ref="C32:G32"/>
    <mergeCell ref="B33:Q33"/>
    <mergeCell ref="C34:Q34"/>
    <mergeCell ref="A36:A38"/>
    <mergeCell ref="B36:B38"/>
    <mergeCell ref="C36:C38"/>
    <mergeCell ref="D36:D38"/>
    <mergeCell ref="E36:E38"/>
    <mergeCell ref="F36:F38"/>
    <mergeCell ref="N36:N38"/>
    <mergeCell ref="C41:Q41"/>
    <mergeCell ref="A42:A45"/>
    <mergeCell ref="B42:B45"/>
    <mergeCell ref="C42:C45"/>
    <mergeCell ref="D42:D45"/>
    <mergeCell ref="E42:E45"/>
    <mergeCell ref="F42:F45"/>
    <mergeCell ref="N42:N43"/>
    <mergeCell ref="O42:O43"/>
    <mergeCell ref="P42:P43"/>
    <mergeCell ref="Q42:Q43"/>
    <mergeCell ref="C46:G46"/>
    <mergeCell ref="B47:Q47"/>
    <mergeCell ref="C48:Q48"/>
    <mergeCell ref="A49:A52"/>
    <mergeCell ref="B49:B52"/>
    <mergeCell ref="C49:C52"/>
    <mergeCell ref="D49:D52"/>
    <mergeCell ref="E49:E52"/>
    <mergeCell ref="F49:F52"/>
    <mergeCell ref="N53:N54"/>
    <mergeCell ref="C55:G55"/>
    <mergeCell ref="B56:G56"/>
    <mergeCell ref="N56:Q56"/>
    <mergeCell ref="F60:M60"/>
    <mergeCell ref="C61:G61"/>
    <mergeCell ref="H61:K61"/>
    <mergeCell ref="A53:A54"/>
    <mergeCell ref="B53:B54"/>
    <mergeCell ref="C53:C54"/>
    <mergeCell ref="D53:D54"/>
    <mergeCell ref="E53:E54"/>
    <mergeCell ref="F53:F54"/>
    <mergeCell ref="C65:G65"/>
    <mergeCell ref="H65:K65"/>
    <mergeCell ref="C66:G66"/>
    <mergeCell ref="H66:K66"/>
    <mergeCell ref="C67:G67"/>
    <mergeCell ref="H67:K67"/>
    <mergeCell ref="C62:G62"/>
    <mergeCell ref="H62:K62"/>
    <mergeCell ref="C63:G63"/>
    <mergeCell ref="H63:K63"/>
    <mergeCell ref="C64:G64"/>
    <mergeCell ref="H64:K64"/>
    <mergeCell ref="C74:G74"/>
    <mergeCell ref="H74:K74"/>
    <mergeCell ref="C71:G71"/>
    <mergeCell ref="H71:K71"/>
    <mergeCell ref="C72:G72"/>
    <mergeCell ref="H72:K72"/>
    <mergeCell ref="C73:G73"/>
    <mergeCell ref="H73:K73"/>
    <mergeCell ref="C68:G68"/>
    <mergeCell ref="H68:K68"/>
    <mergeCell ref="C69:G69"/>
    <mergeCell ref="H69:K69"/>
    <mergeCell ref="C70:G70"/>
    <mergeCell ref="H70:K70"/>
  </mergeCells>
  <pageMargins left="0.7" right="0.7" top="0.75" bottom="0.75" header="0.3" footer="0.3"/>
  <pageSetup paperSize="9"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1"/>
  <sheetViews>
    <sheetView workbookViewId="0">
      <selection activeCell="Q1" sqref="Q1:T1"/>
    </sheetView>
  </sheetViews>
  <sheetFormatPr defaultRowHeight="13.2"/>
  <cols>
    <col min="1" max="1" width="2.6640625" customWidth="1"/>
    <col min="2" max="6" width="2.5546875" customWidth="1"/>
    <col min="7" max="7" width="33.88671875" customWidth="1"/>
    <col min="8" max="8" width="7.88671875" customWidth="1"/>
    <col min="9" max="9" width="4.44140625" customWidth="1"/>
    <col min="10" max="10" width="5.6640625" customWidth="1"/>
    <col min="11" max="11" width="6.6640625" customWidth="1"/>
    <col min="12" max="12" width="5.6640625" customWidth="1"/>
    <col min="13" max="13" width="6.109375" customWidth="1"/>
    <col min="14" max="15" width="5.6640625" customWidth="1"/>
    <col min="16" max="16" width="6" customWidth="1"/>
    <col min="17" max="17" width="21.33203125" customWidth="1"/>
    <col min="18" max="18" width="5" customWidth="1"/>
    <col min="19" max="19" width="4.109375" customWidth="1"/>
    <col min="20" max="20" width="3.88671875" customWidth="1"/>
  </cols>
  <sheetData>
    <row r="1" spans="1:20" ht="47.4" customHeight="1">
      <c r="A1" s="123"/>
      <c r="B1" s="123"/>
      <c r="C1" s="123"/>
      <c r="D1" s="123"/>
      <c r="E1" s="123"/>
      <c r="F1" s="123"/>
      <c r="G1" s="123"/>
      <c r="H1" s="123"/>
      <c r="I1" s="123"/>
      <c r="J1" s="123"/>
      <c r="K1" s="123"/>
      <c r="L1" s="123"/>
      <c r="M1" s="123"/>
      <c r="N1" s="123"/>
      <c r="O1" s="123"/>
      <c r="P1" s="123"/>
      <c r="Q1" s="2833" t="s">
        <v>1156</v>
      </c>
      <c r="R1" s="2833"/>
      <c r="S1" s="2833"/>
      <c r="T1" s="2833"/>
    </row>
    <row r="2" spans="1:20" ht="15.6">
      <c r="A2" s="124"/>
      <c r="B2" s="124"/>
      <c r="C2" s="124"/>
      <c r="D2" s="124"/>
      <c r="E2" s="124"/>
      <c r="F2" s="124"/>
      <c r="G2" s="124"/>
      <c r="H2" s="278" t="s">
        <v>273</v>
      </c>
      <c r="I2" s="278"/>
      <c r="J2" s="279"/>
      <c r="K2" s="278"/>
      <c r="L2" s="278"/>
      <c r="M2" s="278"/>
      <c r="N2" s="278"/>
      <c r="O2" s="278"/>
      <c r="P2" s="278"/>
      <c r="Q2" s="278"/>
      <c r="R2" s="124"/>
      <c r="S2" s="124"/>
      <c r="T2" s="124"/>
    </row>
    <row r="3" spans="1:20" ht="13.8" thickBot="1">
      <c r="A3" s="121"/>
      <c r="B3" s="9"/>
      <c r="C3" s="9"/>
      <c r="D3" s="9"/>
      <c r="E3" s="9"/>
      <c r="F3" s="9"/>
      <c r="G3" s="2895" t="s">
        <v>33</v>
      </c>
      <c r="H3" s="2895"/>
      <c r="I3" s="2895"/>
      <c r="J3" s="2895"/>
      <c r="K3" s="2895"/>
      <c r="L3" s="2895"/>
      <c r="M3" s="2895"/>
      <c r="N3" s="2895"/>
      <c r="O3" s="2895"/>
      <c r="P3" s="2895"/>
      <c r="Q3" s="2895"/>
      <c r="R3" s="2895"/>
      <c r="S3" s="2895"/>
      <c r="T3" s="2895"/>
    </row>
    <row r="4" spans="1:20" ht="26.4" customHeight="1">
      <c r="A4" s="2896" t="s">
        <v>0</v>
      </c>
      <c r="B4" s="2899" t="s">
        <v>1</v>
      </c>
      <c r="C4" s="2899" t="s">
        <v>2</v>
      </c>
      <c r="D4" s="3685"/>
      <c r="E4" s="3685"/>
      <c r="F4" s="3685"/>
      <c r="G4" s="2902" t="s">
        <v>3</v>
      </c>
      <c r="H4" s="2905" t="s">
        <v>4</v>
      </c>
      <c r="I4" s="2908" t="s">
        <v>5</v>
      </c>
      <c r="J4" s="2905" t="s">
        <v>6</v>
      </c>
      <c r="K4" s="2914" t="s">
        <v>372</v>
      </c>
      <c r="L4" s="2915"/>
      <c r="M4" s="2915"/>
      <c r="N4" s="2916"/>
      <c r="O4" s="2917" t="s">
        <v>283</v>
      </c>
      <c r="P4" s="2911" t="s">
        <v>466</v>
      </c>
      <c r="Q4" s="2920" t="s">
        <v>21</v>
      </c>
      <c r="R4" s="2921"/>
      <c r="S4" s="2921"/>
      <c r="T4" s="2922"/>
    </row>
    <row r="5" spans="1:20">
      <c r="A5" s="2897"/>
      <c r="B5" s="2900"/>
      <c r="C5" s="2900"/>
      <c r="D5" s="3686"/>
      <c r="E5" s="3686"/>
      <c r="F5" s="3686"/>
      <c r="G5" s="2903"/>
      <c r="H5" s="2906"/>
      <c r="I5" s="2909"/>
      <c r="J5" s="2906"/>
      <c r="K5" s="2923" t="s">
        <v>7</v>
      </c>
      <c r="L5" s="2925" t="s">
        <v>8</v>
      </c>
      <c r="M5" s="2925"/>
      <c r="N5" s="2926" t="s">
        <v>76</v>
      </c>
      <c r="O5" s="2918"/>
      <c r="P5" s="2912"/>
      <c r="Q5" s="2928" t="s">
        <v>32</v>
      </c>
      <c r="R5" s="2930" t="s">
        <v>9</v>
      </c>
      <c r="S5" s="2930"/>
      <c r="T5" s="2931"/>
    </row>
    <row r="6" spans="1:20" ht="126.6" customHeight="1" thickBot="1">
      <c r="A6" s="2898"/>
      <c r="B6" s="2901"/>
      <c r="C6" s="2901"/>
      <c r="D6" s="3687"/>
      <c r="E6" s="3687"/>
      <c r="F6" s="3687"/>
      <c r="G6" s="2904"/>
      <c r="H6" s="2907"/>
      <c r="I6" s="2910"/>
      <c r="J6" s="2907"/>
      <c r="K6" s="2924"/>
      <c r="L6" s="487" t="s">
        <v>7</v>
      </c>
      <c r="M6" s="487" t="s">
        <v>10</v>
      </c>
      <c r="N6" s="2927"/>
      <c r="O6" s="2919"/>
      <c r="P6" s="2913"/>
      <c r="Q6" s="2929"/>
      <c r="R6" s="130" t="s">
        <v>235</v>
      </c>
      <c r="S6" s="130" t="s">
        <v>282</v>
      </c>
      <c r="T6" s="131" t="s">
        <v>373</v>
      </c>
    </row>
    <row r="7" spans="1:20" ht="13.8" thickBot="1">
      <c r="A7" s="438" t="s">
        <v>11</v>
      </c>
      <c r="B7" s="3692" t="s">
        <v>1080</v>
      </c>
      <c r="C7" s="3692"/>
      <c r="D7" s="3692"/>
      <c r="E7" s="3692"/>
      <c r="F7" s="3692"/>
      <c r="G7" s="3692"/>
      <c r="H7" s="3692"/>
      <c r="I7" s="3692"/>
      <c r="J7" s="3692"/>
      <c r="K7" s="3692"/>
      <c r="L7" s="3692"/>
      <c r="M7" s="3692"/>
      <c r="N7" s="3692"/>
      <c r="O7" s="3692"/>
      <c r="P7" s="3692"/>
      <c r="Q7" s="3693"/>
      <c r="R7" s="3692"/>
      <c r="S7" s="3692"/>
      <c r="T7" s="3694"/>
    </row>
    <row r="8" spans="1:20" ht="14.4" thickBot="1">
      <c r="A8" s="367"/>
      <c r="B8" s="3695"/>
      <c r="C8" s="3696"/>
      <c r="D8" s="3696"/>
      <c r="E8" s="3696"/>
      <c r="F8" s="3696"/>
      <c r="G8" s="3696"/>
      <c r="H8" s="3696"/>
      <c r="I8" s="3696"/>
      <c r="J8" s="3696"/>
      <c r="K8" s="3696"/>
      <c r="L8" s="3696"/>
      <c r="M8" s="3696"/>
      <c r="N8" s="3696"/>
      <c r="O8" s="3696"/>
      <c r="P8" s="3697"/>
      <c r="Q8" s="412"/>
      <c r="R8" s="363"/>
      <c r="S8" s="370"/>
      <c r="T8" s="488"/>
    </row>
    <row r="9" spans="1:20" ht="13.8" thickBot="1">
      <c r="A9" s="140" t="s">
        <v>11</v>
      </c>
      <c r="B9" s="494" t="s">
        <v>11</v>
      </c>
      <c r="C9" s="3698" t="s">
        <v>1081</v>
      </c>
      <c r="D9" s="3699"/>
      <c r="E9" s="3699"/>
      <c r="F9" s="3699"/>
      <c r="G9" s="3699"/>
      <c r="H9" s="3699"/>
      <c r="I9" s="3699"/>
      <c r="J9" s="3699"/>
      <c r="K9" s="3699"/>
      <c r="L9" s="3699"/>
      <c r="M9" s="3699"/>
      <c r="N9" s="3699"/>
      <c r="O9" s="3699"/>
      <c r="P9" s="3699"/>
      <c r="Q9" s="3699"/>
      <c r="R9" s="3699"/>
      <c r="S9" s="3699"/>
      <c r="T9" s="3700"/>
    </row>
    <row r="10" spans="1:20" ht="13.2" customHeight="1">
      <c r="A10" s="2813" t="s">
        <v>11</v>
      </c>
      <c r="B10" s="2815" t="s">
        <v>11</v>
      </c>
      <c r="C10" s="2817" t="s">
        <v>11</v>
      </c>
      <c r="D10" s="484"/>
      <c r="E10" s="484"/>
      <c r="F10" s="3377"/>
      <c r="G10" s="2819" t="s">
        <v>274</v>
      </c>
      <c r="H10" s="2821" t="s">
        <v>40</v>
      </c>
      <c r="I10" s="2823" t="s">
        <v>130</v>
      </c>
      <c r="J10" s="333" t="s">
        <v>163</v>
      </c>
      <c r="K10" s="334">
        <f>L10+N10</f>
        <v>5</v>
      </c>
      <c r="L10" s="196">
        <v>5</v>
      </c>
      <c r="M10" s="335"/>
      <c r="N10" s="336">
        <v>0</v>
      </c>
      <c r="O10" s="156">
        <v>5</v>
      </c>
      <c r="P10" s="119">
        <v>5</v>
      </c>
      <c r="Q10" s="3701" t="s">
        <v>416</v>
      </c>
      <c r="R10" s="433"/>
      <c r="S10" s="434"/>
      <c r="T10" s="433"/>
    </row>
    <row r="11" spans="1:20" ht="13.8" thickBot="1">
      <c r="A11" s="2838"/>
      <c r="B11" s="2842"/>
      <c r="C11" s="2835"/>
      <c r="D11" s="485"/>
      <c r="E11" s="485"/>
      <c r="F11" s="3378"/>
      <c r="G11" s="2836"/>
      <c r="H11" s="2837"/>
      <c r="I11" s="2834"/>
      <c r="J11" s="252"/>
      <c r="K11" s="351"/>
      <c r="L11" s="352"/>
      <c r="M11" s="353"/>
      <c r="N11" s="354"/>
      <c r="O11" s="355"/>
      <c r="P11" s="356"/>
      <c r="Q11" s="3702"/>
      <c r="R11" s="499">
        <v>3</v>
      </c>
      <c r="S11" s="500">
        <v>4</v>
      </c>
      <c r="T11" s="499">
        <v>2</v>
      </c>
    </row>
    <row r="12" spans="1:20" ht="13.8" thickBot="1">
      <c r="A12" s="2838"/>
      <c r="B12" s="2842"/>
      <c r="C12" s="2835"/>
      <c r="D12" s="485"/>
      <c r="E12" s="485"/>
      <c r="F12" s="3378"/>
      <c r="G12" s="2836"/>
      <c r="H12" s="2837"/>
      <c r="I12" s="2834"/>
      <c r="J12" s="252"/>
      <c r="K12" s="351"/>
      <c r="L12" s="352"/>
      <c r="M12" s="353"/>
      <c r="N12" s="354"/>
      <c r="O12" s="355"/>
      <c r="P12" s="356"/>
      <c r="Q12" s="396" t="s">
        <v>417</v>
      </c>
      <c r="R12" s="381">
        <v>20</v>
      </c>
      <c r="S12" s="435">
        <v>20</v>
      </c>
      <c r="T12" s="381">
        <v>20</v>
      </c>
    </row>
    <row r="13" spans="1:20" ht="13.8" thickBot="1">
      <c r="A13" s="2814"/>
      <c r="B13" s="2816"/>
      <c r="C13" s="2818"/>
      <c r="D13" s="486"/>
      <c r="E13" s="486"/>
      <c r="F13" s="3379"/>
      <c r="G13" s="2820"/>
      <c r="H13" s="2822"/>
      <c r="I13" s="2822"/>
      <c r="J13" s="152" t="s">
        <v>12</v>
      </c>
      <c r="K13" s="153">
        <f t="shared" ref="K13:P13" si="0">SUM(K10:K12)</f>
        <v>5</v>
      </c>
      <c r="L13" s="153">
        <f t="shared" si="0"/>
        <v>5</v>
      </c>
      <c r="M13" s="153">
        <f t="shared" si="0"/>
        <v>0</v>
      </c>
      <c r="N13" s="153">
        <f t="shared" si="0"/>
        <v>0</v>
      </c>
      <c r="O13" s="153">
        <f t="shared" si="0"/>
        <v>5</v>
      </c>
      <c r="P13" s="153">
        <f t="shared" si="0"/>
        <v>5</v>
      </c>
      <c r="Q13" s="417"/>
      <c r="R13" s="407"/>
      <c r="S13" s="408"/>
      <c r="T13" s="407"/>
    </row>
    <row r="14" spans="1:20" ht="24.6" thickBot="1">
      <c r="A14" s="2813" t="s">
        <v>11</v>
      </c>
      <c r="B14" s="2815" t="s">
        <v>11</v>
      </c>
      <c r="C14" s="2817" t="s">
        <v>13</v>
      </c>
      <c r="D14" s="484"/>
      <c r="E14" s="484"/>
      <c r="F14" s="3377"/>
      <c r="G14" s="2819" t="s">
        <v>494</v>
      </c>
      <c r="H14" s="2821" t="s">
        <v>40</v>
      </c>
      <c r="I14" s="2823" t="s">
        <v>130</v>
      </c>
      <c r="J14" s="333" t="s">
        <v>163</v>
      </c>
      <c r="K14" s="334">
        <f>L14+N14</f>
        <v>8</v>
      </c>
      <c r="L14" s="196">
        <v>8</v>
      </c>
      <c r="M14" s="335"/>
      <c r="N14" s="336">
        <v>0</v>
      </c>
      <c r="O14" s="156">
        <v>5</v>
      </c>
      <c r="P14" s="119">
        <v>5</v>
      </c>
      <c r="Q14" s="493" t="s">
        <v>416</v>
      </c>
      <c r="R14" s="495">
        <v>20</v>
      </c>
      <c r="S14" s="495">
        <v>20</v>
      </c>
      <c r="T14" s="496">
        <v>20</v>
      </c>
    </row>
    <row r="15" spans="1:20" ht="13.8" thickBot="1">
      <c r="A15" s="2838"/>
      <c r="B15" s="2842"/>
      <c r="C15" s="2835"/>
      <c r="D15" s="485"/>
      <c r="E15" s="485"/>
      <c r="F15" s="3378"/>
      <c r="G15" s="2836"/>
      <c r="H15" s="2837"/>
      <c r="I15" s="2834"/>
      <c r="J15" s="252"/>
      <c r="K15" s="351"/>
      <c r="L15" s="352"/>
      <c r="M15" s="353"/>
      <c r="N15" s="354"/>
      <c r="O15" s="355"/>
      <c r="P15" s="356"/>
      <c r="Q15" s="493" t="s">
        <v>417</v>
      </c>
      <c r="R15" s="497">
        <v>5</v>
      </c>
      <c r="S15" s="497">
        <v>5</v>
      </c>
      <c r="T15" s="498">
        <v>5</v>
      </c>
    </row>
    <row r="16" spans="1:20">
      <c r="A16" s="2838"/>
      <c r="B16" s="2842"/>
      <c r="C16" s="2835"/>
      <c r="D16" s="485"/>
      <c r="E16" s="485"/>
      <c r="F16" s="3378"/>
      <c r="G16" s="2836"/>
      <c r="H16" s="2837"/>
      <c r="I16" s="2834"/>
      <c r="J16" s="120"/>
      <c r="K16" s="337"/>
      <c r="L16" s="338"/>
      <c r="M16" s="339"/>
      <c r="N16" s="340"/>
      <c r="O16" s="16"/>
      <c r="P16" s="342"/>
      <c r="Q16" s="3703"/>
      <c r="R16" s="406"/>
      <c r="S16" s="405"/>
      <c r="T16" s="406"/>
    </row>
    <row r="17" spans="1:20" ht="13.8" thickBot="1">
      <c r="A17" s="2814"/>
      <c r="B17" s="2816"/>
      <c r="C17" s="2818"/>
      <c r="D17" s="486"/>
      <c r="E17" s="486"/>
      <c r="F17" s="3379"/>
      <c r="G17" s="2820"/>
      <c r="H17" s="2822"/>
      <c r="I17" s="2822"/>
      <c r="J17" s="152" t="s">
        <v>12</v>
      </c>
      <c r="K17" s="153">
        <f t="shared" ref="K17:P17" si="1">SUM(K14:K16)</f>
        <v>8</v>
      </c>
      <c r="L17" s="153">
        <f t="shared" si="1"/>
        <v>8</v>
      </c>
      <c r="M17" s="153">
        <f t="shared" si="1"/>
        <v>0</v>
      </c>
      <c r="N17" s="153">
        <f t="shared" si="1"/>
        <v>0</v>
      </c>
      <c r="O17" s="153">
        <f t="shared" si="1"/>
        <v>5</v>
      </c>
      <c r="P17" s="153">
        <f t="shared" si="1"/>
        <v>5</v>
      </c>
      <c r="Q17" s="3704"/>
      <c r="R17" s="407"/>
      <c r="S17" s="408"/>
      <c r="T17" s="407"/>
    </row>
    <row r="18" spans="1:20" ht="13.8" thickBot="1">
      <c r="A18" s="2813" t="s">
        <v>11</v>
      </c>
      <c r="B18" s="2815" t="s">
        <v>11</v>
      </c>
      <c r="C18" s="2817" t="s">
        <v>34</v>
      </c>
      <c r="D18" s="2200"/>
      <c r="E18" s="2200"/>
      <c r="F18" s="3377"/>
      <c r="G18" s="2819" t="s">
        <v>1147</v>
      </c>
      <c r="H18" s="2821" t="s">
        <v>40</v>
      </c>
      <c r="I18" s="2823" t="s">
        <v>130</v>
      </c>
      <c r="J18" s="333" t="s">
        <v>163</v>
      </c>
      <c r="K18" s="334">
        <f>L18+N18</f>
        <v>0</v>
      </c>
      <c r="L18" s="196">
        <v>0</v>
      </c>
      <c r="M18" s="335"/>
      <c r="N18" s="336">
        <v>0</v>
      </c>
      <c r="O18" s="156">
        <v>10</v>
      </c>
      <c r="P18" s="119">
        <v>0</v>
      </c>
      <c r="Q18" s="2210"/>
      <c r="R18" s="381"/>
      <c r="S18" s="381"/>
      <c r="T18" s="380"/>
    </row>
    <row r="19" spans="1:20" ht="48.6" thickBot="1">
      <c r="A19" s="2838"/>
      <c r="B19" s="2842"/>
      <c r="C19" s="2835"/>
      <c r="D19" s="2201"/>
      <c r="E19" s="2201"/>
      <c r="F19" s="3378"/>
      <c r="G19" s="2836"/>
      <c r="H19" s="2837"/>
      <c r="I19" s="2834"/>
      <c r="J19" s="252"/>
      <c r="K19" s="351"/>
      <c r="L19" s="352"/>
      <c r="M19" s="353"/>
      <c r="N19" s="354"/>
      <c r="O19" s="355"/>
      <c r="P19" s="356"/>
      <c r="Q19" s="2210" t="s">
        <v>1148</v>
      </c>
      <c r="R19" s="375">
        <v>1</v>
      </c>
      <c r="S19" s="381"/>
      <c r="T19" s="2205"/>
    </row>
    <row r="20" spans="1:20" ht="13.8" thickBot="1">
      <c r="A20" s="2814"/>
      <c r="B20" s="2816"/>
      <c r="C20" s="2818"/>
      <c r="D20" s="2202"/>
      <c r="E20" s="2202"/>
      <c r="F20" s="3379"/>
      <c r="G20" s="2820"/>
      <c r="H20" s="2822"/>
      <c r="I20" s="2822"/>
      <c r="J20" s="152" t="s">
        <v>12</v>
      </c>
      <c r="K20" s="153">
        <f t="shared" ref="K20:P20" si="2">SUM(K18:K19)</f>
        <v>0</v>
      </c>
      <c r="L20" s="153">
        <f t="shared" si="2"/>
        <v>0</v>
      </c>
      <c r="M20" s="153">
        <f t="shared" si="2"/>
        <v>0</v>
      </c>
      <c r="N20" s="153">
        <f t="shared" si="2"/>
        <v>0</v>
      </c>
      <c r="O20" s="153">
        <f t="shared" si="2"/>
        <v>10</v>
      </c>
      <c r="P20" s="153">
        <f t="shared" si="2"/>
        <v>0</v>
      </c>
      <c r="Q20" s="2209"/>
      <c r="R20" s="2204"/>
      <c r="S20" s="418"/>
      <c r="T20" s="2204"/>
    </row>
    <row r="21" spans="1:20" ht="13.8" thickBot="1">
      <c r="A21" s="400"/>
      <c r="B21" s="138"/>
      <c r="C21" s="399"/>
      <c r="D21" s="399"/>
      <c r="E21" s="399"/>
      <c r="F21" s="3419" t="s">
        <v>14</v>
      </c>
      <c r="G21" s="3420"/>
      <c r="H21" s="3420"/>
      <c r="I21" s="3420"/>
      <c r="J21" s="3421"/>
      <c r="K21" s="141">
        <f t="shared" ref="K21:P21" si="3">K20+K13+K17</f>
        <v>13</v>
      </c>
      <c r="L21" s="141">
        <f t="shared" si="3"/>
        <v>13</v>
      </c>
      <c r="M21" s="141">
        <f t="shared" si="3"/>
        <v>0</v>
      </c>
      <c r="N21" s="141">
        <f t="shared" si="3"/>
        <v>0</v>
      </c>
      <c r="O21" s="141">
        <f t="shared" si="3"/>
        <v>20</v>
      </c>
      <c r="P21" s="141">
        <f t="shared" si="3"/>
        <v>10</v>
      </c>
      <c r="Q21" s="327"/>
      <c r="R21" s="328"/>
      <c r="S21" s="328"/>
      <c r="T21" s="329"/>
    </row>
    <row r="22" spans="1:20" s="123" customFormat="1" ht="13.8" thickBot="1">
      <c r="A22" s="133" t="s">
        <v>11</v>
      </c>
      <c r="B22" s="134" t="s">
        <v>13</v>
      </c>
      <c r="C22" s="3690" t="s">
        <v>575</v>
      </c>
      <c r="D22" s="2840"/>
      <c r="E22" s="2840"/>
      <c r="F22" s="2840"/>
      <c r="G22" s="2840"/>
      <c r="H22" s="2840"/>
      <c r="I22" s="2840"/>
      <c r="J22" s="2840"/>
      <c r="K22" s="2840"/>
      <c r="L22" s="2840"/>
      <c r="M22" s="2840"/>
      <c r="N22" s="2840"/>
      <c r="O22" s="2840"/>
      <c r="P22" s="2840"/>
      <c r="Q22" s="2840"/>
      <c r="R22" s="2840"/>
      <c r="S22" s="2840"/>
      <c r="T22" s="2841"/>
    </row>
    <row r="23" spans="1:20" ht="51" customHeight="1" thickBot="1">
      <c r="A23" s="133" t="s">
        <v>11</v>
      </c>
      <c r="B23" s="134" t="s">
        <v>13</v>
      </c>
      <c r="C23" s="663"/>
      <c r="D23" s="451"/>
      <c r="E23" s="660"/>
      <c r="F23" s="660"/>
      <c r="G23" s="660"/>
      <c r="H23" s="660"/>
      <c r="I23" s="660"/>
      <c r="J23" s="660"/>
      <c r="K23" s="660"/>
      <c r="L23" s="660"/>
      <c r="M23" s="660"/>
      <c r="N23" s="660"/>
      <c r="O23" s="660"/>
      <c r="P23" s="660"/>
      <c r="Q23" s="664" t="s">
        <v>423</v>
      </c>
      <c r="R23" s="665">
        <v>5</v>
      </c>
      <c r="S23" s="666">
        <v>7</v>
      </c>
      <c r="T23" s="665">
        <v>7</v>
      </c>
    </row>
    <row r="24" spans="1:20" ht="24.6" thickBot="1">
      <c r="A24" s="3684" t="s">
        <v>11</v>
      </c>
      <c r="B24" s="3688" t="s">
        <v>13</v>
      </c>
      <c r="C24" s="2835" t="s">
        <v>11</v>
      </c>
      <c r="D24" s="656"/>
      <c r="E24" s="656"/>
      <c r="F24" s="3678"/>
      <c r="G24" s="2836" t="s">
        <v>275</v>
      </c>
      <c r="H24" s="3689" t="s">
        <v>40</v>
      </c>
      <c r="I24" s="3691" t="s">
        <v>130</v>
      </c>
      <c r="J24" s="658" t="s">
        <v>163</v>
      </c>
      <c r="K24" s="119">
        <f>L24+N24</f>
        <v>85</v>
      </c>
      <c r="L24" s="318">
        <v>85</v>
      </c>
      <c r="M24" s="345"/>
      <c r="N24" s="502">
        <v>0</v>
      </c>
      <c r="O24" s="12">
        <v>90</v>
      </c>
      <c r="P24" s="564">
        <v>90</v>
      </c>
      <c r="Q24" s="659" t="s">
        <v>418</v>
      </c>
      <c r="R24" s="657">
        <v>12</v>
      </c>
      <c r="S24" s="657">
        <v>15</v>
      </c>
      <c r="T24" s="414">
        <v>15</v>
      </c>
    </row>
    <row r="25" spans="1:20" ht="13.8" thickBot="1">
      <c r="A25" s="2838"/>
      <c r="B25" s="2842"/>
      <c r="C25" s="2835"/>
      <c r="D25" s="485"/>
      <c r="E25" s="485"/>
      <c r="F25" s="3679"/>
      <c r="G25" s="2836"/>
      <c r="H25" s="2837"/>
      <c r="I25" s="2834"/>
      <c r="J25" s="505" t="s">
        <v>495</v>
      </c>
      <c r="K25" s="668">
        <f>L25+N25</f>
        <v>134.66999999999999</v>
      </c>
      <c r="L25" s="512">
        <v>134.66999999999999</v>
      </c>
      <c r="M25" s="353"/>
      <c r="N25" s="393"/>
      <c r="O25" s="394">
        <v>130</v>
      </c>
      <c r="P25" s="395">
        <v>130</v>
      </c>
      <c r="Q25" s="382"/>
      <c r="R25" s="403"/>
      <c r="S25" s="403"/>
      <c r="T25" s="404"/>
    </row>
    <row r="26" spans="1:20" ht="13.8" thickBot="1">
      <c r="A26" s="2814"/>
      <c r="B26" s="2816"/>
      <c r="C26" s="2818"/>
      <c r="D26" s="486"/>
      <c r="E26" s="486"/>
      <c r="F26" s="3680"/>
      <c r="G26" s="2820"/>
      <c r="H26" s="2822"/>
      <c r="I26" s="2822"/>
      <c r="J26" s="667" t="s">
        <v>12</v>
      </c>
      <c r="K26" s="174">
        <f t="shared" ref="K26:P26" si="4">SUM(K24:K25)</f>
        <v>219.67</v>
      </c>
      <c r="L26" s="158">
        <f t="shared" si="4"/>
        <v>219.67</v>
      </c>
      <c r="M26" s="153">
        <f t="shared" si="4"/>
        <v>0</v>
      </c>
      <c r="N26" s="14">
        <f t="shared" si="4"/>
        <v>0</v>
      </c>
      <c r="O26" s="174">
        <f t="shared" si="4"/>
        <v>220</v>
      </c>
      <c r="P26" s="158">
        <f t="shared" si="4"/>
        <v>220</v>
      </c>
      <c r="Q26" s="638"/>
      <c r="R26" s="407"/>
      <c r="S26" s="408"/>
      <c r="T26" s="407"/>
    </row>
    <row r="27" spans="1:20" ht="13.8" thickBot="1">
      <c r="A27" s="2813" t="s">
        <v>11</v>
      </c>
      <c r="B27" s="2815" t="s">
        <v>13</v>
      </c>
      <c r="C27" s="2817" t="s">
        <v>13</v>
      </c>
      <c r="D27" s="484"/>
      <c r="E27" s="484"/>
      <c r="F27" s="3678"/>
      <c r="G27" s="2819" t="s">
        <v>276</v>
      </c>
      <c r="H27" s="2821" t="s">
        <v>40</v>
      </c>
      <c r="I27" s="2823" t="s">
        <v>130</v>
      </c>
      <c r="J27" s="504" t="s">
        <v>163</v>
      </c>
      <c r="K27" s="119">
        <f>L27+N27</f>
        <v>30</v>
      </c>
      <c r="L27" s="281">
        <v>30</v>
      </c>
      <c r="M27" s="503"/>
      <c r="N27" s="191">
        <v>0</v>
      </c>
      <c r="O27" s="12">
        <v>30</v>
      </c>
      <c r="P27" s="506">
        <v>30</v>
      </c>
      <c r="Q27" s="493"/>
      <c r="R27" s="373"/>
      <c r="S27" s="373"/>
      <c r="T27" s="374"/>
    </row>
    <row r="28" spans="1:20" ht="13.8" thickBot="1">
      <c r="A28" s="2838"/>
      <c r="B28" s="2842"/>
      <c r="C28" s="2835"/>
      <c r="D28" s="485"/>
      <c r="E28" s="485"/>
      <c r="F28" s="3679"/>
      <c r="G28" s="2836"/>
      <c r="H28" s="2837"/>
      <c r="I28" s="2834"/>
      <c r="J28" s="505"/>
      <c r="K28" s="356"/>
      <c r="L28" s="358"/>
      <c r="M28" s="393"/>
      <c r="N28" s="393"/>
      <c r="O28" s="356"/>
      <c r="P28" s="460"/>
      <c r="Q28" s="493"/>
      <c r="R28" s="403"/>
      <c r="S28" s="403"/>
      <c r="T28" s="404"/>
    </row>
    <row r="29" spans="1:20" ht="13.8" thickBot="1">
      <c r="A29" s="2814"/>
      <c r="B29" s="2816"/>
      <c r="C29" s="2818"/>
      <c r="D29" s="486"/>
      <c r="E29" s="486"/>
      <c r="F29" s="3680"/>
      <c r="G29" s="2820"/>
      <c r="H29" s="2822"/>
      <c r="I29" s="2822"/>
      <c r="J29" s="667" t="s">
        <v>12</v>
      </c>
      <c r="K29" s="174">
        <f t="shared" ref="K29:P29" si="5">SUM(K27:K28)</f>
        <v>30</v>
      </c>
      <c r="L29" s="158">
        <f t="shared" si="5"/>
        <v>30</v>
      </c>
      <c r="M29" s="153">
        <f t="shared" si="5"/>
        <v>0</v>
      </c>
      <c r="N29" s="14">
        <f t="shared" si="5"/>
        <v>0</v>
      </c>
      <c r="O29" s="174">
        <f t="shared" si="5"/>
        <v>30</v>
      </c>
      <c r="P29" s="158">
        <f t="shared" si="5"/>
        <v>30</v>
      </c>
      <c r="Q29" s="637"/>
      <c r="R29" s="407"/>
      <c r="S29" s="408"/>
      <c r="T29" s="407"/>
    </row>
    <row r="30" spans="1:20" ht="36.6" thickBot="1">
      <c r="A30" s="2813" t="s">
        <v>11</v>
      </c>
      <c r="B30" s="2815" t="s">
        <v>13</v>
      </c>
      <c r="C30" s="2817" t="s">
        <v>34</v>
      </c>
      <c r="D30" s="484"/>
      <c r="E30" s="484"/>
      <c r="F30" s="3678"/>
      <c r="G30" s="2819" t="s">
        <v>277</v>
      </c>
      <c r="H30" s="2821" t="s">
        <v>40</v>
      </c>
      <c r="I30" s="2823" t="s">
        <v>130</v>
      </c>
      <c r="J30" s="504" t="s">
        <v>163</v>
      </c>
      <c r="K30" s="119">
        <f>L30+N30</f>
        <v>10</v>
      </c>
      <c r="L30" s="281">
        <v>2</v>
      </c>
      <c r="M30" s="503"/>
      <c r="N30" s="191">
        <v>8</v>
      </c>
      <c r="O30" s="12">
        <v>10</v>
      </c>
      <c r="P30" s="506">
        <v>10</v>
      </c>
      <c r="Q30" s="493" t="s">
        <v>419</v>
      </c>
      <c r="R30" s="381">
        <v>2</v>
      </c>
      <c r="S30" s="381">
        <v>3</v>
      </c>
      <c r="T30" s="380">
        <v>3</v>
      </c>
    </row>
    <row r="31" spans="1:20" ht="13.8" thickBot="1">
      <c r="A31" s="2814"/>
      <c r="B31" s="2816"/>
      <c r="C31" s="2818"/>
      <c r="D31" s="486"/>
      <c r="E31" s="486"/>
      <c r="F31" s="3680"/>
      <c r="G31" s="2820"/>
      <c r="H31" s="2822"/>
      <c r="I31" s="2822"/>
      <c r="J31" s="667" t="s">
        <v>12</v>
      </c>
      <c r="K31" s="174">
        <f t="shared" ref="K31:P31" si="6">SUM(K30:K30)</f>
        <v>10</v>
      </c>
      <c r="L31" s="158">
        <f t="shared" si="6"/>
        <v>2</v>
      </c>
      <c r="M31" s="153">
        <f t="shared" si="6"/>
        <v>0</v>
      </c>
      <c r="N31" s="14">
        <f t="shared" si="6"/>
        <v>8</v>
      </c>
      <c r="O31" s="174">
        <f t="shared" si="6"/>
        <v>10</v>
      </c>
      <c r="P31" s="158">
        <f t="shared" si="6"/>
        <v>10</v>
      </c>
      <c r="Q31" s="638"/>
      <c r="R31" s="407"/>
      <c r="S31" s="408"/>
      <c r="T31" s="407"/>
    </row>
    <row r="32" spans="1:20" ht="13.8" thickBot="1">
      <c r="A32" s="2813" t="s">
        <v>11</v>
      </c>
      <c r="B32" s="2815" t="s">
        <v>13</v>
      </c>
      <c r="C32" s="2817" t="s">
        <v>55</v>
      </c>
      <c r="D32" s="484"/>
      <c r="E32" s="484"/>
      <c r="F32" s="3678"/>
      <c r="G32" s="2819" t="s">
        <v>347</v>
      </c>
      <c r="H32" s="2821" t="s">
        <v>40</v>
      </c>
      <c r="I32" s="2823" t="s">
        <v>67</v>
      </c>
      <c r="J32" s="504" t="s">
        <v>36</v>
      </c>
      <c r="K32" s="119">
        <f>L32+N32</f>
        <v>15</v>
      </c>
      <c r="L32" s="281">
        <v>0</v>
      </c>
      <c r="M32" s="503"/>
      <c r="N32" s="191">
        <v>15</v>
      </c>
      <c r="O32" s="12">
        <v>0</v>
      </c>
      <c r="P32" s="506">
        <v>0</v>
      </c>
      <c r="Q32" s="493"/>
      <c r="R32" s="373"/>
      <c r="S32" s="373"/>
      <c r="T32" s="374"/>
    </row>
    <row r="33" spans="1:20" ht="13.8" thickBot="1">
      <c r="A33" s="2814"/>
      <c r="B33" s="2816"/>
      <c r="C33" s="2818"/>
      <c r="D33" s="486"/>
      <c r="E33" s="486"/>
      <c r="F33" s="3680"/>
      <c r="G33" s="2820"/>
      <c r="H33" s="2822"/>
      <c r="I33" s="2822"/>
      <c r="J33" s="667" t="s">
        <v>12</v>
      </c>
      <c r="K33" s="174">
        <f t="shared" ref="K33:P33" si="7">SUM(K32:K32)</f>
        <v>15</v>
      </c>
      <c r="L33" s="158">
        <f t="shared" si="7"/>
        <v>0</v>
      </c>
      <c r="M33" s="153">
        <f t="shared" si="7"/>
        <v>0</v>
      </c>
      <c r="N33" s="14">
        <f t="shared" si="7"/>
        <v>15</v>
      </c>
      <c r="O33" s="174">
        <f t="shared" si="7"/>
        <v>0</v>
      </c>
      <c r="P33" s="158">
        <f t="shared" si="7"/>
        <v>0</v>
      </c>
      <c r="Q33" s="637"/>
      <c r="R33" s="407"/>
      <c r="S33" s="408"/>
      <c r="T33" s="407"/>
    </row>
    <row r="34" spans="1:20" ht="24.6" thickBot="1">
      <c r="A34" s="2813" t="s">
        <v>11</v>
      </c>
      <c r="B34" s="2815" t="s">
        <v>13</v>
      </c>
      <c r="C34" s="2817" t="s">
        <v>38</v>
      </c>
      <c r="D34" s="490"/>
      <c r="E34" s="490"/>
      <c r="F34" s="3678"/>
      <c r="G34" s="2819" t="s">
        <v>278</v>
      </c>
      <c r="H34" s="2821" t="s">
        <v>40</v>
      </c>
      <c r="I34" s="2823" t="s">
        <v>130</v>
      </c>
      <c r="J34" s="504" t="s">
        <v>163</v>
      </c>
      <c r="K34" s="119">
        <f>L34+N34</f>
        <v>84</v>
      </c>
      <c r="L34" s="195">
        <v>84</v>
      </c>
      <c r="M34" s="335"/>
      <c r="N34" s="191">
        <v>0</v>
      </c>
      <c r="O34" s="12">
        <v>90</v>
      </c>
      <c r="P34" s="506">
        <v>90</v>
      </c>
      <c r="Q34" s="493" t="s">
        <v>420</v>
      </c>
      <c r="R34" s="381">
        <v>10</v>
      </c>
      <c r="S34" s="381">
        <v>10</v>
      </c>
      <c r="T34" s="380">
        <v>10</v>
      </c>
    </row>
    <row r="35" spans="1:20" ht="13.8" thickBot="1">
      <c r="A35" s="2838"/>
      <c r="B35" s="2842"/>
      <c r="C35" s="2835"/>
      <c r="D35" s="491"/>
      <c r="E35" s="491"/>
      <c r="F35" s="3679"/>
      <c r="G35" s="2836"/>
      <c r="H35" s="2837"/>
      <c r="I35" s="2834"/>
      <c r="J35" s="505" t="s">
        <v>495</v>
      </c>
      <c r="K35" s="529">
        <f>L35+N35</f>
        <v>100.27</v>
      </c>
      <c r="L35" s="512">
        <v>100.27</v>
      </c>
      <c r="M35" s="352">
        <v>0</v>
      </c>
      <c r="N35" s="393">
        <v>0</v>
      </c>
      <c r="O35" s="356">
        <v>100</v>
      </c>
      <c r="P35" s="460">
        <v>100</v>
      </c>
      <c r="Q35" s="493"/>
      <c r="R35" s="403"/>
      <c r="S35" s="403"/>
      <c r="T35" s="404"/>
    </row>
    <row r="36" spans="1:20" ht="14.4" customHeight="1" thickBot="1">
      <c r="A36" s="2814"/>
      <c r="B36" s="2816"/>
      <c r="C36" s="2818"/>
      <c r="D36" s="492"/>
      <c r="E36" s="492"/>
      <c r="F36" s="3680"/>
      <c r="G36" s="2820"/>
      <c r="H36" s="2822"/>
      <c r="I36" s="2822"/>
      <c r="J36" s="667" t="s">
        <v>12</v>
      </c>
      <c r="K36" s="174">
        <f t="shared" ref="K36:P36" si="8">SUM(K34:K35)</f>
        <v>184.26999999999998</v>
      </c>
      <c r="L36" s="158">
        <f t="shared" si="8"/>
        <v>184.26999999999998</v>
      </c>
      <c r="M36" s="153">
        <f t="shared" si="8"/>
        <v>0</v>
      </c>
      <c r="N36" s="14">
        <f t="shared" si="8"/>
        <v>0</v>
      </c>
      <c r="O36" s="174">
        <f t="shared" si="8"/>
        <v>190</v>
      </c>
      <c r="P36" s="158">
        <f t="shared" si="8"/>
        <v>190</v>
      </c>
      <c r="Q36" s="637"/>
      <c r="R36" s="407"/>
      <c r="S36" s="408"/>
      <c r="T36" s="407"/>
    </row>
    <row r="37" spans="1:20" ht="13.8" thickBot="1">
      <c r="A37" s="2813" t="s">
        <v>11</v>
      </c>
      <c r="B37" s="2815" t="s">
        <v>13</v>
      </c>
      <c r="C37" s="2817" t="s">
        <v>56</v>
      </c>
      <c r="D37" s="490"/>
      <c r="E37" s="490"/>
      <c r="F37" s="3678"/>
      <c r="G37" s="2819" t="s">
        <v>279</v>
      </c>
      <c r="H37" s="2821" t="s">
        <v>40</v>
      </c>
      <c r="I37" s="2823" t="s">
        <v>130</v>
      </c>
      <c r="J37" s="504" t="s">
        <v>163</v>
      </c>
      <c r="K37" s="119">
        <f>L37+N37</f>
        <v>4</v>
      </c>
      <c r="L37" s="195">
        <v>4</v>
      </c>
      <c r="M37" s="335"/>
      <c r="N37" s="191">
        <v>0</v>
      </c>
      <c r="O37" s="12">
        <v>4</v>
      </c>
      <c r="P37" s="506">
        <v>4</v>
      </c>
      <c r="Q37" s="382"/>
      <c r="R37" s="373"/>
      <c r="S37" s="373"/>
      <c r="T37" s="374"/>
    </row>
    <row r="38" spans="1:20" ht="13.8" thickBot="1">
      <c r="A38" s="2838"/>
      <c r="B38" s="2842"/>
      <c r="C38" s="2835"/>
      <c r="D38" s="491"/>
      <c r="E38" s="491"/>
      <c r="F38" s="3679"/>
      <c r="G38" s="2836"/>
      <c r="H38" s="2837"/>
      <c r="I38" s="2834"/>
      <c r="J38" s="505"/>
      <c r="K38" s="356"/>
      <c r="L38" s="460"/>
      <c r="M38" s="353"/>
      <c r="N38" s="393"/>
      <c r="O38" s="394"/>
      <c r="P38" s="395"/>
      <c r="Q38" s="382"/>
      <c r="R38" s="403"/>
      <c r="S38" s="403"/>
      <c r="T38" s="404"/>
    </row>
    <row r="39" spans="1:20" ht="30" customHeight="1" thickBot="1">
      <c r="A39" s="2814"/>
      <c r="B39" s="2816"/>
      <c r="C39" s="2818"/>
      <c r="D39" s="492"/>
      <c r="E39" s="492"/>
      <c r="F39" s="3680"/>
      <c r="G39" s="2820"/>
      <c r="H39" s="2822"/>
      <c r="I39" s="2822"/>
      <c r="J39" s="667" t="s">
        <v>12</v>
      </c>
      <c r="K39" s="650">
        <f t="shared" ref="K39:P39" si="9">SUM(K37:K38)</f>
        <v>4</v>
      </c>
      <c r="L39" s="158">
        <f t="shared" si="9"/>
        <v>4</v>
      </c>
      <c r="M39" s="153">
        <f t="shared" si="9"/>
        <v>0</v>
      </c>
      <c r="N39" s="14">
        <f t="shared" si="9"/>
        <v>0</v>
      </c>
      <c r="O39" s="174">
        <f t="shared" si="9"/>
        <v>4</v>
      </c>
      <c r="P39" s="158">
        <f t="shared" si="9"/>
        <v>4</v>
      </c>
      <c r="Q39" s="638"/>
      <c r="R39" s="407"/>
      <c r="S39" s="408"/>
      <c r="T39" s="407"/>
    </row>
    <row r="40" spans="1:20" ht="36.6" thickBot="1">
      <c r="A40" s="2813" t="s">
        <v>11</v>
      </c>
      <c r="B40" s="2815" t="s">
        <v>13</v>
      </c>
      <c r="C40" s="2817" t="s">
        <v>57</v>
      </c>
      <c r="D40" s="490"/>
      <c r="E40" s="490"/>
      <c r="F40" s="3678"/>
      <c r="G40" s="2819" t="s">
        <v>280</v>
      </c>
      <c r="H40" s="2821" t="s">
        <v>40</v>
      </c>
      <c r="I40" s="2823" t="s">
        <v>130</v>
      </c>
      <c r="J40" s="504" t="s">
        <v>163</v>
      </c>
      <c r="K40" s="669">
        <f>L40+N40</f>
        <v>4</v>
      </c>
      <c r="L40" s="195">
        <v>2</v>
      </c>
      <c r="M40" s="335"/>
      <c r="N40" s="191">
        <v>2</v>
      </c>
      <c r="O40" s="670">
        <v>4</v>
      </c>
      <c r="P40" s="506">
        <v>4</v>
      </c>
      <c r="Q40" s="489" t="s">
        <v>421</v>
      </c>
      <c r="R40" s="413">
        <v>2</v>
      </c>
      <c r="S40" s="413">
        <v>2</v>
      </c>
      <c r="T40" s="414">
        <v>2</v>
      </c>
    </row>
    <row r="41" spans="1:20" ht="28.2" customHeight="1" thickBot="1">
      <c r="A41" s="2814"/>
      <c r="B41" s="2816"/>
      <c r="C41" s="2818"/>
      <c r="D41" s="492"/>
      <c r="E41" s="492"/>
      <c r="F41" s="3680"/>
      <c r="G41" s="2820"/>
      <c r="H41" s="2822"/>
      <c r="I41" s="2822"/>
      <c r="J41" s="507" t="s">
        <v>12</v>
      </c>
      <c r="K41" s="510">
        <f t="shared" ref="K41:P41" si="10">SUM(K40:K40)</f>
        <v>4</v>
      </c>
      <c r="L41" s="508">
        <f t="shared" si="10"/>
        <v>2</v>
      </c>
      <c r="M41" s="508">
        <f t="shared" si="10"/>
        <v>0</v>
      </c>
      <c r="N41" s="508">
        <f t="shared" si="10"/>
        <v>2</v>
      </c>
      <c r="O41" s="508">
        <f t="shared" si="10"/>
        <v>4</v>
      </c>
      <c r="P41" s="509">
        <f t="shared" si="10"/>
        <v>4</v>
      </c>
      <c r="Q41" s="409"/>
      <c r="R41" s="407"/>
      <c r="S41" s="408"/>
      <c r="T41" s="407"/>
    </row>
    <row r="42" spans="1:20" ht="48.6" thickBot="1">
      <c r="A42" s="2813" t="s">
        <v>11</v>
      </c>
      <c r="B42" s="2815" t="s">
        <v>13</v>
      </c>
      <c r="C42" s="2817" t="s">
        <v>65</v>
      </c>
      <c r="D42" s="484"/>
      <c r="E42" s="484"/>
      <c r="F42" s="3377"/>
      <c r="G42" s="2819" t="s">
        <v>281</v>
      </c>
      <c r="H42" s="2821" t="s">
        <v>40</v>
      </c>
      <c r="I42" s="2823" t="s">
        <v>160</v>
      </c>
      <c r="J42" s="504" t="s">
        <v>163</v>
      </c>
      <c r="K42" s="352">
        <f>L42+N42</f>
        <v>40</v>
      </c>
      <c r="L42" s="196">
        <v>0</v>
      </c>
      <c r="M42" s="335"/>
      <c r="N42" s="191">
        <v>40</v>
      </c>
      <c r="O42" s="12">
        <v>40</v>
      </c>
      <c r="P42" s="119">
        <v>40</v>
      </c>
      <c r="Q42" s="489" t="s">
        <v>422</v>
      </c>
      <c r="R42" s="413">
        <v>2</v>
      </c>
      <c r="S42" s="413">
        <v>2</v>
      </c>
      <c r="T42" s="414">
        <v>2</v>
      </c>
    </row>
    <row r="43" spans="1:20" ht="24" customHeight="1" thickBot="1">
      <c r="A43" s="3681"/>
      <c r="B43" s="3682"/>
      <c r="C43" s="3683"/>
      <c r="D43" s="639"/>
      <c r="E43" s="639"/>
      <c r="F43" s="3379"/>
      <c r="G43" s="2836"/>
      <c r="H43" s="3653"/>
      <c r="I43" s="3653"/>
      <c r="J43" s="397" t="s">
        <v>12</v>
      </c>
      <c r="K43" s="398">
        <f t="shared" ref="K43:P43" si="11">SUM(K42:K42)</f>
        <v>40</v>
      </c>
      <c r="L43" s="398">
        <f t="shared" si="11"/>
        <v>0</v>
      </c>
      <c r="M43" s="398">
        <f t="shared" si="11"/>
        <v>0</v>
      </c>
      <c r="N43" s="649">
        <f t="shared" si="11"/>
        <v>40</v>
      </c>
      <c r="O43" s="650">
        <f t="shared" si="11"/>
        <v>40</v>
      </c>
      <c r="P43" s="650">
        <f t="shared" si="11"/>
        <v>40</v>
      </c>
      <c r="Q43" s="415"/>
      <c r="R43" s="635"/>
      <c r="S43" s="416"/>
      <c r="T43" s="635"/>
    </row>
    <row r="44" spans="1:20" ht="13.8" thickBot="1">
      <c r="A44" s="2813" t="s">
        <v>11</v>
      </c>
      <c r="B44" s="2815" t="s">
        <v>13</v>
      </c>
      <c r="C44" s="2817" t="s">
        <v>58</v>
      </c>
      <c r="D44" s="628"/>
      <c r="E44" s="628"/>
      <c r="F44" s="3377"/>
      <c r="G44" s="2819" t="s">
        <v>387</v>
      </c>
      <c r="H44" s="2821" t="s">
        <v>40</v>
      </c>
      <c r="I44" s="2823" t="s">
        <v>130</v>
      </c>
      <c r="J44" s="504" t="s">
        <v>36</v>
      </c>
      <c r="K44" s="196">
        <f>L44+N44</f>
        <v>0</v>
      </c>
      <c r="L44" s="196">
        <v>0</v>
      </c>
      <c r="M44" s="335"/>
      <c r="N44" s="336">
        <v>0</v>
      </c>
      <c r="O44" s="156">
        <v>0</v>
      </c>
      <c r="P44" s="119">
        <v>0</v>
      </c>
      <c r="Q44" s="642"/>
      <c r="R44" s="381"/>
      <c r="S44" s="381"/>
      <c r="T44" s="380"/>
    </row>
    <row r="45" spans="1:20" ht="40.950000000000003" customHeight="1" thickBot="1">
      <c r="A45" s="2814"/>
      <c r="B45" s="2816"/>
      <c r="C45" s="2818"/>
      <c r="D45" s="629"/>
      <c r="E45" s="629"/>
      <c r="F45" s="3379"/>
      <c r="G45" s="2820"/>
      <c r="H45" s="2822"/>
      <c r="I45" s="2822"/>
      <c r="J45" s="152" t="s">
        <v>12</v>
      </c>
      <c r="K45" s="153">
        <f t="shared" ref="K45:P45" si="12">SUM(K44:K44)</f>
        <v>0</v>
      </c>
      <c r="L45" s="153">
        <f t="shared" si="12"/>
        <v>0</v>
      </c>
      <c r="M45" s="153">
        <f t="shared" si="12"/>
        <v>0</v>
      </c>
      <c r="N45" s="153">
        <f t="shared" si="12"/>
        <v>0</v>
      </c>
      <c r="O45" s="14">
        <f t="shared" si="12"/>
        <v>0</v>
      </c>
      <c r="P45" s="174">
        <f t="shared" si="12"/>
        <v>0</v>
      </c>
      <c r="Q45" s="417"/>
      <c r="R45" s="636"/>
      <c r="S45" s="418"/>
      <c r="T45" s="636"/>
    </row>
    <row r="46" spans="1:20" ht="13.8" thickBot="1">
      <c r="A46" s="3669" t="s">
        <v>11</v>
      </c>
      <c r="B46" s="3672" t="s">
        <v>13</v>
      </c>
      <c r="C46" s="3675" t="s">
        <v>39</v>
      </c>
      <c r="D46" s="630"/>
      <c r="E46" s="630"/>
      <c r="F46" s="3678"/>
      <c r="G46" s="2819" t="s">
        <v>576</v>
      </c>
      <c r="H46" s="2821" t="s">
        <v>40</v>
      </c>
      <c r="I46" s="2823" t="s">
        <v>130</v>
      </c>
      <c r="J46" s="504" t="s">
        <v>163</v>
      </c>
      <c r="K46" s="196">
        <f>L46+N46</f>
        <v>0</v>
      </c>
      <c r="L46" s="196">
        <v>0</v>
      </c>
      <c r="M46" s="335"/>
      <c r="N46" s="336">
        <v>0</v>
      </c>
      <c r="O46" s="156">
        <v>0</v>
      </c>
      <c r="P46" s="119">
        <v>0</v>
      </c>
      <c r="Q46" s="642"/>
      <c r="R46" s="495"/>
      <c r="S46" s="495"/>
      <c r="T46" s="496"/>
    </row>
    <row r="47" spans="1:20" ht="60.6" thickBot="1">
      <c r="A47" s="3670"/>
      <c r="B47" s="3673"/>
      <c r="C47" s="3676"/>
      <c r="D47" s="631"/>
      <c r="E47" s="631"/>
      <c r="F47" s="3679"/>
      <c r="G47" s="2836"/>
      <c r="H47" s="2837"/>
      <c r="I47" s="2834"/>
      <c r="J47" s="505" t="s">
        <v>495</v>
      </c>
      <c r="K47" s="526">
        <f t="shared" ref="K47" si="13">L47+N47</f>
        <v>312.94</v>
      </c>
      <c r="L47" s="526">
        <v>2.04</v>
      </c>
      <c r="M47" s="526">
        <v>0</v>
      </c>
      <c r="N47" s="528">
        <v>310.89999999999998</v>
      </c>
      <c r="O47" s="355">
        <v>350</v>
      </c>
      <c r="P47" s="356">
        <v>350</v>
      </c>
      <c r="Q47" s="642" t="s">
        <v>424</v>
      </c>
      <c r="R47" s="497">
        <v>22</v>
      </c>
      <c r="S47" s="497">
        <v>30</v>
      </c>
      <c r="T47" s="498">
        <v>30</v>
      </c>
    </row>
    <row r="48" spans="1:20" ht="13.8" thickBot="1">
      <c r="A48" s="3670"/>
      <c r="B48" s="3673"/>
      <c r="C48" s="3676"/>
      <c r="D48" s="631"/>
      <c r="E48" s="631"/>
      <c r="F48" s="3679"/>
      <c r="G48" s="2836"/>
      <c r="H48" s="2837"/>
      <c r="I48" s="2834"/>
      <c r="J48" s="505"/>
      <c r="K48" s="352"/>
      <c r="L48" s="352"/>
      <c r="M48" s="460"/>
      <c r="N48" s="354"/>
      <c r="O48" s="355"/>
      <c r="P48" s="356"/>
      <c r="Q48" s="642" t="s">
        <v>425</v>
      </c>
      <c r="R48" s="403"/>
      <c r="S48" s="403"/>
      <c r="T48" s="404"/>
    </row>
    <row r="49" spans="1:20" ht="13.8" thickBot="1">
      <c r="A49" s="3670"/>
      <c r="B49" s="3673"/>
      <c r="C49" s="3676"/>
      <c r="D49" s="631"/>
      <c r="E49" s="631"/>
      <c r="F49" s="3679"/>
      <c r="G49" s="2836"/>
      <c r="H49" s="2837"/>
      <c r="I49" s="2834"/>
      <c r="J49" s="634"/>
      <c r="K49" s="352"/>
      <c r="L49" s="349"/>
      <c r="M49" s="511"/>
      <c r="N49" s="350"/>
      <c r="O49" s="16"/>
      <c r="P49" s="342"/>
      <c r="Q49" s="396" t="s">
        <v>426</v>
      </c>
      <c r="R49" s="403"/>
      <c r="S49" s="432"/>
      <c r="T49" s="403"/>
    </row>
    <row r="50" spans="1:20" ht="13.8" thickBot="1">
      <c r="A50" s="3671"/>
      <c r="B50" s="3674"/>
      <c r="C50" s="3677"/>
      <c r="D50" s="632"/>
      <c r="E50" s="632"/>
      <c r="F50" s="3680"/>
      <c r="G50" s="2820"/>
      <c r="H50" s="2822"/>
      <c r="I50" s="2822"/>
      <c r="J50" s="152" t="s">
        <v>12</v>
      </c>
      <c r="K50" s="153">
        <f>SUM(K46:K49)</f>
        <v>312.94</v>
      </c>
      <c r="L50" s="153">
        <f t="shared" ref="L50:P50" si="14">SUM(L46:L49)</f>
        <v>2.04</v>
      </c>
      <c r="M50" s="153">
        <f t="shared" si="14"/>
        <v>0</v>
      </c>
      <c r="N50" s="153">
        <f t="shared" si="14"/>
        <v>310.89999999999998</v>
      </c>
      <c r="O50" s="153">
        <f t="shared" si="14"/>
        <v>350</v>
      </c>
      <c r="P50" s="153">
        <f t="shared" si="14"/>
        <v>350</v>
      </c>
      <c r="Q50" s="417"/>
      <c r="R50" s="407"/>
      <c r="S50" s="408"/>
      <c r="T50" s="407"/>
    </row>
    <row r="51" spans="1:20" ht="13.8" thickBot="1">
      <c r="A51" s="400"/>
      <c r="B51" s="138"/>
      <c r="C51" s="399"/>
      <c r="D51" s="399"/>
      <c r="E51" s="399"/>
      <c r="F51" s="3419" t="s">
        <v>14</v>
      </c>
      <c r="G51" s="3420"/>
      <c r="H51" s="3420"/>
      <c r="I51" s="3420"/>
      <c r="J51" s="3421"/>
      <c r="K51" s="524">
        <f>K50+K45+K43+K41+K39+K36+K33+K31+K29+K26</f>
        <v>819.88</v>
      </c>
      <c r="L51" s="524">
        <f t="shared" ref="L51:P51" si="15">L50+L45+L43+L41+L39+L36+L33+L31+L29+L26</f>
        <v>443.97999999999996</v>
      </c>
      <c r="M51" s="524">
        <f t="shared" si="15"/>
        <v>0</v>
      </c>
      <c r="N51" s="524">
        <f t="shared" si="15"/>
        <v>375.9</v>
      </c>
      <c r="O51" s="524">
        <f t="shared" si="15"/>
        <v>848</v>
      </c>
      <c r="P51" s="524">
        <f t="shared" si="15"/>
        <v>848</v>
      </c>
      <c r="Q51" s="327"/>
      <c r="R51" s="328"/>
      <c r="S51" s="328"/>
      <c r="T51" s="329"/>
    </row>
    <row r="52" spans="1:20" s="123" customFormat="1" ht="13.8" thickBot="1">
      <c r="A52" s="140"/>
      <c r="B52" s="138"/>
      <c r="C52" s="641"/>
      <c r="D52" s="641"/>
      <c r="E52" s="641"/>
      <c r="F52" s="633"/>
      <c r="G52" s="633"/>
      <c r="H52" s="633"/>
      <c r="I52" s="3663" t="s">
        <v>568</v>
      </c>
      <c r="J52" s="3664"/>
      <c r="K52" s="627">
        <f>L52+N52</f>
        <v>547.88</v>
      </c>
      <c r="L52" s="627">
        <f>L47+L35+L25</f>
        <v>236.98</v>
      </c>
      <c r="M52" s="627">
        <f>M47+M35+M25</f>
        <v>0</v>
      </c>
      <c r="N52" s="627">
        <f>N47+N35+N25</f>
        <v>310.89999999999998</v>
      </c>
      <c r="O52" s="627">
        <f>O47+O35+O25</f>
        <v>580</v>
      </c>
      <c r="P52" s="627">
        <f>P47+P35+P25</f>
        <v>580</v>
      </c>
      <c r="Q52" s="624"/>
      <c r="R52" s="625"/>
      <c r="S52" s="625"/>
      <c r="T52" s="626"/>
    </row>
    <row r="53" spans="1:20" ht="13.8" thickBot="1">
      <c r="A53" s="566"/>
      <c r="B53" s="3665" t="s">
        <v>569</v>
      </c>
      <c r="C53" s="2849"/>
      <c r="D53" s="2849"/>
      <c r="E53" s="2849"/>
      <c r="F53" s="2849"/>
      <c r="G53" s="2849"/>
      <c r="H53" s="2849"/>
      <c r="I53" s="2849"/>
      <c r="J53" s="2849"/>
      <c r="K53" s="662">
        <f t="shared" ref="K53:P53" si="16">K51+K21-K52</f>
        <v>285</v>
      </c>
      <c r="L53" s="662">
        <f t="shared" si="16"/>
        <v>219.99999999999997</v>
      </c>
      <c r="M53" s="662">
        <f t="shared" si="16"/>
        <v>0</v>
      </c>
      <c r="N53" s="662">
        <f t="shared" si="16"/>
        <v>65</v>
      </c>
      <c r="O53" s="662">
        <f t="shared" si="16"/>
        <v>288</v>
      </c>
      <c r="P53" s="662">
        <f t="shared" si="16"/>
        <v>278</v>
      </c>
      <c r="Q53" s="3666"/>
      <c r="R53" s="3667"/>
      <c r="S53" s="3667"/>
      <c r="T53" s="3668"/>
    </row>
    <row r="54" spans="1:20" ht="13.8" thickBot="1">
      <c r="A54" s="10"/>
      <c r="B54" s="3602" t="s">
        <v>15</v>
      </c>
      <c r="C54" s="3567"/>
      <c r="D54" s="3567"/>
      <c r="E54" s="3567"/>
      <c r="F54" s="3567"/>
      <c r="G54" s="3567"/>
      <c r="H54" s="3567"/>
      <c r="I54" s="3567"/>
      <c r="J54" s="3567"/>
      <c r="K54" s="533">
        <f>K53+K52</f>
        <v>832.88</v>
      </c>
      <c r="L54" s="533">
        <f>L51+L21</f>
        <v>456.97999999999996</v>
      </c>
      <c r="M54" s="533">
        <f>M51+M21</f>
        <v>0</v>
      </c>
      <c r="N54" s="533">
        <f>N51+N21</f>
        <v>375.9</v>
      </c>
      <c r="O54" s="533">
        <f>O51+O21</f>
        <v>868</v>
      </c>
      <c r="P54" s="533">
        <f>P51+P21</f>
        <v>858</v>
      </c>
      <c r="Q54" s="3660"/>
      <c r="R54" s="3661"/>
      <c r="S54" s="3661"/>
      <c r="T54" s="3662"/>
    </row>
    <row r="55" spans="1:20" ht="41.4" customHeight="1">
      <c r="A55" s="410"/>
      <c r="B55" s="330"/>
      <c r="C55" s="330"/>
      <c r="D55" s="330"/>
      <c r="E55" s="330"/>
      <c r="F55" s="330"/>
      <c r="G55" s="330"/>
      <c r="H55" s="330"/>
      <c r="I55" s="411"/>
      <c r="J55" s="411"/>
      <c r="K55" s="411"/>
      <c r="L55" s="411"/>
      <c r="M55" s="411"/>
      <c r="N55" s="411"/>
      <c r="O55" s="411"/>
      <c r="P55" s="411"/>
      <c r="Q55" s="331"/>
      <c r="R55" s="331"/>
      <c r="S55" s="331"/>
      <c r="T55" s="331"/>
    </row>
    <row r="56" spans="1:20" ht="16.2" thickBot="1">
      <c r="A56" s="282"/>
      <c r="B56" s="330"/>
      <c r="C56" s="330"/>
      <c r="D56" s="330"/>
      <c r="E56" s="330"/>
      <c r="F56" s="362"/>
      <c r="G56" s="362"/>
      <c r="H56" s="362"/>
      <c r="I56" s="2863" t="s">
        <v>16</v>
      </c>
      <c r="J56" s="2863"/>
      <c r="K56" s="2863"/>
      <c r="L56" s="2863"/>
      <c r="M56" s="2863"/>
      <c r="N56" s="2863"/>
      <c r="O56" s="2863"/>
      <c r="P56" s="2863"/>
      <c r="Q56" s="331"/>
      <c r="R56" s="331"/>
      <c r="S56" s="331"/>
      <c r="T56" s="331"/>
    </row>
    <row r="57" spans="1:20" ht="40.200000000000003" customHeight="1" thickBot="1">
      <c r="A57" s="124"/>
      <c r="B57" s="325"/>
      <c r="C57" s="325"/>
      <c r="D57" s="325"/>
      <c r="E57" s="325"/>
      <c r="F57" s="2864" t="s">
        <v>17</v>
      </c>
      <c r="G57" s="2865"/>
      <c r="H57" s="2865"/>
      <c r="I57" s="2865"/>
      <c r="J57" s="2866"/>
      <c r="K57" s="2867" t="s">
        <v>374</v>
      </c>
      <c r="L57" s="2868"/>
      <c r="M57" s="2868"/>
      <c r="N57" s="2869"/>
      <c r="O57" s="124"/>
      <c r="P57" s="124"/>
      <c r="Q57" s="325"/>
      <c r="R57" s="332"/>
      <c r="S57" s="325"/>
      <c r="T57" s="325"/>
    </row>
    <row r="58" spans="1:20" ht="13.95" customHeight="1" thickBot="1">
      <c r="A58" s="124"/>
      <c r="B58" s="325"/>
      <c r="C58" s="325"/>
      <c r="D58" s="325"/>
      <c r="E58" s="325"/>
      <c r="F58" s="2857" t="s">
        <v>18</v>
      </c>
      <c r="G58" s="2858"/>
      <c r="H58" s="2858"/>
      <c r="I58" s="2858"/>
      <c r="J58" s="2859"/>
      <c r="K58" s="2860">
        <f>K59+K60+K61+K62+K63+K64</f>
        <v>832.88</v>
      </c>
      <c r="L58" s="2861"/>
      <c r="M58" s="2861"/>
      <c r="N58" s="2862"/>
      <c r="O58" s="124"/>
      <c r="P58" s="124"/>
      <c r="Q58" s="325"/>
      <c r="R58" s="332"/>
      <c r="S58" s="325"/>
      <c r="T58" s="325"/>
    </row>
    <row r="59" spans="1:20" ht="13.2" customHeight="1">
      <c r="A59" s="124"/>
      <c r="B59" s="325"/>
      <c r="C59" s="325"/>
      <c r="D59" s="325"/>
      <c r="E59" s="325"/>
      <c r="F59" s="2884" t="s">
        <v>60</v>
      </c>
      <c r="G59" s="2885"/>
      <c r="H59" s="2885"/>
      <c r="I59" s="2885"/>
      <c r="J59" s="2886"/>
      <c r="K59" s="3593">
        <v>15</v>
      </c>
      <c r="L59" s="3594"/>
      <c r="M59" s="3594"/>
      <c r="N59" s="3595"/>
      <c r="O59" s="124"/>
      <c r="P59" s="124"/>
      <c r="Q59" s="325"/>
      <c r="R59" s="332"/>
      <c r="S59" s="325"/>
      <c r="T59" s="325"/>
    </row>
    <row r="60" spans="1:20" ht="13.2" customHeight="1">
      <c r="A60" s="124"/>
      <c r="B60" s="325"/>
      <c r="C60" s="325"/>
      <c r="D60" s="325"/>
      <c r="E60" s="325"/>
      <c r="F60" s="2890" t="s">
        <v>61</v>
      </c>
      <c r="G60" s="2891"/>
      <c r="H60" s="2891"/>
      <c r="I60" s="2891"/>
      <c r="J60" s="2892"/>
      <c r="K60" s="3599"/>
      <c r="L60" s="3585"/>
      <c r="M60" s="3585"/>
      <c r="N60" s="3586"/>
      <c r="O60" s="124"/>
      <c r="P60" s="124"/>
      <c r="Q60" s="325"/>
      <c r="R60" s="332"/>
      <c r="S60" s="325"/>
      <c r="T60" s="325"/>
    </row>
    <row r="61" spans="1:20" ht="13.2" customHeight="1">
      <c r="A61" s="124"/>
      <c r="B61" s="325"/>
      <c r="C61" s="325"/>
      <c r="D61" s="325"/>
      <c r="E61" s="325"/>
      <c r="F61" s="3571" t="s">
        <v>229</v>
      </c>
      <c r="G61" s="3572"/>
      <c r="H61" s="3572"/>
      <c r="I61" s="3572"/>
      <c r="J61" s="3580"/>
      <c r="K61" s="3599">
        <v>270</v>
      </c>
      <c r="L61" s="3585"/>
      <c r="M61" s="3585"/>
      <c r="N61" s="3586"/>
      <c r="O61" s="124"/>
      <c r="P61" s="124"/>
      <c r="Q61" s="325"/>
      <c r="R61" s="332"/>
      <c r="S61" s="325"/>
      <c r="T61" s="325"/>
    </row>
    <row r="62" spans="1:20" s="123" customFormat="1" ht="13.2" customHeight="1">
      <c r="A62" s="124"/>
      <c r="B62" s="325"/>
      <c r="C62" s="325"/>
      <c r="D62" s="325"/>
      <c r="E62" s="325"/>
      <c r="F62" s="3571" t="s">
        <v>73</v>
      </c>
      <c r="G62" s="3572"/>
      <c r="H62" s="3572"/>
      <c r="I62" s="3572"/>
      <c r="J62" s="3580"/>
      <c r="K62" s="3599">
        <v>0</v>
      </c>
      <c r="L62" s="3585"/>
      <c r="M62" s="3585"/>
      <c r="N62" s="3586"/>
      <c r="O62" s="124"/>
      <c r="P62" s="124"/>
      <c r="Q62" s="325"/>
      <c r="R62" s="332"/>
      <c r="S62" s="325"/>
      <c r="T62" s="325"/>
    </row>
    <row r="63" spans="1:20" ht="13.2" customHeight="1">
      <c r="A63" s="124"/>
      <c r="B63" s="325"/>
      <c r="C63" s="325"/>
      <c r="D63" s="325"/>
      <c r="E63" s="325"/>
      <c r="F63" s="2890" t="s">
        <v>74</v>
      </c>
      <c r="G63" s="3569"/>
      <c r="H63" s="3569"/>
      <c r="I63" s="3569"/>
      <c r="J63" s="3570"/>
      <c r="K63" s="3599">
        <v>0</v>
      </c>
      <c r="L63" s="3585"/>
      <c r="M63" s="3585"/>
      <c r="N63" s="3586"/>
      <c r="O63" s="124"/>
      <c r="P63" s="124"/>
      <c r="Q63" s="325"/>
      <c r="R63" s="332"/>
      <c r="S63" s="325"/>
      <c r="T63" s="325"/>
    </row>
    <row r="64" spans="1:20" ht="13.95" customHeight="1" thickBot="1">
      <c r="A64" s="124"/>
      <c r="B64" s="325"/>
      <c r="C64" s="325"/>
      <c r="D64" s="325"/>
      <c r="E64" s="325"/>
      <c r="F64" s="2890" t="s">
        <v>528</v>
      </c>
      <c r="G64" s="3569"/>
      <c r="H64" s="3569"/>
      <c r="I64" s="3569"/>
      <c r="J64" s="3570"/>
      <c r="K64" s="2851">
        <v>547.88</v>
      </c>
      <c r="L64" s="2852"/>
      <c r="M64" s="2852"/>
      <c r="N64" s="2853"/>
      <c r="O64" s="124"/>
      <c r="P64" s="124"/>
      <c r="Q64" s="325"/>
      <c r="R64" s="332"/>
      <c r="S64" s="325"/>
      <c r="T64" s="325"/>
    </row>
    <row r="65" spans="1:20" ht="13.95" customHeight="1" thickBot="1">
      <c r="A65" s="124"/>
      <c r="B65" s="325"/>
      <c r="C65" s="325"/>
      <c r="D65" s="325"/>
      <c r="E65" s="325"/>
      <c r="F65" s="3552" t="s">
        <v>19</v>
      </c>
      <c r="G65" s="3553"/>
      <c r="H65" s="3553"/>
      <c r="I65" s="3553"/>
      <c r="J65" s="3554"/>
      <c r="K65" s="3590">
        <f>SUM(K66:N70)</f>
        <v>0</v>
      </c>
      <c r="L65" s="3591"/>
      <c r="M65" s="3591"/>
      <c r="N65" s="3592"/>
      <c r="O65" s="124"/>
      <c r="P65" s="124"/>
      <c r="Q65" s="325"/>
      <c r="R65" s="332"/>
      <c r="S65" s="325"/>
      <c r="T65" s="325"/>
    </row>
    <row r="66" spans="1:20" ht="13.2" customHeight="1">
      <c r="A66" s="124"/>
      <c r="B66" s="325"/>
      <c r="C66" s="325"/>
      <c r="D66" s="325"/>
      <c r="E66" s="325"/>
      <c r="F66" s="2884" t="s">
        <v>62</v>
      </c>
      <c r="G66" s="2885"/>
      <c r="H66" s="2885"/>
      <c r="I66" s="2885"/>
      <c r="J66" s="2886"/>
      <c r="K66" s="3593">
        <v>0</v>
      </c>
      <c r="L66" s="3594"/>
      <c r="M66" s="3594"/>
      <c r="N66" s="3595"/>
      <c r="O66" s="124"/>
      <c r="P66" s="124"/>
      <c r="Q66" s="325"/>
      <c r="R66" s="332"/>
      <c r="S66" s="325"/>
      <c r="T66" s="325"/>
    </row>
    <row r="67" spans="1:20" ht="13.2" customHeight="1">
      <c r="A67" s="124"/>
      <c r="B67" s="325"/>
      <c r="C67" s="325"/>
      <c r="D67" s="325"/>
      <c r="E67" s="325"/>
      <c r="F67" s="3596" t="s">
        <v>375</v>
      </c>
      <c r="G67" s="3597"/>
      <c r="H67" s="3597"/>
      <c r="I67" s="3597"/>
      <c r="J67" s="3598"/>
      <c r="K67" s="3585"/>
      <c r="L67" s="3585"/>
      <c r="M67" s="3585"/>
      <c r="N67" s="3586"/>
      <c r="O67" s="124"/>
      <c r="P67" s="124"/>
      <c r="Q67" s="325"/>
      <c r="R67" s="332"/>
      <c r="S67" s="325"/>
      <c r="T67" s="325"/>
    </row>
    <row r="68" spans="1:20" ht="13.2" customHeight="1">
      <c r="A68" s="124"/>
      <c r="B68" s="325"/>
      <c r="C68" s="325"/>
      <c r="D68" s="325"/>
      <c r="E68" s="325"/>
      <c r="F68" s="3579" t="s">
        <v>63</v>
      </c>
      <c r="G68" s="2879"/>
      <c r="H68" s="2879"/>
      <c r="I68" s="2879"/>
      <c r="J68" s="2880"/>
      <c r="K68" s="3585">
        <v>0</v>
      </c>
      <c r="L68" s="3585"/>
      <c r="M68" s="3585"/>
      <c r="N68" s="3586"/>
      <c r="O68" s="124"/>
      <c r="P68" s="124"/>
      <c r="Q68" s="325"/>
      <c r="R68" s="332"/>
      <c r="S68" s="325"/>
      <c r="T68" s="325"/>
    </row>
    <row r="69" spans="1:20" ht="13.2" customHeight="1">
      <c r="A69" s="124"/>
      <c r="B69" s="325"/>
      <c r="C69" s="325"/>
      <c r="D69" s="325"/>
      <c r="E69" s="325"/>
      <c r="F69" s="3587" t="s">
        <v>376</v>
      </c>
      <c r="G69" s="3588"/>
      <c r="H69" s="3588"/>
      <c r="I69" s="3588"/>
      <c r="J69" s="3589"/>
      <c r="K69" s="3585"/>
      <c r="L69" s="3585"/>
      <c r="M69" s="3585"/>
      <c r="N69" s="3586"/>
      <c r="O69" s="124"/>
      <c r="P69" s="124"/>
      <c r="Q69" s="325"/>
      <c r="R69" s="332"/>
      <c r="S69" s="325"/>
      <c r="T69" s="325"/>
    </row>
    <row r="70" spans="1:20" ht="13.95" customHeight="1" thickBot="1">
      <c r="A70" s="124"/>
      <c r="B70" s="325"/>
      <c r="C70" s="325"/>
      <c r="D70" s="325"/>
      <c r="E70" s="325"/>
      <c r="F70" s="3571" t="s">
        <v>64</v>
      </c>
      <c r="G70" s="3572"/>
      <c r="H70" s="3572"/>
      <c r="I70" s="3572"/>
      <c r="J70" s="3573"/>
      <c r="K70" s="3585"/>
      <c r="L70" s="3585"/>
      <c r="M70" s="3585"/>
      <c r="N70" s="3586"/>
      <c r="O70" s="124"/>
      <c r="P70" s="124"/>
      <c r="Q70" s="325"/>
      <c r="R70" s="332"/>
      <c r="S70" s="325"/>
      <c r="T70" s="325"/>
    </row>
    <row r="71" spans="1:20" ht="13.95" customHeight="1" thickBot="1">
      <c r="A71" s="124"/>
      <c r="B71" s="325"/>
      <c r="C71" s="325"/>
      <c r="D71" s="325"/>
      <c r="E71" s="325"/>
      <c r="F71" s="3568" t="s">
        <v>20</v>
      </c>
      <c r="G71" s="2874"/>
      <c r="H71" s="2874"/>
      <c r="I71" s="2874"/>
      <c r="J71" s="2875"/>
      <c r="K71" s="2876">
        <f>K65+K58</f>
        <v>832.88</v>
      </c>
      <c r="L71" s="2876"/>
      <c r="M71" s="2876"/>
      <c r="N71" s="2877"/>
      <c r="O71" s="124"/>
      <c r="P71" s="124"/>
      <c r="Q71" s="325"/>
      <c r="R71" s="332"/>
      <c r="S71" s="325"/>
      <c r="T71" s="325"/>
    </row>
  </sheetData>
  <mergeCells count="156">
    <mergeCell ref="A18:A20"/>
    <mergeCell ref="B18:B20"/>
    <mergeCell ref="G18:G20"/>
    <mergeCell ref="H18:H20"/>
    <mergeCell ref="G14:G17"/>
    <mergeCell ref="B7:T7"/>
    <mergeCell ref="B8:P8"/>
    <mergeCell ref="C9:T9"/>
    <mergeCell ref="A10:A13"/>
    <mergeCell ref="B10:B13"/>
    <mergeCell ref="C10:C13"/>
    <mergeCell ref="F10:F13"/>
    <mergeCell ref="G10:G13"/>
    <mergeCell ref="H10:H13"/>
    <mergeCell ref="I10:I13"/>
    <mergeCell ref="Q10:Q11"/>
    <mergeCell ref="H14:H17"/>
    <mergeCell ref="I14:I17"/>
    <mergeCell ref="Q16:Q17"/>
    <mergeCell ref="A14:A17"/>
    <mergeCell ref="B14:B17"/>
    <mergeCell ref="C14:C17"/>
    <mergeCell ref="F14:F17"/>
    <mergeCell ref="B24:B26"/>
    <mergeCell ref="C24:C26"/>
    <mergeCell ref="F24:F26"/>
    <mergeCell ref="G24:G26"/>
    <mergeCell ref="H24:H26"/>
    <mergeCell ref="C22:T22"/>
    <mergeCell ref="I24:I26"/>
    <mergeCell ref="C18:C20"/>
    <mergeCell ref="F18:F20"/>
    <mergeCell ref="I18:I20"/>
    <mergeCell ref="G3:T3"/>
    <mergeCell ref="A4:A6"/>
    <mergeCell ref="B4:B6"/>
    <mergeCell ref="C4:C6"/>
    <mergeCell ref="D4:D6"/>
    <mergeCell ref="E4:E6"/>
    <mergeCell ref="F4:F6"/>
    <mergeCell ref="G4:G6"/>
    <mergeCell ref="H4:H6"/>
    <mergeCell ref="I4:I6"/>
    <mergeCell ref="J4:J6"/>
    <mergeCell ref="K4:N4"/>
    <mergeCell ref="O4:O6"/>
    <mergeCell ref="P4:P6"/>
    <mergeCell ref="Q4:T4"/>
    <mergeCell ref="K5:K6"/>
    <mergeCell ref="L5:M5"/>
    <mergeCell ref="N5:N6"/>
    <mergeCell ref="Q5:Q6"/>
    <mergeCell ref="R5:T5"/>
    <mergeCell ref="A27:A29"/>
    <mergeCell ref="B27:B29"/>
    <mergeCell ref="C27:C29"/>
    <mergeCell ref="F27:F29"/>
    <mergeCell ref="G27:G29"/>
    <mergeCell ref="H27:H29"/>
    <mergeCell ref="I27:I29"/>
    <mergeCell ref="F21:J21"/>
    <mergeCell ref="I34:I36"/>
    <mergeCell ref="A32:A33"/>
    <mergeCell ref="B32:B33"/>
    <mergeCell ref="C32:C33"/>
    <mergeCell ref="F32:F33"/>
    <mergeCell ref="G32:G33"/>
    <mergeCell ref="H32:H33"/>
    <mergeCell ref="I32:I33"/>
    <mergeCell ref="A30:A31"/>
    <mergeCell ref="B30:B31"/>
    <mergeCell ref="C30:C31"/>
    <mergeCell ref="F30:F31"/>
    <mergeCell ref="G30:G31"/>
    <mergeCell ref="H30:H31"/>
    <mergeCell ref="I30:I31"/>
    <mergeCell ref="A24:A26"/>
    <mergeCell ref="A37:A39"/>
    <mergeCell ref="B37:B39"/>
    <mergeCell ref="C37:C39"/>
    <mergeCell ref="F37:F39"/>
    <mergeCell ref="G37:G39"/>
    <mergeCell ref="H37:H39"/>
    <mergeCell ref="I37:I39"/>
    <mergeCell ref="A34:A36"/>
    <mergeCell ref="B34:B36"/>
    <mergeCell ref="C34:C36"/>
    <mergeCell ref="F34:F36"/>
    <mergeCell ref="G34:G36"/>
    <mergeCell ref="H34:H36"/>
    <mergeCell ref="I40:I41"/>
    <mergeCell ref="A42:A43"/>
    <mergeCell ref="B42:B43"/>
    <mergeCell ref="C42:C43"/>
    <mergeCell ref="F42:F43"/>
    <mergeCell ref="G42:G43"/>
    <mergeCell ref="H42:H43"/>
    <mergeCell ref="I42:I43"/>
    <mergeCell ref="A40:A41"/>
    <mergeCell ref="B40:B41"/>
    <mergeCell ref="C40:C41"/>
    <mergeCell ref="F40:F41"/>
    <mergeCell ref="G40:G41"/>
    <mergeCell ref="H40:H41"/>
    <mergeCell ref="I44:I45"/>
    <mergeCell ref="A46:A50"/>
    <mergeCell ref="B46:B50"/>
    <mergeCell ref="C46:C50"/>
    <mergeCell ref="F46:F50"/>
    <mergeCell ref="G46:G50"/>
    <mergeCell ref="H46:H50"/>
    <mergeCell ref="I46:I50"/>
    <mergeCell ref="A44:A45"/>
    <mergeCell ref="B44:B45"/>
    <mergeCell ref="C44:C45"/>
    <mergeCell ref="F44:F45"/>
    <mergeCell ref="G44:G45"/>
    <mergeCell ref="H44:H45"/>
    <mergeCell ref="K58:N58"/>
    <mergeCell ref="F59:J59"/>
    <mergeCell ref="K59:N59"/>
    <mergeCell ref="F60:J60"/>
    <mergeCell ref="K60:N60"/>
    <mergeCell ref="F51:J51"/>
    <mergeCell ref="B54:J54"/>
    <mergeCell ref="Q54:T54"/>
    <mergeCell ref="I56:P56"/>
    <mergeCell ref="F57:J57"/>
    <mergeCell ref="K57:N57"/>
    <mergeCell ref="I52:J52"/>
    <mergeCell ref="B53:J53"/>
    <mergeCell ref="Q53:T53"/>
    <mergeCell ref="Q1:T1"/>
    <mergeCell ref="F64:J64"/>
    <mergeCell ref="K64:N64"/>
    <mergeCell ref="F71:J71"/>
    <mergeCell ref="K71:N71"/>
    <mergeCell ref="F68:J68"/>
    <mergeCell ref="K68:N68"/>
    <mergeCell ref="F69:J69"/>
    <mergeCell ref="K69:N69"/>
    <mergeCell ref="F70:J70"/>
    <mergeCell ref="K70:N70"/>
    <mergeCell ref="F65:J65"/>
    <mergeCell ref="K65:N65"/>
    <mergeCell ref="F66:J66"/>
    <mergeCell ref="K66:N66"/>
    <mergeCell ref="F67:J67"/>
    <mergeCell ref="K67:N67"/>
    <mergeCell ref="F61:J61"/>
    <mergeCell ref="K61:N61"/>
    <mergeCell ref="F62:J62"/>
    <mergeCell ref="K62:N62"/>
    <mergeCell ref="F63:J63"/>
    <mergeCell ref="K63:N63"/>
    <mergeCell ref="F58:J58"/>
  </mergeCells>
  <pageMargins left="0.7" right="0.7" top="0.75" bottom="0.75" header="0.3" footer="0.3"/>
  <pageSetup paperSize="9" scale="97" fitToHeight="0" orientation="landscape"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7"/>
  <sheetViews>
    <sheetView workbookViewId="0">
      <selection activeCell="N1" sqref="N1:Q1"/>
    </sheetView>
  </sheetViews>
  <sheetFormatPr defaultRowHeight="13.2"/>
  <cols>
    <col min="1" max="1" width="2.6640625" customWidth="1"/>
    <col min="2" max="3" width="2.5546875" customWidth="1"/>
    <col min="4" max="4" width="36.33203125" customWidth="1"/>
    <col min="5" max="5" width="7.6640625" customWidth="1"/>
    <col min="6" max="6" width="4.44140625" customWidth="1"/>
    <col min="7" max="7" width="6" customWidth="1"/>
    <col min="8" max="9" width="5.6640625" customWidth="1"/>
    <col min="10" max="10" width="4" customWidth="1"/>
    <col min="11" max="11" width="4.5546875" customWidth="1"/>
    <col min="12" max="12" width="5.5546875" customWidth="1"/>
    <col min="13" max="13" width="5.6640625" customWidth="1"/>
    <col min="14" max="14" width="27.33203125" customWidth="1"/>
    <col min="15" max="15" width="4.6640625" customWidth="1"/>
    <col min="16" max="16" width="3.88671875" customWidth="1"/>
    <col min="17" max="17" width="4.33203125" customWidth="1"/>
    <col min="18" max="23" width="0" hidden="1" customWidth="1"/>
  </cols>
  <sheetData>
    <row r="1" spans="1:23" ht="42" customHeight="1">
      <c r="A1" s="123"/>
      <c r="B1" s="123"/>
      <c r="C1" s="123"/>
      <c r="D1" s="123"/>
      <c r="E1" s="123"/>
      <c r="F1" s="123"/>
      <c r="G1" s="123"/>
      <c r="H1" s="123"/>
      <c r="I1" s="123"/>
      <c r="J1" s="123"/>
      <c r="K1" s="123"/>
      <c r="L1" s="123"/>
      <c r="M1" s="123"/>
      <c r="N1" s="2833" t="s">
        <v>1156</v>
      </c>
      <c r="O1" s="2833"/>
      <c r="P1" s="2833"/>
      <c r="Q1" s="2833"/>
      <c r="R1" s="123"/>
      <c r="S1" s="123"/>
      <c r="T1" s="123"/>
    </row>
    <row r="2" spans="1:23" ht="13.8">
      <c r="A2" s="127"/>
      <c r="B2" s="1359"/>
      <c r="C2" s="1359"/>
      <c r="D2" s="1360"/>
      <c r="E2" s="1361" t="s">
        <v>324</v>
      </c>
      <c r="F2" s="1362"/>
      <c r="G2" s="1363"/>
      <c r="H2" s="1362"/>
      <c r="I2" s="1362"/>
      <c r="J2" s="1362"/>
      <c r="K2" s="1360"/>
      <c r="L2" s="1364"/>
      <c r="M2" s="1360"/>
      <c r="N2" s="1360"/>
      <c r="O2" s="1360"/>
      <c r="P2" s="1360"/>
      <c r="Q2" s="1360"/>
      <c r="R2" s="1360"/>
      <c r="S2" s="1360"/>
      <c r="T2" s="1360"/>
      <c r="U2" s="1360"/>
      <c r="V2" s="1360"/>
      <c r="W2" s="1360"/>
    </row>
    <row r="3" spans="1:23" ht="14.4" thickBot="1">
      <c r="A3" s="128"/>
      <c r="B3" s="1365"/>
      <c r="C3" s="1365"/>
      <c r="D3" s="3705" t="s">
        <v>33</v>
      </c>
      <c r="E3" s="3705"/>
      <c r="F3" s="3705"/>
      <c r="G3" s="3705"/>
      <c r="H3" s="3705"/>
      <c r="I3" s="3705"/>
      <c r="J3" s="3705"/>
      <c r="K3" s="3705"/>
      <c r="L3" s="3705"/>
      <c r="M3" s="3705"/>
      <c r="N3" s="3705"/>
      <c r="O3" s="3705"/>
      <c r="P3" s="3705"/>
      <c r="Q3" s="3705"/>
      <c r="R3" s="3705"/>
      <c r="S3" s="3705"/>
      <c r="T3" s="3705"/>
      <c r="U3" s="3705"/>
      <c r="V3" s="3705"/>
      <c r="W3" s="3705"/>
    </row>
    <row r="4" spans="1:23" ht="28.2" customHeight="1">
      <c r="A4" s="3706" t="s">
        <v>0</v>
      </c>
      <c r="B4" s="2957" t="s">
        <v>1</v>
      </c>
      <c r="C4" s="2957" t="s">
        <v>2</v>
      </c>
      <c r="D4" s="2989" t="s">
        <v>3</v>
      </c>
      <c r="E4" s="2992" t="s">
        <v>4</v>
      </c>
      <c r="F4" s="2995" t="s">
        <v>5</v>
      </c>
      <c r="G4" s="2998" t="s">
        <v>6</v>
      </c>
      <c r="H4" s="3001" t="s">
        <v>723</v>
      </c>
      <c r="I4" s="3002"/>
      <c r="J4" s="3002"/>
      <c r="K4" s="3003"/>
      <c r="L4" s="3004" t="s">
        <v>283</v>
      </c>
      <c r="M4" s="2974" t="s">
        <v>789</v>
      </c>
      <c r="N4" s="2977" t="s">
        <v>21</v>
      </c>
      <c r="O4" s="2978"/>
      <c r="P4" s="2978"/>
      <c r="Q4" s="2979"/>
      <c r="R4" s="127"/>
      <c r="S4" s="127"/>
      <c r="T4" s="127"/>
      <c r="U4" s="127"/>
      <c r="V4" s="127"/>
      <c r="W4" s="127"/>
    </row>
    <row r="5" spans="1:23" ht="34.200000000000003" customHeight="1">
      <c r="A5" s="3707"/>
      <c r="B5" s="2958"/>
      <c r="C5" s="2958"/>
      <c r="D5" s="2990"/>
      <c r="E5" s="2993"/>
      <c r="F5" s="2996"/>
      <c r="G5" s="2999"/>
      <c r="H5" s="2980" t="s">
        <v>7</v>
      </c>
      <c r="I5" s="2982" t="s">
        <v>8</v>
      </c>
      <c r="J5" s="2982"/>
      <c r="K5" s="2983" t="s">
        <v>76</v>
      </c>
      <c r="L5" s="3005"/>
      <c r="M5" s="2975"/>
      <c r="N5" s="2985" t="s">
        <v>32</v>
      </c>
      <c r="O5" s="2987" t="s">
        <v>9</v>
      </c>
      <c r="P5" s="2987"/>
      <c r="Q5" s="2988"/>
      <c r="R5" s="127"/>
      <c r="S5" s="127"/>
      <c r="T5" s="127"/>
      <c r="U5" s="127"/>
      <c r="V5" s="127"/>
      <c r="W5" s="127"/>
    </row>
    <row r="6" spans="1:23" ht="109.95" customHeight="1" thickBot="1">
      <c r="A6" s="3708"/>
      <c r="B6" s="2959"/>
      <c r="C6" s="2959"/>
      <c r="D6" s="2991"/>
      <c r="E6" s="2994"/>
      <c r="F6" s="2997"/>
      <c r="G6" s="3000"/>
      <c r="H6" s="2981"/>
      <c r="I6" s="1248" t="s">
        <v>7</v>
      </c>
      <c r="J6" s="1248" t="s">
        <v>10</v>
      </c>
      <c r="K6" s="2984"/>
      <c r="L6" s="3006"/>
      <c r="M6" s="2976"/>
      <c r="N6" s="2986"/>
      <c r="O6" s="22" t="s">
        <v>235</v>
      </c>
      <c r="P6" s="22" t="s">
        <v>282</v>
      </c>
      <c r="Q6" s="23" t="s">
        <v>373</v>
      </c>
      <c r="R6" s="127"/>
      <c r="S6" s="127"/>
      <c r="T6" s="127"/>
      <c r="U6" s="127"/>
      <c r="V6" s="127"/>
      <c r="W6" s="127"/>
    </row>
    <row r="7" spans="1:23" ht="13.8" thickBot="1">
      <c r="A7" s="1366" t="s">
        <v>11</v>
      </c>
      <c r="B7" s="3025" t="s">
        <v>790</v>
      </c>
      <c r="C7" s="3025"/>
      <c r="D7" s="3025"/>
      <c r="E7" s="3025"/>
      <c r="F7" s="3025"/>
      <c r="G7" s="3025"/>
      <c r="H7" s="3025"/>
      <c r="I7" s="3025"/>
      <c r="J7" s="3025"/>
      <c r="K7" s="3025"/>
      <c r="L7" s="3025"/>
      <c r="M7" s="3025"/>
      <c r="N7" s="3025"/>
      <c r="O7" s="3025"/>
      <c r="P7" s="3025"/>
      <c r="Q7" s="3026"/>
      <c r="R7" s="1367"/>
      <c r="S7" s="1367"/>
      <c r="T7" s="1367"/>
      <c r="U7" s="1367"/>
      <c r="V7" s="1367"/>
      <c r="W7" s="1367"/>
    </row>
    <row r="8" spans="1:23" ht="24.6" thickBot="1">
      <c r="A8" s="1368"/>
      <c r="B8" s="1369"/>
      <c r="C8" s="1370"/>
      <c r="D8" s="1371"/>
      <c r="E8" s="1372"/>
      <c r="F8" s="1372"/>
      <c r="G8" s="1372"/>
      <c r="H8" s="1373"/>
      <c r="I8" s="1370"/>
      <c r="J8" s="1370"/>
      <c r="K8" s="1371"/>
      <c r="L8" s="1372"/>
      <c r="M8" s="1372"/>
      <c r="N8" s="1315" t="s">
        <v>791</v>
      </c>
      <c r="O8" s="1374">
        <v>8</v>
      </c>
      <c r="P8" s="1374">
        <v>4</v>
      </c>
      <c r="Q8" s="1375">
        <v>4</v>
      </c>
      <c r="R8" s="1367"/>
      <c r="S8" s="1367"/>
      <c r="T8" s="1367"/>
      <c r="U8" s="1367"/>
      <c r="V8" s="1367"/>
      <c r="W8" s="1367"/>
    </row>
    <row r="9" spans="1:23" ht="24.6" thickBot="1">
      <c r="A9" s="1368"/>
      <c r="B9" s="1369"/>
      <c r="C9" s="1370"/>
      <c r="D9" s="1371"/>
      <c r="E9" s="1372"/>
      <c r="F9" s="1372"/>
      <c r="G9" s="1372"/>
      <c r="H9" s="1373"/>
      <c r="I9" s="1370"/>
      <c r="J9" s="1370"/>
      <c r="K9" s="1371"/>
      <c r="L9" s="1372"/>
      <c r="M9" s="1372"/>
      <c r="N9" s="1315" t="s">
        <v>1151</v>
      </c>
      <c r="O9" s="1376">
        <v>11.5</v>
      </c>
      <c r="P9" s="1377">
        <v>12</v>
      </c>
      <c r="Q9" s="1378">
        <v>12.5</v>
      </c>
      <c r="R9" s="1367"/>
      <c r="S9" s="1367"/>
      <c r="T9" s="1367"/>
      <c r="U9" s="1367"/>
      <c r="V9" s="1367"/>
      <c r="W9" s="1367"/>
    </row>
    <row r="10" spans="1:23" ht="13.8" thickBot="1">
      <c r="A10" s="1368" t="s">
        <v>11</v>
      </c>
      <c r="B10" s="85" t="s">
        <v>11</v>
      </c>
      <c r="C10" s="3709" t="s">
        <v>792</v>
      </c>
      <c r="D10" s="3709"/>
      <c r="E10" s="3709"/>
      <c r="F10" s="3709"/>
      <c r="G10" s="3709"/>
      <c r="H10" s="3709"/>
      <c r="I10" s="3709"/>
      <c r="J10" s="3709"/>
      <c r="K10" s="3709"/>
      <c r="L10" s="3709"/>
      <c r="M10" s="3709"/>
      <c r="N10" s="3709"/>
      <c r="O10" s="3709"/>
      <c r="P10" s="3709"/>
      <c r="Q10" s="3710"/>
      <c r="R10" s="1367"/>
      <c r="S10" s="1367"/>
      <c r="T10" s="1367"/>
      <c r="U10" s="1367"/>
      <c r="V10" s="1367"/>
      <c r="W10" s="1367"/>
    </row>
    <row r="11" spans="1:23">
      <c r="A11" s="3711" t="s">
        <v>11</v>
      </c>
      <c r="B11" s="2947" t="s">
        <v>11</v>
      </c>
      <c r="C11" s="3007" t="s">
        <v>11</v>
      </c>
      <c r="D11" s="3715" t="s">
        <v>793</v>
      </c>
      <c r="E11" s="3018" t="s">
        <v>40</v>
      </c>
      <c r="F11" s="3718" t="s">
        <v>164</v>
      </c>
      <c r="G11" s="1379" t="s">
        <v>36</v>
      </c>
      <c r="H11" s="1400">
        <v>60</v>
      </c>
      <c r="I11" s="1380">
        <v>60</v>
      </c>
      <c r="J11" s="1380">
        <v>0</v>
      </c>
      <c r="K11" s="1381">
        <v>0</v>
      </c>
      <c r="L11" s="1382">
        <v>70</v>
      </c>
      <c r="M11" s="1382">
        <v>80</v>
      </c>
      <c r="N11" s="1383" t="s">
        <v>470</v>
      </c>
      <c r="O11" s="1384">
        <v>40</v>
      </c>
      <c r="P11" s="1384">
        <v>40</v>
      </c>
      <c r="Q11" s="1385">
        <v>40</v>
      </c>
      <c r="R11" s="1367"/>
      <c r="S11" s="1367"/>
      <c r="T11" s="1367"/>
      <c r="U11" s="1367"/>
      <c r="V11" s="1367"/>
      <c r="W11" s="1367"/>
    </row>
    <row r="12" spans="1:23" ht="24.6" thickBot="1">
      <c r="A12" s="3712"/>
      <c r="B12" s="3714"/>
      <c r="C12" s="3070"/>
      <c r="D12" s="3716"/>
      <c r="E12" s="3020"/>
      <c r="F12" s="3719"/>
      <c r="G12" s="571"/>
      <c r="H12" s="1386"/>
      <c r="I12" s="1387"/>
      <c r="J12" s="1387"/>
      <c r="K12" s="1388"/>
      <c r="L12" s="1389"/>
      <c r="M12" s="1389"/>
      <c r="N12" s="1390" t="s">
        <v>794</v>
      </c>
      <c r="O12" s="1249">
        <v>700</v>
      </c>
      <c r="P12" s="1249">
        <v>700</v>
      </c>
      <c r="Q12" s="1251">
        <v>700</v>
      </c>
      <c r="R12" s="1367"/>
      <c r="S12" s="1367"/>
      <c r="T12" s="1391"/>
      <c r="U12" s="1367"/>
      <c r="V12" s="1367"/>
      <c r="W12" s="1367"/>
    </row>
    <row r="13" spans="1:23" ht="34.950000000000003" customHeight="1" thickBot="1">
      <c r="A13" s="3713"/>
      <c r="B13" s="2949"/>
      <c r="C13" s="3008"/>
      <c r="D13" s="3717"/>
      <c r="E13" s="3021"/>
      <c r="F13" s="3720"/>
      <c r="G13" s="1392" t="s">
        <v>12</v>
      </c>
      <c r="H13" s="1393">
        <f t="shared" ref="H13:M13" si="0">H11+H12</f>
        <v>60</v>
      </c>
      <c r="I13" s="1394">
        <f t="shared" si="0"/>
        <v>60</v>
      </c>
      <c r="J13" s="1394">
        <f t="shared" si="0"/>
        <v>0</v>
      </c>
      <c r="K13" s="1395">
        <f t="shared" si="0"/>
        <v>0</v>
      </c>
      <c r="L13" s="1396">
        <f t="shared" si="0"/>
        <v>70</v>
      </c>
      <c r="M13" s="1396">
        <f t="shared" si="0"/>
        <v>80</v>
      </c>
      <c r="N13" s="1390"/>
      <c r="O13" s="1397"/>
      <c r="P13" s="1397"/>
      <c r="Q13" s="1398"/>
      <c r="R13" s="1367"/>
      <c r="S13" s="1367"/>
      <c r="T13" s="1391"/>
      <c r="U13" s="1367"/>
      <c r="V13" s="1367"/>
      <c r="W13" s="1367"/>
    </row>
    <row r="14" spans="1:23">
      <c r="A14" s="3711" t="s">
        <v>11</v>
      </c>
      <c r="B14" s="2947" t="s">
        <v>11</v>
      </c>
      <c r="C14" s="3007" t="s">
        <v>13</v>
      </c>
      <c r="D14" s="3082" t="s">
        <v>795</v>
      </c>
      <c r="E14" s="3018" t="s">
        <v>40</v>
      </c>
      <c r="F14" s="3718" t="s">
        <v>796</v>
      </c>
      <c r="G14" s="1399" t="s">
        <v>36</v>
      </c>
      <c r="H14" s="1400">
        <f>I14+K14</f>
        <v>0</v>
      </c>
      <c r="I14" s="1401">
        <v>0</v>
      </c>
      <c r="J14" s="1401">
        <v>0</v>
      </c>
      <c r="K14" s="1402">
        <v>0</v>
      </c>
      <c r="L14" s="1403">
        <v>0</v>
      </c>
      <c r="M14" s="1403">
        <v>0</v>
      </c>
      <c r="N14" s="3547" t="s">
        <v>797</v>
      </c>
      <c r="O14" s="1404" t="s">
        <v>41</v>
      </c>
      <c r="P14" s="1404" t="s">
        <v>41</v>
      </c>
      <c r="Q14" s="1405" t="s">
        <v>41</v>
      </c>
      <c r="R14" s="1367"/>
      <c r="S14" s="1367"/>
      <c r="T14" s="1391"/>
      <c r="U14" s="1367"/>
      <c r="V14" s="1367"/>
      <c r="W14" s="1367"/>
    </row>
    <row r="15" spans="1:23" ht="22.2" customHeight="1" thickBot="1">
      <c r="A15" s="3713"/>
      <c r="B15" s="2949"/>
      <c r="C15" s="3008"/>
      <c r="D15" s="3084"/>
      <c r="E15" s="3021"/>
      <c r="F15" s="3720"/>
      <c r="G15" s="1392" t="s">
        <v>12</v>
      </c>
      <c r="H15" s="1406">
        <f t="shared" ref="H15:M15" si="1">H14*1</f>
        <v>0</v>
      </c>
      <c r="I15" s="1406">
        <f>0</f>
        <v>0</v>
      </c>
      <c r="J15" s="1406">
        <f t="shared" si="1"/>
        <v>0</v>
      </c>
      <c r="K15" s="1407">
        <f t="shared" si="1"/>
        <v>0</v>
      </c>
      <c r="L15" s="1408">
        <f t="shared" si="1"/>
        <v>0</v>
      </c>
      <c r="M15" s="1408">
        <f t="shared" si="1"/>
        <v>0</v>
      </c>
      <c r="N15" s="3728"/>
      <c r="O15" s="1409"/>
      <c r="P15" s="1409"/>
      <c r="Q15" s="1410"/>
      <c r="R15" s="1367"/>
      <c r="S15" s="1367"/>
      <c r="T15" s="1391"/>
      <c r="U15" s="1367"/>
      <c r="V15" s="1367"/>
      <c r="W15" s="1367"/>
    </row>
    <row r="16" spans="1:23">
      <c r="A16" s="1368" t="s">
        <v>11</v>
      </c>
      <c r="B16" s="97" t="s">
        <v>11</v>
      </c>
      <c r="C16" s="2944" t="s">
        <v>34</v>
      </c>
      <c r="D16" s="3082" t="s">
        <v>798</v>
      </c>
      <c r="E16" s="3018" t="s">
        <v>40</v>
      </c>
      <c r="F16" s="3729" t="s">
        <v>799</v>
      </c>
      <c r="G16" s="148" t="s">
        <v>36</v>
      </c>
      <c r="H16" s="145">
        <v>6</v>
      </c>
      <c r="I16" s="146">
        <v>6</v>
      </c>
      <c r="J16" s="146">
        <v>0</v>
      </c>
      <c r="K16" s="1411">
        <v>0</v>
      </c>
      <c r="L16" s="1412">
        <v>10</v>
      </c>
      <c r="M16" s="172">
        <v>10</v>
      </c>
      <c r="N16" s="3731" t="s">
        <v>471</v>
      </c>
      <c r="O16" s="1404" t="s">
        <v>41</v>
      </c>
      <c r="P16" s="1404" t="s">
        <v>41</v>
      </c>
      <c r="Q16" s="1405" t="s">
        <v>41</v>
      </c>
      <c r="R16" s="1367"/>
      <c r="S16" s="1367"/>
      <c r="T16" s="1391"/>
      <c r="U16" s="1367"/>
      <c r="V16" s="1367"/>
      <c r="W16" s="1367"/>
    </row>
    <row r="17" spans="1:23">
      <c r="A17" s="1413"/>
      <c r="B17" s="284"/>
      <c r="C17" s="2945"/>
      <c r="D17" s="3083"/>
      <c r="E17" s="3020"/>
      <c r="F17" s="3727"/>
      <c r="G17" s="571"/>
      <c r="H17" s="1414"/>
      <c r="I17" s="1415"/>
      <c r="J17" s="1415"/>
      <c r="K17" s="1416"/>
      <c r="L17" s="1417"/>
      <c r="M17" s="1418"/>
      <c r="N17" s="3732"/>
      <c r="O17" s="1419"/>
      <c r="P17" s="1419"/>
      <c r="Q17" s="1420"/>
      <c r="R17" s="1367"/>
      <c r="S17" s="1367"/>
      <c r="T17" s="1391"/>
      <c r="U17" s="1367"/>
      <c r="V17" s="1367"/>
      <c r="W17" s="1367"/>
    </row>
    <row r="18" spans="1:23" ht="13.8" thickBot="1">
      <c r="A18" s="1421"/>
      <c r="B18" s="104"/>
      <c r="C18" s="2946"/>
      <c r="D18" s="3084"/>
      <c r="E18" s="3021"/>
      <c r="F18" s="3730"/>
      <c r="G18" s="1392" t="s">
        <v>12</v>
      </c>
      <c r="H18" s="1422">
        <f>H16*1</f>
        <v>6</v>
      </c>
      <c r="I18" s="1422">
        <f t="shared" ref="I18:M18" si="2">I16*1</f>
        <v>6</v>
      </c>
      <c r="J18" s="1422">
        <f t="shared" si="2"/>
        <v>0</v>
      </c>
      <c r="K18" s="1423">
        <f t="shared" si="2"/>
        <v>0</v>
      </c>
      <c r="L18" s="1396">
        <f t="shared" si="2"/>
        <v>10</v>
      </c>
      <c r="M18" s="1396">
        <f t="shared" si="2"/>
        <v>10</v>
      </c>
      <c r="N18" s="1390"/>
      <c r="O18" s="1397"/>
      <c r="P18" s="1397"/>
      <c r="Q18" s="1398"/>
      <c r="R18" s="1367"/>
      <c r="S18" s="1367"/>
      <c r="T18" s="1391"/>
      <c r="U18" s="1367"/>
      <c r="V18" s="1367"/>
      <c r="W18" s="1367"/>
    </row>
    <row r="19" spans="1:23" ht="22.2" customHeight="1" thickBot="1">
      <c r="A19" s="1424" t="s">
        <v>11</v>
      </c>
      <c r="B19" s="1425" t="s">
        <v>11</v>
      </c>
      <c r="C19" s="3721" t="s">
        <v>14</v>
      </c>
      <c r="D19" s="3722"/>
      <c r="E19" s="3722"/>
      <c r="F19" s="3722"/>
      <c r="G19" s="3723"/>
      <c r="H19" s="1426">
        <f>H18+H13+H15</f>
        <v>66</v>
      </c>
      <c r="I19" s="1426">
        <f t="shared" ref="I19:M19" si="3">I18+I13+I15</f>
        <v>66</v>
      </c>
      <c r="J19" s="1426">
        <f t="shared" si="3"/>
        <v>0</v>
      </c>
      <c r="K19" s="1427">
        <f t="shared" si="3"/>
        <v>0</v>
      </c>
      <c r="L19" s="1428">
        <f t="shared" si="3"/>
        <v>80</v>
      </c>
      <c r="M19" s="1428">
        <f t="shared" si="3"/>
        <v>90</v>
      </c>
      <c r="N19" s="1429"/>
      <c r="O19" s="1430"/>
      <c r="P19" s="1430"/>
      <c r="Q19" s="1431"/>
      <c r="R19" s="1367"/>
      <c r="S19" s="1367"/>
      <c r="T19" s="1367"/>
      <c r="U19" s="1367"/>
      <c r="V19" s="1367"/>
      <c r="W19" s="1367"/>
    </row>
    <row r="20" spans="1:23" ht="18" customHeight="1" thickBot="1">
      <c r="A20" s="1432" t="s">
        <v>11</v>
      </c>
      <c r="B20" s="24" t="s">
        <v>13</v>
      </c>
      <c r="C20" s="3079" t="s">
        <v>800</v>
      </c>
      <c r="D20" s="3080"/>
      <c r="E20" s="3080"/>
      <c r="F20" s="3080"/>
      <c r="G20" s="3080"/>
      <c r="H20" s="3080"/>
      <c r="I20" s="3080"/>
      <c r="J20" s="3080"/>
      <c r="K20" s="3080"/>
      <c r="L20" s="3080"/>
      <c r="M20" s="3080"/>
      <c r="N20" s="3080"/>
      <c r="O20" s="3080"/>
      <c r="P20" s="3080"/>
      <c r="Q20" s="3081"/>
      <c r="R20" s="1367"/>
      <c r="S20" s="1367"/>
      <c r="T20" s="1367"/>
      <c r="U20" s="1367"/>
      <c r="V20" s="1367"/>
      <c r="W20" s="1367"/>
    </row>
    <row r="21" spans="1:23">
      <c r="A21" s="3724" t="s">
        <v>11</v>
      </c>
      <c r="B21" s="2932" t="s">
        <v>13</v>
      </c>
      <c r="C21" s="3007" t="s">
        <v>11</v>
      </c>
      <c r="D21" s="3015" t="s">
        <v>472</v>
      </c>
      <c r="E21" s="3018" t="s">
        <v>40</v>
      </c>
      <c r="F21" s="3718" t="s">
        <v>164</v>
      </c>
      <c r="G21" s="1379" t="s">
        <v>36</v>
      </c>
      <c r="H21" s="1433">
        <v>10</v>
      </c>
      <c r="I21" s="1434">
        <v>10</v>
      </c>
      <c r="J21" s="1434">
        <v>0</v>
      </c>
      <c r="K21" s="1038">
        <v>0</v>
      </c>
      <c r="L21" s="1435">
        <v>20</v>
      </c>
      <c r="M21" s="1436">
        <v>25</v>
      </c>
      <c r="N21" s="1437"/>
      <c r="O21" s="1438"/>
      <c r="P21" s="1438"/>
      <c r="Q21" s="1439"/>
      <c r="R21" s="1367"/>
      <c r="S21" s="1367"/>
      <c r="T21" s="1391"/>
      <c r="U21" s="1367"/>
      <c r="V21" s="1367"/>
      <c r="W21" s="1367"/>
    </row>
    <row r="22" spans="1:23">
      <c r="A22" s="3725"/>
      <c r="B22" s="2933"/>
      <c r="C22" s="2945"/>
      <c r="D22" s="3016"/>
      <c r="E22" s="3019"/>
      <c r="F22" s="3727"/>
      <c r="G22" s="1440"/>
      <c r="H22" s="178"/>
      <c r="I22" s="1441"/>
      <c r="J22" s="1442"/>
      <c r="K22" s="1443"/>
      <c r="L22" s="1444"/>
      <c r="M22" s="1130"/>
      <c r="N22" s="1445" t="s">
        <v>473</v>
      </c>
      <c r="O22" s="1446">
        <v>5</v>
      </c>
      <c r="P22" s="1446">
        <v>5</v>
      </c>
      <c r="Q22" s="1447">
        <v>6</v>
      </c>
      <c r="R22" s="1367"/>
      <c r="S22" s="1367"/>
      <c r="T22" s="1391"/>
      <c r="U22" s="1367"/>
      <c r="V22" s="1367"/>
      <c r="W22" s="1367"/>
    </row>
    <row r="23" spans="1:23">
      <c r="A23" s="3725"/>
      <c r="B23" s="2933"/>
      <c r="C23" s="2945"/>
      <c r="D23" s="3016"/>
      <c r="E23" s="3019"/>
      <c r="F23" s="3727"/>
      <c r="G23" s="1440"/>
      <c r="H23" s="178"/>
      <c r="I23" s="1441"/>
      <c r="J23" s="1442"/>
      <c r="K23" s="1443"/>
      <c r="L23" s="1444"/>
      <c r="M23" s="1130"/>
      <c r="N23" s="1448" t="s">
        <v>801</v>
      </c>
      <c r="O23" s="569">
        <v>5</v>
      </c>
      <c r="P23" s="569">
        <v>5</v>
      </c>
      <c r="Q23" s="1449">
        <v>6</v>
      </c>
      <c r="R23" s="1367"/>
      <c r="S23" s="1367"/>
      <c r="T23" s="1391"/>
      <c r="U23" s="1367"/>
      <c r="V23" s="1367"/>
      <c r="W23" s="1367"/>
    </row>
    <row r="24" spans="1:23" ht="24">
      <c r="A24" s="3725"/>
      <c r="B24" s="2933"/>
      <c r="C24" s="2945"/>
      <c r="D24" s="3016"/>
      <c r="E24" s="3019"/>
      <c r="F24" s="3727"/>
      <c r="G24" s="1440"/>
      <c r="H24" s="178"/>
      <c r="I24" s="1441"/>
      <c r="J24" s="1442"/>
      <c r="K24" s="1443"/>
      <c r="L24" s="1444"/>
      <c r="M24" s="1130"/>
      <c r="N24" s="1450" t="s">
        <v>474</v>
      </c>
      <c r="O24" s="1446">
        <v>2</v>
      </c>
      <c r="P24" s="1446">
        <v>2</v>
      </c>
      <c r="Q24" s="1447">
        <v>2</v>
      </c>
      <c r="R24" s="1367"/>
      <c r="S24" s="1367"/>
      <c r="T24" s="1391"/>
      <c r="U24" s="1367"/>
      <c r="V24" s="1367"/>
      <c r="W24" s="1367"/>
    </row>
    <row r="25" spans="1:23" ht="24.6" thickBot="1">
      <c r="A25" s="3725"/>
      <c r="B25" s="2933"/>
      <c r="C25" s="2945"/>
      <c r="D25" s="3016"/>
      <c r="E25" s="3019"/>
      <c r="F25" s="3727"/>
      <c r="G25" s="1451"/>
      <c r="H25" s="1452"/>
      <c r="I25" s="1453"/>
      <c r="J25" s="1454"/>
      <c r="K25" s="1455"/>
      <c r="L25" s="1456"/>
      <c r="M25" s="1457"/>
      <c r="N25" s="1458" t="s">
        <v>802</v>
      </c>
      <c r="O25" s="1446">
        <v>2</v>
      </c>
      <c r="P25" s="1446">
        <v>2</v>
      </c>
      <c r="Q25" s="1447">
        <v>2</v>
      </c>
      <c r="R25" s="1367"/>
      <c r="S25" s="1367"/>
      <c r="T25" s="1391"/>
      <c r="U25" s="1367"/>
      <c r="V25" s="1367"/>
      <c r="W25" s="1367"/>
    </row>
    <row r="26" spans="1:23" ht="13.8" thickBot="1">
      <c r="A26" s="3726"/>
      <c r="B26" s="2934"/>
      <c r="C26" s="3008"/>
      <c r="D26" s="3017"/>
      <c r="E26" s="3021"/>
      <c r="F26" s="3720"/>
      <c r="G26" s="1459" t="s">
        <v>12</v>
      </c>
      <c r="H26" s="1460">
        <f t="shared" ref="H26:M26" si="4">H21*1</f>
        <v>10</v>
      </c>
      <c r="I26" s="1461">
        <f t="shared" si="4"/>
        <v>10</v>
      </c>
      <c r="J26" s="1461">
        <f t="shared" si="4"/>
        <v>0</v>
      </c>
      <c r="K26" s="1461">
        <f t="shared" si="4"/>
        <v>0</v>
      </c>
      <c r="L26" s="1461">
        <f t="shared" si="4"/>
        <v>20</v>
      </c>
      <c r="M26" s="1461">
        <f t="shared" si="4"/>
        <v>25</v>
      </c>
      <c r="N26" s="1462"/>
      <c r="O26" s="1463"/>
      <c r="P26" s="1464"/>
      <c r="Q26" s="1465"/>
      <c r="R26" s="1367"/>
      <c r="S26" s="1367"/>
      <c r="T26" s="1391"/>
      <c r="U26" s="1367"/>
      <c r="V26" s="1367"/>
      <c r="W26" s="1367"/>
    </row>
    <row r="27" spans="1:23">
      <c r="A27" s="3724" t="s">
        <v>11</v>
      </c>
      <c r="B27" s="2932" t="s">
        <v>13</v>
      </c>
      <c r="C27" s="3007" t="s">
        <v>13</v>
      </c>
      <c r="D27" s="3015" t="s">
        <v>803</v>
      </c>
      <c r="E27" s="3018" t="s">
        <v>40</v>
      </c>
      <c r="F27" s="3743" t="s">
        <v>164</v>
      </c>
      <c r="G27" s="149" t="s">
        <v>36</v>
      </c>
      <c r="H27" s="154">
        <v>0</v>
      </c>
      <c r="I27" s="150">
        <v>0</v>
      </c>
      <c r="J27" s="1466"/>
      <c r="K27" s="155">
        <v>0</v>
      </c>
      <c r="L27" s="177">
        <v>0</v>
      </c>
      <c r="M27" s="151">
        <v>0</v>
      </c>
      <c r="N27" s="1467"/>
      <c r="O27" s="1438" t="s">
        <v>41</v>
      </c>
      <c r="P27" s="1438" t="s">
        <v>41</v>
      </c>
      <c r="Q27" s="1439" t="s">
        <v>41</v>
      </c>
      <c r="R27" s="1367"/>
      <c r="S27" s="1367"/>
      <c r="T27" s="1391"/>
      <c r="U27" s="1367"/>
      <c r="V27" s="1367"/>
      <c r="W27" s="1367"/>
    </row>
    <row r="28" spans="1:23" ht="13.8" thickBot="1">
      <c r="A28" s="3726"/>
      <c r="B28" s="2934"/>
      <c r="C28" s="3008"/>
      <c r="D28" s="3017"/>
      <c r="E28" s="3021"/>
      <c r="F28" s="3744"/>
      <c r="G28" s="36" t="s">
        <v>12</v>
      </c>
      <c r="H28" s="1468">
        <f>H27*1</f>
        <v>0</v>
      </c>
      <c r="I28" s="1468">
        <f>SUM(I27:I27)</f>
        <v>0</v>
      </c>
      <c r="J28" s="1469"/>
      <c r="K28" s="1470">
        <f>SUM(K27:K27)</f>
        <v>0</v>
      </c>
      <c r="L28" s="1470">
        <f>SUM(L27:L27)</f>
        <v>0</v>
      </c>
      <c r="M28" s="1470">
        <f>SUM(M27:M27)</f>
        <v>0</v>
      </c>
      <c r="N28" s="1462"/>
      <c r="O28" s="1463"/>
      <c r="P28" s="1464"/>
      <c r="Q28" s="1465"/>
      <c r="R28" s="1367"/>
      <c r="S28" s="1367"/>
      <c r="T28" s="1391"/>
      <c r="U28" s="1367"/>
      <c r="V28" s="1367"/>
      <c r="W28" s="1367"/>
    </row>
    <row r="29" spans="1:23" ht="13.8" thickBot="1">
      <c r="A29" s="1471" t="s">
        <v>11</v>
      </c>
      <c r="B29" s="72" t="s">
        <v>13</v>
      </c>
      <c r="C29" s="3042" t="s">
        <v>14</v>
      </c>
      <c r="D29" s="3044"/>
      <c r="E29" s="3044"/>
      <c r="F29" s="3044"/>
      <c r="G29" s="3045"/>
      <c r="H29" s="1472">
        <f t="shared" ref="H29:M29" si="5">H28+H26</f>
        <v>10</v>
      </c>
      <c r="I29" s="1472">
        <f t="shared" si="5"/>
        <v>10</v>
      </c>
      <c r="J29" s="1472">
        <f t="shared" si="5"/>
        <v>0</v>
      </c>
      <c r="K29" s="1472">
        <f t="shared" si="5"/>
        <v>0</v>
      </c>
      <c r="L29" s="1472">
        <f t="shared" si="5"/>
        <v>20</v>
      </c>
      <c r="M29" s="1472">
        <f t="shared" si="5"/>
        <v>25</v>
      </c>
      <c r="N29" s="73"/>
      <c r="O29" s="105"/>
      <c r="P29" s="105"/>
      <c r="Q29" s="106"/>
      <c r="R29" s="1367"/>
      <c r="S29" s="1367"/>
      <c r="T29" s="1367"/>
      <c r="U29" s="1367"/>
      <c r="V29" s="1367"/>
      <c r="W29" s="1367"/>
    </row>
    <row r="30" spans="1:23" ht="13.8" thickBot="1">
      <c r="A30" s="1432" t="s">
        <v>11</v>
      </c>
      <c r="B30" s="24" t="s">
        <v>34</v>
      </c>
      <c r="C30" s="3733" t="s">
        <v>475</v>
      </c>
      <c r="D30" s="3734"/>
      <c r="E30" s="3734"/>
      <c r="F30" s="3734"/>
      <c r="G30" s="3734"/>
      <c r="H30" s="3734"/>
      <c r="I30" s="3734"/>
      <c r="J30" s="3734"/>
      <c r="K30" s="3734"/>
      <c r="L30" s="3734"/>
      <c r="M30" s="3734"/>
      <c r="N30" s="3734"/>
      <c r="O30" s="3734"/>
      <c r="P30" s="3734"/>
      <c r="Q30" s="3735"/>
      <c r="R30" s="1367"/>
      <c r="S30" s="1367"/>
      <c r="T30" s="1367"/>
      <c r="U30" s="1367"/>
      <c r="V30" s="1367"/>
      <c r="W30" s="1367"/>
    </row>
    <row r="31" spans="1:23">
      <c r="A31" s="1368" t="s">
        <v>11</v>
      </c>
      <c r="B31" s="97" t="s">
        <v>34</v>
      </c>
      <c r="C31" s="3736" t="s">
        <v>11</v>
      </c>
      <c r="D31" s="3082" t="s">
        <v>476</v>
      </c>
      <c r="E31" s="3018" t="s">
        <v>40</v>
      </c>
      <c r="F31" s="3097" t="s">
        <v>164</v>
      </c>
      <c r="G31" s="3741" t="s">
        <v>36</v>
      </c>
      <c r="H31" s="160">
        <v>30</v>
      </c>
      <c r="I31" s="150">
        <v>30</v>
      </c>
      <c r="J31" s="150">
        <v>0</v>
      </c>
      <c r="K31" s="1473">
        <v>0</v>
      </c>
      <c r="L31" s="1030">
        <v>40</v>
      </c>
      <c r="M31" s="1473">
        <v>50</v>
      </c>
      <c r="N31" s="1474" t="s">
        <v>477</v>
      </c>
      <c r="O31" s="1475" t="s">
        <v>41</v>
      </c>
      <c r="P31" s="1475" t="s">
        <v>41</v>
      </c>
      <c r="Q31" s="1476" t="s">
        <v>41</v>
      </c>
      <c r="R31" s="1367"/>
      <c r="S31" s="1367"/>
      <c r="T31" s="1391"/>
      <c r="U31" s="1367"/>
      <c r="V31" s="1367"/>
      <c r="W31" s="1367"/>
    </row>
    <row r="32" spans="1:23">
      <c r="A32" s="1413"/>
      <c r="B32" s="284"/>
      <c r="C32" s="3737"/>
      <c r="D32" s="3083"/>
      <c r="E32" s="3020"/>
      <c r="F32" s="3739"/>
      <c r="G32" s="3742"/>
      <c r="H32" s="1477"/>
      <c r="I32" s="1478"/>
      <c r="J32" s="1478"/>
      <c r="K32" s="1479"/>
      <c r="L32" s="1480"/>
      <c r="M32" s="1479"/>
      <c r="N32" s="1481"/>
      <c r="O32" s="1482"/>
      <c r="P32" s="1482"/>
      <c r="Q32" s="1483"/>
      <c r="R32" s="1367"/>
      <c r="S32" s="1367"/>
      <c r="T32" s="1391"/>
      <c r="U32" s="1367"/>
      <c r="V32" s="1367"/>
      <c r="W32" s="1367"/>
    </row>
    <row r="33" spans="1:23" ht="13.8" thickBot="1">
      <c r="A33" s="1484"/>
      <c r="B33" s="104"/>
      <c r="C33" s="3738"/>
      <c r="D33" s="3084"/>
      <c r="E33" s="3021"/>
      <c r="F33" s="3740"/>
      <c r="G33" s="1459" t="s">
        <v>12</v>
      </c>
      <c r="H33" s="1460">
        <f>H31</f>
        <v>30</v>
      </c>
      <c r="I33" s="1485">
        <f>I31</f>
        <v>30</v>
      </c>
      <c r="J33" s="1485">
        <f>J31</f>
        <v>0</v>
      </c>
      <c r="K33" s="1486">
        <f>K31</f>
        <v>0</v>
      </c>
      <c r="L33" s="1487">
        <f>L31*1</f>
        <v>40</v>
      </c>
      <c r="M33" s="1486">
        <f>M31*1</f>
        <v>50</v>
      </c>
      <c r="N33" s="1354"/>
      <c r="O33" s="1488"/>
      <c r="P33" s="1488"/>
      <c r="Q33" s="1489"/>
      <c r="R33" s="1367"/>
      <c r="S33" s="1367"/>
      <c r="T33" s="1391"/>
      <c r="U33" s="1367"/>
      <c r="V33" s="1367"/>
      <c r="W33" s="1367"/>
    </row>
    <row r="34" spans="1:23">
      <c r="A34" s="1368" t="s">
        <v>11</v>
      </c>
      <c r="B34" s="97" t="s">
        <v>34</v>
      </c>
      <c r="C34" s="3736" t="s">
        <v>13</v>
      </c>
      <c r="D34" s="3082" t="s">
        <v>804</v>
      </c>
      <c r="E34" s="3018" t="s">
        <v>40</v>
      </c>
      <c r="F34" s="3097" t="s">
        <v>164</v>
      </c>
      <c r="G34" s="3741" t="s">
        <v>36</v>
      </c>
      <c r="H34" s="160">
        <f>I34+K34</f>
        <v>0</v>
      </c>
      <c r="I34" s="1490">
        <v>0</v>
      </c>
      <c r="J34" s="150">
        <v>0</v>
      </c>
      <c r="K34" s="1473">
        <v>0</v>
      </c>
      <c r="L34" s="151">
        <v>0</v>
      </c>
      <c r="M34" s="151">
        <v>35</v>
      </c>
      <c r="N34" s="1474" t="s">
        <v>805</v>
      </c>
      <c r="O34" s="1475">
        <v>0</v>
      </c>
      <c r="P34" s="1475">
        <v>0</v>
      </c>
      <c r="Q34" s="1476">
        <v>1</v>
      </c>
      <c r="R34" s="1367"/>
      <c r="S34" s="1367"/>
      <c r="T34" s="1391"/>
      <c r="U34" s="1367"/>
      <c r="V34" s="1367"/>
      <c r="W34" s="1367"/>
    </row>
    <row r="35" spans="1:23">
      <c r="A35" s="1413"/>
      <c r="B35" s="284"/>
      <c r="C35" s="3737"/>
      <c r="D35" s="3083"/>
      <c r="E35" s="3020"/>
      <c r="F35" s="3739"/>
      <c r="G35" s="3742"/>
      <c r="H35" s="1477"/>
      <c r="I35" s="1478"/>
      <c r="J35" s="1478"/>
      <c r="K35" s="1479"/>
      <c r="L35" s="1491"/>
      <c r="M35" s="1491"/>
      <c r="N35" s="1481"/>
      <c r="O35" s="1482"/>
      <c r="P35" s="1482"/>
      <c r="Q35" s="1483"/>
      <c r="R35" s="1367"/>
      <c r="S35" s="1367"/>
      <c r="T35" s="1391"/>
      <c r="U35" s="1367"/>
      <c r="V35" s="1367"/>
      <c r="W35" s="1367"/>
    </row>
    <row r="36" spans="1:23" ht="13.8" thickBot="1">
      <c r="A36" s="1484"/>
      <c r="B36" s="104"/>
      <c r="C36" s="3738"/>
      <c r="D36" s="3084"/>
      <c r="E36" s="3021"/>
      <c r="F36" s="3740"/>
      <c r="G36" s="1459" t="s">
        <v>12</v>
      </c>
      <c r="H36" s="1460">
        <f>H34</f>
        <v>0</v>
      </c>
      <c r="I36" s="1485">
        <f>I34</f>
        <v>0</v>
      </c>
      <c r="J36" s="1485">
        <f>J34</f>
        <v>0</v>
      </c>
      <c r="K36" s="1486">
        <f>K34</f>
        <v>0</v>
      </c>
      <c r="L36" s="1492">
        <f>L34*1</f>
        <v>0</v>
      </c>
      <c r="M36" s="1492">
        <f>M34*1</f>
        <v>35</v>
      </c>
      <c r="N36" s="1354"/>
      <c r="O36" s="1488"/>
      <c r="P36" s="1488"/>
      <c r="Q36" s="1489"/>
      <c r="R36" s="1367"/>
      <c r="S36" s="1367"/>
      <c r="T36" s="1391"/>
      <c r="U36" s="1367"/>
      <c r="V36" s="1367"/>
      <c r="W36" s="1367"/>
    </row>
    <row r="37" spans="1:23">
      <c r="A37" s="1368" t="s">
        <v>11</v>
      </c>
      <c r="B37" s="97" t="s">
        <v>34</v>
      </c>
      <c r="C37" s="3736" t="s">
        <v>34</v>
      </c>
      <c r="D37" s="3082" t="s">
        <v>478</v>
      </c>
      <c r="E37" s="3018" t="s">
        <v>40</v>
      </c>
      <c r="F37" s="3097" t="s">
        <v>806</v>
      </c>
      <c r="G37" s="148" t="s">
        <v>36</v>
      </c>
      <c r="H37" s="160">
        <v>49</v>
      </c>
      <c r="I37" s="150">
        <v>49</v>
      </c>
      <c r="J37" s="150"/>
      <c r="K37" s="1473">
        <v>0</v>
      </c>
      <c r="L37" s="151">
        <v>45</v>
      </c>
      <c r="M37" s="151">
        <v>45</v>
      </c>
      <c r="N37" s="1493" t="s">
        <v>479</v>
      </c>
      <c r="O37" s="1494">
        <v>4</v>
      </c>
      <c r="P37" s="1494">
        <v>3</v>
      </c>
      <c r="Q37" s="1495">
        <v>3</v>
      </c>
      <c r="R37" s="1367"/>
      <c r="S37" s="1367"/>
      <c r="T37" s="1391"/>
      <c r="U37" s="1367"/>
      <c r="V37" s="1367"/>
      <c r="W37" s="1367"/>
    </row>
    <row r="38" spans="1:23">
      <c r="A38" s="1413"/>
      <c r="B38" s="284"/>
      <c r="C38" s="3751"/>
      <c r="D38" s="3083"/>
      <c r="E38" s="3019"/>
      <c r="F38" s="3098"/>
      <c r="G38" s="1496"/>
      <c r="H38" s="1497"/>
      <c r="I38" s="1497"/>
      <c r="J38" s="1497"/>
      <c r="K38" s="179"/>
      <c r="L38" s="1132"/>
      <c r="M38" s="1132"/>
      <c r="N38" s="116"/>
      <c r="O38" s="1498"/>
      <c r="P38" s="1498"/>
      <c r="Q38" s="1499"/>
      <c r="R38" s="1367"/>
      <c r="S38" s="1367"/>
      <c r="T38" s="1391"/>
      <c r="U38" s="1367"/>
      <c r="V38" s="1367"/>
      <c r="W38" s="1367"/>
    </row>
    <row r="39" spans="1:23" ht="13.8" thickBot="1">
      <c r="A39" s="1484"/>
      <c r="B39" s="104"/>
      <c r="C39" s="3738"/>
      <c r="D39" s="3084"/>
      <c r="E39" s="3021"/>
      <c r="F39" s="3740"/>
      <c r="G39" s="1459" t="s">
        <v>12</v>
      </c>
      <c r="H39" s="1460">
        <f>H37*1</f>
        <v>49</v>
      </c>
      <c r="I39" s="1460">
        <v>49</v>
      </c>
      <c r="J39" s="1460">
        <f>J37</f>
        <v>0</v>
      </c>
      <c r="K39" s="1500">
        <f>K37</f>
        <v>0</v>
      </c>
      <c r="L39" s="1492">
        <v>55</v>
      </c>
      <c r="M39" s="1492">
        <v>55</v>
      </c>
      <c r="N39" s="1501"/>
      <c r="O39" s="1488"/>
      <c r="P39" s="1488"/>
      <c r="Q39" s="1489"/>
      <c r="R39" s="1367"/>
      <c r="S39" s="1367"/>
      <c r="T39" s="1391"/>
      <c r="U39" s="1367"/>
      <c r="V39" s="1367"/>
      <c r="W39" s="1367"/>
    </row>
    <row r="40" spans="1:23">
      <c r="A40" s="1368" t="s">
        <v>11</v>
      </c>
      <c r="B40" s="97" t="s">
        <v>34</v>
      </c>
      <c r="C40" s="3736" t="s">
        <v>35</v>
      </c>
      <c r="D40" s="3745" t="s">
        <v>480</v>
      </c>
      <c r="E40" s="3018" t="s">
        <v>40</v>
      </c>
      <c r="F40" s="3097" t="s">
        <v>799</v>
      </c>
      <c r="G40" s="1502" t="s">
        <v>36</v>
      </c>
      <c r="H40" s="160">
        <v>10</v>
      </c>
      <c r="I40" s="150">
        <v>10</v>
      </c>
      <c r="J40" s="150"/>
      <c r="K40" s="1473">
        <v>0</v>
      </c>
      <c r="L40" s="151">
        <v>15</v>
      </c>
      <c r="M40" s="151">
        <v>15</v>
      </c>
      <c r="N40" s="1503" t="s">
        <v>807</v>
      </c>
      <c r="O40" s="1475">
        <v>2</v>
      </c>
      <c r="P40" s="1475">
        <v>2</v>
      </c>
      <c r="Q40" s="1476">
        <v>2</v>
      </c>
      <c r="R40" s="1367"/>
      <c r="S40" s="1367"/>
      <c r="T40" s="1391"/>
      <c r="U40" s="1367"/>
      <c r="V40" s="1367"/>
      <c r="W40" s="1367"/>
    </row>
    <row r="41" spans="1:23" ht="13.8" thickBot="1">
      <c r="A41" s="1484"/>
      <c r="B41" s="104"/>
      <c r="C41" s="3738"/>
      <c r="D41" s="3746"/>
      <c r="E41" s="3021"/>
      <c r="F41" s="3740"/>
      <c r="G41" s="1459" t="s">
        <v>12</v>
      </c>
      <c r="H41" s="1460">
        <f>H40</f>
        <v>10</v>
      </c>
      <c r="I41" s="1460">
        <f>I40</f>
        <v>10</v>
      </c>
      <c r="J41" s="1460">
        <f>J40</f>
        <v>0</v>
      </c>
      <c r="K41" s="1460">
        <f>K40</f>
        <v>0</v>
      </c>
      <c r="L41" s="1460">
        <f>L40*1</f>
        <v>15</v>
      </c>
      <c r="M41" s="1460">
        <f>M40*1</f>
        <v>15</v>
      </c>
      <c r="N41" s="1354"/>
      <c r="O41" s="1488"/>
      <c r="P41" s="1488"/>
      <c r="Q41" s="1489"/>
      <c r="R41" s="1367"/>
      <c r="S41" s="1367"/>
      <c r="T41" s="1391"/>
      <c r="U41" s="1367"/>
      <c r="V41" s="1367"/>
      <c r="W41" s="1367"/>
    </row>
    <row r="42" spans="1:23" ht="13.8" thickBot="1">
      <c r="A42" s="1421" t="s">
        <v>11</v>
      </c>
      <c r="B42" s="96" t="s">
        <v>34</v>
      </c>
      <c r="C42" s="3747" t="s">
        <v>14</v>
      </c>
      <c r="D42" s="3748"/>
      <c r="E42" s="3748"/>
      <c r="F42" s="3748"/>
      <c r="G42" s="3748"/>
      <c r="H42" s="1504">
        <f>H33+H41+H39+H36</f>
        <v>89</v>
      </c>
      <c r="I42" s="1504">
        <f t="shared" ref="I42:M42" si="6">I33+I41+I39+I36</f>
        <v>89</v>
      </c>
      <c r="J42" s="1504">
        <f t="shared" si="6"/>
        <v>0</v>
      </c>
      <c r="K42" s="1504">
        <f t="shared" si="6"/>
        <v>0</v>
      </c>
      <c r="L42" s="1504">
        <f t="shared" si="6"/>
        <v>110</v>
      </c>
      <c r="M42" s="1504">
        <f t="shared" si="6"/>
        <v>155</v>
      </c>
      <c r="N42" s="1505"/>
      <c r="O42" s="74"/>
      <c r="P42" s="74"/>
      <c r="Q42" s="75"/>
      <c r="R42" s="127"/>
      <c r="S42" s="127"/>
      <c r="T42" s="127"/>
      <c r="U42" s="127"/>
      <c r="V42" s="127"/>
      <c r="W42" s="127"/>
    </row>
    <row r="43" spans="1:23" ht="13.8" thickBot="1">
      <c r="A43" s="1432" t="s">
        <v>11</v>
      </c>
      <c r="B43" s="3749" t="s">
        <v>59</v>
      </c>
      <c r="C43" s="3750"/>
      <c r="D43" s="3750"/>
      <c r="E43" s="3750"/>
      <c r="F43" s="3750"/>
      <c r="G43" s="3750"/>
      <c r="H43" s="1506">
        <f>H42+H29+H19</f>
        <v>165</v>
      </c>
      <c r="I43" s="1506">
        <f t="shared" ref="I43:M43" si="7">I42+I29+I19</f>
        <v>165</v>
      </c>
      <c r="J43" s="1506">
        <f t="shared" si="7"/>
        <v>0</v>
      </c>
      <c r="K43" s="1506">
        <f t="shared" si="7"/>
        <v>0</v>
      </c>
      <c r="L43" s="1506">
        <f t="shared" si="7"/>
        <v>210</v>
      </c>
      <c r="M43" s="1506">
        <f t="shared" si="7"/>
        <v>270</v>
      </c>
      <c r="N43" s="1507"/>
      <c r="O43" s="83"/>
      <c r="P43" s="83"/>
      <c r="Q43" s="84"/>
      <c r="R43" s="127"/>
      <c r="S43" s="127"/>
      <c r="T43" s="127"/>
      <c r="U43" s="127"/>
      <c r="V43" s="127"/>
      <c r="W43" s="127"/>
    </row>
    <row r="44" spans="1:23" ht="13.8" thickBot="1">
      <c r="A44" s="1366" t="s">
        <v>13</v>
      </c>
      <c r="B44" s="3025" t="s">
        <v>808</v>
      </c>
      <c r="C44" s="3025"/>
      <c r="D44" s="3025"/>
      <c r="E44" s="3025"/>
      <c r="F44" s="3025"/>
      <c r="G44" s="3025"/>
      <c r="H44" s="3025"/>
      <c r="I44" s="3025"/>
      <c r="J44" s="3025"/>
      <c r="K44" s="3025"/>
      <c r="L44" s="3025"/>
      <c r="M44" s="3025"/>
      <c r="N44" s="3025"/>
      <c r="O44" s="3025"/>
      <c r="P44" s="3025"/>
      <c r="Q44" s="3026"/>
      <c r="R44" s="127"/>
      <c r="S44" s="127"/>
      <c r="T44" s="127"/>
      <c r="U44" s="127"/>
      <c r="V44" s="127"/>
      <c r="W44" s="127"/>
    </row>
    <row r="45" spans="1:23" ht="13.8" thickBot="1">
      <c r="A45" s="1432" t="s">
        <v>13</v>
      </c>
      <c r="B45" s="24" t="s">
        <v>11</v>
      </c>
      <c r="C45" s="3027" t="s">
        <v>809</v>
      </c>
      <c r="D45" s="3027"/>
      <c r="E45" s="3027"/>
      <c r="F45" s="3027"/>
      <c r="G45" s="3027"/>
      <c r="H45" s="3027"/>
      <c r="I45" s="3027"/>
      <c r="J45" s="3027"/>
      <c r="K45" s="3027"/>
      <c r="L45" s="3027"/>
      <c r="M45" s="3027"/>
      <c r="N45" s="3709"/>
      <c r="O45" s="3709"/>
      <c r="P45" s="3709"/>
      <c r="Q45" s="3710"/>
      <c r="R45" s="127"/>
      <c r="S45" s="127"/>
      <c r="T45" s="127"/>
      <c r="U45" s="127"/>
      <c r="V45" s="127"/>
      <c r="W45" s="127"/>
    </row>
    <row r="46" spans="1:23">
      <c r="A46" s="3711" t="s">
        <v>13</v>
      </c>
      <c r="B46" s="2947" t="s">
        <v>11</v>
      </c>
      <c r="C46" s="3007" t="s">
        <v>11</v>
      </c>
      <c r="D46" s="3715" t="s">
        <v>481</v>
      </c>
      <c r="E46" s="3018" t="s">
        <v>40</v>
      </c>
      <c r="F46" s="3752" t="s">
        <v>810</v>
      </c>
      <c r="G46" s="1399" t="s">
        <v>36</v>
      </c>
      <c r="H46" s="145">
        <f>I46+K46</f>
        <v>0</v>
      </c>
      <c r="I46" s="146">
        <v>0</v>
      </c>
      <c r="J46" s="146">
        <v>0</v>
      </c>
      <c r="K46" s="1411">
        <v>0</v>
      </c>
      <c r="L46" s="1508">
        <v>0</v>
      </c>
      <c r="M46" s="1509">
        <v>0</v>
      </c>
      <c r="N46" s="3753"/>
      <c r="O46" s="1510" t="s">
        <v>41</v>
      </c>
      <c r="P46" s="1511" t="s">
        <v>41</v>
      </c>
      <c r="Q46" s="1512" t="s">
        <v>41</v>
      </c>
      <c r="R46" s="127"/>
      <c r="S46" s="127"/>
      <c r="T46" s="127"/>
      <c r="U46" s="127"/>
      <c r="V46" s="127"/>
      <c r="W46" s="127"/>
    </row>
    <row r="47" spans="1:23">
      <c r="A47" s="3712"/>
      <c r="B47" s="3714"/>
      <c r="C47" s="3070"/>
      <c r="D47" s="3716"/>
      <c r="E47" s="3020"/>
      <c r="F47" s="3719"/>
      <c r="G47" s="1513"/>
      <c r="H47" s="1514"/>
      <c r="I47" s="1515"/>
      <c r="J47" s="1515"/>
      <c r="K47" s="1516"/>
      <c r="L47" s="1517"/>
      <c r="M47" s="1518"/>
      <c r="N47" s="3754"/>
      <c r="O47" s="47"/>
      <c r="P47" s="48"/>
      <c r="Q47" s="1250"/>
      <c r="R47" s="127"/>
      <c r="S47" s="127"/>
      <c r="T47" s="127"/>
      <c r="U47" s="127"/>
      <c r="V47" s="127"/>
      <c r="W47" s="127"/>
    </row>
    <row r="48" spans="1:23" ht="13.8" thickBot="1">
      <c r="A48" s="3713"/>
      <c r="B48" s="2949"/>
      <c r="C48" s="3008"/>
      <c r="D48" s="3717"/>
      <c r="E48" s="3021"/>
      <c r="F48" s="3720"/>
      <c r="G48" s="1392" t="s">
        <v>12</v>
      </c>
      <c r="H48" s="1395">
        <f t="shared" ref="H48:M48" si="8">H46+H47</f>
        <v>0</v>
      </c>
      <c r="I48" s="1395">
        <f t="shared" si="8"/>
        <v>0</v>
      </c>
      <c r="J48" s="1395">
        <f t="shared" si="8"/>
        <v>0</v>
      </c>
      <c r="K48" s="1395">
        <f t="shared" si="8"/>
        <v>0</v>
      </c>
      <c r="L48" s="1519">
        <f t="shared" si="8"/>
        <v>0</v>
      </c>
      <c r="M48" s="1394">
        <f t="shared" si="8"/>
        <v>0</v>
      </c>
      <c r="N48" s="1520"/>
      <c r="O48" s="50"/>
      <c r="P48" s="51"/>
      <c r="Q48" s="1251"/>
      <c r="R48" s="127"/>
      <c r="S48" s="127"/>
      <c r="T48" s="127"/>
      <c r="U48" s="127"/>
      <c r="V48" s="127"/>
      <c r="W48" s="127"/>
    </row>
    <row r="49" spans="1:23" ht="24">
      <c r="A49" s="3711" t="s">
        <v>13</v>
      </c>
      <c r="B49" s="2947" t="s">
        <v>11</v>
      </c>
      <c r="C49" s="3007" t="s">
        <v>34</v>
      </c>
      <c r="D49" s="3715" t="s">
        <v>811</v>
      </c>
      <c r="E49" s="3018" t="s">
        <v>40</v>
      </c>
      <c r="F49" s="3752" t="s">
        <v>810</v>
      </c>
      <c r="G49" s="1521" t="s">
        <v>36</v>
      </c>
      <c r="H49" s="1522">
        <f>I49+K49</f>
        <v>90</v>
      </c>
      <c r="I49" s="1380">
        <v>90</v>
      </c>
      <c r="J49" s="1380">
        <v>0</v>
      </c>
      <c r="K49" s="1380">
        <v>0</v>
      </c>
      <c r="L49" s="1523">
        <v>100</v>
      </c>
      <c r="M49" s="1524">
        <v>110</v>
      </c>
      <c r="N49" s="1525" t="s">
        <v>482</v>
      </c>
      <c r="O49" s="1526" t="s">
        <v>41</v>
      </c>
      <c r="P49" s="1527" t="s">
        <v>41</v>
      </c>
      <c r="Q49" s="1528" t="s">
        <v>41</v>
      </c>
      <c r="R49" s="127"/>
      <c r="S49" s="127"/>
      <c r="T49" s="127"/>
      <c r="U49" s="127"/>
      <c r="V49" s="127"/>
      <c r="W49" s="127"/>
    </row>
    <row r="50" spans="1:23" ht="24">
      <c r="A50" s="3756"/>
      <c r="B50" s="2948"/>
      <c r="C50" s="2945"/>
      <c r="D50" s="3757"/>
      <c r="E50" s="3019"/>
      <c r="F50" s="3759"/>
      <c r="G50" s="1529"/>
      <c r="H50" s="1530"/>
      <c r="I50" s="1416"/>
      <c r="J50" s="1416"/>
      <c r="K50" s="1416"/>
      <c r="L50" s="1531"/>
      <c r="M50" s="1532"/>
      <c r="N50" s="1533" t="s">
        <v>483</v>
      </c>
      <c r="O50" s="1534">
        <v>2</v>
      </c>
      <c r="P50" s="1535">
        <v>2</v>
      </c>
      <c r="Q50" s="1536">
        <v>2</v>
      </c>
      <c r="R50" s="127"/>
      <c r="S50" s="127"/>
      <c r="T50" s="127"/>
      <c r="U50" s="127"/>
      <c r="V50" s="127"/>
      <c r="W50" s="127"/>
    </row>
    <row r="51" spans="1:23">
      <c r="A51" s="3756"/>
      <c r="B51" s="2948"/>
      <c r="C51" s="2945"/>
      <c r="D51" s="3757"/>
      <c r="E51" s="3019"/>
      <c r="F51" s="3759"/>
      <c r="G51" s="1529"/>
      <c r="H51" s="1530"/>
      <c r="I51" s="1416"/>
      <c r="J51" s="1416"/>
      <c r="K51" s="1416"/>
      <c r="L51" s="1531"/>
      <c r="M51" s="1532"/>
      <c r="N51" s="1533" t="s">
        <v>484</v>
      </c>
      <c r="O51" s="1534" t="s">
        <v>41</v>
      </c>
      <c r="P51" s="1535" t="s">
        <v>41</v>
      </c>
      <c r="Q51" s="1536" t="s">
        <v>41</v>
      </c>
      <c r="R51" s="127"/>
      <c r="S51" s="127"/>
      <c r="T51" s="127"/>
      <c r="U51" s="127"/>
      <c r="V51" s="127"/>
      <c r="W51" s="127"/>
    </row>
    <row r="52" spans="1:23" ht="24">
      <c r="A52" s="3712"/>
      <c r="B52" s="3714"/>
      <c r="C52" s="3070"/>
      <c r="D52" s="3757"/>
      <c r="E52" s="3020"/>
      <c r="F52" s="3719"/>
      <c r="G52" s="47"/>
      <c r="H52" s="1530"/>
      <c r="I52" s="1416"/>
      <c r="J52" s="1416"/>
      <c r="K52" s="1416"/>
      <c r="L52" s="1416"/>
      <c r="M52" s="1537"/>
      <c r="N52" s="1538" t="s">
        <v>812</v>
      </c>
      <c r="O52" s="1539" t="s">
        <v>41</v>
      </c>
      <c r="P52" s="1540" t="s">
        <v>41</v>
      </c>
      <c r="Q52" s="1541" t="s">
        <v>41</v>
      </c>
      <c r="R52" s="127"/>
      <c r="S52" s="127"/>
      <c r="T52" s="127"/>
      <c r="U52" s="127"/>
      <c r="V52" s="127"/>
      <c r="W52" s="127"/>
    </row>
    <row r="53" spans="1:23">
      <c r="A53" s="3712"/>
      <c r="B53" s="3714"/>
      <c r="C53" s="3070"/>
      <c r="D53" s="3757"/>
      <c r="E53" s="3020"/>
      <c r="F53" s="3719"/>
      <c r="G53" s="47"/>
      <c r="H53" s="1542"/>
      <c r="I53" s="1387"/>
      <c r="J53" s="1387"/>
      <c r="K53" s="1387"/>
      <c r="L53" s="1387"/>
      <c r="M53" s="1388"/>
      <c r="N53" s="1543" t="s">
        <v>813</v>
      </c>
      <c r="O53" s="1544">
        <v>1</v>
      </c>
      <c r="P53" s="1545">
        <v>1</v>
      </c>
      <c r="Q53" s="1546">
        <v>1</v>
      </c>
      <c r="R53" s="127"/>
      <c r="S53" s="127"/>
      <c r="T53" s="127"/>
      <c r="U53" s="127"/>
      <c r="V53" s="127"/>
      <c r="W53" s="127"/>
    </row>
    <row r="54" spans="1:23" ht="13.8" thickBot="1">
      <c r="A54" s="3713"/>
      <c r="B54" s="2949"/>
      <c r="C54" s="3008"/>
      <c r="D54" s="3758"/>
      <c r="E54" s="3021"/>
      <c r="F54" s="3720"/>
      <c r="G54" s="1547" t="s">
        <v>12</v>
      </c>
      <c r="H54" s="1548">
        <f t="shared" ref="H54:M54" si="9">H49+H52</f>
        <v>90</v>
      </c>
      <c r="I54" s="1549">
        <f t="shared" si="9"/>
        <v>90</v>
      </c>
      <c r="J54" s="1549">
        <f t="shared" si="9"/>
        <v>0</v>
      </c>
      <c r="K54" s="1549">
        <f t="shared" si="9"/>
        <v>0</v>
      </c>
      <c r="L54" s="1549">
        <f t="shared" si="9"/>
        <v>100</v>
      </c>
      <c r="M54" s="1550">
        <f t="shared" si="9"/>
        <v>110</v>
      </c>
      <c r="N54" s="1551"/>
      <c r="O54" s="1552"/>
      <c r="P54" s="1553"/>
      <c r="Q54" s="1398"/>
      <c r="R54" s="127"/>
      <c r="S54" s="127"/>
      <c r="T54" s="127"/>
      <c r="U54" s="127"/>
      <c r="V54" s="127"/>
      <c r="W54" s="127"/>
    </row>
    <row r="55" spans="1:23" ht="13.8" thickBot="1">
      <c r="A55" s="1432" t="s">
        <v>13</v>
      </c>
      <c r="B55" s="24" t="s">
        <v>11</v>
      </c>
      <c r="C55" s="3747" t="s">
        <v>14</v>
      </c>
      <c r="D55" s="3748"/>
      <c r="E55" s="3748"/>
      <c r="F55" s="3748"/>
      <c r="G55" s="3748"/>
      <c r="H55" s="1472">
        <f t="shared" ref="H55:M55" si="10">H54+H48</f>
        <v>90</v>
      </c>
      <c r="I55" s="2149">
        <f t="shared" si="10"/>
        <v>90</v>
      </c>
      <c r="J55" s="2149">
        <f t="shared" si="10"/>
        <v>0</v>
      </c>
      <c r="K55" s="2149">
        <f t="shared" si="10"/>
        <v>0</v>
      </c>
      <c r="L55" s="2149">
        <f t="shared" si="10"/>
        <v>100</v>
      </c>
      <c r="M55" s="2150">
        <f t="shared" si="10"/>
        <v>110</v>
      </c>
      <c r="N55" s="105"/>
      <c r="O55" s="105"/>
      <c r="P55" s="105"/>
      <c r="Q55" s="106"/>
      <c r="R55" s="127"/>
      <c r="S55" s="127"/>
      <c r="T55" s="127"/>
      <c r="U55" s="127"/>
      <c r="V55" s="127"/>
      <c r="W55" s="127"/>
    </row>
    <row r="56" spans="1:23" ht="13.8" thickBot="1">
      <c r="A56" s="1432" t="s">
        <v>13</v>
      </c>
      <c r="B56" s="3749" t="s">
        <v>59</v>
      </c>
      <c r="C56" s="3750"/>
      <c r="D56" s="3750"/>
      <c r="E56" s="3750"/>
      <c r="F56" s="3750"/>
      <c r="G56" s="3750"/>
      <c r="H56" s="1554">
        <f t="shared" ref="H56:M56" si="11">H55*1</f>
        <v>90</v>
      </c>
      <c r="I56" s="1554">
        <f t="shared" si="11"/>
        <v>90</v>
      </c>
      <c r="J56" s="1554">
        <f t="shared" si="11"/>
        <v>0</v>
      </c>
      <c r="K56" s="1554">
        <f t="shared" si="11"/>
        <v>0</v>
      </c>
      <c r="L56" s="1554">
        <f t="shared" si="11"/>
        <v>100</v>
      </c>
      <c r="M56" s="1554">
        <f t="shared" si="11"/>
        <v>110</v>
      </c>
      <c r="N56" s="83"/>
      <c r="O56" s="83"/>
      <c r="P56" s="83"/>
      <c r="Q56" s="84"/>
      <c r="R56" s="127"/>
      <c r="S56" s="127"/>
      <c r="T56" s="127"/>
      <c r="U56" s="127"/>
      <c r="V56" s="127"/>
      <c r="W56" s="127"/>
    </row>
    <row r="57" spans="1:23" s="123" customFormat="1" ht="13.8" thickBot="1">
      <c r="A57" s="1563"/>
      <c r="B57" s="1971"/>
      <c r="C57" s="1971"/>
      <c r="D57" s="1971"/>
      <c r="E57" s="1971"/>
      <c r="F57" s="1971"/>
      <c r="G57" s="1971" t="s">
        <v>564</v>
      </c>
      <c r="H57" s="1002">
        <v>0.86</v>
      </c>
      <c r="I57" s="1002">
        <v>0.86</v>
      </c>
      <c r="J57" s="1002"/>
      <c r="K57" s="1002"/>
      <c r="L57" s="1002"/>
      <c r="M57" s="1002"/>
      <c r="N57" s="1564"/>
      <c r="O57" s="1564"/>
      <c r="P57" s="1564"/>
      <c r="Q57" s="1565"/>
      <c r="R57" s="127"/>
      <c r="S57" s="127"/>
      <c r="T57" s="127"/>
      <c r="U57" s="127"/>
      <c r="V57" s="127"/>
      <c r="W57" s="127"/>
    </row>
    <row r="58" spans="1:23" s="123" customFormat="1" ht="13.8" thickBot="1">
      <c r="A58" s="1563"/>
      <c r="B58" s="1971"/>
      <c r="C58" s="1971"/>
      <c r="D58" s="3119" t="s">
        <v>726</v>
      </c>
      <c r="E58" s="3119"/>
      <c r="F58" s="3119"/>
      <c r="G58" s="3766"/>
      <c r="H58" s="1002">
        <f>H59-H57</f>
        <v>255</v>
      </c>
      <c r="I58" s="1002">
        <f t="shared" ref="I58:M58" si="12">I59-I57</f>
        <v>255</v>
      </c>
      <c r="J58" s="1002">
        <f t="shared" si="12"/>
        <v>0</v>
      </c>
      <c r="K58" s="1002">
        <f t="shared" si="12"/>
        <v>0</v>
      </c>
      <c r="L58" s="1002">
        <f t="shared" si="12"/>
        <v>310</v>
      </c>
      <c r="M58" s="1002">
        <f t="shared" si="12"/>
        <v>380</v>
      </c>
      <c r="N58" s="1564"/>
      <c r="O58" s="1564"/>
      <c r="P58" s="1564"/>
      <c r="Q58" s="1565"/>
      <c r="R58" s="127"/>
      <c r="S58" s="127"/>
      <c r="T58" s="127"/>
      <c r="U58" s="127"/>
      <c r="V58" s="127"/>
      <c r="W58" s="127"/>
    </row>
    <row r="59" spans="1:23" ht="13.8" thickBot="1">
      <c r="A59" s="1555" t="s">
        <v>11</v>
      </c>
      <c r="B59" s="3120" t="s">
        <v>15</v>
      </c>
      <c r="C59" s="3120"/>
      <c r="D59" s="3120"/>
      <c r="E59" s="3120"/>
      <c r="F59" s="3120"/>
      <c r="G59" s="3120"/>
      <c r="H59" s="1191">
        <f>H56+H43+H57</f>
        <v>255.86</v>
      </c>
      <c r="I59" s="2725">
        <f t="shared" ref="I59:M59" si="13">I56+I43+I57</f>
        <v>255.86</v>
      </c>
      <c r="J59" s="1191">
        <f t="shared" si="13"/>
        <v>0</v>
      </c>
      <c r="K59" s="1191">
        <f t="shared" si="13"/>
        <v>0</v>
      </c>
      <c r="L59" s="1191">
        <f t="shared" si="13"/>
        <v>310</v>
      </c>
      <c r="M59" s="1191">
        <f t="shared" si="13"/>
        <v>380</v>
      </c>
      <c r="N59" s="3121"/>
      <c r="O59" s="3121"/>
      <c r="P59" s="3121"/>
      <c r="Q59" s="3122"/>
      <c r="R59" s="1367"/>
      <c r="S59" s="1367"/>
      <c r="T59" s="1367"/>
      <c r="U59" s="1367"/>
      <c r="V59" s="1367"/>
      <c r="W59" s="1367"/>
    </row>
    <row r="60" spans="1:23">
      <c r="A60" s="1247"/>
      <c r="B60" s="1556"/>
      <c r="C60" s="1556"/>
      <c r="D60" s="1556"/>
      <c r="E60" s="1556"/>
      <c r="F60" s="1556"/>
      <c r="G60" s="1556"/>
      <c r="H60" s="1557"/>
      <c r="I60" s="1557"/>
      <c r="J60" s="1557"/>
      <c r="K60" s="1557"/>
      <c r="L60" s="1557"/>
      <c r="M60" s="1557"/>
      <c r="N60" s="1558"/>
      <c r="O60" s="1558"/>
      <c r="P60" s="1558"/>
      <c r="Q60" s="1558"/>
      <c r="R60" s="127"/>
      <c r="S60" s="127"/>
      <c r="T60" s="127"/>
      <c r="U60" s="127"/>
      <c r="V60" s="127"/>
      <c r="W60" s="127"/>
    </row>
    <row r="61" spans="1:23">
      <c r="A61" s="1247"/>
      <c r="B61" s="1556"/>
      <c r="C61" s="1556"/>
      <c r="D61" s="1556"/>
      <c r="E61" s="1556"/>
      <c r="F61" s="1556"/>
      <c r="G61" s="1556"/>
      <c r="H61" s="1557"/>
      <c r="I61" s="1557"/>
      <c r="J61" s="1557"/>
      <c r="K61" s="1557"/>
      <c r="L61" s="1557"/>
      <c r="M61" s="1557"/>
      <c r="N61" s="1558"/>
      <c r="O61" s="1558"/>
      <c r="P61" s="1558"/>
      <c r="Q61" s="1558"/>
      <c r="R61" s="127"/>
      <c r="S61" s="127"/>
      <c r="T61" s="127"/>
      <c r="U61" s="127"/>
      <c r="V61" s="127"/>
      <c r="W61" s="127"/>
    </row>
    <row r="62" spans="1:23">
      <c r="A62" s="1247"/>
      <c r="B62" s="1556"/>
      <c r="C62" s="1556"/>
      <c r="D62" s="1556"/>
      <c r="E62" s="1556"/>
      <c r="F62" s="1556"/>
      <c r="G62" s="1556"/>
      <c r="H62" s="1557"/>
      <c r="I62" s="1557"/>
      <c r="J62" s="1557"/>
      <c r="K62" s="1557"/>
      <c r="L62" s="1557"/>
      <c r="M62" s="1557"/>
      <c r="N62" s="1558"/>
      <c r="O62" s="1558"/>
      <c r="P62" s="1558"/>
      <c r="Q62" s="1558"/>
      <c r="R62" s="127"/>
      <c r="S62" s="127"/>
      <c r="T62" s="127"/>
      <c r="U62" s="127"/>
      <c r="V62" s="127"/>
      <c r="W62" s="127"/>
    </row>
    <row r="63" spans="1:23">
      <c r="A63" s="1247"/>
      <c r="B63" s="1556"/>
      <c r="C63" s="1556"/>
      <c r="D63" s="1556"/>
      <c r="E63" s="1556"/>
      <c r="F63" s="1556"/>
      <c r="G63" s="1556"/>
      <c r="H63" s="1557"/>
      <c r="I63" s="1557"/>
      <c r="J63" s="1557"/>
      <c r="K63" s="1557"/>
      <c r="L63" s="1557"/>
      <c r="M63" s="1557"/>
      <c r="N63" s="1558"/>
      <c r="O63" s="1558"/>
      <c r="P63" s="1558"/>
      <c r="Q63" s="1558"/>
      <c r="R63" s="127"/>
      <c r="S63" s="127"/>
      <c r="T63" s="127"/>
      <c r="U63" s="127"/>
      <c r="V63" s="127"/>
      <c r="W63" s="127"/>
    </row>
    <row r="64" spans="1:23">
      <c r="A64" s="1247"/>
      <c r="B64" s="1556"/>
      <c r="C64" s="1556"/>
      <c r="D64" s="1556"/>
      <c r="E64" s="1556"/>
      <c r="F64" s="1556"/>
      <c r="G64" s="1556"/>
      <c r="H64" s="1557"/>
      <c r="I64" s="1557"/>
      <c r="J64" s="1557"/>
      <c r="K64" s="1557"/>
      <c r="L64" s="1557"/>
      <c r="M64" s="1557"/>
      <c r="N64" s="1558"/>
      <c r="O64" s="1558"/>
      <c r="P64" s="1558"/>
      <c r="Q64" s="1558"/>
      <c r="R64" s="127"/>
      <c r="S64" s="127"/>
      <c r="T64" s="127"/>
      <c r="U64" s="127"/>
      <c r="V64" s="127"/>
      <c r="W64" s="127"/>
    </row>
    <row r="65" spans="1:23">
      <c r="A65" s="127"/>
      <c r="B65" s="127"/>
      <c r="C65" s="127"/>
      <c r="D65" s="1559"/>
      <c r="E65" s="1560"/>
      <c r="F65" s="3581" t="s">
        <v>16</v>
      </c>
      <c r="G65" s="3755"/>
      <c r="H65" s="3755"/>
      <c r="I65" s="3755"/>
      <c r="J65" s="3755"/>
      <c r="K65" s="3755"/>
      <c r="L65" s="3755"/>
      <c r="M65" s="3755"/>
      <c r="N65" s="127"/>
      <c r="O65" s="110"/>
      <c r="P65" s="127"/>
      <c r="Q65" s="127"/>
      <c r="R65" s="115"/>
      <c r="S65" s="127"/>
      <c r="T65" s="127"/>
      <c r="U65" s="127"/>
      <c r="V65" s="127"/>
      <c r="W65" s="127"/>
    </row>
    <row r="66" spans="1:23" ht="16.2" thickBot="1">
      <c r="A66" s="127"/>
      <c r="B66" s="127"/>
      <c r="C66" s="127"/>
      <c r="D66" s="1559"/>
      <c r="E66" s="1560"/>
      <c r="F66" s="1561"/>
      <c r="G66" s="1562"/>
      <c r="H66" s="1562"/>
      <c r="I66" s="1562"/>
      <c r="J66" s="1562"/>
      <c r="K66" s="1562"/>
      <c r="L66" s="1562"/>
      <c r="M66" s="1562"/>
      <c r="N66" s="127"/>
      <c r="O66" s="110"/>
      <c r="P66" s="127"/>
      <c r="Q66" s="127"/>
      <c r="R66" s="115"/>
      <c r="S66" s="127"/>
      <c r="T66" s="127"/>
      <c r="U66" s="127"/>
      <c r="V66" s="127"/>
      <c r="W66" s="127"/>
    </row>
    <row r="67" spans="1:23" ht="39.6" customHeight="1" thickBot="1">
      <c r="A67" s="127"/>
      <c r="B67" s="127"/>
      <c r="C67" s="127"/>
      <c r="D67" s="3123" t="s">
        <v>17</v>
      </c>
      <c r="E67" s="3124"/>
      <c r="F67" s="3124"/>
      <c r="G67" s="3124"/>
      <c r="H67" s="3125"/>
      <c r="I67" s="3126" t="s">
        <v>814</v>
      </c>
      <c r="J67" s="3127"/>
      <c r="K67" s="3127"/>
      <c r="L67" s="3128"/>
      <c r="M67" s="127"/>
      <c r="N67" s="127"/>
      <c r="O67" s="110"/>
      <c r="P67" s="127"/>
      <c r="Q67" s="127"/>
      <c r="R67" s="127"/>
      <c r="S67" s="127"/>
      <c r="T67" s="127"/>
      <c r="U67" s="127"/>
      <c r="V67" s="127"/>
      <c r="W67" s="127"/>
    </row>
    <row r="68" spans="1:23" ht="13.8" thickBot="1">
      <c r="A68" s="127"/>
      <c r="B68" s="127"/>
      <c r="C68" s="127"/>
      <c r="D68" s="3146" t="s">
        <v>18</v>
      </c>
      <c r="E68" s="3147"/>
      <c r="F68" s="3147"/>
      <c r="G68" s="3147"/>
      <c r="H68" s="3148"/>
      <c r="I68" s="3149">
        <f>I69+I70+I71+I72+I73+I74+I75</f>
        <v>255.86</v>
      </c>
      <c r="J68" s="3150"/>
      <c r="K68" s="3150"/>
      <c r="L68" s="3151"/>
      <c r="M68" s="127"/>
      <c r="N68" s="127"/>
      <c r="O68" s="110"/>
      <c r="P68" s="127"/>
      <c r="Q68" s="127"/>
      <c r="R68" s="127"/>
      <c r="S68" s="127"/>
      <c r="T68" s="127"/>
      <c r="U68" s="127"/>
      <c r="V68" s="127"/>
      <c r="W68" s="127"/>
    </row>
    <row r="69" spans="1:23">
      <c r="A69" s="127"/>
      <c r="B69" s="127"/>
      <c r="C69" s="127"/>
      <c r="D69" s="3152" t="s">
        <v>60</v>
      </c>
      <c r="E69" s="3153"/>
      <c r="F69" s="3153"/>
      <c r="G69" s="3153"/>
      <c r="H69" s="3154"/>
      <c r="I69" s="3155">
        <v>255</v>
      </c>
      <c r="J69" s="3156"/>
      <c r="K69" s="3156"/>
      <c r="L69" s="3157"/>
      <c r="M69" s="127"/>
      <c r="N69" s="127"/>
      <c r="O69" s="110"/>
      <c r="P69" s="127"/>
      <c r="Q69" s="127"/>
      <c r="R69" s="127"/>
      <c r="S69" s="127"/>
      <c r="T69" s="127"/>
      <c r="U69" s="127"/>
      <c r="V69" s="127"/>
      <c r="W69" s="127"/>
    </row>
    <row r="70" spans="1:23">
      <c r="A70" s="127"/>
      <c r="B70" s="127"/>
      <c r="C70" s="127"/>
      <c r="D70" s="3137" t="s">
        <v>61</v>
      </c>
      <c r="E70" s="3138"/>
      <c r="F70" s="3138"/>
      <c r="G70" s="3138"/>
      <c r="H70" s="3139"/>
      <c r="I70" s="3140">
        <v>0</v>
      </c>
      <c r="J70" s="3141"/>
      <c r="K70" s="3141"/>
      <c r="L70" s="3142"/>
      <c r="M70" s="127"/>
      <c r="N70" s="127"/>
      <c r="O70" s="110"/>
      <c r="P70" s="127"/>
      <c r="Q70" s="127"/>
      <c r="R70" s="127"/>
      <c r="S70" s="127"/>
      <c r="T70" s="127"/>
      <c r="U70" s="127"/>
      <c r="V70" s="127"/>
      <c r="W70" s="127"/>
    </row>
    <row r="71" spans="1:23">
      <c r="A71" s="127"/>
      <c r="B71" s="127"/>
      <c r="C71" s="127"/>
      <c r="D71" s="3137" t="s">
        <v>570</v>
      </c>
      <c r="E71" s="3138"/>
      <c r="F71" s="3138"/>
      <c r="G71" s="3138"/>
      <c r="H71" s="3139"/>
      <c r="I71" s="3140">
        <v>0.86</v>
      </c>
      <c r="J71" s="3141"/>
      <c r="K71" s="3141"/>
      <c r="L71" s="3142"/>
      <c r="M71" s="127"/>
      <c r="N71" s="127"/>
      <c r="O71" s="110"/>
      <c r="P71" s="127"/>
      <c r="Q71" s="127"/>
      <c r="R71" s="127"/>
      <c r="S71" s="127"/>
      <c r="T71" s="127"/>
      <c r="U71" s="127"/>
      <c r="V71" s="127"/>
      <c r="W71" s="127"/>
    </row>
    <row r="72" spans="1:23">
      <c r="A72" s="127"/>
      <c r="B72" s="127"/>
      <c r="C72" s="127"/>
      <c r="D72" s="3137" t="s">
        <v>73</v>
      </c>
      <c r="E72" s="3138"/>
      <c r="F72" s="3138"/>
      <c r="G72" s="3138"/>
      <c r="H72" s="3139"/>
      <c r="I72" s="3140">
        <v>0</v>
      </c>
      <c r="J72" s="3141"/>
      <c r="K72" s="3141"/>
      <c r="L72" s="3142"/>
      <c r="M72" s="180"/>
      <c r="N72" s="180"/>
      <c r="O72" s="180"/>
      <c r="P72" s="180"/>
      <c r="Q72" s="180"/>
      <c r="R72" s="127"/>
      <c r="S72" s="180"/>
      <c r="T72" s="180"/>
      <c r="U72" s="127"/>
      <c r="V72" s="127"/>
      <c r="W72" s="127"/>
    </row>
    <row r="73" spans="1:23">
      <c r="A73" s="127"/>
      <c r="B73" s="127"/>
      <c r="C73" s="127"/>
      <c r="D73" s="3137" t="s">
        <v>74</v>
      </c>
      <c r="E73" s="3138"/>
      <c r="F73" s="3138"/>
      <c r="G73" s="3138"/>
      <c r="H73" s="3139"/>
      <c r="I73" s="3140">
        <v>0</v>
      </c>
      <c r="J73" s="3141"/>
      <c r="K73" s="3141"/>
      <c r="L73" s="3142"/>
      <c r="M73" s="127"/>
      <c r="N73" s="127"/>
      <c r="O73" s="110"/>
      <c r="P73" s="127"/>
      <c r="Q73" s="127"/>
      <c r="R73" s="180"/>
      <c r="S73" s="127"/>
      <c r="T73" s="127"/>
      <c r="U73" s="127"/>
      <c r="V73" s="127"/>
      <c r="W73" s="127"/>
    </row>
    <row r="74" spans="1:23">
      <c r="A74" s="127"/>
      <c r="B74" s="127"/>
      <c r="C74" s="127"/>
      <c r="D74" s="3137" t="s">
        <v>62</v>
      </c>
      <c r="E74" s="3138"/>
      <c r="F74" s="3138"/>
      <c r="G74" s="3138"/>
      <c r="H74" s="3139"/>
      <c r="I74" s="3140"/>
      <c r="J74" s="3141"/>
      <c r="K74" s="3141"/>
      <c r="L74" s="3142"/>
      <c r="M74" s="127"/>
      <c r="N74" s="127"/>
      <c r="O74" s="110"/>
      <c r="P74" s="127"/>
      <c r="Q74" s="127"/>
      <c r="R74" s="180"/>
      <c r="S74" s="127"/>
      <c r="T74" s="127"/>
      <c r="U74" s="127"/>
      <c r="V74" s="127"/>
      <c r="W74" s="127"/>
    </row>
    <row r="75" spans="1:23" ht="13.8" thickBot="1">
      <c r="A75" s="127"/>
      <c r="B75" s="127"/>
      <c r="C75" s="127"/>
      <c r="D75" s="3767" t="s">
        <v>63</v>
      </c>
      <c r="E75" s="3768"/>
      <c r="F75" s="3768"/>
      <c r="G75" s="3768"/>
      <c r="H75" s="3769"/>
      <c r="I75" s="3770"/>
      <c r="J75" s="3771"/>
      <c r="K75" s="3771"/>
      <c r="L75" s="3772"/>
      <c r="M75" s="127"/>
      <c r="N75" s="127"/>
      <c r="O75" s="110"/>
      <c r="P75" s="127"/>
      <c r="Q75" s="127"/>
      <c r="R75" s="180"/>
      <c r="S75" s="127"/>
      <c r="T75" s="127"/>
      <c r="U75" s="127"/>
      <c r="V75" s="127"/>
      <c r="W75" s="127"/>
    </row>
    <row r="76" spans="1:23" ht="13.8" thickBot="1">
      <c r="A76" s="127"/>
      <c r="B76" s="127"/>
      <c r="C76" s="127"/>
      <c r="D76" s="3146" t="s">
        <v>19</v>
      </c>
      <c r="E76" s="3147"/>
      <c r="F76" s="3147"/>
      <c r="G76" s="3147"/>
      <c r="H76" s="3148"/>
      <c r="I76" s="3149">
        <f>I77*1</f>
        <v>0</v>
      </c>
      <c r="J76" s="3150"/>
      <c r="K76" s="3150"/>
      <c r="L76" s="3151"/>
      <c r="M76" s="127"/>
      <c r="N76" s="127"/>
      <c r="O76" s="110"/>
      <c r="P76" s="127"/>
      <c r="Q76" s="127"/>
      <c r="R76" s="127"/>
      <c r="S76" s="127"/>
      <c r="T76" s="127"/>
      <c r="U76" s="127"/>
      <c r="V76" s="127"/>
      <c r="W76" s="127"/>
    </row>
    <row r="77" spans="1:23" ht="13.8" thickBot="1">
      <c r="A77" s="127"/>
      <c r="B77" s="127"/>
      <c r="C77" s="127"/>
      <c r="D77" s="3760" t="s">
        <v>64</v>
      </c>
      <c r="E77" s="3761"/>
      <c r="F77" s="3761"/>
      <c r="G77" s="3761"/>
      <c r="H77" s="3762"/>
      <c r="I77" s="3763">
        <v>0</v>
      </c>
      <c r="J77" s="3764"/>
      <c r="K77" s="3764"/>
      <c r="L77" s="3765"/>
      <c r="M77" s="127"/>
      <c r="N77" s="127"/>
      <c r="O77" s="110"/>
      <c r="P77" s="127"/>
      <c r="Q77" s="127"/>
      <c r="R77" s="127"/>
      <c r="S77" s="127"/>
      <c r="T77" s="127"/>
      <c r="U77" s="127"/>
      <c r="V77" s="127"/>
      <c r="W77" s="127"/>
    </row>
  </sheetData>
  <mergeCells count="117">
    <mergeCell ref="D77:H77"/>
    <mergeCell ref="I77:L77"/>
    <mergeCell ref="N1:Q1"/>
    <mergeCell ref="D58:G58"/>
    <mergeCell ref="D74:H74"/>
    <mergeCell ref="I74:L74"/>
    <mergeCell ref="D75:H75"/>
    <mergeCell ref="I75:L75"/>
    <mergeCell ref="D76:H76"/>
    <mergeCell ref="I76:L76"/>
    <mergeCell ref="D71:H71"/>
    <mergeCell ref="I71:L71"/>
    <mergeCell ref="D72:H72"/>
    <mergeCell ref="I72:L72"/>
    <mergeCell ref="D73:H73"/>
    <mergeCell ref="I73:L73"/>
    <mergeCell ref="D68:H68"/>
    <mergeCell ref="I68:L68"/>
    <mergeCell ref="D69:H69"/>
    <mergeCell ref="I69:L69"/>
    <mergeCell ref="D70:H70"/>
    <mergeCell ref="I70:L70"/>
    <mergeCell ref="C55:G55"/>
    <mergeCell ref="B56:G56"/>
    <mergeCell ref="B59:G59"/>
    <mergeCell ref="N59:Q59"/>
    <mergeCell ref="F65:M65"/>
    <mergeCell ref="D67:H67"/>
    <mergeCell ref="I67:L67"/>
    <mergeCell ref="A49:A54"/>
    <mergeCell ref="B49:B54"/>
    <mergeCell ref="C49:C54"/>
    <mergeCell ref="D49:D54"/>
    <mergeCell ref="E49:E54"/>
    <mergeCell ref="F49:F54"/>
    <mergeCell ref="B44:Q44"/>
    <mergeCell ref="C45:Q45"/>
    <mergeCell ref="A46:A48"/>
    <mergeCell ref="B46:B48"/>
    <mergeCell ref="C46:C48"/>
    <mergeCell ref="D46:D48"/>
    <mergeCell ref="E46:E48"/>
    <mergeCell ref="F46:F48"/>
    <mergeCell ref="N46:N47"/>
    <mergeCell ref="C40:C41"/>
    <mergeCell ref="D40:D41"/>
    <mergeCell ref="E40:E41"/>
    <mergeCell ref="F40:F41"/>
    <mergeCell ref="C42:G42"/>
    <mergeCell ref="B43:G43"/>
    <mergeCell ref="C34:C36"/>
    <mergeCell ref="D34:D36"/>
    <mergeCell ref="E34:E36"/>
    <mergeCell ref="F34:F36"/>
    <mergeCell ref="G34:G35"/>
    <mergeCell ref="C37:C39"/>
    <mergeCell ref="D37:D39"/>
    <mergeCell ref="E37:E39"/>
    <mergeCell ref="F37:F39"/>
    <mergeCell ref="C29:G29"/>
    <mergeCell ref="C30:Q30"/>
    <mergeCell ref="C31:C33"/>
    <mergeCell ref="D31:D33"/>
    <mergeCell ref="E31:E33"/>
    <mergeCell ref="F31:F33"/>
    <mergeCell ref="G31:G32"/>
    <mergeCell ref="A27:A28"/>
    <mergeCell ref="B27:B28"/>
    <mergeCell ref="C27:C28"/>
    <mergeCell ref="D27:D28"/>
    <mergeCell ref="E27:E28"/>
    <mergeCell ref="F27:F28"/>
    <mergeCell ref="C19:G19"/>
    <mergeCell ref="C20:Q20"/>
    <mergeCell ref="A21:A26"/>
    <mergeCell ref="B21:B26"/>
    <mergeCell ref="C21:C26"/>
    <mergeCell ref="D21:D26"/>
    <mergeCell ref="E21:E26"/>
    <mergeCell ref="F21:F26"/>
    <mergeCell ref="N14:N15"/>
    <mergeCell ref="C16:C18"/>
    <mergeCell ref="D16:D18"/>
    <mergeCell ref="E16:E18"/>
    <mergeCell ref="F16:F18"/>
    <mergeCell ref="N16:N17"/>
    <mergeCell ref="A14:A15"/>
    <mergeCell ref="B14:B15"/>
    <mergeCell ref="C14:C15"/>
    <mergeCell ref="D14:D15"/>
    <mergeCell ref="E14:E15"/>
    <mergeCell ref="F14:F15"/>
    <mergeCell ref="B7:Q7"/>
    <mergeCell ref="C10:Q10"/>
    <mergeCell ref="A11:A13"/>
    <mergeCell ref="B11:B13"/>
    <mergeCell ref="C11:C13"/>
    <mergeCell ref="D11:D13"/>
    <mergeCell ref="E11:E13"/>
    <mergeCell ref="F11:F13"/>
    <mergeCell ref="M4:M6"/>
    <mergeCell ref="N4:Q4"/>
    <mergeCell ref="H5:H6"/>
    <mergeCell ref="I5:J5"/>
    <mergeCell ref="K5:K6"/>
    <mergeCell ref="N5:N6"/>
    <mergeCell ref="O5:Q5"/>
    <mergeCell ref="D3:W3"/>
    <mergeCell ref="A4:A6"/>
    <mergeCell ref="B4:B6"/>
    <mergeCell ref="C4:C6"/>
    <mergeCell ref="D4:D6"/>
    <mergeCell ref="E4:E6"/>
    <mergeCell ref="F4:F6"/>
    <mergeCell ref="G4:G6"/>
    <mergeCell ref="H4:K4"/>
    <mergeCell ref="L4:L6"/>
  </mergeCells>
  <pageMargins left="0.7" right="0.7" top="0.75" bottom="0.75" header="0.3" footer="0.3"/>
  <pageSetup paperSize="9"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5"/>
  <sheetViews>
    <sheetView workbookViewId="0">
      <selection activeCell="Q1" sqref="Q1:R1"/>
    </sheetView>
  </sheetViews>
  <sheetFormatPr defaultRowHeight="13.2"/>
  <cols>
    <col min="1" max="1" width="2.6640625" customWidth="1"/>
    <col min="2" max="6" width="2.5546875" customWidth="1"/>
    <col min="7" max="7" width="28.33203125" customWidth="1"/>
    <col min="8" max="8" width="7.88671875" customWidth="1"/>
    <col min="9" max="9" width="4.44140625" customWidth="1"/>
    <col min="10" max="10" width="5.6640625" customWidth="1"/>
    <col min="11" max="12" width="5.33203125" customWidth="1"/>
    <col min="13" max="13" width="4" customWidth="1"/>
    <col min="14" max="14" width="4.5546875" customWidth="1"/>
    <col min="15" max="15" width="5" customWidth="1"/>
    <col min="16" max="16" width="4.88671875" customWidth="1"/>
    <col min="17" max="17" width="30.88671875" customWidth="1"/>
    <col min="18" max="18" width="4.109375" customWidth="1"/>
    <col min="19" max="19" width="3.33203125" customWidth="1"/>
    <col min="20" max="20" width="3.44140625" customWidth="1"/>
  </cols>
  <sheetData>
    <row r="1" spans="1:20" ht="52.95" customHeight="1">
      <c r="A1" s="123"/>
      <c r="B1" s="123"/>
      <c r="C1" s="123"/>
      <c r="D1" s="123"/>
      <c r="E1" s="123"/>
      <c r="F1" s="123"/>
      <c r="G1" s="123"/>
      <c r="H1" s="123"/>
      <c r="I1" s="123"/>
      <c r="J1" s="123"/>
      <c r="K1" s="123"/>
      <c r="L1" s="123"/>
      <c r="M1" s="123"/>
      <c r="N1" s="123"/>
      <c r="O1" s="123"/>
      <c r="P1" s="123"/>
      <c r="Q1" s="3013" t="s">
        <v>1156</v>
      </c>
      <c r="R1" s="3013"/>
      <c r="S1" s="123"/>
      <c r="T1" s="123"/>
    </row>
    <row r="2" spans="1:20" ht="15.6">
      <c r="A2" s="124"/>
      <c r="B2" s="124"/>
      <c r="C2" s="124"/>
      <c r="D2" s="124"/>
      <c r="E2" s="124"/>
      <c r="F2" s="124"/>
      <c r="G2" s="124"/>
      <c r="H2" s="278" t="s">
        <v>284</v>
      </c>
      <c r="I2" s="278"/>
      <c r="J2" s="279"/>
      <c r="K2" s="278"/>
      <c r="L2" s="278"/>
      <c r="M2" s="278"/>
      <c r="N2" s="278"/>
      <c r="O2" s="278"/>
      <c r="P2" s="278"/>
      <c r="Q2" s="278"/>
      <c r="R2" s="124"/>
      <c r="S2" s="124"/>
      <c r="T2" s="124"/>
    </row>
    <row r="3" spans="1:20" ht="13.8" thickBot="1">
      <c r="A3" s="121"/>
      <c r="B3" s="9"/>
      <c r="C3" s="9"/>
      <c r="D3" s="9"/>
      <c r="E3" s="9"/>
      <c r="F3" s="9"/>
      <c r="G3" s="2895" t="s">
        <v>33</v>
      </c>
      <c r="H3" s="2895"/>
      <c r="I3" s="2895"/>
      <c r="J3" s="2895"/>
      <c r="K3" s="2895"/>
      <c r="L3" s="2895"/>
      <c r="M3" s="2895"/>
      <c r="N3" s="2895"/>
      <c r="O3" s="2895"/>
      <c r="P3" s="2895"/>
      <c r="Q3" s="2895"/>
      <c r="R3" s="2895"/>
      <c r="S3" s="2895"/>
      <c r="T3" s="2895"/>
    </row>
    <row r="4" spans="1:20" ht="32.4" customHeight="1">
      <c r="A4" s="2896" t="s">
        <v>0</v>
      </c>
      <c r="B4" s="2899" t="s">
        <v>1</v>
      </c>
      <c r="C4" s="2899" t="s">
        <v>2</v>
      </c>
      <c r="D4" s="3685"/>
      <c r="E4" s="3685"/>
      <c r="F4" s="2899"/>
      <c r="G4" s="2902" t="s">
        <v>3</v>
      </c>
      <c r="H4" s="2905" t="s">
        <v>4</v>
      </c>
      <c r="I4" s="2908" t="s">
        <v>5</v>
      </c>
      <c r="J4" s="2905" t="s">
        <v>6</v>
      </c>
      <c r="K4" s="2914" t="s">
        <v>372</v>
      </c>
      <c r="L4" s="2915"/>
      <c r="M4" s="2915"/>
      <c r="N4" s="2916"/>
      <c r="O4" s="2917" t="s">
        <v>236</v>
      </c>
      <c r="P4" s="2911" t="s">
        <v>283</v>
      </c>
      <c r="Q4" s="2920" t="s">
        <v>21</v>
      </c>
      <c r="R4" s="2921"/>
      <c r="S4" s="2921"/>
      <c r="T4" s="2922"/>
    </row>
    <row r="5" spans="1:20">
      <c r="A5" s="2897"/>
      <c r="B5" s="2900"/>
      <c r="C5" s="2900"/>
      <c r="D5" s="3788"/>
      <c r="E5" s="3788"/>
      <c r="F5" s="2900"/>
      <c r="G5" s="2903"/>
      <c r="H5" s="2906"/>
      <c r="I5" s="2909"/>
      <c r="J5" s="2906"/>
      <c r="K5" s="2923" t="s">
        <v>7</v>
      </c>
      <c r="L5" s="2925" t="s">
        <v>8</v>
      </c>
      <c r="M5" s="2925"/>
      <c r="N5" s="2926" t="s">
        <v>76</v>
      </c>
      <c r="O5" s="2918"/>
      <c r="P5" s="2912"/>
      <c r="Q5" s="2928" t="s">
        <v>32</v>
      </c>
      <c r="R5" s="2930" t="s">
        <v>9</v>
      </c>
      <c r="S5" s="2930"/>
      <c r="T5" s="2931"/>
    </row>
    <row r="6" spans="1:20" ht="129" customHeight="1" thickBot="1">
      <c r="A6" s="2898"/>
      <c r="B6" s="2901"/>
      <c r="C6" s="2901"/>
      <c r="D6" s="3789"/>
      <c r="E6" s="3789"/>
      <c r="F6" s="2901"/>
      <c r="G6" s="2904"/>
      <c r="H6" s="2907"/>
      <c r="I6" s="2910"/>
      <c r="J6" s="2907"/>
      <c r="K6" s="2924"/>
      <c r="L6" s="2203" t="s">
        <v>7</v>
      </c>
      <c r="M6" s="2203" t="s">
        <v>10</v>
      </c>
      <c r="N6" s="2927"/>
      <c r="O6" s="2919"/>
      <c r="P6" s="2913"/>
      <c r="Q6" s="2929"/>
      <c r="R6" s="130" t="s">
        <v>235</v>
      </c>
      <c r="S6" s="130" t="s">
        <v>282</v>
      </c>
      <c r="T6" s="131" t="s">
        <v>373</v>
      </c>
    </row>
    <row r="7" spans="1:20" ht="13.95" customHeight="1" thickBot="1">
      <c r="A7" s="2289" t="s">
        <v>11</v>
      </c>
      <c r="B7" s="3783" t="s">
        <v>749</v>
      </c>
      <c r="C7" s="3784"/>
      <c r="D7" s="3784"/>
      <c r="E7" s="3784"/>
      <c r="F7" s="3784"/>
      <c r="G7" s="3784"/>
      <c r="H7" s="3784"/>
      <c r="I7" s="3784"/>
      <c r="J7" s="3784"/>
      <c r="K7" s="3784"/>
      <c r="L7" s="3784"/>
      <c r="M7" s="3784"/>
      <c r="N7" s="3784"/>
      <c r="O7" s="3784"/>
      <c r="P7" s="3785"/>
      <c r="Q7" s="391" t="s">
        <v>377</v>
      </c>
      <c r="R7" s="385"/>
      <c r="S7" s="385"/>
      <c r="T7" s="392"/>
    </row>
    <row r="8" spans="1:20" ht="13.8" thickBot="1">
      <c r="A8" s="133" t="s">
        <v>11</v>
      </c>
      <c r="B8" s="384" t="s">
        <v>11</v>
      </c>
      <c r="C8" s="2839" t="s">
        <v>764</v>
      </c>
      <c r="D8" s="3786"/>
      <c r="E8" s="3786"/>
      <c r="F8" s="3786"/>
      <c r="G8" s="3786"/>
      <c r="H8" s="3786"/>
      <c r="I8" s="3786"/>
      <c r="J8" s="3786"/>
      <c r="K8" s="3786"/>
      <c r="L8" s="3786"/>
      <c r="M8" s="3786"/>
      <c r="N8" s="3786"/>
      <c r="O8" s="3786"/>
      <c r="P8" s="3786"/>
      <c r="Q8" s="3786"/>
      <c r="R8" s="3786"/>
      <c r="S8" s="3786"/>
      <c r="T8" s="3787"/>
    </row>
    <row r="9" spans="1:20" ht="60.6" thickBot="1">
      <c r="A9" s="2211"/>
      <c r="B9" s="366"/>
      <c r="C9" s="366"/>
      <c r="D9" s="366"/>
      <c r="E9" s="366"/>
      <c r="F9" s="366"/>
      <c r="G9" s="366"/>
      <c r="H9" s="366"/>
      <c r="I9" s="366"/>
      <c r="J9" s="366"/>
      <c r="K9" s="366"/>
      <c r="L9" s="366"/>
      <c r="M9" s="366"/>
      <c r="N9" s="366"/>
      <c r="O9" s="366"/>
      <c r="P9" s="366"/>
      <c r="Q9" s="377" t="s">
        <v>382</v>
      </c>
      <c r="R9" s="2425">
        <v>4</v>
      </c>
      <c r="S9" s="2425">
        <v>8</v>
      </c>
      <c r="T9" s="2426">
        <v>10</v>
      </c>
    </row>
    <row r="10" spans="1:20" ht="24.6" thickBot="1">
      <c r="A10" s="367"/>
      <c r="B10" s="365"/>
      <c r="C10" s="365"/>
      <c r="D10" s="365"/>
      <c r="E10" s="365"/>
      <c r="F10" s="365"/>
      <c r="G10" s="365"/>
      <c r="H10" s="365"/>
      <c r="I10" s="365"/>
      <c r="J10" s="365"/>
      <c r="K10" s="365"/>
      <c r="L10" s="365"/>
      <c r="M10" s="365"/>
      <c r="N10" s="365"/>
      <c r="O10" s="365"/>
      <c r="P10" s="365"/>
      <c r="Q10" s="386" t="s">
        <v>383</v>
      </c>
      <c r="R10" s="2425">
        <v>3</v>
      </c>
      <c r="S10" s="2425">
        <v>5</v>
      </c>
      <c r="T10" s="2426">
        <v>6</v>
      </c>
    </row>
    <row r="11" spans="1:20" ht="24.6" thickBot="1">
      <c r="A11" s="2813" t="s">
        <v>11</v>
      </c>
      <c r="B11" s="2815" t="s">
        <v>11</v>
      </c>
      <c r="C11" s="2817" t="s">
        <v>13</v>
      </c>
      <c r="D11" s="2200"/>
      <c r="E11" s="2200"/>
      <c r="F11" s="3638"/>
      <c r="G11" s="2819" t="s">
        <v>759</v>
      </c>
      <c r="H11" s="2821" t="s">
        <v>40</v>
      </c>
      <c r="I11" s="2823" t="s">
        <v>709</v>
      </c>
      <c r="J11" s="333" t="s">
        <v>36</v>
      </c>
      <c r="K11" s="334">
        <f>L11+N11</f>
        <v>50</v>
      </c>
      <c r="L11" s="196">
        <v>50</v>
      </c>
      <c r="M11" s="335"/>
      <c r="N11" s="191">
        <v>0</v>
      </c>
      <c r="O11" s="12">
        <v>70</v>
      </c>
      <c r="P11" s="281">
        <v>100</v>
      </c>
      <c r="Q11" s="2210" t="s">
        <v>285</v>
      </c>
      <c r="R11" s="381">
        <v>11</v>
      </c>
      <c r="S11" s="381">
        <v>12</v>
      </c>
      <c r="T11" s="380">
        <v>14</v>
      </c>
    </row>
    <row r="12" spans="1:20" ht="13.8" thickBot="1">
      <c r="A12" s="2838"/>
      <c r="B12" s="2842"/>
      <c r="C12" s="2835"/>
      <c r="D12" s="2201"/>
      <c r="E12" s="2201"/>
      <c r="F12" s="3378"/>
      <c r="G12" s="2836"/>
      <c r="H12" s="2837"/>
      <c r="I12" s="3691"/>
      <c r="J12" s="252"/>
      <c r="K12" s="351"/>
      <c r="L12" s="352"/>
      <c r="M12" s="353"/>
      <c r="N12" s="393"/>
      <c r="O12" s="394"/>
      <c r="P12" s="358"/>
      <c r="Q12" s="396" t="s">
        <v>745</v>
      </c>
      <c r="R12" s="381">
        <v>1</v>
      </c>
      <c r="S12" s="381">
        <v>1</v>
      </c>
      <c r="T12" s="380">
        <v>1</v>
      </c>
    </row>
    <row r="13" spans="1:20" ht="13.8" thickBot="1">
      <c r="A13" s="2838"/>
      <c r="B13" s="2842"/>
      <c r="C13" s="2835"/>
      <c r="D13" s="2201"/>
      <c r="E13" s="2201"/>
      <c r="F13" s="3378"/>
      <c r="G13" s="2836"/>
      <c r="H13" s="2837"/>
      <c r="I13" s="3691"/>
      <c r="J13" s="252"/>
      <c r="K13" s="351"/>
      <c r="L13" s="352"/>
      <c r="M13" s="353"/>
      <c r="N13" s="393"/>
      <c r="O13" s="394"/>
      <c r="P13" s="395"/>
      <c r="Q13" s="2210" t="s">
        <v>746</v>
      </c>
      <c r="R13" s="381">
        <v>3</v>
      </c>
      <c r="S13" s="381">
        <v>4</v>
      </c>
      <c r="T13" s="380">
        <v>5</v>
      </c>
    </row>
    <row r="14" spans="1:20" ht="13.8" thickBot="1">
      <c r="A14" s="2814"/>
      <c r="B14" s="2816"/>
      <c r="C14" s="2818"/>
      <c r="D14" s="2202"/>
      <c r="E14" s="2202"/>
      <c r="F14" s="3639"/>
      <c r="G14" s="2820"/>
      <c r="H14" s="2822"/>
      <c r="I14" s="2822"/>
      <c r="J14" s="152" t="s">
        <v>12</v>
      </c>
      <c r="K14" s="153">
        <f t="shared" ref="K14:P14" si="0">SUM(K11:K13)</f>
        <v>50</v>
      </c>
      <c r="L14" s="153">
        <f t="shared" si="0"/>
        <v>50</v>
      </c>
      <c r="M14" s="153">
        <f t="shared" si="0"/>
        <v>0</v>
      </c>
      <c r="N14" s="14">
        <f t="shared" si="0"/>
        <v>0</v>
      </c>
      <c r="O14" s="174">
        <f t="shared" si="0"/>
        <v>70</v>
      </c>
      <c r="P14" s="173">
        <f t="shared" si="0"/>
        <v>100</v>
      </c>
      <c r="Q14" s="2208"/>
      <c r="R14" s="376"/>
      <c r="S14" s="376"/>
      <c r="T14" s="280"/>
    </row>
    <row r="15" spans="1:20" ht="24.6" thickBot="1">
      <c r="A15" s="2813" t="s">
        <v>11</v>
      </c>
      <c r="B15" s="2815" t="s">
        <v>11</v>
      </c>
      <c r="C15" s="2817" t="s">
        <v>34</v>
      </c>
      <c r="D15" s="2200"/>
      <c r="E15" s="2200"/>
      <c r="F15" s="3638"/>
      <c r="G15" s="2819" t="s">
        <v>770</v>
      </c>
      <c r="H15" s="2821" t="s">
        <v>40</v>
      </c>
      <c r="I15" s="2823" t="s">
        <v>709</v>
      </c>
      <c r="J15" s="333" t="s">
        <v>36</v>
      </c>
      <c r="K15" s="334">
        <f>L15+N15</f>
        <v>0</v>
      </c>
      <c r="L15" s="196">
        <v>0</v>
      </c>
      <c r="M15" s="335"/>
      <c r="N15" s="336">
        <v>0</v>
      </c>
      <c r="O15" s="156">
        <v>0</v>
      </c>
      <c r="P15" s="119">
        <v>0</v>
      </c>
      <c r="Q15" s="2210" t="s">
        <v>767</v>
      </c>
      <c r="R15" s="381">
        <v>50</v>
      </c>
      <c r="S15" s="381">
        <v>68</v>
      </c>
      <c r="T15" s="380">
        <v>72</v>
      </c>
    </row>
    <row r="16" spans="1:20" ht="13.8" thickBot="1">
      <c r="A16" s="2814"/>
      <c r="B16" s="2816"/>
      <c r="C16" s="2818"/>
      <c r="D16" s="2202"/>
      <c r="E16" s="2202"/>
      <c r="F16" s="3639"/>
      <c r="G16" s="2820"/>
      <c r="H16" s="2822"/>
      <c r="I16" s="2822"/>
      <c r="J16" s="152" t="s">
        <v>12</v>
      </c>
      <c r="K16" s="153">
        <f t="shared" ref="K16:P16" si="1">SUM(K15:K15)</f>
        <v>0</v>
      </c>
      <c r="L16" s="153">
        <f t="shared" si="1"/>
        <v>0</v>
      </c>
      <c r="M16" s="153">
        <f t="shared" si="1"/>
        <v>0</v>
      </c>
      <c r="N16" s="153">
        <f t="shared" si="1"/>
        <v>0</v>
      </c>
      <c r="O16" s="153">
        <f t="shared" si="1"/>
        <v>0</v>
      </c>
      <c r="P16" s="153">
        <f t="shared" si="1"/>
        <v>0</v>
      </c>
      <c r="Q16" s="2209"/>
      <c r="R16" s="2427"/>
      <c r="S16" s="2428"/>
      <c r="T16" s="2427"/>
    </row>
    <row r="17" spans="1:20" ht="13.8" thickBot="1">
      <c r="A17" s="2813" t="s">
        <v>11</v>
      </c>
      <c r="B17" s="2815" t="s">
        <v>11</v>
      </c>
      <c r="C17" s="2817" t="s">
        <v>35</v>
      </c>
      <c r="D17" s="2200"/>
      <c r="E17" s="2200"/>
      <c r="F17" s="3638"/>
      <c r="G17" s="2819" t="s">
        <v>760</v>
      </c>
      <c r="H17" s="2821" t="s">
        <v>40</v>
      </c>
      <c r="I17" s="2823" t="s">
        <v>709</v>
      </c>
      <c r="J17" s="333" t="s">
        <v>36</v>
      </c>
      <c r="K17" s="334">
        <f>L17+N17</f>
        <v>10</v>
      </c>
      <c r="L17" s="196">
        <v>10</v>
      </c>
      <c r="M17" s="335"/>
      <c r="N17" s="336">
        <v>0</v>
      </c>
      <c r="O17" s="156">
        <v>20</v>
      </c>
      <c r="P17" s="119">
        <v>30</v>
      </c>
      <c r="Q17" s="2210" t="s">
        <v>1146</v>
      </c>
      <c r="R17" s="381">
        <v>24</v>
      </c>
      <c r="S17" s="381">
        <v>32</v>
      </c>
      <c r="T17" s="380">
        <v>40</v>
      </c>
    </row>
    <row r="18" spans="1:20" ht="13.8" thickBot="1">
      <c r="A18" s="2838"/>
      <c r="B18" s="2842"/>
      <c r="C18" s="2835"/>
      <c r="D18" s="2201"/>
      <c r="E18" s="2201"/>
      <c r="F18" s="3378"/>
      <c r="G18" s="2836"/>
      <c r="H18" s="2837"/>
      <c r="I18" s="2834"/>
      <c r="J18" s="252"/>
      <c r="K18" s="351"/>
      <c r="L18" s="352"/>
      <c r="M18" s="353"/>
      <c r="N18" s="354"/>
      <c r="O18" s="355"/>
      <c r="P18" s="356"/>
      <c r="Q18" s="535"/>
      <c r="R18" s="375"/>
      <c r="S18" s="375"/>
      <c r="T18" s="2205"/>
    </row>
    <row r="19" spans="1:20" ht="13.8" thickBot="1">
      <c r="A19" s="2814"/>
      <c r="B19" s="2816"/>
      <c r="C19" s="2818"/>
      <c r="D19" s="2202"/>
      <c r="E19" s="2202"/>
      <c r="F19" s="3639"/>
      <c r="G19" s="2820"/>
      <c r="H19" s="2822"/>
      <c r="I19" s="2822"/>
      <c r="J19" s="152" t="s">
        <v>12</v>
      </c>
      <c r="K19" s="153">
        <f t="shared" ref="K19:P19" si="2">SUM(K17:K18)</f>
        <v>10</v>
      </c>
      <c r="L19" s="153">
        <f t="shared" si="2"/>
        <v>10</v>
      </c>
      <c r="M19" s="153">
        <f t="shared" si="2"/>
        <v>0</v>
      </c>
      <c r="N19" s="153">
        <f t="shared" si="2"/>
        <v>0</v>
      </c>
      <c r="O19" s="153">
        <f t="shared" si="2"/>
        <v>20</v>
      </c>
      <c r="P19" s="153">
        <f t="shared" si="2"/>
        <v>30</v>
      </c>
      <c r="Q19" s="2209"/>
      <c r="R19" s="2204"/>
      <c r="S19" s="418"/>
      <c r="T19" s="2204"/>
    </row>
    <row r="20" spans="1:20" ht="13.8" thickBot="1">
      <c r="A20" s="140" t="s">
        <v>11</v>
      </c>
      <c r="B20" s="138" t="s">
        <v>11</v>
      </c>
      <c r="C20" s="399"/>
      <c r="D20" s="399"/>
      <c r="E20" s="399"/>
      <c r="F20" s="3419" t="s">
        <v>14</v>
      </c>
      <c r="G20" s="3420"/>
      <c r="H20" s="3420"/>
      <c r="I20" s="3420"/>
      <c r="J20" s="3421"/>
      <c r="K20" s="141">
        <f t="shared" ref="K20:P20" si="3">K14+K19+K16</f>
        <v>60</v>
      </c>
      <c r="L20" s="141">
        <f t="shared" si="3"/>
        <v>60</v>
      </c>
      <c r="M20" s="141">
        <f t="shared" si="3"/>
        <v>0</v>
      </c>
      <c r="N20" s="141">
        <f t="shared" si="3"/>
        <v>0</v>
      </c>
      <c r="O20" s="141">
        <f t="shared" si="3"/>
        <v>90</v>
      </c>
      <c r="P20" s="141">
        <f t="shared" si="3"/>
        <v>130</v>
      </c>
      <c r="Q20" s="552"/>
      <c r="R20" s="139"/>
      <c r="S20" s="139"/>
      <c r="T20" s="553"/>
    </row>
    <row r="21" spans="1:20" ht="13.8" thickBot="1">
      <c r="A21" s="132" t="s">
        <v>11</v>
      </c>
      <c r="B21" s="2206"/>
      <c r="C21" s="2206"/>
      <c r="D21" s="2206"/>
      <c r="E21" s="2206"/>
      <c r="F21" s="2206"/>
      <c r="G21" s="385"/>
      <c r="H21" s="2206"/>
      <c r="I21" s="2206"/>
      <c r="J21" s="2206"/>
      <c r="K21" s="2206"/>
      <c r="L21" s="2206"/>
      <c r="M21" s="2206"/>
      <c r="N21" s="2206"/>
      <c r="O21" s="2206"/>
      <c r="P21" s="2206"/>
      <c r="Q21" s="1166"/>
      <c r="R21" s="2206"/>
      <c r="S21" s="2206"/>
      <c r="T21" s="2207"/>
    </row>
    <row r="22" spans="1:20" ht="13.8" thickBot="1">
      <c r="A22" s="133" t="s">
        <v>13</v>
      </c>
      <c r="B22" s="134" t="s">
        <v>13</v>
      </c>
      <c r="C22" s="2839" t="s">
        <v>765</v>
      </c>
      <c r="D22" s="2840"/>
      <c r="E22" s="2840"/>
      <c r="F22" s="2840"/>
      <c r="G22" s="2840"/>
      <c r="H22" s="2840"/>
      <c r="I22" s="2840"/>
      <c r="J22" s="2840"/>
      <c r="K22" s="2840"/>
      <c r="L22" s="2840"/>
      <c r="M22" s="2840"/>
      <c r="N22" s="2840"/>
      <c r="O22" s="2840"/>
      <c r="P22" s="2840"/>
      <c r="Q22" s="2840"/>
      <c r="R22" s="2840"/>
      <c r="S22" s="2840"/>
      <c r="T22" s="2841"/>
    </row>
    <row r="23" spans="1:20" ht="24.6" thickBot="1">
      <c r="A23" s="2813" t="s">
        <v>11</v>
      </c>
      <c r="B23" s="2815" t="s">
        <v>13</v>
      </c>
      <c r="C23" s="2817" t="s">
        <v>11</v>
      </c>
      <c r="D23" s="2200"/>
      <c r="E23" s="2200"/>
      <c r="F23" s="3638"/>
      <c r="G23" s="2819" t="s">
        <v>761</v>
      </c>
      <c r="H23" s="2821" t="s">
        <v>40</v>
      </c>
      <c r="I23" s="2823" t="s">
        <v>709</v>
      </c>
      <c r="J23" s="333" t="s">
        <v>36</v>
      </c>
      <c r="K23" s="334">
        <f>L23+N23</f>
        <v>46</v>
      </c>
      <c r="L23" s="196">
        <v>16</v>
      </c>
      <c r="M23" s="335"/>
      <c r="N23" s="336">
        <v>30</v>
      </c>
      <c r="O23" s="156">
        <v>50</v>
      </c>
      <c r="P23" s="119">
        <v>100</v>
      </c>
      <c r="Q23" s="383" t="s">
        <v>763</v>
      </c>
      <c r="R23" s="652">
        <v>20</v>
      </c>
      <c r="S23" s="381">
        <v>10</v>
      </c>
      <c r="T23" s="380">
        <v>15</v>
      </c>
    </row>
    <row r="24" spans="1:20" ht="24.6" thickBot="1">
      <c r="A24" s="2838"/>
      <c r="B24" s="2842"/>
      <c r="C24" s="2835"/>
      <c r="D24" s="2201"/>
      <c r="E24" s="2201"/>
      <c r="F24" s="3378"/>
      <c r="G24" s="2836"/>
      <c r="H24" s="2837"/>
      <c r="I24" s="2834"/>
      <c r="J24" s="252"/>
      <c r="K24" s="351"/>
      <c r="L24" s="352"/>
      <c r="M24" s="353"/>
      <c r="N24" s="354"/>
      <c r="O24" s="355"/>
      <c r="P24" s="356"/>
      <c r="Q24" s="383" t="s">
        <v>747</v>
      </c>
      <c r="R24" s="652">
        <v>10</v>
      </c>
      <c r="S24" s="381">
        <v>4</v>
      </c>
      <c r="T24" s="380">
        <v>30</v>
      </c>
    </row>
    <row r="25" spans="1:20" ht="36.6" customHeight="1" thickBot="1">
      <c r="A25" s="2814"/>
      <c r="B25" s="2816"/>
      <c r="C25" s="2818"/>
      <c r="D25" s="2202"/>
      <c r="E25" s="2202"/>
      <c r="F25" s="3639"/>
      <c r="G25" s="2820"/>
      <c r="H25" s="2822"/>
      <c r="I25" s="2822"/>
      <c r="J25" s="152" t="s">
        <v>12</v>
      </c>
      <c r="K25" s="153">
        <f t="shared" ref="K25:P25" si="4">SUM(K23:K24)</f>
        <v>46</v>
      </c>
      <c r="L25" s="153">
        <f t="shared" si="4"/>
        <v>16</v>
      </c>
      <c r="M25" s="153">
        <f t="shared" si="4"/>
        <v>0</v>
      </c>
      <c r="N25" s="153">
        <f t="shared" si="4"/>
        <v>30</v>
      </c>
      <c r="O25" s="153">
        <f t="shared" si="4"/>
        <v>50</v>
      </c>
      <c r="P25" s="153">
        <f t="shared" si="4"/>
        <v>100</v>
      </c>
      <c r="Q25" s="388"/>
      <c r="R25" s="1714"/>
      <c r="S25" s="389"/>
      <c r="T25" s="390"/>
    </row>
    <row r="26" spans="1:20" ht="24.6" thickBot="1">
      <c r="A26" s="3775" t="s">
        <v>11</v>
      </c>
      <c r="B26" s="3778" t="s">
        <v>13</v>
      </c>
      <c r="C26" s="2817" t="s">
        <v>37</v>
      </c>
      <c r="D26" s="2200"/>
      <c r="E26" s="2200"/>
      <c r="F26" s="3780"/>
      <c r="G26" s="2819" t="s">
        <v>1082</v>
      </c>
      <c r="H26" s="3782" t="s">
        <v>40</v>
      </c>
      <c r="I26" s="3773" t="s">
        <v>709</v>
      </c>
      <c r="J26" s="1140" t="s">
        <v>36</v>
      </c>
      <c r="K26" s="1141">
        <f>L26+N26</f>
        <v>0</v>
      </c>
      <c r="L26" s="1142">
        <v>0</v>
      </c>
      <c r="M26" s="1143"/>
      <c r="N26" s="1144">
        <v>0</v>
      </c>
      <c r="O26" s="1145">
        <v>0</v>
      </c>
      <c r="P26" s="1146">
        <v>0</v>
      </c>
      <c r="Q26" s="383" t="s">
        <v>771</v>
      </c>
      <c r="R26" s="1715">
        <v>10</v>
      </c>
      <c r="S26" s="1716">
        <v>40</v>
      </c>
      <c r="T26" s="1717">
        <v>72</v>
      </c>
    </row>
    <row r="27" spans="1:20" ht="13.8" thickBot="1">
      <c r="A27" s="3777"/>
      <c r="B27" s="3779"/>
      <c r="C27" s="2818"/>
      <c r="D27" s="2202"/>
      <c r="E27" s="2202"/>
      <c r="F27" s="3781"/>
      <c r="G27" s="2820"/>
      <c r="H27" s="3774"/>
      <c r="I27" s="3774"/>
      <c r="J27" s="1154" t="s">
        <v>12</v>
      </c>
      <c r="K27" s="1155">
        <f t="shared" ref="K27:P27" si="5">SUM(K26:K26)</f>
        <v>0</v>
      </c>
      <c r="L27" s="1155">
        <f t="shared" si="5"/>
        <v>0</v>
      </c>
      <c r="M27" s="1155">
        <f t="shared" si="5"/>
        <v>0</v>
      </c>
      <c r="N27" s="1155">
        <f t="shared" si="5"/>
        <v>0</v>
      </c>
      <c r="O27" s="1155">
        <f t="shared" si="5"/>
        <v>0</v>
      </c>
      <c r="P27" s="1155">
        <f t="shared" si="5"/>
        <v>0</v>
      </c>
      <c r="Q27" s="2208"/>
      <c r="R27" s="1718"/>
      <c r="S27" s="1719"/>
      <c r="T27" s="1720"/>
    </row>
    <row r="28" spans="1:20" ht="24.6" thickBot="1">
      <c r="A28" s="3775" t="s">
        <v>11</v>
      </c>
      <c r="B28" s="3778" t="s">
        <v>13</v>
      </c>
      <c r="C28" s="2817" t="s">
        <v>55</v>
      </c>
      <c r="D28" s="2200"/>
      <c r="E28" s="2200"/>
      <c r="F28" s="3780"/>
      <c r="G28" s="2819" t="s">
        <v>762</v>
      </c>
      <c r="H28" s="3782" t="s">
        <v>40</v>
      </c>
      <c r="I28" s="3773" t="s">
        <v>709</v>
      </c>
      <c r="J28" s="1140" t="s">
        <v>36</v>
      </c>
      <c r="K28" s="1141">
        <f>L28+N28</f>
        <v>90</v>
      </c>
      <c r="L28" s="1142">
        <v>70</v>
      </c>
      <c r="M28" s="1143"/>
      <c r="N28" s="1144">
        <v>20</v>
      </c>
      <c r="O28" s="1145">
        <v>100</v>
      </c>
      <c r="P28" s="1146">
        <v>150</v>
      </c>
      <c r="Q28" s="383" t="s">
        <v>384</v>
      </c>
      <c r="R28" s="1715">
        <v>3</v>
      </c>
      <c r="S28" s="1716">
        <v>5</v>
      </c>
      <c r="T28" s="1717">
        <v>6</v>
      </c>
    </row>
    <row r="29" spans="1:20" ht="13.8" thickBot="1">
      <c r="A29" s="3776"/>
      <c r="B29" s="3519"/>
      <c r="C29" s="2835"/>
      <c r="D29" s="2201"/>
      <c r="E29" s="2201"/>
      <c r="F29" s="3487"/>
      <c r="G29" s="2836"/>
      <c r="H29" s="3524"/>
      <c r="I29" s="3466"/>
      <c r="J29" s="1147"/>
      <c r="K29" s="1148"/>
      <c r="L29" s="1149"/>
      <c r="M29" s="1150"/>
      <c r="N29" s="1151"/>
      <c r="O29" s="1152"/>
      <c r="P29" s="1153"/>
      <c r="Q29" s="383" t="s">
        <v>748</v>
      </c>
      <c r="R29" s="1715">
        <v>12</v>
      </c>
      <c r="S29" s="1716">
        <v>14</v>
      </c>
      <c r="T29" s="1717">
        <v>14</v>
      </c>
    </row>
    <row r="30" spans="1:20" ht="24.6" thickBot="1">
      <c r="A30" s="3777"/>
      <c r="B30" s="3779"/>
      <c r="C30" s="2818"/>
      <c r="D30" s="2202"/>
      <c r="E30" s="2202"/>
      <c r="F30" s="3781"/>
      <c r="G30" s="2820"/>
      <c r="H30" s="3774"/>
      <c r="I30" s="3774"/>
      <c r="J30" s="1154" t="s">
        <v>12</v>
      </c>
      <c r="K30" s="1155">
        <f t="shared" ref="K30:P30" si="6">SUM(K28:K29)</f>
        <v>90</v>
      </c>
      <c r="L30" s="1155">
        <f t="shared" si="6"/>
        <v>70</v>
      </c>
      <c r="M30" s="1155">
        <f t="shared" si="6"/>
        <v>0</v>
      </c>
      <c r="N30" s="1155">
        <f t="shared" si="6"/>
        <v>20</v>
      </c>
      <c r="O30" s="1155">
        <f t="shared" si="6"/>
        <v>100</v>
      </c>
      <c r="P30" s="1155">
        <f t="shared" si="6"/>
        <v>150</v>
      </c>
      <c r="Q30" s="2208" t="s">
        <v>766</v>
      </c>
      <c r="R30" s="1715">
        <v>10</v>
      </c>
      <c r="S30" s="1716">
        <v>20</v>
      </c>
      <c r="T30" s="1717">
        <v>42</v>
      </c>
    </row>
    <row r="31" spans="1:20" ht="13.8" thickBot="1">
      <c r="A31" s="140" t="s">
        <v>11</v>
      </c>
      <c r="B31" s="138" t="s">
        <v>13</v>
      </c>
      <c r="C31" s="399"/>
      <c r="D31" s="399"/>
      <c r="E31" s="399"/>
      <c r="F31" s="3419" t="s">
        <v>14</v>
      </c>
      <c r="G31" s="3420"/>
      <c r="H31" s="3420"/>
      <c r="I31" s="3420"/>
      <c r="J31" s="3421"/>
      <c r="K31" s="141">
        <f>K25+K30+K27</f>
        <v>136</v>
      </c>
      <c r="L31" s="141">
        <f t="shared" ref="L31:P31" si="7">L25+L30+L27</f>
        <v>86</v>
      </c>
      <c r="M31" s="141">
        <f t="shared" si="7"/>
        <v>0</v>
      </c>
      <c r="N31" s="141">
        <f t="shared" si="7"/>
        <v>50</v>
      </c>
      <c r="O31" s="141">
        <f t="shared" si="7"/>
        <v>150</v>
      </c>
      <c r="P31" s="141">
        <f t="shared" si="7"/>
        <v>250</v>
      </c>
      <c r="Q31" s="552"/>
      <c r="R31" s="139"/>
      <c r="S31" s="139"/>
      <c r="T31" s="553"/>
    </row>
    <row r="32" spans="1:20" ht="13.8" thickBot="1">
      <c r="A32" s="140" t="s">
        <v>11</v>
      </c>
      <c r="B32" s="138"/>
      <c r="C32" s="399"/>
      <c r="D32" s="399"/>
      <c r="E32" s="399"/>
      <c r="F32" s="3419" t="s">
        <v>59</v>
      </c>
      <c r="G32" s="3420"/>
      <c r="H32" s="3420"/>
      <c r="I32" s="3420"/>
      <c r="J32" s="3421"/>
      <c r="K32" s="141">
        <f t="shared" ref="K32:P32" si="8">K31+K20</f>
        <v>196</v>
      </c>
      <c r="L32" s="141">
        <f t="shared" si="8"/>
        <v>146</v>
      </c>
      <c r="M32" s="141">
        <f t="shared" si="8"/>
        <v>0</v>
      </c>
      <c r="N32" s="141">
        <f t="shared" si="8"/>
        <v>50</v>
      </c>
      <c r="O32" s="141">
        <f t="shared" si="8"/>
        <v>240</v>
      </c>
      <c r="P32" s="141">
        <f t="shared" si="8"/>
        <v>380</v>
      </c>
      <c r="Q32" s="552"/>
      <c r="R32" s="139"/>
      <c r="S32" s="139"/>
      <c r="T32" s="553"/>
    </row>
    <row r="33" spans="1:20" ht="13.8" thickBot="1">
      <c r="A33" s="10"/>
      <c r="B33" s="3602" t="s">
        <v>15</v>
      </c>
      <c r="C33" s="3567"/>
      <c r="D33" s="3567"/>
      <c r="E33" s="3567"/>
      <c r="F33" s="3567"/>
      <c r="G33" s="3567"/>
      <c r="H33" s="3567"/>
      <c r="I33" s="3567"/>
      <c r="J33" s="3567"/>
      <c r="K33" s="256">
        <f>K32*1</f>
        <v>196</v>
      </c>
      <c r="L33" s="256">
        <f t="shared" ref="L33:P33" si="9">L32*1</f>
        <v>146</v>
      </c>
      <c r="M33" s="256">
        <f t="shared" si="9"/>
        <v>0</v>
      </c>
      <c r="N33" s="256">
        <f t="shared" si="9"/>
        <v>50</v>
      </c>
      <c r="O33" s="256">
        <f t="shared" si="9"/>
        <v>240</v>
      </c>
      <c r="P33" s="256">
        <f t="shared" si="9"/>
        <v>380</v>
      </c>
      <c r="Q33" s="3603"/>
      <c r="R33" s="3604"/>
      <c r="S33" s="3604"/>
      <c r="T33" s="3605"/>
    </row>
    <row r="34" spans="1:20">
      <c r="A34" s="282"/>
      <c r="B34" s="362"/>
      <c r="C34" s="362"/>
      <c r="D34" s="362"/>
      <c r="E34" s="362"/>
      <c r="F34" s="362"/>
      <c r="G34" s="362"/>
      <c r="H34" s="362"/>
      <c r="I34" s="143"/>
      <c r="J34" s="143"/>
      <c r="K34" s="143"/>
      <c r="L34" s="143"/>
      <c r="M34" s="143"/>
      <c r="N34" s="143"/>
      <c r="O34" s="143"/>
      <c r="P34" s="143"/>
      <c r="Q34" s="121"/>
      <c r="R34" s="121"/>
      <c r="S34" s="121"/>
      <c r="T34" s="121"/>
    </row>
    <row r="35" spans="1:20" ht="16.2" thickBot="1">
      <c r="A35" s="282"/>
      <c r="B35" s="362"/>
      <c r="C35" s="362"/>
      <c r="D35" s="362"/>
      <c r="E35" s="362"/>
      <c r="F35" s="362"/>
      <c r="G35" s="362"/>
      <c r="H35" s="362"/>
      <c r="I35" s="2863" t="s">
        <v>16</v>
      </c>
      <c r="J35" s="2863"/>
      <c r="K35" s="2863"/>
      <c r="L35" s="2863"/>
      <c r="M35" s="2863"/>
      <c r="N35" s="2863"/>
      <c r="O35" s="2863"/>
      <c r="P35" s="2863"/>
      <c r="Q35" s="121"/>
      <c r="R35" s="121"/>
      <c r="S35" s="121"/>
      <c r="T35" s="121"/>
    </row>
    <row r="36" spans="1:20" ht="42" customHeight="1" thickBot="1">
      <c r="A36" s="124"/>
      <c r="B36" s="124"/>
      <c r="C36" s="124"/>
      <c r="D36" s="124"/>
      <c r="E36" s="124"/>
      <c r="F36" s="2864" t="s">
        <v>17</v>
      </c>
      <c r="G36" s="2865"/>
      <c r="H36" s="2865"/>
      <c r="I36" s="2865"/>
      <c r="J36" s="2866"/>
      <c r="K36" s="2867" t="s">
        <v>374</v>
      </c>
      <c r="L36" s="2868"/>
      <c r="M36" s="2868"/>
      <c r="N36" s="2869"/>
      <c r="O36" s="124"/>
      <c r="P36" s="124"/>
      <c r="Q36" s="124"/>
      <c r="R36" s="161"/>
      <c r="S36" s="124"/>
      <c r="T36" s="124"/>
    </row>
    <row r="37" spans="1:20" ht="13.8" thickBot="1">
      <c r="A37" s="124"/>
      <c r="B37" s="124"/>
      <c r="C37" s="124"/>
      <c r="D37" s="124"/>
      <c r="E37" s="124"/>
      <c r="F37" s="2857" t="s">
        <v>18</v>
      </c>
      <c r="G37" s="2858"/>
      <c r="H37" s="2858"/>
      <c r="I37" s="2858"/>
      <c r="J37" s="2859"/>
      <c r="K37" s="3590">
        <f>K38+K39+K40</f>
        <v>196</v>
      </c>
      <c r="L37" s="3591"/>
      <c r="M37" s="3591"/>
      <c r="N37" s="3592"/>
      <c r="O37" s="124"/>
      <c r="P37" s="124"/>
      <c r="Q37" s="124"/>
      <c r="R37" s="161"/>
      <c r="S37" s="124"/>
      <c r="T37" s="124"/>
    </row>
    <row r="38" spans="1:20">
      <c r="A38" s="124"/>
      <c r="B38" s="325"/>
      <c r="C38" s="325"/>
      <c r="D38" s="325"/>
      <c r="E38" s="325"/>
      <c r="F38" s="2884" t="s">
        <v>60</v>
      </c>
      <c r="G38" s="2885"/>
      <c r="H38" s="2885"/>
      <c r="I38" s="2885"/>
      <c r="J38" s="2886"/>
      <c r="K38" s="3593">
        <v>196</v>
      </c>
      <c r="L38" s="3594"/>
      <c r="M38" s="3594"/>
      <c r="N38" s="3595"/>
      <c r="O38" s="124"/>
      <c r="P38" s="124"/>
      <c r="Q38" s="325"/>
      <c r="R38" s="332"/>
      <c r="S38" s="325"/>
      <c r="T38" s="325"/>
    </row>
    <row r="39" spans="1:20">
      <c r="A39" s="124"/>
      <c r="B39" s="325"/>
      <c r="C39" s="325"/>
      <c r="D39" s="325"/>
      <c r="E39" s="325"/>
      <c r="F39" s="3571" t="s">
        <v>73</v>
      </c>
      <c r="G39" s="3572"/>
      <c r="H39" s="3572"/>
      <c r="I39" s="3572"/>
      <c r="J39" s="3580"/>
      <c r="K39" s="3599">
        <v>0</v>
      </c>
      <c r="L39" s="3585"/>
      <c r="M39" s="3585"/>
      <c r="N39" s="3586"/>
      <c r="O39" s="124"/>
      <c r="P39" s="124"/>
      <c r="Q39" s="325"/>
      <c r="R39" s="332"/>
      <c r="S39" s="325"/>
      <c r="T39" s="325"/>
    </row>
    <row r="40" spans="1:20" ht="13.8" thickBot="1">
      <c r="A40" s="124"/>
      <c r="B40" s="325"/>
      <c r="C40" s="325"/>
      <c r="D40" s="325"/>
      <c r="E40" s="325"/>
      <c r="F40" s="2890" t="s">
        <v>161</v>
      </c>
      <c r="G40" s="3569"/>
      <c r="H40" s="3569"/>
      <c r="I40" s="3569"/>
      <c r="J40" s="3570"/>
      <c r="K40" s="3599">
        <v>0</v>
      </c>
      <c r="L40" s="3585"/>
      <c r="M40" s="3585"/>
      <c r="N40" s="3586"/>
      <c r="O40" s="124"/>
      <c r="P40" s="124"/>
      <c r="Q40" s="325"/>
      <c r="R40" s="332"/>
      <c r="S40" s="325"/>
      <c r="T40" s="325"/>
    </row>
    <row r="41" spans="1:20" ht="13.8" thickBot="1">
      <c r="A41" s="124"/>
      <c r="B41" s="325"/>
      <c r="C41" s="325"/>
      <c r="D41" s="325"/>
      <c r="E41" s="325"/>
      <c r="F41" s="3552" t="s">
        <v>19</v>
      </c>
      <c r="G41" s="3553"/>
      <c r="H41" s="3553"/>
      <c r="I41" s="3553"/>
      <c r="J41" s="3554"/>
      <c r="K41" s="3590">
        <f>SUM(K42:N44)</f>
        <v>0</v>
      </c>
      <c r="L41" s="3591"/>
      <c r="M41" s="3591"/>
      <c r="N41" s="3592"/>
      <c r="O41" s="124"/>
      <c r="P41" s="124"/>
      <c r="Q41" s="325"/>
      <c r="R41" s="332"/>
      <c r="S41" s="325"/>
      <c r="T41" s="325"/>
    </row>
    <row r="42" spans="1:20">
      <c r="A42" s="124"/>
      <c r="B42" s="325"/>
      <c r="C42" s="325"/>
      <c r="D42" s="325"/>
      <c r="E42" s="325"/>
      <c r="F42" s="2884" t="s">
        <v>62</v>
      </c>
      <c r="G42" s="2885"/>
      <c r="H42" s="2885"/>
      <c r="I42" s="2885"/>
      <c r="J42" s="2886"/>
      <c r="K42" s="3593">
        <v>0</v>
      </c>
      <c r="L42" s="3594"/>
      <c r="M42" s="3594"/>
      <c r="N42" s="3595"/>
      <c r="O42" s="124"/>
      <c r="P42" s="124"/>
      <c r="Q42" s="325"/>
      <c r="R42" s="332"/>
      <c r="S42" s="325"/>
      <c r="T42" s="325"/>
    </row>
    <row r="43" spans="1:20">
      <c r="A43" s="124"/>
      <c r="B43" s="325"/>
      <c r="C43" s="325"/>
      <c r="D43" s="325"/>
      <c r="E43" s="325"/>
      <c r="F43" s="3579" t="s">
        <v>63</v>
      </c>
      <c r="G43" s="2879"/>
      <c r="H43" s="2879"/>
      <c r="I43" s="2879"/>
      <c r="J43" s="2880"/>
      <c r="K43" s="3585">
        <v>0</v>
      </c>
      <c r="L43" s="3585"/>
      <c r="M43" s="3585"/>
      <c r="N43" s="3586"/>
      <c r="O43" s="124"/>
      <c r="P43" s="124"/>
      <c r="Q43" s="325"/>
      <c r="R43" s="332"/>
      <c r="S43" s="325"/>
      <c r="T43" s="325"/>
    </row>
    <row r="44" spans="1:20" ht="13.8" thickBot="1">
      <c r="A44" s="124"/>
      <c r="B44" s="325"/>
      <c r="C44" s="325"/>
      <c r="D44" s="325"/>
      <c r="E44" s="325"/>
      <c r="F44" s="3571" t="s">
        <v>64</v>
      </c>
      <c r="G44" s="3572"/>
      <c r="H44" s="3572"/>
      <c r="I44" s="3572"/>
      <c r="J44" s="3573"/>
      <c r="K44" s="3585"/>
      <c r="L44" s="3585"/>
      <c r="M44" s="3585"/>
      <c r="N44" s="3586"/>
      <c r="O44" s="124"/>
      <c r="P44" s="124"/>
      <c r="Q44" s="325"/>
      <c r="R44" s="332"/>
      <c r="S44" s="325"/>
      <c r="T44" s="325"/>
    </row>
    <row r="45" spans="1:20" ht="13.8" thickBot="1">
      <c r="A45" s="124"/>
      <c r="B45" s="325"/>
      <c r="C45" s="325"/>
      <c r="D45" s="325"/>
      <c r="E45" s="325"/>
      <c r="F45" s="3568" t="s">
        <v>20</v>
      </c>
      <c r="G45" s="2874"/>
      <c r="H45" s="2874"/>
      <c r="I45" s="2874"/>
      <c r="J45" s="2875"/>
      <c r="K45" s="3583">
        <f>K41+K37</f>
        <v>196</v>
      </c>
      <c r="L45" s="3583"/>
      <c r="M45" s="3583"/>
      <c r="N45" s="3584"/>
      <c r="O45" s="124"/>
      <c r="P45" s="124"/>
      <c r="Q45" s="325"/>
      <c r="R45" s="332"/>
      <c r="S45" s="325"/>
      <c r="T45" s="325"/>
    </row>
  </sheetData>
  <mergeCells count="92">
    <mergeCell ref="Q1:R1"/>
    <mergeCell ref="G3:T3"/>
    <mergeCell ref="A4:A6"/>
    <mergeCell ref="B4:B6"/>
    <mergeCell ref="C4:C6"/>
    <mergeCell ref="D4:D6"/>
    <mergeCell ref="E4:E6"/>
    <mergeCell ref="F4:F6"/>
    <mergeCell ref="G4:G6"/>
    <mergeCell ref="H4:H6"/>
    <mergeCell ref="I4:I6"/>
    <mergeCell ref="J4:J6"/>
    <mergeCell ref="K4:N4"/>
    <mergeCell ref="O4:O6"/>
    <mergeCell ref="P4:P6"/>
    <mergeCell ref="Q4:T4"/>
    <mergeCell ref="K5:K6"/>
    <mergeCell ref="L5:M5"/>
    <mergeCell ref="N5:N6"/>
    <mergeCell ref="Q5:Q6"/>
    <mergeCell ref="R5:T5"/>
    <mergeCell ref="B7:P7"/>
    <mergeCell ref="C8:T8"/>
    <mergeCell ref="A11:A14"/>
    <mergeCell ref="B11:B14"/>
    <mergeCell ref="C11:C14"/>
    <mergeCell ref="F11:F14"/>
    <mergeCell ref="G11:G14"/>
    <mergeCell ref="H11:H14"/>
    <mergeCell ref="I11:I14"/>
    <mergeCell ref="I15:I16"/>
    <mergeCell ref="A17:A19"/>
    <mergeCell ref="B17:B19"/>
    <mergeCell ref="C17:C19"/>
    <mergeCell ref="F17:F19"/>
    <mergeCell ref="G17:G19"/>
    <mergeCell ref="H17:H19"/>
    <mergeCell ref="I17:I19"/>
    <mergeCell ref="A15:A16"/>
    <mergeCell ref="B15:B16"/>
    <mergeCell ref="C15:C16"/>
    <mergeCell ref="F15:F16"/>
    <mergeCell ref="G15:G16"/>
    <mergeCell ref="H15:H16"/>
    <mergeCell ref="F20:J20"/>
    <mergeCell ref="C22:T22"/>
    <mergeCell ref="A23:A25"/>
    <mergeCell ref="B23:B25"/>
    <mergeCell ref="C23:C25"/>
    <mergeCell ref="F23:F25"/>
    <mergeCell ref="G23:G25"/>
    <mergeCell ref="H23:H25"/>
    <mergeCell ref="I23:I25"/>
    <mergeCell ref="F36:J36"/>
    <mergeCell ref="K36:N36"/>
    <mergeCell ref="I26:I27"/>
    <mergeCell ref="A28:A30"/>
    <mergeCell ref="B28:B30"/>
    <mergeCell ref="C28:C30"/>
    <mergeCell ref="F28:F30"/>
    <mergeCell ref="G28:G30"/>
    <mergeCell ref="H28:H30"/>
    <mergeCell ref="I28:I30"/>
    <mergeCell ref="A26:A27"/>
    <mergeCell ref="B26:B27"/>
    <mergeCell ref="C26:C27"/>
    <mergeCell ref="F26:F27"/>
    <mergeCell ref="G26:G27"/>
    <mergeCell ref="H26:H27"/>
    <mergeCell ref="F31:J31"/>
    <mergeCell ref="F32:J32"/>
    <mergeCell ref="B33:J33"/>
    <mergeCell ref="Q33:T33"/>
    <mergeCell ref="I35:P35"/>
    <mergeCell ref="F37:J37"/>
    <mergeCell ref="K37:N37"/>
    <mergeCell ref="F38:J38"/>
    <mergeCell ref="K38:N38"/>
    <mergeCell ref="F39:J39"/>
    <mergeCell ref="K39:N39"/>
    <mergeCell ref="F40:J40"/>
    <mergeCell ref="K40:N40"/>
    <mergeCell ref="F41:J41"/>
    <mergeCell ref="K41:N41"/>
    <mergeCell ref="F42:J42"/>
    <mergeCell ref="K42:N42"/>
    <mergeCell ref="F43:J43"/>
    <mergeCell ref="K43:N43"/>
    <mergeCell ref="F44:J44"/>
    <mergeCell ref="K44:N44"/>
    <mergeCell ref="F45:J45"/>
    <mergeCell ref="K45:N45"/>
  </mergeCells>
  <pageMargins left="0.7" right="0.7" top="0.75" bottom="0.75" header="0.3" footer="0.3"/>
  <pageSetup paperSize="9" orientation="landscape"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6"/>
  <sheetViews>
    <sheetView workbookViewId="0">
      <selection activeCell="O1" sqref="O1:T1"/>
    </sheetView>
  </sheetViews>
  <sheetFormatPr defaultRowHeight="13.2"/>
  <cols>
    <col min="1" max="1" width="2.88671875" customWidth="1"/>
    <col min="2" max="6" width="2.5546875" customWidth="1"/>
    <col min="7" max="7" width="23.5546875" customWidth="1"/>
    <col min="8" max="8" width="7.88671875" customWidth="1"/>
    <col min="9" max="9" width="4.44140625" customWidth="1"/>
    <col min="10" max="10" width="4.33203125" customWidth="1"/>
    <col min="11" max="11" width="9.6640625" customWidth="1"/>
    <col min="12" max="12" width="8.6640625" customWidth="1"/>
    <col min="13" max="13" width="5.33203125" customWidth="1"/>
    <col min="14" max="14" width="8.44140625" customWidth="1"/>
    <col min="15" max="15" width="7" customWidth="1"/>
    <col min="16" max="16" width="6.6640625" customWidth="1"/>
    <col min="17" max="17" width="19.33203125" customWidth="1"/>
    <col min="18" max="20" width="4.33203125" customWidth="1"/>
  </cols>
  <sheetData>
    <row r="1" spans="1:20" ht="47.4" customHeight="1">
      <c r="A1" s="715"/>
      <c r="B1" s="715"/>
      <c r="C1" s="715"/>
      <c r="D1" s="715"/>
      <c r="E1" s="715"/>
      <c r="F1" s="715"/>
      <c r="G1" s="715"/>
      <c r="H1" s="716"/>
      <c r="I1" s="717"/>
      <c r="J1" s="718"/>
      <c r="K1" s="715"/>
      <c r="L1" s="715"/>
      <c r="M1" s="715"/>
      <c r="N1" s="715"/>
      <c r="O1" s="3790" t="s">
        <v>1156</v>
      </c>
      <c r="P1" s="3791"/>
      <c r="Q1" s="3791"/>
      <c r="R1" s="3791"/>
      <c r="S1" s="3791"/>
      <c r="T1" s="3791"/>
    </row>
    <row r="2" spans="1:20" ht="19.2" customHeight="1">
      <c r="A2" s="3792" t="s">
        <v>580</v>
      </c>
      <c r="B2" s="3792"/>
      <c r="C2" s="3792"/>
      <c r="D2" s="3792"/>
      <c r="E2" s="3792"/>
      <c r="F2" s="3792"/>
      <c r="G2" s="3792"/>
      <c r="H2" s="3792"/>
      <c r="I2" s="3792"/>
      <c r="J2" s="3792"/>
      <c r="K2" s="3792"/>
      <c r="L2" s="3792"/>
      <c r="M2" s="3792"/>
      <c r="N2" s="3792"/>
      <c r="O2" s="3792"/>
      <c r="P2" s="3792"/>
      <c r="Q2" s="3792"/>
      <c r="R2" s="3792"/>
      <c r="S2" s="3792"/>
      <c r="T2" s="3792"/>
    </row>
    <row r="3" spans="1:20" ht="20.399999999999999" customHeight="1" thickBot="1">
      <c r="A3" s="3793" t="s">
        <v>33</v>
      </c>
      <c r="B3" s="3793"/>
      <c r="C3" s="3793"/>
      <c r="D3" s="3793"/>
      <c r="E3" s="3793"/>
      <c r="F3" s="3793"/>
      <c r="G3" s="3793"/>
      <c r="H3" s="3793"/>
      <c r="I3" s="3793"/>
      <c r="J3" s="3793"/>
      <c r="K3" s="3793"/>
      <c r="L3" s="3793"/>
      <c r="M3" s="3793"/>
      <c r="N3" s="3793"/>
      <c r="O3" s="3793"/>
      <c r="P3" s="3793"/>
      <c r="Q3" s="3793"/>
      <c r="R3" s="3793"/>
      <c r="S3" s="3793"/>
      <c r="T3" s="3793"/>
    </row>
    <row r="4" spans="1:20" ht="40.200000000000003" customHeight="1">
      <c r="A4" s="3794" t="s">
        <v>0</v>
      </c>
      <c r="B4" s="3797" t="s">
        <v>1</v>
      </c>
      <c r="C4" s="3797" t="s">
        <v>2</v>
      </c>
      <c r="D4" s="3797"/>
      <c r="E4" s="3800"/>
      <c r="F4" s="3800"/>
      <c r="G4" s="3803"/>
      <c r="H4" s="3820" t="s">
        <v>4</v>
      </c>
      <c r="I4" s="3823" t="s">
        <v>5</v>
      </c>
      <c r="J4" s="3823" t="s">
        <v>6</v>
      </c>
      <c r="K4" s="3826" t="s">
        <v>372</v>
      </c>
      <c r="L4" s="3827"/>
      <c r="M4" s="3827"/>
      <c r="N4" s="3828"/>
      <c r="O4" s="3823" t="s">
        <v>581</v>
      </c>
      <c r="P4" s="3823" t="s">
        <v>582</v>
      </c>
      <c r="Q4" s="3806" t="s">
        <v>21</v>
      </c>
      <c r="R4" s="3807"/>
      <c r="S4" s="3807"/>
      <c r="T4" s="3808"/>
    </row>
    <row r="5" spans="1:20">
      <c r="A5" s="3795"/>
      <c r="B5" s="3798"/>
      <c r="C5" s="3798"/>
      <c r="D5" s="3798"/>
      <c r="E5" s="3801"/>
      <c r="F5" s="3801"/>
      <c r="G5" s="3804"/>
      <c r="H5" s="3821"/>
      <c r="I5" s="3824"/>
      <c r="J5" s="3824"/>
      <c r="K5" s="3809" t="s">
        <v>7</v>
      </c>
      <c r="L5" s="3811" t="s">
        <v>8</v>
      </c>
      <c r="M5" s="3812"/>
      <c r="N5" s="3813" t="s">
        <v>76</v>
      </c>
      <c r="O5" s="3824"/>
      <c r="P5" s="3824"/>
      <c r="Q5" s="3815" t="s">
        <v>32</v>
      </c>
      <c r="R5" s="3817" t="s">
        <v>9</v>
      </c>
      <c r="S5" s="3818"/>
      <c r="T5" s="3819"/>
    </row>
    <row r="6" spans="1:20" ht="108.6" customHeight="1" thickBot="1">
      <c r="A6" s="3796"/>
      <c r="B6" s="3799"/>
      <c r="C6" s="3799"/>
      <c r="D6" s="3799"/>
      <c r="E6" s="3802"/>
      <c r="F6" s="3802"/>
      <c r="G6" s="3805"/>
      <c r="H6" s="3822"/>
      <c r="I6" s="3825"/>
      <c r="J6" s="3825"/>
      <c r="K6" s="3810"/>
      <c r="L6" s="719" t="s">
        <v>7</v>
      </c>
      <c r="M6" s="719" t="s">
        <v>10</v>
      </c>
      <c r="N6" s="3814"/>
      <c r="O6" s="3825"/>
      <c r="P6" s="3825"/>
      <c r="Q6" s="3816"/>
      <c r="R6" s="720">
        <v>2021</v>
      </c>
      <c r="S6" s="720">
        <v>2022</v>
      </c>
      <c r="T6" s="721">
        <v>2023</v>
      </c>
    </row>
    <row r="7" spans="1:20" ht="18" customHeight="1" thickBot="1">
      <c r="A7" s="722" t="s">
        <v>11</v>
      </c>
      <c r="B7" s="3829" t="s">
        <v>1012</v>
      </c>
      <c r="C7" s="3830"/>
      <c r="D7" s="3830"/>
      <c r="E7" s="3830"/>
      <c r="F7" s="3830"/>
      <c r="G7" s="3830"/>
      <c r="H7" s="3830"/>
      <c r="I7" s="3830"/>
      <c r="J7" s="3830"/>
      <c r="K7" s="3830"/>
      <c r="L7" s="3830"/>
      <c r="M7" s="3830"/>
      <c r="N7" s="3830"/>
      <c r="O7" s="3830"/>
      <c r="P7" s="3830"/>
      <c r="Q7" s="3830"/>
      <c r="R7" s="3830"/>
      <c r="S7" s="3830"/>
      <c r="T7" s="3831"/>
    </row>
    <row r="8" spans="1:20" ht="40.200000000000003" thickBot="1">
      <c r="A8" s="722" t="s">
        <v>11</v>
      </c>
      <c r="B8" s="723"/>
      <c r="C8" s="724"/>
      <c r="D8" s="724"/>
      <c r="E8" s="724"/>
      <c r="F8" s="724"/>
      <c r="G8" s="724"/>
      <c r="H8" s="724"/>
      <c r="I8" s="724"/>
      <c r="J8" s="724"/>
      <c r="K8" s="724"/>
      <c r="L8" s="724"/>
      <c r="M8" s="724"/>
      <c r="N8" s="724"/>
      <c r="O8" s="724"/>
      <c r="P8" s="724"/>
      <c r="Q8" s="2542" t="s">
        <v>1013</v>
      </c>
      <c r="R8" s="2543">
        <v>2.5</v>
      </c>
      <c r="S8" s="2544">
        <v>2.5</v>
      </c>
      <c r="T8" s="2545">
        <v>2.5</v>
      </c>
    </row>
    <row r="9" spans="1:20" ht="13.8" thickBot="1">
      <c r="A9" s="725" t="s">
        <v>11</v>
      </c>
      <c r="B9" s="726" t="s">
        <v>11</v>
      </c>
      <c r="C9" s="3832" t="s">
        <v>583</v>
      </c>
      <c r="D9" s="3833"/>
      <c r="E9" s="3833"/>
      <c r="F9" s="3833"/>
      <c r="G9" s="3833"/>
      <c r="H9" s="3833"/>
      <c r="I9" s="3833"/>
      <c r="J9" s="3833"/>
      <c r="K9" s="3833"/>
      <c r="L9" s="3833"/>
      <c r="M9" s="3833"/>
      <c r="N9" s="3833"/>
      <c r="O9" s="3833"/>
      <c r="P9" s="3833"/>
      <c r="Q9" s="3833"/>
      <c r="R9" s="3833"/>
      <c r="S9" s="3833"/>
      <c r="T9" s="3834"/>
    </row>
    <row r="10" spans="1:20" ht="27" thickBot="1">
      <c r="A10" s="2391"/>
      <c r="B10" s="2392"/>
      <c r="C10" s="2367"/>
      <c r="D10" s="2367"/>
      <c r="E10" s="2367"/>
      <c r="F10" s="727"/>
      <c r="G10" s="728"/>
      <c r="H10" s="728"/>
      <c r="I10" s="728"/>
      <c r="J10" s="728"/>
      <c r="K10" s="728"/>
      <c r="L10" s="728"/>
      <c r="M10" s="728"/>
      <c r="N10" s="728"/>
      <c r="O10" s="728"/>
      <c r="P10" s="728"/>
      <c r="Q10" s="2542" t="s">
        <v>1014</v>
      </c>
      <c r="R10" s="2580">
        <v>1.5</v>
      </c>
      <c r="S10" s="2581">
        <v>1.6</v>
      </c>
      <c r="T10" s="2582">
        <v>1.6</v>
      </c>
    </row>
    <row r="11" spans="1:20">
      <c r="A11" s="3835" t="s">
        <v>11</v>
      </c>
      <c r="B11" s="3838" t="s">
        <v>11</v>
      </c>
      <c r="C11" s="3841" t="s">
        <v>39</v>
      </c>
      <c r="D11" s="2367"/>
      <c r="E11" s="2367"/>
      <c r="F11" s="3841"/>
      <c r="G11" s="3844" t="s">
        <v>584</v>
      </c>
      <c r="H11" s="3846" t="s">
        <v>40</v>
      </c>
      <c r="I11" s="3849" t="s">
        <v>130</v>
      </c>
      <c r="J11" s="2375" t="s">
        <v>36</v>
      </c>
      <c r="K11" s="2546">
        <v>920</v>
      </c>
      <c r="L11" s="890">
        <v>694</v>
      </c>
      <c r="M11" s="961"/>
      <c r="N11" s="2547">
        <v>226</v>
      </c>
      <c r="O11" s="2548">
        <v>1200</v>
      </c>
      <c r="P11" s="2549">
        <v>1200</v>
      </c>
      <c r="Q11" s="3852" t="s">
        <v>585</v>
      </c>
      <c r="R11" s="3864"/>
      <c r="S11" s="3864"/>
      <c r="T11" s="3866"/>
    </row>
    <row r="12" spans="1:20" ht="26.4" customHeight="1">
      <c r="A12" s="3836"/>
      <c r="B12" s="3839"/>
      <c r="C12" s="3842"/>
      <c r="D12" s="2368"/>
      <c r="E12" s="2368"/>
      <c r="F12" s="3842"/>
      <c r="G12" s="3845"/>
      <c r="H12" s="3847"/>
      <c r="I12" s="3850"/>
      <c r="J12" s="2376" t="s">
        <v>52</v>
      </c>
      <c r="K12" s="967">
        <v>165</v>
      </c>
      <c r="L12" s="893">
        <v>165</v>
      </c>
      <c r="M12" s="896"/>
      <c r="N12" s="2550"/>
      <c r="O12" s="2551">
        <v>200</v>
      </c>
      <c r="P12" s="2551">
        <v>200</v>
      </c>
      <c r="Q12" s="3853"/>
      <c r="R12" s="3865"/>
      <c r="S12" s="3865"/>
      <c r="T12" s="3867"/>
    </row>
    <row r="13" spans="1:20" ht="26.4">
      <c r="A13" s="3836"/>
      <c r="B13" s="3839"/>
      <c r="C13" s="3842"/>
      <c r="D13" s="2368"/>
      <c r="E13" s="2368"/>
      <c r="F13" s="3842"/>
      <c r="G13" s="3868" t="s">
        <v>586</v>
      </c>
      <c r="H13" s="3847"/>
      <c r="I13" s="3850"/>
      <c r="J13" s="786"/>
      <c r="K13" s="967"/>
      <c r="L13" s="893"/>
      <c r="M13" s="896"/>
      <c r="N13" s="2550"/>
      <c r="O13" s="2551"/>
      <c r="P13" s="2552"/>
      <c r="Q13" s="2590" t="s">
        <v>587</v>
      </c>
      <c r="R13" s="2583">
        <v>8300</v>
      </c>
      <c r="S13" s="2583">
        <v>8500</v>
      </c>
      <c r="T13" s="2584">
        <v>8600</v>
      </c>
    </row>
    <row r="14" spans="1:20" ht="26.4">
      <c r="A14" s="3836"/>
      <c r="B14" s="3839"/>
      <c r="C14" s="3842"/>
      <c r="D14" s="2368"/>
      <c r="E14" s="2368"/>
      <c r="F14" s="3842"/>
      <c r="G14" s="3869"/>
      <c r="H14" s="3847"/>
      <c r="I14" s="3850"/>
      <c r="J14" s="786"/>
      <c r="K14" s="967"/>
      <c r="L14" s="893"/>
      <c r="M14" s="896"/>
      <c r="N14" s="2550"/>
      <c r="O14" s="2551"/>
      <c r="P14" s="2552"/>
      <c r="Q14" s="2590" t="s">
        <v>588</v>
      </c>
      <c r="R14" s="2585">
        <v>3.2</v>
      </c>
      <c r="S14" s="2585">
        <v>2.9</v>
      </c>
      <c r="T14" s="2584">
        <v>2.66</v>
      </c>
    </row>
    <row r="15" spans="1:20" ht="26.4">
      <c r="A15" s="3836"/>
      <c r="B15" s="3839"/>
      <c r="C15" s="3842"/>
      <c r="D15" s="2368"/>
      <c r="E15" s="2368"/>
      <c r="F15" s="3842"/>
      <c r="G15" s="3869"/>
      <c r="H15" s="3847"/>
      <c r="I15" s="3850"/>
      <c r="J15" s="786"/>
      <c r="K15" s="967"/>
      <c r="L15" s="893"/>
      <c r="M15" s="896"/>
      <c r="N15" s="2550"/>
      <c r="O15" s="2551"/>
      <c r="P15" s="2552"/>
      <c r="Q15" s="2590" t="s">
        <v>589</v>
      </c>
      <c r="R15" s="2583">
        <v>960</v>
      </c>
      <c r="S15" s="2583">
        <v>640</v>
      </c>
      <c r="T15" s="2584">
        <v>320</v>
      </c>
    </row>
    <row r="16" spans="1:20" ht="26.4">
      <c r="A16" s="3836"/>
      <c r="B16" s="3839"/>
      <c r="C16" s="3842"/>
      <c r="D16" s="2368"/>
      <c r="E16" s="2368"/>
      <c r="F16" s="3842"/>
      <c r="G16" s="3869"/>
      <c r="H16" s="3847"/>
      <c r="I16" s="3850"/>
      <c r="J16" s="786"/>
      <c r="K16" s="967"/>
      <c r="L16" s="893"/>
      <c r="M16" s="896"/>
      <c r="N16" s="2550"/>
      <c r="O16" s="2551"/>
      <c r="P16" s="2552"/>
      <c r="Q16" s="2553" t="s">
        <v>590</v>
      </c>
      <c r="R16" s="2591">
        <v>20</v>
      </c>
      <c r="S16" s="2591">
        <v>10</v>
      </c>
      <c r="T16" s="2592">
        <v>5</v>
      </c>
    </row>
    <row r="17" spans="1:20" ht="26.4">
      <c r="A17" s="3836"/>
      <c r="B17" s="3839"/>
      <c r="C17" s="3842"/>
      <c r="D17" s="2368"/>
      <c r="E17" s="2368"/>
      <c r="F17" s="3842"/>
      <c r="G17" s="3870"/>
      <c r="H17" s="3847"/>
      <c r="I17" s="3850"/>
      <c r="J17" s="786"/>
      <c r="K17" s="967"/>
      <c r="L17" s="893"/>
      <c r="M17" s="896"/>
      <c r="N17" s="2550"/>
      <c r="O17" s="2551"/>
      <c r="P17" s="2552"/>
      <c r="Q17" s="2593" t="s">
        <v>591</v>
      </c>
      <c r="R17" s="2538">
        <v>43</v>
      </c>
      <c r="S17" s="2538">
        <v>44</v>
      </c>
      <c r="T17" s="2539">
        <v>44</v>
      </c>
    </row>
    <row r="18" spans="1:20" ht="44.4" customHeight="1">
      <c r="A18" s="3836"/>
      <c r="B18" s="3839"/>
      <c r="C18" s="3842"/>
      <c r="D18" s="2368"/>
      <c r="E18" s="2368"/>
      <c r="F18" s="3842"/>
      <c r="G18" s="3871"/>
      <c r="H18" s="3847"/>
      <c r="I18" s="3850"/>
      <c r="J18" s="786"/>
      <c r="K18" s="967"/>
      <c r="L18" s="893"/>
      <c r="M18" s="896"/>
      <c r="N18" s="2550"/>
      <c r="O18" s="2551"/>
      <c r="P18" s="2552"/>
      <c r="Q18" s="2593" t="s">
        <v>592</v>
      </c>
      <c r="R18" s="2538">
        <v>2</v>
      </c>
      <c r="S18" s="2538">
        <v>2</v>
      </c>
      <c r="T18" s="2539">
        <v>2</v>
      </c>
    </row>
    <row r="19" spans="1:20" ht="26.4">
      <c r="A19" s="3836"/>
      <c r="B19" s="3839"/>
      <c r="C19" s="3842"/>
      <c r="D19" s="2368"/>
      <c r="E19" s="2368"/>
      <c r="F19" s="3842"/>
      <c r="G19" s="3871"/>
      <c r="H19" s="3847"/>
      <c r="I19" s="3850"/>
      <c r="J19" s="786"/>
      <c r="K19" s="967"/>
      <c r="L19" s="893"/>
      <c r="M19" s="896"/>
      <c r="N19" s="2550"/>
      <c r="O19" s="2551"/>
      <c r="P19" s="2552"/>
      <c r="Q19" s="2593" t="s">
        <v>593</v>
      </c>
      <c r="R19" s="2538">
        <v>7500</v>
      </c>
      <c r="S19" s="2538">
        <v>7500</v>
      </c>
      <c r="T19" s="2539">
        <v>7500</v>
      </c>
    </row>
    <row r="20" spans="1:20" ht="16.2" thickBot="1">
      <c r="A20" s="3836"/>
      <c r="B20" s="3839"/>
      <c r="C20" s="3842"/>
      <c r="D20" s="2368"/>
      <c r="E20" s="2368"/>
      <c r="F20" s="3842"/>
      <c r="G20" s="3872"/>
      <c r="H20" s="3847"/>
      <c r="I20" s="3850"/>
      <c r="J20" s="790"/>
      <c r="K20" s="2554"/>
      <c r="L20" s="900"/>
      <c r="M20" s="2555"/>
      <c r="N20" s="2556"/>
      <c r="O20" s="2557"/>
      <c r="P20" s="2558"/>
      <c r="Q20" s="2559" t="s">
        <v>1139</v>
      </c>
      <c r="R20" s="2595">
        <v>11000</v>
      </c>
      <c r="S20" s="2595">
        <v>11000</v>
      </c>
      <c r="T20" s="2594">
        <v>11000</v>
      </c>
    </row>
    <row r="21" spans="1:20" ht="13.8" thickBot="1">
      <c r="A21" s="3837"/>
      <c r="B21" s="3840"/>
      <c r="C21" s="3843"/>
      <c r="D21" s="2369"/>
      <c r="E21" s="2369"/>
      <c r="F21" s="3843"/>
      <c r="G21" s="2357"/>
      <c r="H21" s="3848"/>
      <c r="I21" s="3851"/>
      <c r="J21" s="797" t="s">
        <v>12</v>
      </c>
      <c r="K21" s="2560">
        <f t="shared" ref="K21:P21" si="0">SUM(K11:K20)</f>
        <v>1085</v>
      </c>
      <c r="L21" s="2561">
        <f t="shared" si="0"/>
        <v>859</v>
      </c>
      <c r="M21" s="746">
        <f t="shared" si="0"/>
        <v>0</v>
      </c>
      <c r="N21" s="746">
        <f t="shared" si="0"/>
        <v>226</v>
      </c>
      <c r="O21" s="746">
        <f t="shared" si="0"/>
        <v>1400</v>
      </c>
      <c r="P21" s="749">
        <f t="shared" si="0"/>
        <v>1400</v>
      </c>
      <c r="Q21" s="803"/>
      <c r="R21" s="2586"/>
      <c r="S21" s="2586"/>
      <c r="T21" s="2587"/>
    </row>
    <row r="22" spans="1:20">
      <c r="A22" s="2391" t="s">
        <v>11</v>
      </c>
      <c r="B22" s="731" t="s">
        <v>11</v>
      </c>
      <c r="C22" s="2367" t="s">
        <v>205</v>
      </c>
      <c r="D22" s="2367"/>
      <c r="E22" s="2367"/>
      <c r="F22" s="3841"/>
      <c r="G22" s="3873" t="s">
        <v>594</v>
      </c>
      <c r="H22" s="3846" t="s">
        <v>40</v>
      </c>
      <c r="I22" s="3875" t="s">
        <v>130</v>
      </c>
      <c r="J22" s="732" t="s">
        <v>36</v>
      </c>
      <c r="K22" s="733">
        <v>120</v>
      </c>
      <c r="L22" s="1205">
        <v>120</v>
      </c>
      <c r="M22" s="733"/>
      <c r="N22" s="734"/>
      <c r="O22" s="735">
        <v>120</v>
      </c>
      <c r="P22" s="736">
        <v>140</v>
      </c>
      <c r="Q22" s="3877"/>
      <c r="R22" s="3854"/>
      <c r="S22" s="3854"/>
      <c r="T22" s="3856"/>
    </row>
    <row r="23" spans="1:20" ht="45.6" customHeight="1">
      <c r="A23" s="2393"/>
      <c r="B23" s="737"/>
      <c r="C23" s="2368"/>
      <c r="D23" s="2368"/>
      <c r="E23" s="2368"/>
      <c r="F23" s="3842"/>
      <c r="G23" s="3874"/>
      <c r="H23" s="3847"/>
      <c r="I23" s="3876"/>
      <c r="J23" s="732"/>
      <c r="K23" s="733"/>
      <c r="L23" s="1205"/>
      <c r="M23" s="733"/>
      <c r="N23" s="734"/>
      <c r="O23" s="735"/>
      <c r="P23" s="736"/>
      <c r="Q23" s="3878"/>
      <c r="R23" s="3855"/>
      <c r="S23" s="3855"/>
      <c r="T23" s="3857"/>
    </row>
    <row r="24" spans="1:20" ht="43.2" customHeight="1">
      <c r="A24" s="2393"/>
      <c r="B24" s="737"/>
      <c r="C24" s="2368"/>
      <c r="D24" s="2368"/>
      <c r="E24" s="2368"/>
      <c r="F24" s="3842"/>
      <c r="G24" s="788" t="s">
        <v>595</v>
      </c>
      <c r="H24" s="3847"/>
      <c r="I24" s="3876"/>
      <c r="J24" s="732"/>
      <c r="K24" s="733"/>
      <c r="L24" s="1205"/>
      <c r="M24" s="733"/>
      <c r="N24" s="734"/>
      <c r="O24" s="735"/>
      <c r="P24" s="736"/>
      <c r="Q24" s="738" t="s">
        <v>596</v>
      </c>
      <c r="R24" s="2588">
        <v>92</v>
      </c>
      <c r="S24" s="2588">
        <v>92</v>
      </c>
      <c r="T24" s="2589">
        <v>92</v>
      </c>
    </row>
    <row r="25" spans="1:20" ht="40.200000000000003" thickBot="1">
      <c r="A25" s="2393"/>
      <c r="B25" s="737"/>
      <c r="C25" s="2368"/>
      <c r="D25" s="2368"/>
      <c r="E25" s="2368"/>
      <c r="F25" s="3842"/>
      <c r="G25" s="788" t="s">
        <v>597</v>
      </c>
      <c r="H25" s="3847"/>
      <c r="I25" s="3876"/>
      <c r="J25" s="740"/>
      <c r="K25" s="733"/>
      <c r="L25" s="1205"/>
      <c r="M25" s="733"/>
      <c r="N25" s="734"/>
      <c r="O25" s="741"/>
      <c r="P25" s="736"/>
      <c r="Q25" s="738" t="s">
        <v>596</v>
      </c>
      <c r="R25" s="2588">
        <v>92</v>
      </c>
      <c r="S25" s="2588">
        <v>92</v>
      </c>
      <c r="T25" s="2589">
        <v>92</v>
      </c>
    </row>
    <row r="26" spans="1:20" ht="13.8" thickBot="1">
      <c r="A26" s="742"/>
      <c r="B26" s="743"/>
      <c r="C26" s="744"/>
      <c r="D26" s="744"/>
      <c r="E26" s="744"/>
      <c r="F26" s="3843"/>
      <c r="G26" s="2562"/>
      <c r="H26" s="3848"/>
      <c r="I26" s="3851"/>
      <c r="J26" s="745" t="s">
        <v>12</v>
      </c>
      <c r="K26" s="747">
        <f t="shared" ref="K26:P26" si="1">K22+K23</f>
        <v>120</v>
      </c>
      <c r="L26" s="748">
        <f t="shared" si="1"/>
        <v>120</v>
      </c>
      <c r="M26" s="746">
        <f t="shared" si="1"/>
        <v>0</v>
      </c>
      <c r="N26" s="747">
        <f t="shared" si="1"/>
        <v>0</v>
      </c>
      <c r="O26" s="748">
        <f t="shared" si="1"/>
        <v>120</v>
      </c>
      <c r="P26" s="749">
        <f t="shared" si="1"/>
        <v>140</v>
      </c>
      <c r="Q26" s="2563"/>
      <c r="R26" s="750"/>
      <c r="S26" s="750"/>
      <c r="T26" s="751"/>
    </row>
    <row r="27" spans="1:20" ht="13.8" thickBot="1">
      <c r="A27" s="752" t="s">
        <v>11</v>
      </c>
      <c r="B27" s="753" t="s">
        <v>11</v>
      </c>
      <c r="C27" s="754"/>
      <c r="D27" s="754"/>
      <c r="E27" s="754"/>
      <c r="F27" s="3858" t="s">
        <v>14</v>
      </c>
      <c r="G27" s="3858"/>
      <c r="H27" s="3858"/>
      <c r="I27" s="3858"/>
      <c r="J27" s="3859"/>
      <c r="K27" s="1206">
        <f t="shared" ref="K27:P27" si="2">K21+K26</f>
        <v>1205</v>
      </c>
      <c r="L27" s="1207">
        <f t="shared" si="2"/>
        <v>979</v>
      </c>
      <c r="M27" s="1208">
        <f t="shared" si="2"/>
        <v>0</v>
      </c>
      <c r="N27" s="755">
        <f t="shared" si="2"/>
        <v>226</v>
      </c>
      <c r="O27" s="755">
        <f t="shared" si="2"/>
        <v>1520</v>
      </c>
      <c r="P27" s="756">
        <f t="shared" si="2"/>
        <v>1540</v>
      </c>
      <c r="Q27" s="757"/>
      <c r="R27" s="758"/>
      <c r="S27" s="758"/>
      <c r="T27" s="759"/>
    </row>
    <row r="28" spans="1:20" ht="13.8" thickBot="1">
      <c r="A28" s="760" t="s">
        <v>11</v>
      </c>
      <c r="B28" s="761" t="s">
        <v>13</v>
      </c>
      <c r="C28" s="3860" t="s">
        <v>598</v>
      </c>
      <c r="D28" s="3860"/>
      <c r="E28" s="3860"/>
      <c r="F28" s="3860"/>
      <c r="G28" s="3860"/>
      <c r="H28" s="3860"/>
      <c r="I28" s="3860"/>
      <c r="J28" s="3860"/>
      <c r="K28" s="3860"/>
      <c r="L28" s="3860"/>
      <c r="M28" s="3860"/>
      <c r="N28" s="3860"/>
      <c r="O28" s="3860"/>
      <c r="P28" s="3860"/>
      <c r="Q28" s="3860"/>
      <c r="R28" s="3860"/>
      <c r="S28" s="3860"/>
      <c r="T28" s="3861"/>
    </row>
    <row r="29" spans="1:20" ht="30" customHeight="1" thickBot="1">
      <c r="A29" s="3862"/>
      <c r="B29" s="762"/>
      <c r="C29" s="763"/>
      <c r="D29" s="763"/>
      <c r="E29" s="763"/>
      <c r="F29" s="764"/>
      <c r="G29" s="764"/>
      <c r="H29" s="764"/>
      <c r="I29" s="764"/>
      <c r="J29" s="764"/>
      <c r="K29" s="764"/>
      <c r="L29" s="764"/>
      <c r="M29" s="764"/>
      <c r="N29" s="764"/>
      <c r="O29" s="764"/>
      <c r="P29" s="765"/>
      <c r="Q29" s="2596" t="s">
        <v>599</v>
      </c>
      <c r="R29" s="2597" t="s">
        <v>1015</v>
      </c>
      <c r="S29" s="2597" t="s">
        <v>1016</v>
      </c>
      <c r="T29" s="2598" t="s">
        <v>600</v>
      </c>
    </row>
    <row r="30" spans="1:20" ht="13.8" thickBot="1">
      <c r="A30" s="3863"/>
      <c r="B30" s="766"/>
      <c r="C30" s="767"/>
      <c r="D30" s="767"/>
      <c r="E30" s="767"/>
      <c r="F30" s="768"/>
      <c r="G30" s="768"/>
      <c r="H30" s="768"/>
      <c r="I30" s="768"/>
      <c r="J30" s="768"/>
      <c r="K30" s="768"/>
      <c r="L30" s="768"/>
      <c r="M30" s="768"/>
      <c r="N30" s="768"/>
      <c r="O30" s="768"/>
      <c r="P30" s="769"/>
      <c r="Q30" s="2151" t="s">
        <v>601</v>
      </c>
      <c r="R30" s="2597" t="s">
        <v>602</v>
      </c>
      <c r="S30" s="2599" t="s">
        <v>602</v>
      </c>
      <c r="T30" s="2598" t="s">
        <v>602</v>
      </c>
    </row>
    <row r="31" spans="1:20" ht="13.8" thickBot="1">
      <c r="A31" s="3835" t="s">
        <v>11</v>
      </c>
      <c r="B31" s="3838" t="s">
        <v>13</v>
      </c>
      <c r="C31" s="2379" t="s">
        <v>13</v>
      </c>
      <c r="D31" s="2379"/>
      <c r="E31" s="2379"/>
      <c r="F31" s="3882"/>
      <c r="G31" s="3884" t="s">
        <v>603</v>
      </c>
      <c r="H31" s="3849" t="s">
        <v>40</v>
      </c>
      <c r="I31" s="3849" t="s">
        <v>130</v>
      </c>
      <c r="J31" s="1209" t="s">
        <v>36</v>
      </c>
      <c r="K31" s="1210">
        <v>200</v>
      </c>
      <c r="L31" s="1210">
        <v>200</v>
      </c>
      <c r="M31" s="878"/>
      <c r="N31" s="1211">
        <v>0</v>
      </c>
      <c r="O31" s="1212">
        <v>240</v>
      </c>
      <c r="P31" s="1213">
        <v>240</v>
      </c>
      <c r="Q31" s="3894" t="s">
        <v>604</v>
      </c>
      <c r="R31" s="3896">
        <v>37</v>
      </c>
      <c r="S31" s="3898">
        <v>37</v>
      </c>
      <c r="T31" s="3900">
        <v>37</v>
      </c>
    </row>
    <row r="32" spans="1:20" ht="30.6" customHeight="1" thickBot="1">
      <c r="A32" s="3837"/>
      <c r="B32" s="3840"/>
      <c r="C32" s="2380"/>
      <c r="D32" s="2380"/>
      <c r="E32" s="2380"/>
      <c r="F32" s="3883"/>
      <c r="G32" s="3885"/>
      <c r="H32" s="3851"/>
      <c r="I32" s="3851"/>
      <c r="J32" s="770" t="s">
        <v>12</v>
      </c>
      <c r="K32" s="771">
        <f t="shared" ref="K32:P32" si="3">K31</f>
        <v>200</v>
      </c>
      <c r="L32" s="922">
        <f t="shared" si="3"/>
        <v>200</v>
      </c>
      <c r="M32" s="922">
        <f t="shared" si="3"/>
        <v>0</v>
      </c>
      <c r="N32" s="923">
        <f t="shared" si="3"/>
        <v>0</v>
      </c>
      <c r="O32" s="924">
        <f t="shared" si="3"/>
        <v>240</v>
      </c>
      <c r="P32" s="957">
        <f t="shared" si="3"/>
        <v>240</v>
      </c>
      <c r="Q32" s="3895"/>
      <c r="R32" s="3897"/>
      <c r="S32" s="3899"/>
      <c r="T32" s="3901"/>
    </row>
    <row r="33" spans="1:20" ht="13.8" thickBot="1">
      <c r="A33" s="3836" t="s">
        <v>11</v>
      </c>
      <c r="B33" s="3839" t="s">
        <v>13</v>
      </c>
      <c r="C33" s="2368" t="s">
        <v>38</v>
      </c>
      <c r="D33" s="2368"/>
      <c r="E33" s="2368"/>
      <c r="F33" s="3879"/>
      <c r="G33" s="3845" t="s">
        <v>605</v>
      </c>
      <c r="H33" s="3850" t="s">
        <v>40</v>
      </c>
      <c r="I33" s="3850" t="s">
        <v>130</v>
      </c>
      <c r="J33" s="1214" t="s">
        <v>36</v>
      </c>
      <c r="K33" s="772">
        <v>1138</v>
      </c>
      <c r="L33" s="1215">
        <v>295</v>
      </c>
      <c r="M33" s="1216"/>
      <c r="N33" s="1217">
        <v>843</v>
      </c>
      <c r="O33" s="1218">
        <v>1600</v>
      </c>
      <c r="P33" s="1219">
        <v>1700</v>
      </c>
      <c r="Q33" s="3886"/>
      <c r="R33" s="3888"/>
      <c r="S33" s="3890"/>
      <c r="T33" s="3892"/>
    </row>
    <row r="34" spans="1:20" ht="40.950000000000003" customHeight="1">
      <c r="A34" s="3836"/>
      <c r="B34" s="3839"/>
      <c r="C34" s="2368"/>
      <c r="D34" s="2368"/>
      <c r="E34" s="2368"/>
      <c r="F34" s="3879"/>
      <c r="G34" s="3881"/>
      <c r="H34" s="3850"/>
      <c r="I34" s="3876"/>
      <c r="J34" s="917" t="s">
        <v>52</v>
      </c>
      <c r="K34" s="778">
        <v>905</v>
      </c>
      <c r="L34" s="773">
        <v>905</v>
      </c>
      <c r="M34" s="774"/>
      <c r="N34" s="775">
        <v>0</v>
      </c>
      <c r="O34" s="779">
        <v>1100</v>
      </c>
      <c r="P34" s="780">
        <v>1200</v>
      </c>
      <c r="Q34" s="3887"/>
      <c r="R34" s="3889"/>
      <c r="S34" s="3891"/>
      <c r="T34" s="3893"/>
    </row>
    <row r="35" spans="1:20" ht="66">
      <c r="A35" s="3836"/>
      <c r="B35" s="3839"/>
      <c r="C35" s="2368"/>
      <c r="D35" s="2368"/>
      <c r="E35" s="2368"/>
      <c r="F35" s="3879"/>
      <c r="G35" s="3868" t="s">
        <v>1140</v>
      </c>
      <c r="H35" s="3850"/>
      <c r="I35" s="3876"/>
      <c r="J35" s="2376"/>
      <c r="K35" s="781"/>
      <c r="L35" s="782"/>
      <c r="M35" s="783"/>
      <c r="N35" s="784"/>
      <c r="O35" s="776"/>
      <c r="P35" s="785"/>
      <c r="Q35" s="2608" t="s">
        <v>1017</v>
      </c>
      <c r="R35" s="2603">
        <v>229.1</v>
      </c>
      <c r="S35" s="2603">
        <v>234</v>
      </c>
      <c r="T35" s="2604">
        <v>237</v>
      </c>
    </row>
    <row r="36" spans="1:20" ht="26.4">
      <c r="A36" s="3836"/>
      <c r="B36" s="3839"/>
      <c r="C36" s="2368"/>
      <c r="D36" s="2368"/>
      <c r="E36" s="2368"/>
      <c r="F36" s="3879"/>
      <c r="G36" s="3869"/>
      <c r="H36" s="3850"/>
      <c r="I36" s="3876"/>
      <c r="J36" s="2376"/>
      <c r="K36" s="781"/>
      <c r="L36" s="782"/>
      <c r="M36" s="783"/>
      <c r="N36" s="784"/>
      <c r="O36" s="776"/>
      <c r="P36" s="785"/>
      <c r="Q36" s="2608" t="s">
        <v>606</v>
      </c>
      <c r="R36" s="2603">
        <v>24</v>
      </c>
      <c r="S36" s="2603">
        <v>22</v>
      </c>
      <c r="T36" s="2604">
        <v>20</v>
      </c>
    </row>
    <row r="37" spans="1:20" ht="39.6">
      <c r="A37" s="3836"/>
      <c r="B37" s="3839"/>
      <c r="C37" s="2368"/>
      <c r="D37" s="2368"/>
      <c r="E37" s="2368"/>
      <c r="F37" s="3879"/>
      <c r="G37" s="3869"/>
      <c r="H37" s="3850"/>
      <c r="I37" s="3876"/>
      <c r="J37" s="2376"/>
      <c r="K37" s="781"/>
      <c r="L37" s="782"/>
      <c r="M37" s="783"/>
      <c r="N37" s="784"/>
      <c r="O37" s="776"/>
      <c r="P37" s="785"/>
      <c r="Q37" s="2608" t="s">
        <v>1018</v>
      </c>
      <c r="R37" s="2605">
        <v>14</v>
      </c>
      <c r="S37" s="2606">
        <v>14</v>
      </c>
      <c r="T37" s="2607">
        <v>14</v>
      </c>
    </row>
    <row r="38" spans="1:20" ht="39.6">
      <c r="A38" s="3836"/>
      <c r="B38" s="3839"/>
      <c r="C38" s="2368"/>
      <c r="D38" s="2368"/>
      <c r="E38" s="2368"/>
      <c r="F38" s="3879"/>
      <c r="G38" s="3869"/>
      <c r="H38" s="3850"/>
      <c r="I38" s="3876"/>
      <c r="J38" s="2376"/>
      <c r="K38" s="781"/>
      <c r="L38" s="782"/>
      <c r="M38" s="783"/>
      <c r="N38" s="784"/>
      <c r="O38" s="776"/>
      <c r="P38" s="785"/>
      <c r="Q38" s="2608" t="s">
        <v>607</v>
      </c>
      <c r="R38" s="2605">
        <v>102</v>
      </c>
      <c r="S38" s="2606">
        <v>102</v>
      </c>
      <c r="T38" s="2607">
        <v>102</v>
      </c>
    </row>
    <row r="39" spans="1:20" ht="52.8">
      <c r="A39" s="3836"/>
      <c r="B39" s="3839"/>
      <c r="C39" s="2368"/>
      <c r="D39" s="2368"/>
      <c r="E39" s="2368"/>
      <c r="F39" s="3879"/>
      <c r="G39" s="3869"/>
      <c r="H39" s="3850"/>
      <c r="I39" s="3876"/>
      <c r="J39" s="2376"/>
      <c r="K39" s="781"/>
      <c r="L39" s="782"/>
      <c r="M39" s="783"/>
      <c r="N39" s="784"/>
      <c r="O39" s="776"/>
      <c r="P39" s="785"/>
      <c r="Q39" s="1220" t="s">
        <v>608</v>
      </c>
      <c r="R39" s="2600">
        <v>10</v>
      </c>
      <c r="S39" s="2601">
        <v>14</v>
      </c>
      <c r="T39" s="2602">
        <v>14</v>
      </c>
    </row>
    <row r="40" spans="1:20" ht="81.599999999999994">
      <c r="A40" s="3836"/>
      <c r="B40" s="3839"/>
      <c r="C40" s="2368"/>
      <c r="D40" s="2368"/>
      <c r="E40" s="2368"/>
      <c r="F40" s="3879"/>
      <c r="G40" s="3868" t="s">
        <v>609</v>
      </c>
      <c r="H40" s="3850"/>
      <c r="I40" s="3876"/>
      <c r="J40" s="786"/>
      <c r="K40" s="781"/>
      <c r="L40" s="782"/>
      <c r="M40" s="783"/>
      <c r="N40" s="784"/>
      <c r="O40" s="776"/>
      <c r="P40" s="785"/>
      <c r="Q40" s="1221" t="s">
        <v>610</v>
      </c>
      <c r="R40" s="2605">
        <v>6</v>
      </c>
      <c r="S40" s="2606">
        <v>6</v>
      </c>
      <c r="T40" s="2609">
        <v>6</v>
      </c>
    </row>
    <row r="41" spans="1:20" ht="52.8">
      <c r="A41" s="3836"/>
      <c r="B41" s="3839"/>
      <c r="C41" s="2368"/>
      <c r="D41" s="2368"/>
      <c r="E41" s="2368"/>
      <c r="F41" s="3879"/>
      <c r="G41" s="3869"/>
      <c r="H41" s="3850"/>
      <c r="I41" s="3876"/>
      <c r="J41" s="786"/>
      <c r="K41" s="781"/>
      <c r="L41" s="782"/>
      <c r="M41" s="783"/>
      <c r="N41" s="784"/>
      <c r="O41" s="776"/>
      <c r="P41" s="785"/>
      <c r="Q41" s="1221" t="s">
        <v>1019</v>
      </c>
      <c r="R41" s="2600">
        <v>2</v>
      </c>
      <c r="S41" s="2601">
        <v>3</v>
      </c>
      <c r="T41" s="2602">
        <v>3</v>
      </c>
    </row>
    <row r="42" spans="1:20" ht="93.6" customHeight="1" thickBot="1">
      <c r="A42" s="3836"/>
      <c r="B42" s="3839"/>
      <c r="C42" s="2368"/>
      <c r="D42" s="2368"/>
      <c r="E42" s="2368"/>
      <c r="F42" s="3879"/>
      <c r="G42" s="3869"/>
      <c r="H42" s="3850"/>
      <c r="I42" s="3876"/>
      <c r="J42" s="786"/>
      <c r="K42" s="781"/>
      <c r="L42" s="782"/>
      <c r="M42" s="783"/>
      <c r="N42" s="784"/>
      <c r="O42" s="776"/>
      <c r="P42" s="785"/>
      <c r="Q42" s="1221" t="s">
        <v>611</v>
      </c>
      <c r="R42" s="2610">
        <v>3.7</v>
      </c>
      <c r="S42" s="2610">
        <v>4</v>
      </c>
      <c r="T42" s="2611">
        <v>4</v>
      </c>
    </row>
    <row r="43" spans="1:20" ht="108">
      <c r="A43" s="3836"/>
      <c r="B43" s="3839"/>
      <c r="C43" s="2368"/>
      <c r="D43" s="2368"/>
      <c r="E43" s="2368"/>
      <c r="F43" s="3842"/>
      <c r="G43" s="2622" t="s">
        <v>721</v>
      </c>
      <c r="H43" s="3847"/>
      <c r="I43" s="3876"/>
      <c r="J43" s="786"/>
      <c r="K43" s="781"/>
      <c r="L43" s="782"/>
      <c r="M43" s="783"/>
      <c r="N43" s="784"/>
      <c r="O43" s="776"/>
      <c r="P43" s="785"/>
      <c r="Q43" s="1221" t="s">
        <v>612</v>
      </c>
      <c r="R43" s="2564">
        <v>0</v>
      </c>
      <c r="S43" s="2564">
        <v>1</v>
      </c>
      <c r="T43" s="2565">
        <v>1</v>
      </c>
    </row>
    <row r="44" spans="1:20" ht="40.200000000000003" thickBot="1">
      <c r="A44" s="3836"/>
      <c r="B44" s="3839"/>
      <c r="C44" s="2368"/>
      <c r="D44" s="2368"/>
      <c r="E44" s="2368"/>
      <c r="F44" s="3842"/>
      <c r="G44" s="902" t="s">
        <v>613</v>
      </c>
      <c r="H44" s="3847"/>
      <c r="I44" s="3876"/>
      <c r="J44" s="786"/>
      <c r="K44" s="781"/>
      <c r="L44" s="782"/>
      <c r="M44" s="783"/>
      <c r="N44" s="784"/>
      <c r="O44" s="776"/>
      <c r="P44" s="785"/>
      <c r="Q44" s="2612" t="s">
        <v>614</v>
      </c>
      <c r="R44" s="2390">
        <v>20</v>
      </c>
      <c r="S44" s="2386">
        <v>20</v>
      </c>
      <c r="T44" s="2364">
        <v>5</v>
      </c>
    </row>
    <row r="45" spans="1:20" ht="92.4">
      <c r="A45" s="3836"/>
      <c r="B45" s="3839"/>
      <c r="C45" s="2368"/>
      <c r="D45" s="2368"/>
      <c r="E45" s="2368"/>
      <c r="F45" s="3879"/>
      <c r="G45" s="2152" t="s">
        <v>615</v>
      </c>
      <c r="H45" s="3850"/>
      <c r="I45" s="3876"/>
      <c r="J45" s="786"/>
      <c r="K45" s="781"/>
      <c r="L45" s="782"/>
      <c r="M45" s="783"/>
      <c r="N45" s="784"/>
      <c r="O45" s="776"/>
      <c r="P45" s="785"/>
      <c r="Q45" s="2613" t="s">
        <v>616</v>
      </c>
      <c r="R45" s="2614">
        <v>2</v>
      </c>
      <c r="S45" s="931">
        <v>2</v>
      </c>
      <c r="T45" s="2615">
        <v>2</v>
      </c>
    </row>
    <row r="46" spans="1:20" ht="26.4">
      <c r="A46" s="3836"/>
      <c r="B46" s="3839"/>
      <c r="C46" s="2368"/>
      <c r="D46" s="2368"/>
      <c r="E46" s="2368"/>
      <c r="F46" s="3879"/>
      <c r="G46" s="788" t="s">
        <v>718</v>
      </c>
      <c r="H46" s="3850"/>
      <c r="I46" s="3876"/>
      <c r="J46" s="786"/>
      <c r="K46" s="781"/>
      <c r="L46" s="782"/>
      <c r="M46" s="783"/>
      <c r="N46" s="784"/>
      <c r="O46" s="776"/>
      <c r="P46" s="785"/>
      <c r="Q46" s="2616" t="s">
        <v>719</v>
      </c>
      <c r="R46" s="2618"/>
      <c r="S46" s="2618" t="s">
        <v>41</v>
      </c>
      <c r="T46" s="2617" t="s">
        <v>41</v>
      </c>
    </row>
    <row r="47" spans="1:20" ht="39.6">
      <c r="A47" s="3836"/>
      <c r="B47" s="3839"/>
      <c r="C47" s="2368"/>
      <c r="D47" s="2368"/>
      <c r="E47" s="2368"/>
      <c r="F47" s="3879"/>
      <c r="G47" s="788" t="s">
        <v>1020</v>
      </c>
      <c r="H47" s="3850"/>
      <c r="I47" s="3876"/>
      <c r="J47" s="786"/>
      <c r="K47" s="791"/>
      <c r="L47" s="792"/>
      <c r="M47" s="793"/>
      <c r="N47" s="794"/>
      <c r="O47" s="2153"/>
      <c r="P47" s="2154"/>
      <c r="Q47" s="2619" t="s">
        <v>720</v>
      </c>
      <c r="R47" s="2618">
        <v>10</v>
      </c>
      <c r="S47" s="2618">
        <v>10</v>
      </c>
      <c r="T47" s="2617">
        <v>10</v>
      </c>
    </row>
    <row r="48" spans="1:20" ht="40.200000000000003" thickBot="1">
      <c r="A48" s="3836"/>
      <c r="B48" s="3839"/>
      <c r="C48" s="2368"/>
      <c r="D48" s="2368"/>
      <c r="E48" s="2368"/>
      <c r="F48" s="3879"/>
      <c r="G48" s="788" t="s">
        <v>617</v>
      </c>
      <c r="H48" s="3850"/>
      <c r="I48" s="3876"/>
      <c r="J48" s="790"/>
      <c r="K48" s="791"/>
      <c r="L48" s="792"/>
      <c r="M48" s="793"/>
      <c r="N48" s="794"/>
      <c r="O48" s="795"/>
      <c r="P48" s="796"/>
      <c r="Q48" s="1222" t="s">
        <v>618</v>
      </c>
      <c r="R48" s="2620">
        <v>3</v>
      </c>
      <c r="S48" s="2621">
        <v>4</v>
      </c>
      <c r="T48" s="730">
        <v>4</v>
      </c>
    </row>
    <row r="49" spans="1:20" ht="13.8" thickBot="1">
      <c r="A49" s="3837"/>
      <c r="B49" s="3840"/>
      <c r="C49" s="2369"/>
      <c r="D49" s="2369"/>
      <c r="E49" s="2369"/>
      <c r="F49" s="3880"/>
      <c r="G49" s="790"/>
      <c r="H49" s="3851"/>
      <c r="I49" s="3851"/>
      <c r="J49" s="797" t="s">
        <v>12</v>
      </c>
      <c r="K49" s="798">
        <f t="shared" ref="K49:P49" si="4">SUM(K33:K48)</f>
        <v>2043</v>
      </c>
      <c r="L49" s="799">
        <f t="shared" si="4"/>
        <v>1200</v>
      </c>
      <c r="M49" s="799">
        <f t="shared" si="4"/>
        <v>0</v>
      </c>
      <c r="N49" s="800">
        <f t="shared" si="4"/>
        <v>843</v>
      </c>
      <c r="O49" s="801">
        <f t="shared" si="4"/>
        <v>2700</v>
      </c>
      <c r="P49" s="802">
        <f t="shared" si="4"/>
        <v>2900</v>
      </c>
      <c r="Q49" s="803"/>
      <c r="R49" s="729"/>
      <c r="S49" s="729"/>
      <c r="T49" s="730"/>
    </row>
    <row r="50" spans="1:20">
      <c r="A50" s="804" t="s">
        <v>11</v>
      </c>
      <c r="B50" s="3914" t="s">
        <v>13</v>
      </c>
      <c r="C50" s="3916" t="s">
        <v>56</v>
      </c>
      <c r="D50" s="805"/>
      <c r="E50" s="806"/>
      <c r="F50" s="3932"/>
      <c r="G50" s="3934" t="s">
        <v>1021</v>
      </c>
      <c r="H50" s="3849" t="s">
        <v>40</v>
      </c>
      <c r="I50" s="3937" t="s">
        <v>130</v>
      </c>
      <c r="J50" s="807" t="s">
        <v>36</v>
      </c>
      <c r="K50" s="808">
        <v>300</v>
      </c>
      <c r="L50" s="809">
        <v>0</v>
      </c>
      <c r="M50" s="810"/>
      <c r="N50" s="811">
        <v>300</v>
      </c>
      <c r="O50" s="812">
        <v>0</v>
      </c>
      <c r="P50" s="813">
        <v>0</v>
      </c>
      <c r="Q50" s="3902"/>
      <c r="R50" s="3905"/>
      <c r="S50" s="3906"/>
      <c r="T50" s="3907"/>
    </row>
    <row r="51" spans="1:20">
      <c r="A51" s="814"/>
      <c r="B51" s="3915"/>
      <c r="C51" s="3917"/>
      <c r="D51" s="815"/>
      <c r="E51" s="816"/>
      <c r="F51" s="3933"/>
      <c r="G51" s="3935"/>
      <c r="H51" s="3850"/>
      <c r="I51" s="3938"/>
      <c r="J51" s="817" t="s">
        <v>68</v>
      </c>
      <c r="K51" s="818"/>
      <c r="L51" s="819"/>
      <c r="M51" s="820"/>
      <c r="N51" s="821"/>
      <c r="O51" s="822"/>
      <c r="P51" s="823"/>
      <c r="Q51" s="3903"/>
      <c r="R51" s="3908"/>
      <c r="S51" s="3909"/>
      <c r="T51" s="3910"/>
    </row>
    <row r="52" spans="1:20">
      <c r="A52" s="814"/>
      <c r="B52" s="3915"/>
      <c r="C52" s="3917"/>
      <c r="D52" s="815"/>
      <c r="E52" s="816"/>
      <c r="F52" s="3933"/>
      <c r="G52" s="3935"/>
      <c r="H52" s="3850"/>
      <c r="I52" s="3938"/>
      <c r="J52" s="817" t="s">
        <v>80</v>
      </c>
      <c r="K52" s="818"/>
      <c r="L52" s="819"/>
      <c r="M52" s="820"/>
      <c r="N52" s="821"/>
      <c r="O52" s="822"/>
      <c r="P52" s="823"/>
      <c r="Q52" s="3903"/>
      <c r="R52" s="3908"/>
      <c r="S52" s="3909"/>
      <c r="T52" s="3910"/>
    </row>
    <row r="53" spans="1:20" ht="13.8" thickBot="1">
      <c r="A53" s="814"/>
      <c r="B53" s="3915"/>
      <c r="C53" s="3917"/>
      <c r="D53" s="815"/>
      <c r="E53" s="816"/>
      <c r="F53" s="3933"/>
      <c r="G53" s="3935"/>
      <c r="H53" s="3850"/>
      <c r="I53" s="3938"/>
      <c r="J53" s="824" t="s">
        <v>619</v>
      </c>
      <c r="K53" s="825">
        <v>1500</v>
      </c>
      <c r="L53" s="826"/>
      <c r="M53" s="827"/>
      <c r="N53" s="2155">
        <v>1500</v>
      </c>
      <c r="O53" s="828"/>
      <c r="P53" s="829"/>
      <c r="Q53" s="3903"/>
      <c r="R53" s="3908"/>
      <c r="S53" s="3909"/>
      <c r="T53" s="3910"/>
    </row>
    <row r="54" spans="1:20" ht="13.8" thickBot="1">
      <c r="A54" s="814"/>
      <c r="B54" s="3930"/>
      <c r="C54" s="3931"/>
      <c r="D54" s="2566"/>
      <c r="E54" s="2567"/>
      <c r="F54" s="3933"/>
      <c r="G54" s="3936"/>
      <c r="H54" s="3851"/>
      <c r="I54" s="3939"/>
      <c r="J54" s="830" t="s">
        <v>12</v>
      </c>
      <c r="K54" s="831">
        <f t="shared" ref="K54:P54" si="5">SUM(K50:K53)</f>
        <v>1800</v>
      </c>
      <c r="L54" s="831">
        <f t="shared" si="5"/>
        <v>0</v>
      </c>
      <c r="M54" s="831">
        <f t="shared" si="5"/>
        <v>0</v>
      </c>
      <c r="N54" s="831">
        <f t="shared" si="5"/>
        <v>1800</v>
      </c>
      <c r="O54" s="831">
        <f t="shared" si="5"/>
        <v>0</v>
      </c>
      <c r="P54" s="831">
        <f t="shared" si="5"/>
        <v>0</v>
      </c>
      <c r="Q54" s="3904"/>
      <c r="R54" s="3911"/>
      <c r="S54" s="3912"/>
      <c r="T54" s="3913"/>
    </row>
    <row r="55" spans="1:20">
      <c r="A55" s="2381"/>
      <c r="B55" s="3914"/>
      <c r="C55" s="3916"/>
      <c r="D55" s="2358"/>
      <c r="E55" s="806"/>
      <c r="F55" s="3918"/>
      <c r="G55" s="3920" t="s">
        <v>620</v>
      </c>
      <c r="H55" s="832"/>
      <c r="I55" s="2372"/>
      <c r="J55" s="3922"/>
      <c r="K55" s="833"/>
      <c r="L55" s="834"/>
      <c r="M55" s="834"/>
      <c r="N55" s="834"/>
      <c r="O55" s="834"/>
      <c r="P55" s="835"/>
      <c r="Q55" s="3924" t="s">
        <v>1142</v>
      </c>
      <c r="R55" s="3926" t="s">
        <v>41</v>
      </c>
      <c r="S55" s="3928">
        <v>0</v>
      </c>
      <c r="T55" s="3940">
        <v>0</v>
      </c>
    </row>
    <row r="56" spans="1:20" ht="70.2" customHeight="1" thickBot="1">
      <c r="A56" s="2382"/>
      <c r="B56" s="3915"/>
      <c r="C56" s="3917"/>
      <c r="D56" s="2359"/>
      <c r="E56" s="816"/>
      <c r="F56" s="3919"/>
      <c r="G56" s="3921"/>
      <c r="H56" s="832"/>
      <c r="I56" s="2373"/>
      <c r="J56" s="3923"/>
      <c r="K56" s="836"/>
      <c r="L56" s="837"/>
      <c r="M56" s="837"/>
      <c r="N56" s="837"/>
      <c r="O56" s="837"/>
      <c r="P56" s="838"/>
      <c r="Q56" s="3925"/>
      <c r="R56" s="3927"/>
      <c r="S56" s="3929"/>
      <c r="T56" s="3941"/>
    </row>
    <row r="57" spans="1:20">
      <c r="A57" s="2381"/>
      <c r="B57" s="3914"/>
      <c r="C57" s="3916"/>
      <c r="D57" s="2358"/>
      <c r="E57" s="806"/>
      <c r="F57" s="3918"/>
      <c r="G57" s="3942" t="s">
        <v>621</v>
      </c>
      <c r="H57" s="839"/>
      <c r="I57" s="2372"/>
      <c r="J57" s="3922"/>
      <c r="K57" s="833"/>
      <c r="L57" s="834"/>
      <c r="M57" s="834"/>
      <c r="N57" s="834"/>
      <c r="O57" s="834"/>
      <c r="P57" s="835"/>
      <c r="Q57" s="3924" t="s">
        <v>1142</v>
      </c>
      <c r="R57" s="3926" t="s">
        <v>41</v>
      </c>
      <c r="S57" s="3928">
        <v>0</v>
      </c>
      <c r="T57" s="3940">
        <v>0</v>
      </c>
    </row>
    <row r="58" spans="1:20" ht="61.95" customHeight="1" thickBot="1">
      <c r="A58" s="2385"/>
      <c r="B58" s="3915"/>
      <c r="C58" s="3917"/>
      <c r="D58" s="2359"/>
      <c r="E58" s="816"/>
      <c r="F58" s="3919"/>
      <c r="G58" s="3943"/>
      <c r="H58" s="832"/>
      <c r="I58" s="2373"/>
      <c r="J58" s="3923"/>
      <c r="K58" s="836"/>
      <c r="L58" s="837"/>
      <c r="M58" s="837"/>
      <c r="N58" s="837"/>
      <c r="O58" s="837"/>
      <c r="P58" s="838"/>
      <c r="Q58" s="3925"/>
      <c r="R58" s="3927"/>
      <c r="S58" s="3944"/>
      <c r="T58" s="3941"/>
    </row>
    <row r="59" spans="1:20">
      <c r="A59" s="840"/>
      <c r="B59" s="3914"/>
      <c r="C59" s="3950"/>
      <c r="D59" s="3952"/>
      <c r="E59" s="3954"/>
      <c r="F59" s="3956"/>
      <c r="G59" s="3948" t="s">
        <v>622</v>
      </c>
      <c r="H59" s="839"/>
      <c r="I59" s="2372"/>
      <c r="J59" s="3922"/>
      <c r="K59" s="833"/>
      <c r="L59" s="834"/>
      <c r="M59" s="834"/>
      <c r="N59" s="834"/>
      <c r="O59" s="834"/>
      <c r="P59" s="835"/>
      <c r="Q59" s="3924" t="s">
        <v>1142</v>
      </c>
      <c r="R59" s="3926" t="s">
        <v>41</v>
      </c>
      <c r="S59" s="3945" t="s">
        <v>41</v>
      </c>
      <c r="T59" s="3940">
        <v>0</v>
      </c>
    </row>
    <row r="60" spans="1:20" ht="66.599999999999994" customHeight="1" thickBot="1">
      <c r="A60" s="841"/>
      <c r="B60" s="3930"/>
      <c r="C60" s="3951"/>
      <c r="D60" s="3953"/>
      <c r="E60" s="3955"/>
      <c r="F60" s="3957"/>
      <c r="G60" s="3949"/>
      <c r="H60" s="842"/>
      <c r="I60" s="2374"/>
      <c r="J60" s="3923"/>
      <c r="K60" s="843"/>
      <c r="L60" s="844"/>
      <c r="M60" s="844"/>
      <c r="N60" s="844"/>
      <c r="O60" s="844"/>
      <c r="P60" s="845"/>
      <c r="Q60" s="3925"/>
      <c r="R60" s="3927"/>
      <c r="S60" s="3946"/>
      <c r="T60" s="3941"/>
    </row>
    <row r="61" spans="1:20">
      <c r="A61" s="846"/>
      <c r="B61" s="3915"/>
      <c r="C61" s="3917"/>
      <c r="D61" s="2359"/>
      <c r="E61" s="815"/>
      <c r="F61" s="3919"/>
      <c r="G61" s="3948" t="s">
        <v>623</v>
      </c>
      <c r="H61" s="832"/>
      <c r="I61" s="2373"/>
      <c r="J61" s="3922"/>
      <c r="K61" s="847"/>
      <c r="L61" s="848"/>
      <c r="M61" s="848"/>
      <c r="N61" s="848"/>
      <c r="O61" s="848"/>
      <c r="P61" s="849"/>
      <c r="Q61" s="3924" t="s">
        <v>1142</v>
      </c>
      <c r="R61" s="3926" t="s">
        <v>41</v>
      </c>
      <c r="S61" s="3945" t="s">
        <v>41</v>
      </c>
      <c r="T61" s="3940">
        <v>0</v>
      </c>
    </row>
    <row r="62" spans="1:20" ht="60.6" customHeight="1" thickBot="1">
      <c r="A62" s="846"/>
      <c r="B62" s="3930"/>
      <c r="C62" s="3931"/>
      <c r="D62" s="850"/>
      <c r="E62" s="851"/>
      <c r="F62" s="3947"/>
      <c r="G62" s="3949"/>
      <c r="H62" s="842"/>
      <c r="I62" s="2374"/>
      <c r="J62" s="3923"/>
      <c r="K62" s="843"/>
      <c r="L62" s="844"/>
      <c r="M62" s="844"/>
      <c r="N62" s="844"/>
      <c r="O62" s="844"/>
      <c r="P62" s="845"/>
      <c r="Q62" s="3925"/>
      <c r="R62" s="3927"/>
      <c r="S62" s="3946"/>
      <c r="T62" s="3958"/>
    </row>
    <row r="63" spans="1:20">
      <c r="A63" s="846"/>
      <c r="B63" s="3914"/>
      <c r="C63" s="3916"/>
      <c r="D63" s="2358"/>
      <c r="E63" s="805"/>
      <c r="F63" s="3918"/>
      <c r="G63" s="3948" t="s">
        <v>624</v>
      </c>
      <c r="H63" s="839"/>
      <c r="I63" s="2372"/>
      <c r="J63" s="3922"/>
      <c r="K63" s="833"/>
      <c r="L63" s="834"/>
      <c r="M63" s="834"/>
      <c r="N63" s="834"/>
      <c r="O63" s="834"/>
      <c r="P63" s="835"/>
      <c r="Q63" s="3924" t="s">
        <v>1142</v>
      </c>
      <c r="R63" s="3926" t="s">
        <v>41</v>
      </c>
      <c r="S63" s="3945" t="s">
        <v>41</v>
      </c>
      <c r="T63" s="3940">
        <v>0</v>
      </c>
    </row>
    <row r="64" spans="1:20" ht="61.95" customHeight="1" thickBot="1">
      <c r="A64" s="846"/>
      <c r="B64" s="3930"/>
      <c r="C64" s="3931"/>
      <c r="D64" s="2568"/>
      <c r="E64" s="2569"/>
      <c r="F64" s="3947"/>
      <c r="G64" s="3949"/>
      <c r="H64" s="842"/>
      <c r="I64" s="2374"/>
      <c r="J64" s="3923"/>
      <c r="K64" s="843"/>
      <c r="L64" s="844"/>
      <c r="M64" s="844"/>
      <c r="N64" s="844"/>
      <c r="O64" s="844"/>
      <c r="P64" s="845"/>
      <c r="Q64" s="3925"/>
      <c r="R64" s="3927"/>
      <c r="S64" s="3946"/>
      <c r="T64" s="3958"/>
    </row>
    <row r="65" spans="1:20" ht="79.8" thickBot="1">
      <c r="A65" s="846"/>
      <c r="B65" s="3914"/>
      <c r="C65" s="3916"/>
      <c r="D65" s="2358"/>
      <c r="E65" s="2570"/>
      <c r="F65" s="3918"/>
      <c r="G65" s="2571" t="s">
        <v>625</v>
      </c>
      <c r="H65" s="839"/>
      <c r="I65" s="2372"/>
      <c r="J65" s="3922"/>
      <c r="K65" s="833"/>
      <c r="L65" s="834"/>
      <c r="M65" s="834"/>
      <c r="N65" s="834"/>
      <c r="O65" s="834"/>
      <c r="P65" s="835"/>
      <c r="Q65" s="1231" t="s">
        <v>1143</v>
      </c>
      <c r="R65" s="1223">
        <v>1</v>
      </c>
      <c r="S65" s="1224">
        <v>1</v>
      </c>
      <c r="T65" s="1225">
        <v>0</v>
      </c>
    </row>
    <row r="66" spans="1:20" ht="82.2" customHeight="1" thickBot="1">
      <c r="A66" s="846"/>
      <c r="B66" s="3930"/>
      <c r="C66" s="3931"/>
      <c r="D66" s="2568"/>
      <c r="E66" s="2569"/>
      <c r="F66" s="3947"/>
      <c r="G66" s="915" t="s">
        <v>626</v>
      </c>
      <c r="H66" s="842"/>
      <c r="I66" s="2374"/>
      <c r="J66" s="3923"/>
      <c r="K66" s="843"/>
      <c r="L66" s="844"/>
      <c r="M66" s="844"/>
      <c r="N66" s="844"/>
      <c r="O66" s="844"/>
      <c r="P66" s="845"/>
      <c r="Q66" s="1231" t="s">
        <v>1142</v>
      </c>
      <c r="R66" s="2384" t="s">
        <v>41</v>
      </c>
      <c r="S66" s="986" t="s">
        <v>41</v>
      </c>
      <c r="T66" s="1225">
        <v>0</v>
      </c>
    </row>
    <row r="67" spans="1:20" ht="81" customHeight="1" thickBot="1">
      <c r="A67" s="846"/>
      <c r="B67" s="3914"/>
      <c r="C67" s="3916"/>
      <c r="D67" s="2358"/>
      <c r="E67" s="2570"/>
      <c r="F67" s="3918"/>
      <c r="G67" s="2356" t="s">
        <v>627</v>
      </c>
      <c r="H67" s="839"/>
      <c r="I67" s="2372"/>
      <c r="J67" s="3922"/>
      <c r="K67" s="833"/>
      <c r="L67" s="834"/>
      <c r="M67" s="834"/>
      <c r="N67" s="834"/>
      <c r="O67" s="834"/>
      <c r="P67" s="835"/>
      <c r="Q67" s="1231" t="s">
        <v>1142</v>
      </c>
      <c r="R67" s="986" t="s">
        <v>41</v>
      </c>
      <c r="S67" s="986" t="s">
        <v>41</v>
      </c>
      <c r="T67" s="1225">
        <v>0</v>
      </c>
    </row>
    <row r="68" spans="1:20" ht="78" customHeight="1" thickBot="1">
      <c r="A68" s="846"/>
      <c r="B68" s="3930"/>
      <c r="C68" s="3931"/>
      <c r="D68" s="2568"/>
      <c r="E68" s="2569"/>
      <c r="F68" s="3947"/>
      <c r="G68" s="915" t="s">
        <v>628</v>
      </c>
      <c r="H68" s="842"/>
      <c r="I68" s="2374"/>
      <c r="J68" s="3923"/>
      <c r="K68" s="843"/>
      <c r="L68" s="844"/>
      <c r="M68" s="844"/>
      <c r="N68" s="844"/>
      <c r="O68" s="844"/>
      <c r="P68" s="845"/>
      <c r="Q68" s="1231" t="s">
        <v>1142</v>
      </c>
      <c r="R68" s="986" t="s">
        <v>41</v>
      </c>
      <c r="S68" s="986" t="s">
        <v>41</v>
      </c>
      <c r="T68" s="1226">
        <v>0</v>
      </c>
    </row>
    <row r="69" spans="1:20" ht="78" customHeight="1" thickBot="1">
      <c r="A69" s="846"/>
      <c r="B69" s="2383"/>
      <c r="C69" s="854"/>
      <c r="D69" s="855"/>
      <c r="E69" s="2569"/>
      <c r="F69" s="856"/>
      <c r="G69" s="915" t="s">
        <v>1022</v>
      </c>
      <c r="H69" s="842"/>
      <c r="I69" s="2374"/>
      <c r="J69" s="740"/>
      <c r="K69" s="857"/>
      <c r="L69" s="858"/>
      <c r="M69" s="858"/>
      <c r="N69" s="858"/>
      <c r="O69" s="858"/>
      <c r="P69" s="859"/>
      <c r="Q69" s="1231" t="s">
        <v>1144</v>
      </c>
      <c r="R69" s="1227">
        <v>1.5</v>
      </c>
      <c r="S69" s="1228">
        <v>1.5</v>
      </c>
      <c r="T69" s="1229">
        <v>0.5</v>
      </c>
    </row>
    <row r="70" spans="1:20" ht="13.8" thickBot="1">
      <c r="A70" s="862"/>
      <c r="B70" s="853"/>
      <c r="C70" s="2389"/>
      <c r="D70" s="3965"/>
      <c r="E70" s="3965"/>
      <c r="F70" s="3965"/>
      <c r="G70" s="3965"/>
      <c r="H70" s="3965"/>
      <c r="I70" s="3966"/>
      <c r="J70" s="797" t="s">
        <v>12</v>
      </c>
      <c r="K70" s="863">
        <f t="shared" ref="K70:P70" si="6">K54</f>
        <v>1800</v>
      </c>
      <c r="L70" s="863">
        <f t="shared" si="6"/>
        <v>0</v>
      </c>
      <c r="M70" s="863">
        <f t="shared" si="6"/>
        <v>0</v>
      </c>
      <c r="N70" s="863">
        <f t="shared" si="6"/>
        <v>1800</v>
      </c>
      <c r="O70" s="863">
        <f t="shared" si="6"/>
        <v>0</v>
      </c>
      <c r="P70" s="863">
        <f t="shared" si="6"/>
        <v>0</v>
      </c>
      <c r="Q70" s="864"/>
      <c r="R70" s="860"/>
      <c r="S70" s="860"/>
      <c r="T70" s="861"/>
    </row>
    <row r="71" spans="1:20" ht="13.8" thickBot="1">
      <c r="A71" s="760" t="s">
        <v>11</v>
      </c>
      <c r="B71" s="865" t="s">
        <v>13</v>
      </c>
      <c r="C71" s="754"/>
      <c r="D71" s="754"/>
      <c r="E71" s="754"/>
      <c r="F71" s="3858" t="s">
        <v>14</v>
      </c>
      <c r="G71" s="3858"/>
      <c r="H71" s="3858"/>
      <c r="I71" s="3858"/>
      <c r="J71" s="3859"/>
      <c r="K71" s="866">
        <f t="shared" ref="K71:P71" si="7">K32+K49+K70</f>
        <v>4043</v>
      </c>
      <c r="L71" s="866">
        <f t="shared" si="7"/>
        <v>1400</v>
      </c>
      <c r="M71" s="866">
        <f t="shared" si="7"/>
        <v>0</v>
      </c>
      <c r="N71" s="866">
        <f t="shared" si="7"/>
        <v>2643</v>
      </c>
      <c r="O71" s="866">
        <f t="shared" si="7"/>
        <v>2940</v>
      </c>
      <c r="P71" s="866">
        <f t="shared" si="7"/>
        <v>3140</v>
      </c>
      <c r="Q71" s="867"/>
      <c r="R71" s="868"/>
      <c r="S71" s="868"/>
      <c r="T71" s="869"/>
    </row>
    <row r="72" spans="1:20" ht="13.8" thickBot="1">
      <c r="A72" s="870" t="s">
        <v>11</v>
      </c>
      <c r="B72" s="871" t="s">
        <v>34</v>
      </c>
      <c r="C72" s="872" t="s">
        <v>768</v>
      </c>
      <c r="D72" s="873"/>
      <c r="E72" s="873"/>
      <c r="F72" s="873"/>
      <c r="G72" s="873"/>
      <c r="H72" s="873"/>
      <c r="I72" s="873"/>
      <c r="J72" s="873"/>
      <c r="K72" s="873"/>
      <c r="L72" s="873"/>
      <c r="M72" s="873"/>
      <c r="N72" s="873"/>
      <c r="O72" s="873"/>
      <c r="P72" s="873"/>
      <c r="Q72" s="873"/>
      <c r="R72" s="874"/>
      <c r="S72" s="874"/>
      <c r="T72" s="875"/>
    </row>
    <row r="73" spans="1:20" ht="40.200000000000003" thickBot="1">
      <c r="A73" s="870" t="s">
        <v>11</v>
      </c>
      <c r="B73" s="871"/>
      <c r="C73" s="876"/>
      <c r="D73" s="877"/>
      <c r="E73" s="877"/>
      <c r="F73" s="877"/>
      <c r="G73" s="877"/>
      <c r="H73" s="877"/>
      <c r="I73" s="877"/>
      <c r="J73" s="877"/>
      <c r="K73" s="877"/>
      <c r="L73" s="877"/>
      <c r="M73" s="877"/>
      <c r="N73" s="877"/>
      <c r="O73" s="877"/>
      <c r="P73" s="877"/>
      <c r="Q73" s="2542" t="s">
        <v>629</v>
      </c>
      <c r="R73" s="2572" t="s">
        <v>630</v>
      </c>
      <c r="S73" s="2573" t="s">
        <v>631</v>
      </c>
      <c r="T73" s="2574" t="s">
        <v>631</v>
      </c>
    </row>
    <row r="74" spans="1:20" ht="40.200000000000003" thickBot="1">
      <c r="A74" s="3959" t="s">
        <v>11</v>
      </c>
      <c r="B74" s="3914" t="s">
        <v>34</v>
      </c>
      <c r="C74" s="3916" t="s">
        <v>34</v>
      </c>
      <c r="D74" s="3961"/>
      <c r="E74" s="3963"/>
      <c r="F74" s="3963"/>
      <c r="G74" s="3967" t="s">
        <v>632</v>
      </c>
      <c r="H74" s="3849" t="s">
        <v>40</v>
      </c>
      <c r="I74" s="3969" t="s">
        <v>130</v>
      </c>
      <c r="J74" s="2623" t="s">
        <v>36</v>
      </c>
      <c r="K74" s="2633">
        <v>6</v>
      </c>
      <c r="L74" s="2633">
        <v>6</v>
      </c>
      <c r="M74" s="2634"/>
      <c r="N74" s="2634"/>
      <c r="O74" s="2634"/>
      <c r="P74" s="2635"/>
      <c r="Q74" s="879" t="s">
        <v>633</v>
      </c>
      <c r="R74" s="852">
        <v>5</v>
      </c>
      <c r="S74" s="880"/>
      <c r="T74" s="881"/>
    </row>
    <row r="75" spans="1:20" ht="13.8" thickBot="1">
      <c r="A75" s="3960"/>
      <c r="B75" s="3930"/>
      <c r="C75" s="3931"/>
      <c r="D75" s="3962"/>
      <c r="E75" s="3964"/>
      <c r="F75" s="3964"/>
      <c r="G75" s="3968"/>
      <c r="H75" s="3851"/>
      <c r="I75" s="3970"/>
      <c r="J75" s="2624" t="s">
        <v>12</v>
      </c>
      <c r="K75" s="2636">
        <f>K74</f>
        <v>6</v>
      </c>
      <c r="L75" s="2636">
        <f>L74</f>
        <v>6</v>
      </c>
      <c r="M75" s="2637"/>
      <c r="N75" s="2637"/>
      <c r="O75" s="2637"/>
      <c r="P75" s="2638"/>
      <c r="Q75" s="3971"/>
      <c r="R75" s="3971"/>
      <c r="S75" s="3971"/>
      <c r="T75" s="3972"/>
    </row>
    <row r="76" spans="1:20" ht="13.8" thickBot="1">
      <c r="A76" s="846" t="s">
        <v>11</v>
      </c>
      <c r="B76" s="3915" t="s">
        <v>34</v>
      </c>
      <c r="C76" s="3917" t="s">
        <v>37</v>
      </c>
      <c r="D76" s="3973"/>
      <c r="E76" s="3974"/>
      <c r="F76" s="3974"/>
      <c r="G76" s="3976" t="s">
        <v>634</v>
      </c>
      <c r="H76" s="3850" t="s">
        <v>40</v>
      </c>
      <c r="I76" s="3969" t="s">
        <v>205</v>
      </c>
      <c r="J76" s="2625" t="s">
        <v>36</v>
      </c>
      <c r="K76" s="2639">
        <v>125</v>
      </c>
      <c r="L76" s="2639">
        <v>125</v>
      </c>
      <c r="M76" s="2640"/>
      <c r="N76" s="2640"/>
      <c r="O76" s="2640"/>
      <c r="P76" s="2641"/>
      <c r="Q76" s="3978" t="s">
        <v>635</v>
      </c>
      <c r="R76" s="2364">
        <v>1</v>
      </c>
      <c r="S76" s="882">
        <v>1</v>
      </c>
      <c r="T76" s="2364">
        <v>1</v>
      </c>
    </row>
    <row r="77" spans="1:20" ht="13.8" thickBot="1">
      <c r="A77" s="846"/>
      <c r="B77" s="3930"/>
      <c r="C77" s="3931"/>
      <c r="D77" s="3962"/>
      <c r="E77" s="3975"/>
      <c r="F77" s="3975"/>
      <c r="G77" s="3968"/>
      <c r="H77" s="3851"/>
      <c r="I77" s="3970"/>
      <c r="J77" s="2624" t="s">
        <v>12</v>
      </c>
      <c r="K77" s="2637">
        <f>K76</f>
        <v>125</v>
      </c>
      <c r="L77" s="2637">
        <f>L76</f>
        <v>125</v>
      </c>
      <c r="M77" s="2637"/>
      <c r="N77" s="2637"/>
      <c r="O77" s="2637"/>
      <c r="P77" s="2638"/>
      <c r="Q77" s="3979"/>
      <c r="R77" s="883"/>
      <c r="S77" s="883"/>
      <c r="T77" s="884"/>
    </row>
    <row r="78" spans="1:20">
      <c r="A78" s="3980" t="s">
        <v>11</v>
      </c>
      <c r="B78" s="3982" t="s">
        <v>34</v>
      </c>
      <c r="C78" s="2360" t="s">
        <v>205</v>
      </c>
      <c r="D78" s="885"/>
      <c r="E78" s="2367"/>
      <c r="F78" s="3994"/>
      <c r="G78" s="3873" t="s">
        <v>636</v>
      </c>
      <c r="H78" s="3849" t="s">
        <v>40</v>
      </c>
      <c r="I78" s="3849" t="s">
        <v>130</v>
      </c>
      <c r="J78" s="2626" t="s">
        <v>36</v>
      </c>
      <c r="K78" s="2650">
        <v>1597.6</v>
      </c>
      <c r="L78" s="2651">
        <v>1547.6</v>
      </c>
      <c r="M78" s="2652"/>
      <c r="N78" s="2653">
        <v>50</v>
      </c>
      <c r="O78" s="2648">
        <v>2500</v>
      </c>
      <c r="P78" s="2649">
        <v>2500</v>
      </c>
      <c r="Q78" s="3877"/>
      <c r="R78" s="3888"/>
      <c r="S78" s="3890"/>
      <c r="T78" s="3892"/>
    </row>
    <row r="79" spans="1:20" ht="46.2" customHeight="1">
      <c r="A79" s="3992"/>
      <c r="B79" s="3993"/>
      <c r="C79" s="891"/>
      <c r="D79" s="892"/>
      <c r="E79" s="2368"/>
      <c r="F79" s="3879"/>
      <c r="G79" s="3995"/>
      <c r="H79" s="3850"/>
      <c r="I79" s="3850"/>
      <c r="J79" s="2626" t="s">
        <v>52</v>
      </c>
      <c r="K79" s="2627">
        <v>0</v>
      </c>
      <c r="L79" s="2628">
        <v>0</v>
      </c>
      <c r="M79" s="2629"/>
      <c r="N79" s="2630">
        <v>0</v>
      </c>
      <c r="O79" s="2631">
        <v>0</v>
      </c>
      <c r="P79" s="2632">
        <v>0</v>
      </c>
      <c r="Q79" s="3878"/>
      <c r="R79" s="3889"/>
      <c r="S79" s="3891"/>
      <c r="T79" s="3893"/>
    </row>
    <row r="80" spans="1:20" ht="63" customHeight="1">
      <c r="A80" s="3992"/>
      <c r="B80" s="3993"/>
      <c r="C80" s="891"/>
      <c r="D80" s="892"/>
      <c r="E80" s="2368"/>
      <c r="F80" s="3879"/>
      <c r="G80" s="3868" t="s">
        <v>637</v>
      </c>
      <c r="H80" s="3850"/>
      <c r="I80" s="3850"/>
      <c r="J80" s="2626"/>
      <c r="K80" s="2647"/>
      <c r="L80" s="2642"/>
      <c r="M80" s="2643"/>
      <c r="N80" s="2644"/>
      <c r="O80" s="2645"/>
      <c r="P80" s="2646"/>
      <c r="Q80" s="1233" t="s">
        <v>638</v>
      </c>
      <c r="R80" s="2605">
        <v>180</v>
      </c>
      <c r="S80" s="2606">
        <v>180</v>
      </c>
      <c r="T80" s="2607">
        <v>180</v>
      </c>
    </row>
    <row r="81" spans="1:20" ht="84.6" customHeight="1">
      <c r="A81" s="3992"/>
      <c r="B81" s="3993"/>
      <c r="C81" s="891"/>
      <c r="D81" s="892"/>
      <c r="E81" s="2368"/>
      <c r="F81" s="3879"/>
      <c r="G81" s="3869"/>
      <c r="H81" s="3850"/>
      <c r="I81" s="3850"/>
      <c r="J81" s="2376"/>
      <c r="K81" s="894"/>
      <c r="L81" s="886"/>
      <c r="M81" s="887"/>
      <c r="N81" s="888"/>
      <c r="O81" s="889"/>
      <c r="P81" s="893"/>
      <c r="Q81" s="1233" t="s">
        <v>639</v>
      </c>
      <c r="R81" s="2605">
        <v>300</v>
      </c>
      <c r="S81" s="2606">
        <v>300</v>
      </c>
      <c r="T81" s="2607">
        <v>300</v>
      </c>
    </row>
    <row r="82" spans="1:20" ht="84.6" customHeight="1">
      <c r="A82" s="3992"/>
      <c r="B82" s="3993"/>
      <c r="C82" s="891"/>
      <c r="D82" s="892"/>
      <c r="E82" s="2368"/>
      <c r="F82" s="3879"/>
      <c r="G82" s="3869"/>
      <c r="H82" s="3850"/>
      <c r="I82" s="3850"/>
      <c r="J82" s="2376"/>
      <c r="K82" s="894"/>
      <c r="L82" s="886"/>
      <c r="M82" s="887"/>
      <c r="N82" s="888"/>
      <c r="O82" s="889"/>
      <c r="P82" s="893"/>
      <c r="Q82" s="1233" t="s">
        <v>640</v>
      </c>
      <c r="R82" s="2605">
        <v>320</v>
      </c>
      <c r="S82" s="2606">
        <v>350</v>
      </c>
      <c r="T82" s="2607">
        <v>350</v>
      </c>
    </row>
    <row r="83" spans="1:20" ht="68.400000000000006">
      <c r="A83" s="3992"/>
      <c r="B83" s="3993"/>
      <c r="C83" s="891"/>
      <c r="D83" s="892"/>
      <c r="E83" s="2368"/>
      <c r="F83" s="3879"/>
      <c r="G83" s="3869"/>
      <c r="H83" s="3850"/>
      <c r="I83" s="3850"/>
      <c r="J83" s="2376"/>
      <c r="K83" s="894"/>
      <c r="L83" s="886"/>
      <c r="M83" s="887"/>
      <c r="N83" s="888"/>
      <c r="O83" s="889"/>
      <c r="P83" s="893"/>
      <c r="Q83" s="1233" t="s">
        <v>641</v>
      </c>
      <c r="R83" s="2656">
        <v>1186</v>
      </c>
      <c r="S83" s="2657">
        <v>1190</v>
      </c>
      <c r="T83" s="2658">
        <v>1190</v>
      </c>
    </row>
    <row r="84" spans="1:20" ht="39.6">
      <c r="A84" s="3992"/>
      <c r="B84" s="3993"/>
      <c r="C84" s="891"/>
      <c r="D84" s="892"/>
      <c r="E84" s="2368"/>
      <c r="F84" s="3879"/>
      <c r="G84" s="3869"/>
      <c r="H84" s="3850"/>
      <c r="I84" s="3850"/>
      <c r="J84" s="2376"/>
      <c r="K84" s="894"/>
      <c r="L84" s="886"/>
      <c r="M84" s="887"/>
      <c r="N84" s="888"/>
      <c r="O84" s="889"/>
      <c r="P84" s="893"/>
      <c r="Q84" s="1233" t="s">
        <v>642</v>
      </c>
      <c r="R84" s="2656">
        <v>1178</v>
      </c>
      <c r="S84" s="2657">
        <v>1180</v>
      </c>
      <c r="T84" s="2658">
        <v>1180</v>
      </c>
    </row>
    <row r="85" spans="1:20" ht="28.8">
      <c r="A85" s="3992"/>
      <c r="B85" s="3993"/>
      <c r="C85" s="891"/>
      <c r="D85" s="892"/>
      <c r="E85" s="2368"/>
      <c r="F85" s="3879"/>
      <c r="G85" s="3869"/>
      <c r="H85" s="3850"/>
      <c r="I85" s="3850"/>
      <c r="J85" s="2376"/>
      <c r="K85" s="894"/>
      <c r="L85" s="886"/>
      <c r="M85" s="887"/>
      <c r="N85" s="888"/>
      <c r="O85" s="889"/>
      <c r="P85" s="893"/>
      <c r="Q85" s="1233" t="s">
        <v>643</v>
      </c>
      <c r="R85" s="2656">
        <v>204</v>
      </c>
      <c r="S85" s="2657">
        <v>205</v>
      </c>
      <c r="T85" s="2658">
        <v>205</v>
      </c>
    </row>
    <row r="86" spans="1:20" ht="52.8">
      <c r="A86" s="3992"/>
      <c r="B86" s="3993"/>
      <c r="C86" s="891"/>
      <c r="D86" s="892"/>
      <c r="E86" s="2368"/>
      <c r="F86" s="3879"/>
      <c r="G86" s="3869"/>
      <c r="H86" s="3850"/>
      <c r="I86" s="3850"/>
      <c r="J86" s="2376"/>
      <c r="K86" s="894"/>
      <c r="L86" s="886"/>
      <c r="M86" s="887"/>
      <c r="N86" s="888"/>
      <c r="O86" s="889"/>
      <c r="P86" s="893"/>
      <c r="Q86" s="1233" t="s">
        <v>644</v>
      </c>
      <c r="R86" s="2656">
        <v>133</v>
      </c>
      <c r="S86" s="2657">
        <v>135</v>
      </c>
      <c r="T86" s="2658">
        <v>135</v>
      </c>
    </row>
    <row r="87" spans="1:20" ht="26.4">
      <c r="A87" s="3992"/>
      <c r="B87" s="3993"/>
      <c r="C87" s="891"/>
      <c r="D87" s="892"/>
      <c r="E87" s="2368"/>
      <c r="F87" s="3879"/>
      <c r="G87" s="3869"/>
      <c r="H87" s="3850"/>
      <c r="I87" s="3850"/>
      <c r="J87" s="2376"/>
      <c r="K87" s="894"/>
      <c r="L87" s="886"/>
      <c r="M87" s="887"/>
      <c r="N87" s="888"/>
      <c r="O87" s="889"/>
      <c r="P87" s="893"/>
      <c r="Q87" s="1233" t="s">
        <v>645</v>
      </c>
      <c r="R87" s="2656">
        <v>21</v>
      </c>
      <c r="S87" s="2657">
        <v>22</v>
      </c>
      <c r="T87" s="2658">
        <v>22</v>
      </c>
    </row>
    <row r="88" spans="1:20" ht="26.4">
      <c r="A88" s="3992"/>
      <c r="B88" s="3993"/>
      <c r="C88" s="891"/>
      <c r="D88" s="892"/>
      <c r="E88" s="2368"/>
      <c r="F88" s="3879"/>
      <c r="G88" s="3869"/>
      <c r="H88" s="3850"/>
      <c r="I88" s="3850"/>
      <c r="J88" s="2376"/>
      <c r="K88" s="894"/>
      <c r="L88" s="886"/>
      <c r="M88" s="887"/>
      <c r="N88" s="888"/>
      <c r="O88" s="889"/>
      <c r="P88" s="893"/>
      <c r="Q88" s="1233" t="s">
        <v>646</v>
      </c>
      <c r="R88" s="2656">
        <v>620</v>
      </c>
      <c r="S88" s="2657">
        <v>630</v>
      </c>
      <c r="T88" s="2658">
        <v>640</v>
      </c>
    </row>
    <row r="89" spans="1:20" ht="42">
      <c r="A89" s="3992"/>
      <c r="B89" s="3993"/>
      <c r="C89" s="891"/>
      <c r="D89" s="892"/>
      <c r="E89" s="2368"/>
      <c r="F89" s="3879"/>
      <c r="G89" s="3977"/>
      <c r="H89" s="3850"/>
      <c r="I89" s="3850"/>
      <c r="J89" s="2376"/>
      <c r="K89" s="894"/>
      <c r="L89" s="886"/>
      <c r="M89" s="887"/>
      <c r="N89" s="888"/>
      <c r="O89" s="889"/>
      <c r="P89" s="893"/>
      <c r="Q89" s="1233" t="s">
        <v>647</v>
      </c>
      <c r="R89" s="2660">
        <v>687</v>
      </c>
      <c r="S89" s="2660">
        <v>700</v>
      </c>
      <c r="T89" s="2661">
        <v>700</v>
      </c>
    </row>
    <row r="90" spans="1:20" ht="66">
      <c r="A90" s="3992"/>
      <c r="B90" s="3993"/>
      <c r="C90" s="891"/>
      <c r="D90" s="892"/>
      <c r="E90" s="2368"/>
      <c r="F90" s="3879"/>
      <c r="G90" s="788" t="s">
        <v>648</v>
      </c>
      <c r="H90" s="3850"/>
      <c r="I90" s="3850"/>
      <c r="J90" s="786"/>
      <c r="K90" s="894"/>
      <c r="L90" s="886"/>
      <c r="M90" s="887"/>
      <c r="N90" s="888"/>
      <c r="O90" s="889"/>
      <c r="P90" s="893"/>
      <c r="Q90" s="1230" t="s">
        <v>649</v>
      </c>
      <c r="R90" s="2654">
        <v>300</v>
      </c>
      <c r="S90" s="2655">
        <v>300</v>
      </c>
      <c r="T90" s="2659">
        <v>300</v>
      </c>
    </row>
    <row r="91" spans="1:20" ht="42">
      <c r="A91" s="3992"/>
      <c r="B91" s="3993"/>
      <c r="C91" s="891"/>
      <c r="D91" s="892"/>
      <c r="E91" s="2368"/>
      <c r="F91" s="3879"/>
      <c r="G91" s="3868" t="s">
        <v>650</v>
      </c>
      <c r="H91" s="3850"/>
      <c r="I91" s="3850"/>
      <c r="J91" s="786"/>
      <c r="K91" s="894"/>
      <c r="L91" s="886"/>
      <c r="M91" s="887"/>
      <c r="N91" s="888"/>
      <c r="O91" s="889"/>
      <c r="P91" s="893"/>
      <c r="Q91" s="1233" t="s">
        <v>651</v>
      </c>
      <c r="R91" s="2605">
        <v>7783</v>
      </c>
      <c r="S91" s="2606">
        <v>8500</v>
      </c>
      <c r="T91" s="2609">
        <v>8500</v>
      </c>
    </row>
    <row r="92" spans="1:20" ht="39.6">
      <c r="A92" s="3992"/>
      <c r="B92" s="3993"/>
      <c r="C92" s="891"/>
      <c r="D92" s="892"/>
      <c r="E92" s="2368"/>
      <c r="F92" s="3879"/>
      <c r="G92" s="3869"/>
      <c r="H92" s="3850"/>
      <c r="I92" s="3850"/>
      <c r="J92" s="786"/>
      <c r="K92" s="894"/>
      <c r="L92" s="886"/>
      <c r="M92" s="887"/>
      <c r="N92" s="888"/>
      <c r="O92" s="889"/>
      <c r="P92" s="893"/>
      <c r="Q92" s="1233" t="s">
        <v>652</v>
      </c>
      <c r="R92" s="2605">
        <v>571</v>
      </c>
      <c r="S92" s="2606">
        <v>571</v>
      </c>
      <c r="T92" s="2609">
        <v>571</v>
      </c>
    </row>
    <row r="93" spans="1:20">
      <c r="A93" s="3992"/>
      <c r="B93" s="3993"/>
      <c r="C93" s="891"/>
      <c r="D93" s="892"/>
      <c r="E93" s="2368"/>
      <c r="F93" s="3879"/>
      <c r="G93" s="3869"/>
      <c r="H93" s="3850"/>
      <c r="I93" s="3850"/>
      <c r="J93" s="786"/>
      <c r="K93" s="894"/>
      <c r="L93" s="886"/>
      <c r="M93" s="887"/>
      <c r="N93" s="888"/>
      <c r="O93" s="889"/>
      <c r="P93" s="893"/>
      <c r="Q93" s="2667" t="s">
        <v>653</v>
      </c>
      <c r="R93" s="2605">
        <v>2500</v>
      </c>
      <c r="S93" s="2606">
        <v>2500</v>
      </c>
      <c r="T93" s="2609">
        <v>2500</v>
      </c>
    </row>
    <row r="94" spans="1:20">
      <c r="A94" s="3992"/>
      <c r="B94" s="3993"/>
      <c r="C94" s="891"/>
      <c r="D94" s="892"/>
      <c r="E94" s="2368"/>
      <c r="F94" s="3879"/>
      <c r="G94" s="3977"/>
      <c r="H94" s="3850"/>
      <c r="I94" s="3850"/>
      <c r="J94" s="786"/>
      <c r="K94" s="894"/>
      <c r="L94" s="886"/>
      <c r="M94" s="887"/>
      <c r="N94" s="888"/>
      <c r="O94" s="889"/>
      <c r="P94" s="893"/>
      <c r="Q94" s="1232" t="s">
        <v>654</v>
      </c>
      <c r="R94" s="2600">
        <v>250</v>
      </c>
      <c r="S94" s="2601">
        <v>250</v>
      </c>
      <c r="T94" s="2662">
        <v>250</v>
      </c>
    </row>
    <row r="95" spans="1:20" ht="55.2">
      <c r="A95" s="3992"/>
      <c r="B95" s="3993"/>
      <c r="C95" s="891"/>
      <c r="D95" s="892"/>
      <c r="E95" s="2368"/>
      <c r="F95" s="3879"/>
      <c r="G95" s="788" t="s">
        <v>655</v>
      </c>
      <c r="H95" s="3850"/>
      <c r="I95" s="3850"/>
      <c r="J95" s="786"/>
      <c r="K95" s="894"/>
      <c r="L95" s="886"/>
      <c r="M95" s="887"/>
      <c r="N95" s="888"/>
      <c r="O95" s="889"/>
      <c r="P95" s="893"/>
      <c r="Q95" s="1233" t="s">
        <v>656</v>
      </c>
      <c r="R95" s="2606">
        <v>468.5</v>
      </c>
      <c r="S95" s="2606">
        <v>468.5</v>
      </c>
      <c r="T95" s="2663">
        <v>468.5</v>
      </c>
    </row>
    <row r="96" spans="1:20" ht="26.4">
      <c r="A96" s="3992"/>
      <c r="B96" s="3993"/>
      <c r="C96" s="891"/>
      <c r="D96" s="892"/>
      <c r="E96" s="2368"/>
      <c r="F96" s="3879"/>
      <c r="G96" s="3868" t="s">
        <v>657</v>
      </c>
      <c r="H96" s="3850"/>
      <c r="I96" s="3850"/>
      <c r="J96" s="786"/>
      <c r="K96" s="894"/>
      <c r="L96" s="886"/>
      <c r="M96" s="887"/>
      <c r="N96" s="888"/>
      <c r="O96" s="889"/>
      <c r="P96" s="893"/>
      <c r="Q96" s="1233" t="s">
        <v>658</v>
      </c>
      <c r="R96" s="2668">
        <v>3</v>
      </c>
      <c r="S96" s="2669">
        <v>3</v>
      </c>
      <c r="T96" s="2671">
        <v>3</v>
      </c>
    </row>
    <row r="97" spans="1:20" ht="26.4">
      <c r="A97" s="3992"/>
      <c r="B97" s="3993"/>
      <c r="C97" s="891"/>
      <c r="D97" s="892"/>
      <c r="E97" s="2368"/>
      <c r="F97" s="3879"/>
      <c r="G97" s="3869"/>
      <c r="H97" s="3850"/>
      <c r="I97" s="3850"/>
      <c r="J97" s="786"/>
      <c r="K97" s="894"/>
      <c r="L97" s="886"/>
      <c r="M97" s="887"/>
      <c r="N97" s="888"/>
      <c r="O97" s="889"/>
      <c r="P97" s="893"/>
      <c r="Q97" s="1233" t="s">
        <v>659</v>
      </c>
      <c r="R97" s="2668">
        <v>2</v>
      </c>
      <c r="S97" s="2669">
        <v>2</v>
      </c>
      <c r="T97" s="2672">
        <v>3</v>
      </c>
    </row>
    <row r="98" spans="1:20" ht="26.4">
      <c r="A98" s="3992"/>
      <c r="B98" s="3993"/>
      <c r="C98" s="891"/>
      <c r="D98" s="892"/>
      <c r="E98" s="2368"/>
      <c r="F98" s="3879"/>
      <c r="G98" s="3869"/>
      <c r="H98" s="3850"/>
      <c r="I98" s="3850"/>
      <c r="J98" s="786"/>
      <c r="K98" s="894"/>
      <c r="L98" s="886"/>
      <c r="M98" s="887"/>
      <c r="N98" s="888"/>
      <c r="O98" s="889"/>
      <c r="P98" s="893"/>
      <c r="Q98" s="1233" t="s">
        <v>660</v>
      </c>
      <c r="R98" s="2668">
        <v>3</v>
      </c>
      <c r="S98" s="2669">
        <v>3</v>
      </c>
      <c r="T98" s="2671">
        <v>3</v>
      </c>
    </row>
    <row r="99" spans="1:20" ht="26.4">
      <c r="A99" s="3992"/>
      <c r="B99" s="3993"/>
      <c r="C99" s="891"/>
      <c r="D99" s="892"/>
      <c r="E99" s="2368"/>
      <c r="F99" s="3879"/>
      <c r="G99" s="3869"/>
      <c r="H99" s="3850"/>
      <c r="I99" s="3850"/>
      <c r="J99" s="786"/>
      <c r="K99" s="894"/>
      <c r="L99" s="886"/>
      <c r="M99" s="887"/>
      <c r="N99" s="888"/>
      <c r="O99" s="889"/>
      <c r="P99" s="893"/>
      <c r="Q99" s="1233" t="s">
        <v>661</v>
      </c>
      <c r="R99" s="2668">
        <v>47</v>
      </c>
      <c r="S99" s="2669">
        <v>47</v>
      </c>
      <c r="T99" s="2672">
        <v>47</v>
      </c>
    </row>
    <row r="100" spans="1:20" ht="26.4">
      <c r="A100" s="3992"/>
      <c r="B100" s="3993"/>
      <c r="C100" s="891"/>
      <c r="D100" s="892"/>
      <c r="E100" s="2368"/>
      <c r="F100" s="3879"/>
      <c r="G100" s="3869"/>
      <c r="H100" s="3850"/>
      <c r="I100" s="3850"/>
      <c r="J100" s="786"/>
      <c r="K100" s="894"/>
      <c r="L100" s="886"/>
      <c r="M100" s="887"/>
      <c r="N100" s="888"/>
      <c r="O100" s="889"/>
      <c r="P100" s="893"/>
      <c r="Q100" s="1233" t="s">
        <v>662</v>
      </c>
      <c r="R100" s="2668">
        <v>50</v>
      </c>
      <c r="S100" s="2669">
        <v>50</v>
      </c>
      <c r="T100" s="2671">
        <v>50</v>
      </c>
    </row>
    <row r="101" spans="1:20" ht="26.4">
      <c r="A101" s="3992"/>
      <c r="B101" s="3993"/>
      <c r="C101" s="891"/>
      <c r="D101" s="892"/>
      <c r="E101" s="2368"/>
      <c r="F101" s="3879"/>
      <c r="G101" s="3977"/>
      <c r="H101" s="3850"/>
      <c r="I101" s="3850"/>
      <c r="J101" s="786"/>
      <c r="K101" s="894"/>
      <c r="L101" s="886"/>
      <c r="M101" s="887"/>
      <c r="N101" s="888"/>
      <c r="O101" s="889"/>
      <c r="P101" s="893"/>
      <c r="Q101" s="1230" t="s">
        <v>663</v>
      </c>
      <c r="R101" s="2664">
        <v>3</v>
      </c>
      <c r="S101" s="2665">
        <v>3</v>
      </c>
      <c r="T101" s="2666">
        <v>3</v>
      </c>
    </row>
    <row r="102" spans="1:20" ht="26.4">
      <c r="A102" s="3992"/>
      <c r="B102" s="3993"/>
      <c r="C102" s="891"/>
      <c r="D102" s="892"/>
      <c r="E102" s="2368"/>
      <c r="F102" s="3879"/>
      <c r="G102" s="3868" t="s">
        <v>664</v>
      </c>
      <c r="H102" s="3850"/>
      <c r="I102" s="3850"/>
      <c r="J102" s="786"/>
      <c r="K102" s="894"/>
      <c r="L102" s="886"/>
      <c r="M102" s="887"/>
      <c r="N102" s="888"/>
      <c r="O102" s="889"/>
      <c r="P102" s="893"/>
      <c r="Q102" s="1233" t="s">
        <v>665</v>
      </c>
      <c r="R102" s="2668">
        <v>2</v>
      </c>
      <c r="S102" s="2669">
        <v>4</v>
      </c>
      <c r="T102" s="2670">
        <v>4</v>
      </c>
    </row>
    <row r="103" spans="1:20" ht="26.4">
      <c r="A103" s="3992"/>
      <c r="B103" s="3993"/>
      <c r="C103" s="891"/>
      <c r="D103" s="892"/>
      <c r="E103" s="2368"/>
      <c r="F103" s="3879"/>
      <c r="G103" s="3977"/>
      <c r="H103" s="3850"/>
      <c r="I103" s="3850"/>
      <c r="J103" s="786"/>
      <c r="K103" s="894"/>
      <c r="L103" s="886"/>
      <c r="M103" s="887"/>
      <c r="N103" s="888"/>
      <c r="O103" s="889"/>
      <c r="P103" s="893"/>
      <c r="Q103" s="1230" t="s">
        <v>666</v>
      </c>
      <c r="R103" s="2673">
        <v>21</v>
      </c>
      <c r="S103" s="2668">
        <v>25</v>
      </c>
      <c r="T103" s="2670">
        <v>29</v>
      </c>
    </row>
    <row r="104" spans="1:20" ht="26.4">
      <c r="A104" s="3992"/>
      <c r="B104" s="3993"/>
      <c r="C104" s="891"/>
      <c r="D104" s="892"/>
      <c r="E104" s="2368"/>
      <c r="F104" s="3879"/>
      <c r="G104" s="3868" t="s">
        <v>667</v>
      </c>
      <c r="H104" s="3850"/>
      <c r="I104" s="3850"/>
      <c r="J104" s="786"/>
      <c r="K104" s="894"/>
      <c r="L104" s="886"/>
      <c r="M104" s="887"/>
      <c r="N104" s="888"/>
      <c r="O104" s="889"/>
      <c r="P104" s="893"/>
      <c r="Q104" s="1235" t="s">
        <v>668</v>
      </c>
      <c r="R104" s="2674">
        <v>60</v>
      </c>
      <c r="S104" s="2668">
        <v>60</v>
      </c>
      <c r="T104" s="2670">
        <v>60</v>
      </c>
    </row>
    <row r="105" spans="1:20" ht="39.6">
      <c r="A105" s="3992"/>
      <c r="B105" s="3993"/>
      <c r="C105" s="891"/>
      <c r="D105" s="892"/>
      <c r="E105" s="2368"/>
      <c r="F105" s="3879"/>
      <c r="G105" s="3869"/>
      <c r="H105" s="3850"/>
      <c r="I105" s="3850"/>
      <c r="J105" s="786"/>
      <c r="K105" s="894"/>
      <c r="L105" s="886"/>
      <c r="M105" s="887"/>
      <c r="N105" s="888"/>
      <c r="O105" s="889"/>
      <c r="P105" s="893"/>
      <c r="Q105" s="1235" t="s">
        <v>669</v>
      </c>
      <c r="R105" s="2668">
        <v>60</v>
      </c>
      <c r="S105" s="2668">
        <v>60</v>
      </c>
      <c r="T105" s="2670">
        <v>60</v>
      </c>
    </row>
    <row r="106" spans="1:20" ht="28.8">
      <c r="A106" s="3992"/>
      <c r="B106" s="3993"/>
      <c r="C106" s="891"/>
      <c r="D106" s="892"/>
      <c r="E106" s="2368"/>
      <c r="F106" s="3879"/>
      <c r="G106" s="3869"/>
      <c r="H106" s="3850"/>
      <c r="I106" s="3850"/>
      <c r="J106" s="786"/>
      <c r="K106" s="894"/>
      <c r="L106" s="886"/>
      <c r="M106" s="887"/>
      <c r="N106" s="888"/>
      <c r="O106" s="889"/>
      <c r="P106" s="893"/>
      <c r="Q106" s="1235" t="s">
        <v>670</v>
      </c>
      <c r="R106" s="2668">
        <v>280</v>
      </c>
      <c r="S106" s="2668">
        <v>300</v>
      </c>
      <c r="T106" s="2670">
        <v>300</v>
      </c>
    </row>
    <row r="107" spans="1:20" ht="52.8">
      <c r="A107" s="3992"/>
      <c r="B107" s="3993"/>
      <c r="C107" s="891"/>
      <c r="D107" s="892"/>
      <c r="E107" s="2368"/>
      <c r="F107" s="3879"/>
      <c r="G107" s="3869"/>
      <c r="H107" s="3850"/>
      <c r="I107" s="3850"/>
      <c r="J107" s="786"/>
      <c r="K107" s="894"/>
      <c r="L107" s="886"/>
      <c r="M107" s="887"/>
      <c r="N107" s="888"/>
      <c r="O107" s="889"/>
      <c r="P107" s="893"/>
      <c r="Q107" s="1235" t="s">
        <v>671</v>
      </c>
      <c r="R107" s="2668">
        <v>15</v>
      </c>
      <c r="S107" s="2668">
        <v>15</v>
      </c>
      <c r="T107" s="2670">
        <v>15</v>
      </c>
    </row>
    <row r="108" spans="1:20" ht="39.6">
      <c r="A108" s="3992"/>
      <c r="B108" s="3993"/>
      <c r="C108" s="891"/>
      <c r="D108" s="892"/>
      <c r="E108" s="2368"/>
      <c r="F108" s="3879"/>
      <c r="G108" s="3977"/>
      <c r="H108" s="3850"/>
      <c r="I108" s="3850"/>
      <c r="J108" s="786"/>
      <c r="K108" s="894"/>
      <c r="L108" s="886"/>
      <c r="M108" s="887"/>
      <c r="N108" s="888"/>
      <c r="O108" s="889"/>
      <c r="P108" s="893"/>
      <c r="Q108" s="1234" t="s">
        <v>672</v>
      </c>
      <c r="R108" s="2675">
        <v>4</v>
      </c>
      <c r="S108" s="2540">
        <v>4</v>
      </c>
      <c r="T108" s="2541">
        <v>4</v>
      </c>
    </row>
    <row r="109" spans="1:20" ht="39.6">
      <c r="A109" s="3992"/>
      <c r="B109" s="3993"/>
      <c r="C109" s="891"/>
      <c r="D109" s="892"/>
      <c r="E109" s="2368"/>
      <c r="F109" s="3879"/>
      <c r="G109" s="788" t="s">
        <v>673</v>
      </c>
      <c r="H109" s="3850"/>
      <c r="I109" s="3850"/>
      <c r="J109" s="786"/>
      <c r="K109" s="894"/>
      <c r="L109" s="886"/>
      <c r="M109" s="887"/>
      <c r="N109" s="888"/>
      <c r="O109" s="889"/>
      <c r="P109" s="893"/>
      <c r="Q109" s="1235" t="s">
        <v>674</v>
      </c>
      <c r="R109" s="2605" t="s">
        <v>41</v>
      </c>
      <c r="S109" s="2676" t="s">
        <v>41</v>
      </c>
      <c r="T109" s="2609" t="s">
        <v>41</v>
      </c>
    </row>
    <row r="110" spans="1:20">
      <c r="A110" s="3992"/>
      <c r="B110" s="3993"/>
      <c r="C110" s="891"/>
      <c r="D110" s="892"/>
      <c r="E110" s="2368"/>
      <c r="F110" s="3879"/>
      <c r="G110" s="788"/>
      <c r="H110" s="3850"/>
      <c r="I110" s="3850"/>
      <c r="J110" s="786"/>
      <c r="K110" s="896"/>
      <c r="L110" s="886"/>
      <c r="M110" s="887"/>
      <c r="N110" s="897"/>
      <c r="O110" s="889"/>
      <c r="P110" s="893"/>
      <c r="Q110" s="1236"/>
      <c r="R110" s="2605"/>
      <c r="S110" s="2676"/>
      <c r="T110" s="2609"/>
    </row>
    <row r="111" spans="1:20" ht="52.8">
      <c r="A111" s="3992"/>
      <c r="B111" s="3993"/>
      <c r="C111" s="891"/>
      <c r="D111" s="892"/>
      <c r="E111" s="2368"/>
      <c r="F111" s="3879"/>
      <c r="G111" s="788" t="s">
        <v>675</v>
      </c>
      <c r="H111" s="3850"/>
      <c r="I111" s="3850"/>
      <c r="J111" s="786"/>
      <c r="K111" s="896"/>
      <c r="L111" s="886"/>
      <c r="M111" s="887"/>
      <c r="N111" s="897"/>
      <c r="O111" s="889"/>
      <c r="P111" s="893"/>
      <c r="Q111" s="1235" t="s">
        <v>676</v>
      </c>
      <c r="R111" s="2605" t="s">
        <v>677</v>
      </c>
      <c r="S111" s="2605" t="s">
        <v>677</v>
      </c>
      <c r="T111" s="2609" t="s">
        <v>677</v>
      </c>
    </row>
    <row r="112" spans="1:20" ht="39.6">
      <c r="A112" s="3992"/>
      <c r="B112" s="3993"/>
      <c r="C112" s="891"/>
      <c r="D112" s="892"/>
      <c r="E112" s="2368"/>
      <c r="F112" s="3879"/>
      <c r="G112" s="3996" t="s">
        <v>678</v>
      </c>
      <c r="H112" s="3850"/>
      <c r="I112" s="3850"/>
      <c r="J112" s="786"/>
      <c r="K112" s="896"/>
      <c r="L112" s="886"/>
      <c r="M112" s="887"/>
      <c r="N112" s="897"/>
      <c r="O112" s="889"/>
      <c r="P112" s="893"/>
      <c r="Q112" s="1235" t="s">
        <v>679</v>
      </c>
      <c r="R112" s="2605">
        <v>400</v>
      </c>
      <c r="S112" s="2605">
        <v>400</v>
      </c>
      <c r="T112" s="2609">
        <v>400</v>
      </c>
    </row>
    <row r="113" spans="1:20" ht="39.6">
      <c r="A113" s="3992"/>
      <c r="B113" s="3993"/>
      <c r="C113" s="891"/>
      <c r="D113" s="892"/>
      <c r="E113" s="2368"/>
      <c r="F113" s="3879"/>
      <c r="G113" s="3997"/>
      <c r="H113" s="3850"/>
      <c r="I113" s="3850"/>
      <c r="J113" s="786"/>
      <c r="K113" s="896"/>
      <c r="L113" s="886"/>
      <c r="M113" s="887"/>
      <c r="N113" s="897"/>
      <c r="O113" s="889"/>
      <c r="P113" s="893"/>
      <c r="Q113" s="1235" t="s">
        <v>680</v>
      </c>
      <c r="R113" s="2605">
        <v>9000</v>
      </c>
      <c r="S113" s="2605">
        <v>9000</v>
      </c>
      <c r="T113" s="2609">
        <v>9000</v>
      </c>
    </row>
    <row r="114" spans="1:20">
      <c r="A114" s="3992"/>
      <c r="B114" s="3993"/>
      <c r="C114" s="891"/>
      <c r="D114" s="892"/>
      <c r="E114" s="2368"/>
      <c r="F114" s="3879"/>
      <c r="G114" s="898"/>
      <c r="H114" s="3850"/>
      <c r="I114" s="3850"/>
      <c r="J114" s="786"/>
      <c r="K114" s="896"/>
      <c r="L114" s="886"/>
      <c r="M114" s="887"/>
      <c r="N114" s="897"/>
      <c r="O114" s="889"/>
      <c r="P114" s="893"/>
      <c r="Q114" s="1237"/>
      <c r="R114" s="2605"/>
      <c r="S114" s="2605"/>
      <c r="T114" s="2609"/>
    </row>
    <row r="115" spans="1:20" ht="66.599999999999994" thickBot="1">
      <c r="A115" s="3992"/>
      <c r="B115" s="3993"/>
      <c r="C115" s="891"/>
      <c r="D115" s="892"/>
      <c r="E115" s="2368"/>
      <c r="F115" s="3879"/>
      <c r="G115" s="899" t="s">
        <v>681</v>
      </c>
      <c r="H115" s="3850"/>
      <c r="I115" s="3850"/>
      <c r="J115" s="786"/>
      <c r="K115" s="896"/>
      <c r="L115" s="886"/>
      <c r="M115" s="887"/>
      <c r="N115" s="897"/>
      <c r="O115" s="889"/>
      <c r="P115" s="900"/>
      <c r="Q115" s="2362" t="s">
        <v>682</v>
      </c>
      <c r="R115" s="1238" t="s">
        <v>41</v>
      </c>
      <c r="S115" s="1239" t="s">
        <v>41</v>
      </c>
      <c r="T115" s="1240" t="s">
        <v>41</v>
      </c>
    </row>
    <row r="116" spans="1:20" ht="13.8" thickBot="1">
      <c r="A116" s="3981"/>
      <c r="B116" s="3983"/>
      <c r="C116" s="2361"/>
      <c r="D116" s="901"/>
      <c r="E116" s="2369"/>
      <c r="F116" s="3880"/>
      <c r="G116" s="902"/>
      <c r="H116" s="3851"/>
      <c r="I116" s="3851"/>
      <c r="J116" s="903" t="s">
        <v>12</v>
      </c>
      <c r="K116" s="904">
        <f t="shared" ref="K116:P116" si="8">K78+K79</f>
        <v>1597.6</v>
      </c>
      <c r="L116" s="904">
        <f t="shared" si="8"/>
        <v>1547.6</v>
      </c>
      <c r="M116" s="904">
        <f t="shared" si="8"/>
        <v>0</v>
      </c>
      <c r="N116" s="904">
        <f t="shared" si="8"/>
        <v>50</v>
      </c>
      <c r="O116" s="904">
        <f t="shared" si="8"/>
        <v>2500</v>
      </c>
      <c r="P116" s="904">
        <f t="shared" si="8"/>
        <v>2500</v>
      </c>
      <c r="Q116" s="905"/>
      <c r="R116" s="906"/>
      <c r="S116" s="907"/>
      <c r="T116" s="908"/>
    </row>
    <row r="117" spans="1:20" ht="13.8" thickBot="1">
      <c r="A117" s="3980" t="s">
        <v>11</v>
      </c>
      <c r="B117" s="3982" t="s">
        <v>34</v>
      </c>
      <c r="C117" s="3984" t="s">
        <v>165</v>
      </c>
      <c r="D117" s="3986"/>
      <c r="E117" s="3882"/>
      <c r="F117" s="3882"/>
      <c r="G117" s="3988" t="s">
        <v>683</v>
      </c>
      <c r="H117" s="3849" t="s">
        <v>40</v>
      </c>
      <c r="I117" s="3990" t="s">
        <v>130</v>
      </c>
      <c r="J117" s="909" t="s">
        <v>36</v>
      </c>
      <c r="K117" s="2156">
        <v>8</v>
      </c>
      <c r="L117" s="886">
        <v>8</v>
      </c>
      <c r="M117" s="2157"/>
      <c r="N117" s="897">
        <v>0</v>
      </c>
      <c r="O117" s="910">
        <v>8</v>
      </c>
      <c r="P117" s="911">
        <v>9</v>
      </c>
      <c r="Q117" s="3894" t="s">
        <v>684</v>
      </c>
      <c r="R117" s="3898">
        <v>150</v>
      </c>
      <c r="S117" s="3898">
        <v>150</v>
      </c>
      <c r="T117" s="3900">
        <v>150</v>
      </c>
    </row>
    <row r="118" spans="1:20" ht="60.6" customHeight="1" thickBot="1">
      <c r="A118" s="3981"/>
      <c r="B118" s="3983"/>
      <c r="C118" s="3985"/>
      <c r="D118" s="3987"/>
      <c r="E118" s="3883"/>
      <c r="F118" s="3883"/>
      <c r="G118" s="3989"/>
      <c r="H118" s="3851"/>
      <c r="I118" s="3991"/>
      <c r="J118" s="903" t="s">
        <v>12</v>
      </c>
      <c r="K118" s="2158">
        <f t="shared" ref="K118:P118" si="9">K117</f>
        <v>8</v>
      </c>
      <c r="L118" s="2159">
        <f t="shared" si="9"/>
        <v>8</v>
      </c>
      <c r="M118" s="2159">
        <f t="shared" si="9"/>
        <v>0</v>
      </c>
      <c r="N118" s="2160">
        <f t="shared" si="9"/>
        <v>0</v>
      </c>
      <c r="O118" s="2161">
        <f t="shared" si="9"/>
        <v>8</v>
      </c>
      <c r="P118" s="2162">
        <f t="shared" si="9"/>
        <v>9</v>
      </c>
      <c r="Q118" s="3895"/>
      <c r="R118" s="3899"/>
      <c r="S118" s="3899"/>
      <c r="T118" s="3901"/>
    </row>
    <row r="119" spans="1:20" ht="13.8" thickBot="1">
      <c r="A119" s="760" t="s">
        <v>11</v>
      </c>
      <c r="B119" s="753" t="s">
        <v>34</v>
      </c>
      <c r="C119" s="754"/>
      <c r="D119" s="912"/>
      <c r="E119" s="912"/>
      <c r="F119" s="4003" t="s">
        <v>14</v>
      </c>
      <c r="G119" s="3858"/>
      <c r="H119" s="3858"/>
      <c r="I119" s="3858"/>
      <c r="J119" s="3859"/>
      <c r="K119" s="913">
        <f t="shared" ref="K119:P119" si="10">K75+K77+K116+K118</f>
        <v>1736.6</v>
      </c>
      <c r="L119" s="913">
        <f t="shared" si="10"/>
        <v>1686.6</v>
      </c>
      <c r="M119" s="913">
        <f t="shared" si="10"/>
        <v>0</v>
      </c>
      <c r="N119" s="913">
        <f t="shared" si="10"/>
        <v>50</v>
      </c>
      <c r="O119" s="913">
        <f t="shared" si="10"/>
        <v>2508</v>
      </c>
      <c r="P119" s="913">
        <f t="shared" si="10"/>
        <v>2509</v>
      </c>
      <c r="Q119" s="914"/>
      <c r="R119" s="868"/>
      <c r="S119" s="868"/>
      <c r="T119" s="869"/>
    </row>
    <row r="120" spans="1:20" ht="13.8" thickBot="1">
      <c r="A120" s="760" t="s">
        <v>11</v>
      </c>
      <c r="B120" s="753" t="s">
        <v>35</v>
      </c>
      <c r="C120" s="3860" t="s">
        <v>685</v>
      </c>
      <c r="D120" s="3860"/>
      <c r="E120" s="3860"/>
      <c r="F120" s="3860"/>
      <c r="G120" s="3860"/>
      <c r="H120" s="3860"/>
      <c r="I120" s="3860"/>
      <c r="J120" s="3860"/>
      <c r="K120" s="3860"/>
      <c r="L120" s="3860"/>
      <c r="M120" s="3860"/>
      <c r="N120" s="3860"/>
      <c r="O120" s="3860"/>
      <c r="P120" s="3860"/>
      <c r="Q120" s="3860"/>
      <c r="R120" s="3860"/>
      <c r="S120" s="3860"/>
      <c r="T120" s="3861"/>
    </row>
    <row r="121" spans="1:20" ht="79.8" thickBot="1">
      <c r="A121" s="752"/>
      <c r="B121" s="885"/>
      <c r="C121" s="2575"/>
      <c r="D121" s="2575"/>
      <c r="E121" s="2575"/>
      <c r="F121" s="2575"/>
      <c r="G121" s="2575"/>
      <c r="H121" s="2575"/>
      <c r="I121" s="2575"/>
      <c r="J121" s="2575"/>
      <c r="K121" s="2575"/>
      <c r="L121" s="2575"/>
      <c r="M121" s="2575"/>
      <c r="N121" s="2575"/>
      <c r="O121" s="2575"/>
      <c r="P121" s="2575"/>
      <c r="Q121" s="2677" t="s">
        <v>686</v>
      </c>
      <c r="R121" s="2679">
        <v>5</v>
      </c>
      <c r="S121" s="2679">
        <v>8</v>
      </c>
      <c r="T121" s="2680">
        <v>10</v>
      </c>
    </row>
    <row r="122" spans="1:20" ht="13.8" thickBot="1">
      <c r="A122" s="3980" t="s">
        <v>11</v>
      </c>
      <c r="B122" s="3982" t="s">
        <v>35</v>
      </c>
      <c r="C122" s="2360" t="s">
        <v>687</v>
      </c>
      <c r="D122" s="916"/>
      <c r="E122" s="2379"/>
      <c r="F122" s="3994"/>
      <c r="G122" s="4004" t="s">
        <v>688</v>
      </c>
      <c r="H122" s="3849" t="s">
        <v>40</v>
      </c>
      <c r="I122" s="3849" t="s">
        <v>130</v>
      </c>
      <c r="J122" s="917" t="s">
        <v>36</v>
      </c>
      <c r="K122" s="918">
        <v>196</v>
      </c>
      <c r="L122" s="918">
        <v>196</v>
      </c>
      <c r="M122" s="919"/>
      <c r="N122" s="920">
        <v>0</v>
      </c>
      <c r="O122" s="918">
        <v>196</v>
      </c>
      <c r="P122" s="921">
        <v>196</v>
      </c>
      <c r="Q122" s="2678" t="s">
        <v>689</v>
      </c>
      <c r="R122" s="2681">
        <v>52</v>
      </c>
      <c r="S122" s="2682">
        <v>48</v>
      </c>
      <c r="T122" s="2683">
        <v>48</v>
      </c>
    </row>
    <row r="123" spans="1:20" ht="36.6" customHeight="1" thickBot="1">
      <c r="A123" s="3981"/>
      <c r="B123" s="3983"/>
      <c r="C123" s="2361"/>
      <c r="D123" s="2387"/>
      <c r="E123" s="2380"/>
      <c r="F123" s="3880"/>
      <c r="G123" s="4005"/>
      <c r="H123" s="3851"/>
      <c r="I123" s="3851"/>
      <c r="J123" s="903" t="s">
        <v>12</v>
      </c>
      <c r="K123" s="904">
        <f t="shared" ref="K123:P123" si="11">SUM(K122:K122)</f>
        <v>196</v>
      </c>
      <c r="L123" s="922">
        <f t="shared" si="11"/>
        <v>196</v>
      </c>
      <c r="M123" s="922">
        <f t="shared" si="11"/>
        <v>0</v>
      </c>
      <c r="N123" s="923">
        <f t="shared" si="11"/>
        <v>0</v>
      </c>
      <c r="O123" s="924">
        <f t="shared" si="11"/>
        <v>196</v>
      </c>
      <c r="P123" s="924">
        <f t="shared" si="11"/>
        <v>196</v>
      </c>
      <c r="Q123" s="2576"/>
      <c r="R123" s="2684"/>
      <c r="S123" s="2684"/>
      <c r="T123" s="2587"/>
    </row>
    <row r="124" spans="1:20" ht="39.6">
      <c r="A124" s="4006" t="s">
        <v>11</v>
      </c>
      <c r="B124" s="4008" t="s">
        <v>35</v>
      </c>
      <c r="C124" s="2377" t="s">
        <v>690</v>
      </c>
      <c r="D124" s="2379"/>
      <c r="E124" s="2379"/>
      <c r="F124" s="4012"/>
      <c r="G124" s="3998" t="s">
        <v>691</v>
      </c>
      <c r="H124" s="4001" t="s">
        <v>40</v>
      </c>
      <c r="I124" s="4001" t="s">
        <v>130</v>
      </c>
      <c r="J124" s="925" t="s">
        <v>36</v>
      </c>
      <c r="K124" s="926">
        <v>4</v>
      </c>
      <c r="L124" s="926">
        <v>4</v>
      </c>
      <c r="M124" s="927"/>
      <c r="N124" s="928">
        <v>0</v>
      </c>
      <c r="O124" s="929">
        <v>4</v>
      </c>
      <c r="P124" s="929">
        <v>4</v>
      </c>
      <c r="Q124" s="930" t="s">
        <v>692</v>
      </c>
      <c r="R124" s="2685">
        <v>5</v>
      </c>
      <c r="S124" s="2685">
        <v>5</v>
      </c>
      <c r="T124" s="2686">
        <v>5</v>
      </c>
    </row>
    <row r="125" spans="1:20" ht="39.6">
      <c r="A125" s="3992"/>
      <c r="B125" s="3993"/>
      <c r="C125" s="2577"/>
      <c r="D125" s="2388"/>
      <c r="E125" s="2388"/>
      <c r="F125" s="4013"/>
      <c r="G125" s="3999"/>
      <c r="H125" s="3850"/>
      <c r="I125" s="3850"/>
      <c r="J125" s="932"/>
      <c r="K125" s="933"/>
      <c r="L125" s="886"/>
      <c r="M125" s="933"/>
      <c r="N125" s="897"/>
      <c r="O125" s="910"/>
      <c r="P125" s="910"/>
      <c r="Q125" s="934" t="s">
        <v>693</v>
      </c>
      <c r="R125" s="2687">
        <v>5</v>
      </c>
      <c r="S125" s="2687">
        <v>5</v>
      </c>
      <c r="T125" s="2688">
        <v>5</v>
      </c>
    </row>
    <row r="126" spans="1:20" ht="35.4" customHeight="1" thickBot="1">
      <c r="A126" s="4007"/>
      <c r="B126" s="4009"/>
      <c r="C126" s="2378"/>
      <c r="D126" s="2380"/>
      <c r="E126" s="2380"/>
      <c r="F126" s="4014"/>
      <c r="G126" s="4000"/>
      <c r="H126" s="4002"/>
      <c r="I126" s="4002"/>
      <c r="J126" s="935" t="s">
        <v>12</v>
      </c>
      <c r="K126" s="936">
        <f t="shared" ref="K126:P126" si="12">SUM(K124:K124)</f>
        <v>4</v>
      </c>
      <c r="L126" s="936">
        <f t="shared" si="12"/>
        <v>4</v>
      </c>
      <c r="M126" s="936">
        <f t="shared" si="12"/>
        <v>0</v>
      </c>
      <c r="N126" s="936">
        <f t="shared" si="12"/>
        <v>0</v>
      </c>
      <c r="O126" s="937">
        <f t="shared" si="12"/>
        <v>4</v>
      </c>
      <c r="P126" s="937">
        <f t="shared" si="12"/>
        <v>4</v>
      </c>
      <c r="Q126" s="938"/>
      <c r="R126" s="2689"/>
      <c r="S126" s="2689"/>
      <c r="T126" s="2690"/>
    </row>
    <row r="127" spans="1:20">
      <c r="A127" s="4006" t="s">
        <v>11</v>
      </c>
      <c r="B127" s="4008" t="s">
        <v>35</v>
      </c>
      <c r="C127" s="4010" t="s">
        <v>694</v>
      </c>
      <c r="D127" s="3882"/>
      <c r="E127" s="3882"/>
      <c r="F127" s="3963"/>
      <c r="G127" s="4018" t="s">
        <v>695</v>
      </c>
      <c r="H127" s="4001" t="s">
        <v>40</v>
      </c>
      <c r="I127" s="4001" t="s">
        <v>327</v>
      </c>
      <c r="J127" s="939" t="s">
        <v>36</v>
      </c>
      <c r="K127" s="940">
        <v>14</v>
      </c>
      <c r="L127" s="940">
        <v>14</v>
      </c>
      <c r="M127" s="941"/>
      <c r="N127" s="942">
        <v>0</v>
      </c>
      <c r="O127" s="943">
        <v>14</v>
      </c>
      <c r="P127" s="943">
        <v>14</v>
      </c>
      <c r="Q127" s="4020" t="s">
        <v>696</v>
      </c>
      <c r="R127" s="3898">
        <v>10</v>
      </c>
      <c r="S127" s="3898">
        <v>10</v>
      </c>
      <c r="T127" s="4015">
        <v>10</v>
      </c>
    </row>
    <row r="128" spans="1:20" ht="37.950000000000003" customHeight="1" thickBot="1">
      <c r="A128" s="4007"/>
      <c r="B128" s="4009"/>
      <c r="C128" s="4011"/>
      <c r="D128" s="3883"/>
      <c r="E128" s="3883"/>
      <c r="F128" s="3964"/>
      <c r="G128" s="4019"/>
      <c r="H128" s="4002"/>
      <c r="I128" s="4002"/>
      <c r="J128" s="944" t="s">
        <v>12</v>
      </c>
      <c r="K128" s="945">
        <f t="shared" ref="K128:P128" si="13">SUM(K127:K127)</f>
        <v>14</v>
      </c>
      <c r="L128" s="945">
        <f t="shared" si="13"/>
        <v>14</v>
      </c>
      <c r="M128" s="945">
        <f t="shared" si="13"/>
        <v>0</v>
      </c>
      <c r="N128" s="945">
        <f t="shared" si="13"/>
        <v>0</v>
      </c>
      <c r="O128" s="946">
        <f t="shared" si="13"/>
        <v>14</v>
      </c>
      <c r="P128" s="946">
        <f t="shared" si="13"/>
        <v>14</v>
      </c>
      <c r="Q128" s="4021"/>
      <c r="R128" s="3899"/>
      <c r="S128" s="3899"/>
      <c r="T128" s="4016"/>
    </row>
    <row r="129" spans="1:20" ht="13.8" thickBot="1">
      <c r="A129" s="2365" t="s">
        <v>11</v>
      </c>
      <c r="B129" s="3982" t="s">
        <v>35</v>
      </c>
      <c r="C129" s="3984" t="s">
        <v>697</v>
      </c>
      <c r="D129" s="916"/>
      <c r="E129" s="2379"/>
      <c r="F129" s="2379"/>
      <c r="G129" s="947" t="s">
        <v>1023</v>
      </c>
      <c r="H129" s="2372"/>
      <c r="I129" s="2370" t="s">
        <v>698</v>
      </c>
      <c r="J129" s="948" t="s">
        <v>36</v>
      </c>
      <c r="K129" s="949">
        <v>0</v>
      </c>
      <c r="L129" s="950">
        <v>0</v>
      </c>
      <c r="M129" s="951">
        <v>0</v>
      </c>
      <c r="N129" s="952">
        <v>0</v>
      </c>
      <c r="O129" s="953">
        <v>0</v>
      </c>
      <c r="P129" s="954">
        <v>0</v>
      </c>
      <c r="Q129" s="3894" t="s">
        <v>699</v>
      </c>
      <c r="R129" s="3898">
        <v>1</v>
      </c>
      <c r="S129" s="3898"/>
      <c r="T129" s="3900"/>
    </row>
    <row r="130" spans="1:20" ht="20.399999999999999" customHeight="1" thickBot="1">
      <c r="A130" s="2366"/>
      <c r="B130" s="3983"/>
      <c r="C130" s="3985"/>
      <c r="D130" s="2387"/>
      <c r="E130" s="2380"/>
      <c r="F130" s="2380"/>
      <c r="G130" s="955"/>
      <c r="H130" s="2374"/>
      <c r="I130" s="2371"/>
      <c r="J130" s="770" t="s">
        <v>12</v>
      </c>
      <c r="K130" s="771">
        <f t="shared" ref="K130:P130" si="14">SUM(K129)</f>
        <v>0</v>
      </c>
      <c r="L130" s="922">
        <f t="shared" si="14"/>
        <v>0</v>
      </c>
      <c r="M130" s="922">
        <f t="shared" si="14"/>
        <v>0</v>
      </c>
      <c r="N130" s="956">
        <f t="shared" si="14"/>
        <v>0</v>
      </c>
      <c r="O130" s="957">
        <f t="shared" si="14"/>
        <v>0</v>
      </c>
      <c r="P130" s="958">
        <f t="shared" si="14"/>
        <v>0</v>
      </c>
      <c r="Q130" s="3895"/>
      <c r="R130" s="4017"/>
      <c r="S130" s="4017"/>
      <c r="T130" s="3901"/>
    </row>
    <row r="131" spans="1:20" ht="91.95" customHeight="1">
      <c r="A131" s="3980" t="s">
        <v>11</v>
      </c>
      <c r="B131" s="3982" t="s">
        <v>35</v>
      </c>
      <c r="C131" s="2360" t="s">
        <v>206</v>
      </c>
      <c r="D131" s="885"/>
      <c r="E131" s="2367"/>
      <c r="F131" s="3841"/>
      <c r="G131" s="959" t="s">
        <v>700</v>
      </c>
      <c r="H131" s="3846" t="s">
        <v>40</v>
      </c>
      <c r="I131" s="3849" t="s">
        <v>769</v>
      </c>
      <c r="J131" s="4037" t="s">
        <v>36</v>
      </c>
      <c r="K131" s="960">
        <v>406.1</v>
      </c>
      <c r="L131" s="960">
        <v>0</v>
      </c>
      <c r="M131" s="961">
        <v>0</v>
      </c>
      <c r="N131" s="962">
        <v>406.1</v>
      </c>
      <c r="O131" s="960">
        <v>0</v>
      </c>
      <c r="P131" s="963">
        <v>0</v>
      </c>
      <c r="Q131" s="2622" t="s">
        <v>1145</v>
      </c>
      <c r="R131" s="2694" t="s">
        <v>708</v>
      </c>
      <c r="S131" s="2169" t="s">
        <v>709</v>
      </c>
      <c r="T131" s="964">
        <v>4</v>
      </c>
    </row>
    <row r="132" spans="1:20" ht="66.599999999999994" thickBot="1">
      <c r="A132" s="3992"/>
      <c r="B132" s="3993"/>
      <c r="C132" s="891"/>
      <c r="D132" s="892"/>
      <c r="E132" s="2368"/>
      <c r="F132" s="3842"/>
      <c r="G132" s="965" t="s">
        <v>701</v>
      </c>
      <c r="H132" s="3847"/>
      <c r="I132" s="3850"/>
      <c r="J132" s="4038"/>
      <c r="K132" s="893"/>
      <c r="L132" s="893"/>
      <c r="M132" s="896"/>
      <c r="N132" s="966"/>
      <c r="O132" s="893"/>
      <c r="P132" s="967"/>
      <c r="Q132" s="2691" t="s">
        <v>702</v>
      </c>
      <c r="R132" s="1242" t="s">
        <v>41</v>
      </c>
      <c r="S132" s="2692" t="s">
        <v>41</v>
      </c>
      <c r="T132" s="2693"/>
    </row>
    <row r="133" spans="1:20" ht="53.4" thickBot="1">
      <c r="A133" s="3992"/>
      <c r="B133" s="3993"/>
      <c r="C133" s="891"/>
      <c r="D133" s="892"/>
      <c r="E133" s="2368"/>
      <c r="F133" s="3842"/>
      <c r="G133" s="968" t="s">
        <v>703</v>
      </c>
      <c r="H133" s="3847"/>
      <c r="I133" s="3850"/>
      <c r="J133" s="4038"/>
      <c r="K133" s="893"/>
      <c r="L133" s="893"/>
      <c r="M133" s="896"/>
      <c r="N133" s="966"/>
      <c r="O133" s="893"/>
      <c r="P133" s="967"/>
      <c r="Q133" s="969" t="s">
        <v>704</v>
      </c>
      <c r="R133" s="1241" t="s">
        <v>41</v>
      </c>
      <c r="S133" s="895" t="s">
        <v>41</v>
      </c>
      <c r="T133" s="789" t="s">
        <v>41</v>
      </c>
    </row>
    <row r="134" spans="1:20" ht="39.6">
      <c r="A134" s="3992"/>
      <c r="B134" s="3993"/>
      <c r="C134" s="891"/>
      <c r="D134" s="892"/>
      <c r="E134" s="2368"/>
      <c r="F134" s="3842"/>
      <c r="G134" s="969" t="s">
        <v>705</v>
      </c>
      <c r="H134" s="3847"/>
      <c r="I134" s="3850"/>
      <c r="J134" s="4038"/>
      <c r="K134" s="893"/>
      <c r="L134" s="893"/>
      <c r="M134" s="896"/>
      <c r="N134" s="966"/>
      <c r="O134" s="893"/>
      <c r="P134" s="967"/>
      <c r="Q134" s="969" t="s">
        <v>704</v>
      </c>
      <c r="R134" s="1241" t="s">
        <v>41</v>
      </c>
      <c r="S134" s="895" t="s">
        <v>41</v>
      </c>
      <c r="T134" s="789" t="s">
        <v>41</v>
      </c>
    </row>
    <row r="135" spans="1:20" ht="26.4">
      <c r="A135" s="3992"/>
      <c r="B135" s="3993"/>
      <c r="C135" s="891"/>
      <c r="D135" s="892"/>
      <c r="E135" s="2368"/>
      <c r="F135" s="3842"/>
      <c r="G135" s="969" t="s">
        <v>706</v>
      </c>
      <c r="H135" s="3847"/>
      <c r="I135" s="3850"/>
      <c r="J135" s="4038"/>
      <c r="K135" s="893"/>
      <c r="L135" s="893"/>
      <c r="M135" s="896"/>
      <c r="N135" s="966"/>
      <c r="O135" s="893"/>
      <c r="P135" s="967"/>
      <c r="Q135" s="970" t="s">
        <v>707</v>
      </c>
      <c r="R135" s="1241" t="s">
        <v>708</v>
      </c>
      <c r="S135" s="895" t="s">
        <v>709</v>
      </c>
      <c r="T135" s="789">
        <v>4</v>
      </c>
    </row>
    <row r="136" spans="1:20" ht="52.2" customHeight="1">
      <c r="A136" s="3992"/>
      <c r="B136" s="3993"/>
      <c r="C136" s="891"/>
      <c r="D136" s="892"/>
      <c r="E136" s="2368"/>
      <c r="F136" s="3842"/>
      <c r="G136" s="970" t="s">
        <v>710</v>
      </c>
      <c r="H136" s="3847"/>
      <c r="I136" s="3850"/>
      <c r="J136" s="4038"/>
      <c r="K136" s="893"/>
      <c r="L136" s="893"/>
      <c r="M136" s="896"/>
      <c r="N136" s="966"/>
      <c r="O136" s="893"/>
      <c r="P136" s="967"/>
      <c r="Q136" s="971" t="s">
        <v>711</v>
      </c>
      <c r="R136" s="1242" t="s">
        <v>41</v>
      </c>
      <c r="S136" s="895" t="s">
        <v>41</v>
      </c>
      <c r="T136" s="789" t="s">
        <v>41</v>
      </c>
    </row>
    <row r="137" spans="1:20" ht="39.6">
      <c r="A137" s="3992"/>
      <c r="B137" s="3993"/>
      <c r="C137" s="891"/>
      <c r="D137" s="892"/>
      <c r="E137" s="2368"/>
      <c r="F137" s="3842"/>
      <c r="G137" s="965" t="s">
        <v>712</v>
      </c>
      <c r="H137" s="3847"/>
      <c r="I137" s="3850"/>
      <c r="J137" s="4038"/>
      <c r="K137" s="893"/>
      <c r="L137" s="893"/>
      <c r="M137" s="896"/>
      <c r="N137" s="966"/>
      <c r="O137" s="893"/>
      <c r="P137" s="967"/>
      <c r="Q137" s="971" t="s">
        <v>713</v>
      </c>
      <c r="R137" s="1242" t="s">
        <v>41</v>
      </c>
      <c r="S137" s="895" t="s">
        <v>41</v>
      </c>
      <c r="T137" s="789" t="s">
        <v>41</v>
      </c>
    </row>
    <row r="138" spans="1:20" ht="26.4">
      <c r="A138" s="3992"/>
      <c r="B138" s="3993"/>
      <c r="C138" s="891"/>
      <c r="D138" s="892"/>
      <c r="E138" s="2368"/>
      <c r="F138" s="3842"/>
      <c r="G138" s="965" t="s">
        <v>714</v>
      </c>
      <c r="H138" s="3847"/>
      <c r="I138" s="3850"/>
      <c r="J138" s="2376"/>
      <c r="K138" s="910"/>
      <c r="L138" s="910"/>
      <c r="M138" s="973"/>
      <c r="N138" s="897"/>
      <c r="O138" s="910"/>
      <c r="P138" s="911"/>
      <c r="Q138" s="971" t="s">
        <v>713</v>
      </c>
      <c r="R138" s="1242" t="s">
        <v>41</v>
      </c>
      <c r="S138" s="895" t="s">
        <v>41</v>
      </c>
      <c r="T138" s="789" t="s">
        <v>41</v>
      </c>
    </row>
    <row r="139" spans="1:20" ht="40.200000000000003" thickBot="1">
      <c r="A139" s="3992"/>
      <c r="B139" s="3993"/>
      <c r="C139" s="891"/>
      <c r="D139" s="892"/>
      <c r="E139" s="2368"/>
      <c r="F139" s="3842"/>
      <c r="G139" s="965" t="s">
        <v>715</v>
      </c>
      <c r="H139" s="3847"/>
      <c r="I139" s="3850"/>
      <c r="J139" s="2376"/>
      <c r="K139" s="910"/>
      <c r="L139" s="910"/>
      <c r="M139" s="973"/>
      <c r="N139" s="897"/>
      <c r="O139" s="910"/>
      <c r="P139" s="911"/>
      <c r="Q139" s="2163" t="s">
        <v>713</v>
      </c>
      <c r="R139" s="2164" t="s">
        <v>41</v>
      </c>
      <c r="S139" s="2165" t="s">
        <v>41</v>
      </c>
      <c r="T139" s="739" t="s">
        <v>41</v>
      </c>
    </row>
    <row r="140" spans="1:20" ht="71.400000000000006" customHeight="1" thickBot="1">
      <c r="A140" s="3992"/>
      <c r="B140" s="3993"/>
      <c r="C140" s="891"/>
      <c r="D140" s="892"/>
      <c r="E140" s="2368"/>
      <c r="F140" s="3842"/>
      <c r="G140" s="965" t="s">
        <v>716</v>
      </c>
      <c r="H140" s="3847"/>
      <c r="I140" s="3850"/>
      <c r="J140" s="777"/>
      <c r="K140" s="921"/>
      <c r="L140" s="921"/>
      <c r="M140" s="2166"/>
      <c r="N140" s="920"/>
      <c r="O140" s="921"/>
      <c r="P140" s="921"/>
      <c r="Q140" s="2167" t="s">
        <v>82</v>
      </c>
      <c r="R140" s="2168" t="s">
        <v>41</v>
      </c>
      <c r="S140" s="2169"/>
      <c r="T140" s="964"/>
    </row>
    <row r="141" spans="1:20" ht="41.4" customHeight="1" thickBot="1">
      <c r="A141" s="3992"/>
      <c r="B141" s="3993"/>
      <c r="C141" s="891"/>
      <c r="D141" s="892"/>
      <c r="E141" s="2368"/>
      <c r="F141" s="3842"/>
      <c r="G141" s="974" t="s">
        <v>717</v>
      </c>
      <c r="H141" s="3847"/>
      <c r="I141" s="3850"/>
      <c r="J141" s="2376"/>
      <c r="K141" s="975"/>
      <c r="L141" s="975"/>
      <c r="M141" s="973"/>
      <c r="N141" s="897"/>
      <c r="O141" s="910"/>
      <c r="P141" s="911"/>
      <c r="Q141" s="976" t="s">
        <v>1084</v>
      </c>
      <c r="R141" s="1243" t="s">
        <v>41</v>
      </c>
      <c r="S141" s="2363" t="s">
        <v>41</v>
      </c>
      <c r="T141" s="2364" t="s">
        <v>41</v>
      </c>
    </row>
    <row r="142" spans="1:20" ht="13.8" thickBot="1">
      <c r="A142" s="3981"/>
      <c r="B142" s="3983"/>
      <c r="C142" s="2361"/>
      <c r="D142" s="901"/>
      <c r="E142" s="2369"/>
      <c r="F142" s="3843"/>
      <c r="G142" s="2357"/>
      <c r="H142" s="3848"/>
      <c r="I142" s="3851"/>
      <c r="J142" s="903" t="s">
        <v>12</v>
      </c>
      <c r="K142" s="923">
        <f>SUM(K131)</f>
        <v>406.1</v>
      </c>
      <c r="L142" s="923">
        <f>SUM(L131)</f>
        <v>0</v>
      </c>
      <c r="M142" s="922">
        <f>SUM(M131:M131)</f>
        <v>0</v>
      </c>
      <c r="N142" s="923">
        <f>SUM(N131:N137)</f>
        <v>406.1</v>
      </c>
      <c r="O142" s="924">
        <f>SUM(O131:O131)</f>
        <v>0</v>
      </c>
      <c r="P142" s="924">
        <f>SUM(P131:P131)</f>
        <v>0</v>
      </c>
      <c r="Q142" s="977"/>
      <c r="R142" s="972"/>
      <c r="S142" s="972"/>
      <c r="T142" s="787"/>
    </row>
    <row r="143" spans="1:20" ht="13.8" thickBot="1">
      <c r="A143" s="2366" t="s">
        <v>11</v>
      </c>
      <c r="B143" s="753" t="s">
        <v>35</v>
      </c>
      <c r="C143" s="978"/>
      <c r="D143" s="979"/>
      <c r="E143" s="979"/>
      <c r="F143" s="4003" t="s">
        <v>14</v>
      </c>
      <c r="G143" s="3858"/>
      <c r="H143" s="3858"/>
      <c r="I143" s="3858"/>
      <c r="J143" s="3858"/>
      <c r="K143" s="980">
        <f t="shared" ref="K143:P143" si="15">SUM(K123+K126+K128+K130+K142)</f>
        <v>620.1</v>
      </c>
      <c r="L143" s="980">
        <f t="shared" si="15"/>
        <v>214</v>
      </c>
      <c r="M143" s="980">
        <f t="shared" si="15"/>
        <v>0</v>
      </c>
      <c r="N143" s="980">
        <f t="shared" si="15"/>
        <v>406.1</v>
      </c>
      <c r="O143" s="980">
        <f t="shared" si="15"/>
        <v>214</v>
      </c>
      <c r="P143" s="980">
        <f t="shared" si="15"/>
        <v>214</v>
      </c>
      <c r="Q143" s="758"/>
      <c r="R143" s="758"/>
      <c r="S143" s="758"/>
      <c r="T143" s="759"/>
    </row>
    <row r="144" spans="1:20" ht="13.8" thickBot="1">
      <c r="A144" s="2366" t="s">
        <v>11</v>
      </c>
      <c r="B144" s="752"/>
      <c r="C144" s="981"/>
      <c r="D144" s="982"/>
      <c r="E144" s="982"/>
      <c r="F144" s="4028" t="s">
        <v>59</v>
      </c>
      <c r="G144" s="4029"/>
      <c r="H144" s="4029"/>
      <c r="I144" s="4029"/>
      <c r="J144" s="4029"/>
      <c r="K144" s="983">
        <f t="shared" ref="K144:P144" si="16">K143+K119+K71+K27</f>
        <v>7604.7</v>
      </c>
      <c r="L144" s="983">
        <f t="shared" si="16"/>
        <v>4279.6000000000004</v>
      </c>
      <c r="M144" s="983">
        <f t="shared" si="16"/>
        <v>0</v>
      </c>
      <c r="N144" s="983">
        <f t="shared" si="16"/>
        <v>3325.1</v>
      </c>
      <c r="O144" s="983">
        <f t="shared" si="16"/>
        <v>7182</v>
      </c>
      <c r="P144" s="983">
        <f t="shared" si="16"/>
        <v>7403</v>
      </c>
      <c r="Q144" s="984"/>
      <c r="R144" s="984"/>
      <c r="S144" s="984"/>
      <c r="T144" s="985"/>
    </row>
    <row r="145" spans="1:20" ht="13.8" thickBot="1">
      <c r="A145" s="4030" t="s">
        <v>15</v>
      </c>
      <c r="B145" s="4031"/>
      <c r="C145" s="4031"/>
      <c r="D145" s="4031"/>
      <c r="E145" s="4031"/>
      <c r="F145" s="4031"/>
      <c r="G145" s="4031"/>
      <c r="H145" s="4031"/>
      <c r="I145" s="4031"/>
      <c r="J145" s="2429"/>
      <c r="K145" s="2430">
        <f>K144</f>
        <v>7604.7</v>
      </c>
      <c r="L145" s="2430">
        <f t="shared" ref="L145:P145" si="17">L144</f>
        <v>4279.6000000000004</v>
      </c>
      <c r="M145" s="2430">
        <f t="shared" si="17"/>
        <v>0</v>
      </c>
      <c r="N145" s="2430">
        <f t="shared" si="17"/>
        <v>3325.1</v>
      </c>
      <c r="O145" s="2430">
        <f t="shared" si="17"/>
        <v>7182</v>
      </c>
      <c r="P145" s="2430">
        <f t="shared" si="17"/>
        <v>7403</v>
      </c>
      <c r="Q145" s="2431"/>
      <c r="R145" s="2431"/>
      <c r="S145" s="2431"/>
      <c r="T145" s="2432"/>
    </row>
    <row r="146" spans="1:20" ht="13.8" thickBot="1">
      <c r="A146" s="2433"/>
      <c r="B146" s="2434"/>
      <c r="C146" s="2434"/>
      <c r="D146" s="2434"/>
      <c r="E146" s="2434"/>
      <c r="F146" s="2434"/>
      <c r="G146" s="2434"/>
      <c r="H146" s="4031" t="s">
        <v>1141</v>
      </c>
      <c r="I146" s="4031"/>
      <c r="J146" s="2429"/>
      <c r="K146" s="2435">
        <v>1374.972</v>
      </c>
      <c r="L146" s="2435">
        <v>1199.1054999999999</v>
      </c>
      <c r="M146" s="2436">
        <v>0</v>
      </c>
      <c r="N146" s="2435">
        <v>175.86600000000001</v>
      </c>
      <c r="O146" s="2430">
        <v>1370</v>
      </c>
      <c r="P146" s="2430">
        <v>1370</v>
      </c>
      <c r="Q146" s="2431"/>
      <c r="R146" s="2431"/>
      <c r="S146" s="2431"/>
      <c r="T146" s="2432"/>
    </row>
    <row r="147" spans="1:20" ht="13.8" thickBot="1">
      <c r="A147" s="993"/>
      <c r="B147" s="994"/>
      <c r="C147" s="994"/>
      <c r="D147" s="994"/>
      <c r="E147" s="994"/>
      <c r="F147" s="994"/>
      <c r="G147" s="4032" t="s">
        <v>565</v>
      </c>
      <c r="H147" s="4032"/>
      <c r="I147" s="4033"/>
      <c r="J147" s="2578"/>
      <c r="K147" s="2579">
        <f>K145+K146</f>
        <v>8979.6720000000005</v>
      </c>
      <c r="L147" s="2579">
        <f>L145+L146</f>
        <v>5478.7055</v>
      </c>
      <c r="M147" s="2579">
        <f>M145+M146</f>
        <v>0</v>
      </c>
      <c r="N147" s="2579">
        <f>N145+N146</f>
        <v>3500.9659999999999</v>
      </c>
      <c r="O147" s="2789">
        <f>O145+O146</f>
        <v>8552</v>
      </c>
      <c r="P147" s="2789">
        <f t="shared" ref="P147" si="18">P145+P146</f>
        <v>8773</v>
      </c>
      <c r="Q147" s="994"/>
      <c r="R147" s="995"/>
      <c r="S147" s="995"/>
      <c r="T147" s="996"/>
    </row>
    <row r="148" spans="1:20">
      <c r="A148" s="715"/>
      <c r="B148" s="715"/>
      <c r="C148" s="715"/>
      <c r="D148" s="715"/>
      <c r="E148" s="715"/>
      <c r="F148" s="715"/>
      <c r="G148" s="715"/>
      <c r="H148" s="716"/>
      <c r="I148" s="717"/>
      <c r="J148" s="718"/>
      <c r="K148" s="715"/>
      <c r="L148" s="715"/>
      <c r="M148" s="715"/>
      <c r="N148" s="715"/>
      <c r="O148" s="715"/>
      <c r="P148" s="715"/>
      <c r="Q148" s="715"/>
      <c r="R148" s="991"/>
      <c r="S148" s="991"/>
      <c r="T148" s="992"/>
    </row>
    <row r="149" spans="1:20">
      <c r="A149" s="715"/>
      <c r="B149" s="715"/>
      <c r="C149" s="715"/>
      <c r="D149" s="715"/>
      <c r="E149" s="715"/>
      <c r="F149" s="715"/>
      <c r="G149" s="715"/>
      <c r="H149" s="716"/>
      <c r="I149" s="717"/>
      <c r="J149" s="718"/>
      <c r="K149" s="715"/>
      <c r="L149" s="715"/>
      <c r="M149" s="715"/>
      <c r="N149" s="715"/>
      <c r="O149" s="715"/>
      <c r="P149" s="715"/>
      <c r="Q149" s="715"/>
      <c r="R149" s="991"/>
      <c r="S149" s="991"/>
      <c r="T149" s="992"/>
    </row>
    <row r="150" spans="1:20">
      <c r="A150" s="715"/>
      <c r="B150" s="715"/>
      <c r="C150" s="715"/>
      <c r="D150" s="715"/>
      <c r="E150" s="715"/>
      <c r="F150" s="715"/>
      <c r="G150" s="715"/>
      <c r="H150" s="716"/>
      <c r="I150" s="717"/>
      <c r="J150" s="718"/>
      <c r="K150" s="715"/>
      <c r="L150" s="715"/>
      <c r="M150" s="715"/>
      <c r="N150" s="715"/>
      <c r="O150" s="715"/>
      <c r="P150" s="715"/>
      <c r="Q150" s="715"/>
      <c r="R150" s="990"/>
      <c r="S150" s="991"/>
      <c r="T150" s="992"/>
    </row>
    <row r="151" spans="1:20">
      <c r="A151" s="715"/>
      <c r="B151" s="715"/>
      <c r="C151" s="715"/>
      <c r="D151" s="715"/>
      <c r="E151" s="715"/>
      <c r="F151" s="715"/>
      <c r="G151" s="715"/>
      <c r="H151" s="716"/>
      <c r="I151" s="717"/>
      <c r="J151" s="718"/>
      <c r="K151" s="715"/>
      <c r="L151" s="715"/>
      <c r="M151" s="715"/>
      <c r="N151" s="715"/>
      <c r="O151" s="715"/>
      <c r="P151" s="715"/>
      <c r="Q151" s="997"/>
      <c r="R151" s="990"/>
      <c r="S151" s="991"/>
      <c r="T151" s="992"/>
    </row>
    <row r="152" spans="1:20">
      <c r="A152" s="715"/>
      <c r="B152" s="715"/>
      <c r="C152" s="715"/>
      <c r="D152" s="715"/>
      <c r="E152" s="715"/>
      <c r="F152" s="715"/>
      <c r="G152" s="715"/>
      <c r="H152" s="716"/>
      <c r="I152" s="717"/>
      <c r="J152" s="718"/>
      <c r="K152" s="715"/>
      <c r="L152" s="715"/>
      <c r="M152" s="715"/>
      <c r="N152" s="715"/>
      <c r="O152" s="715"/>
      <c r="P152" s="715"/>
      <c r="Q152" s="715"/>
      <c r="R152" s="990"/>
      <c r="S152" s="991"/>
      <c r="T152" s="992"/>
    </row>
    <row r="153" spans="1:20" ht="16.2" thickBot="1">
      <c r="A153" s="715"/>
      <c r="B153" s="715"/>
      <c r="C153" s="715"/>
      <c r="D153" s="715"/>
      <c r="E153" s="715"/>
      <c r="F153" s="715"/>
      <c r="G153" s="4044" t="s">
        <v>16</v>
      </c>
      <c r="H153" s="4044"/>
      <c r="I153" s="4044"/>
      <c r="J153" s="4044"/>
      <c r="K153" s="4044"/>
      <c r="L153" s="4044"/>
      <c r="M153" s="715"/>
      <c r="N153" s="715"/>
      <c r="O153" s="715"/>
      <c r="P153" s="715"/>
      <c r="Q153" s="715"/>
      <c r="R153" s="990"/>
      <c r="S153" s="991"/>
      <c r="T153" s="992"/>
    </row>
    <row r="154" spans="1:20" ht="13.8" thickBot="1">
      <c r="A154" s="715"/>
      <c r="B154" s="715"/>
      <c r="C154" s="715"/>
      <c r="D154" s="715"/>
      <c r="E154" s="715"/>
      <c r="F154" s="4034" t="s">
        <v>18</v>
      </c>
      <c r="G154" s="4035"/>
      <c r="H154" s="4035"/>
      <c r="I154" s="4035"/>
      <c r="J154" s="4036"/>
      <c r="K154" s="4073">
        <f>K155+K156+K157+K158+K159+K160</f>
        <v>8979.6720000000005</v>
      </c>
      <c r="L154" s="4074"/>
      <c r="M154" s="4074"/>
      <c r="N154" s="4075"/>
      <c r="O154" s="715"/>
      <c r="P154" s="715"/>
      <c r="Q154" s="715"/>
      <c r="R154" s="990"/>
      <c r="S154" s="991"/>
      <c r="T154" s="992"/>
    </row>
    <row r="155" spans="1:20">
      <c r="A155" s="715"/>
      <c r="B155" s="715"/>
      <c r="C155" s="715"/>
      <c r="D155" s="715"/>
      <c r="E155" s="715"/>
      <c r="F155" s="4058" t="s">
        <v>60</v>
      </c>
      <c r="G155" s="4059"/>
      <c r="H155" s="4059"/>
      <c r="I155" s="4059"/>
      <c r="J155" s="4060"/>
      <c r="K155" s="4061">
        <f>K11+K22+K31+K33+K50+K74+K76+K78+K117+K122+K124+K127+K129+K131</f>
        <v>5034.7000000000007</v>
      </c>
      <c r="L155" s="4062"/>
      <c r="M155" s="4062"/>
      <c r="N155" s="4063"/>
      <c r="O155" s="715"/>
      <c r="P155" s="715"/>
      <c r="Q155" s="715"/>
      <c r="R155" s="990"/>
      <c r="S155" s="991"/>
      <c r="T155" s="992"/>
    </row>
    <row r="156" spans="1:20">
      <c r="A156" s="715"/>
      <c r="B156" s="715"/>
      <c r="C156" s="715"/>
      <c r="D156" s="715"/>
      <c r="E156" s="715"/>
      <c r="F156" s="4064" t="s">
        <v>61</v>
      </c>
      <c r="G156" s="4076"/>
      <c r="H156" s="4076"/>
      <c r="I156" s="4076"/>
      <c r="J156" s="4077"/>
      <c r="K156" s="4025"/>
      <c r="L156" s="4026"/>
      <c r="M156" s="4026"/>
      <c r="N156" s="4027"/>
      <c r="O156" s="715"/>
      <c r="P156" s="715"/>
      <c r="Q156" s="715"/>
      <c r="R156" s="990"/>
      <c r="S156" s="991"/>
      <c r="T156" s="992"/>
    </row>
    <row r="157" spans="1:20">
      <c r="A157" s="715"/>
      <c r="B157" s="715"/>
      <c r="C157" s="715"/>
      <c r="D157" s="715"/>
      <c r="E157" s="715"/>
      <c r="F157" s="4022" t="s">
        <v>320</v>
      </c>
      <c r="G157" s="4023"/>
      <c r="H157" s="4023"/>
      <c r="I157" s="4023"/>
      <c r="J157" s="4024"/>
      <c r="K157" s="4025"/>
      <c r="L157" s="4026"/>
      <c r="M157" s="4026"/>
      <c r="N157" s="4027"/>
      <c r="O157" s="715"/>
      <c r="P157" s="715"/>
      <c r="Q157" s="715"/>
      <c r="R157" s="990"/>
      <c r="S157" s="991"/>
      <c r="T157" s="992"/>
    </row>
    <row r="158" spans="1:20">
      <c r="A158" s="715"/>
      <c r="B158" s="715"/>
      <c r="C158" s="715"/>
      <c r="D158" s="715"/>
      <c r="E158" s="715"/>
      <c r="F158" s="4022" t="s">
        <v>73</v>
      </c>
      <c r="G158" s="4023"/>
      <c r="H158" s="4023"/>
      <c r="I158" s="4023"/>
      <c r="J158" s="4024"/>
      <c r="K158" s="4025">
        <v>0</v>
      </c>
      <c r="L158" s="4026"/>
      <c r="M158" s="4026"/>
      <c r="N158" s="4027"/>
      <c r="O158" s="715"/>
      <c r="P158" s="715"/>
      <c r="Q158" s="715"/>
      <c r="R158" s="990"/>
      <c r="S158" s="991"/>
      <c r="T158" s="992"/>
    </row>
    <row r="159" spans="1:20" ht="22.95" customHeight="1">
      <c r="A159" s="715"/>
      <c r="B159" s="715"/>
      <c r="C159" s="715"/>
      <c r="D159" s="715"/>
      <c r="E159" s="715"/>
      <c r="F159" s="4064" t="s">
        <v>1138</v>
      </c>
      <c r="G159" s="4065"/>
      <c r="H159" s="4065"/>
      <c r="I159" s="4065"/>
      <c r="J159" s="4066"/>
      <c r="K159" s="4025">
        <f>K12+K34+K53+K79</f>
        <v>2570</v>
      </c>
      <c r="L159" s="4026"/>
      <c r="M159" s="4026"/>
      <c r="N159" s="4027"/>
      <c r="O159" s="715"/>
      <c r="P159" s="715"/>
      <c r="Q159" s="715"/>
      <c r="R159" s="990"/>
      <c r="S159" s="991"/>
      <c r="T159" s="992"/>
    </row>
    <row r="160" spans="1:20" ht="18" customHeight="1" thickBot="1">
      <c r="A160" s="715"/>
      <c r="B160" s="715"/>
      <c r="C160" s="715"/>
      <c r="D160" s="715"/>
      <c r="E160" s="715"/>
      <c r="F160" s="4067" t="s">
        <v>722</v>
      </c>
      <c r="G160" s="4068"/>
      <c r="H160" s="4068"/>
      <c r="I160" s="4068"/>
      <c r="J160" s="4069"/>
      <c r="K160" s="4070">
        <f>K146</f>
        <v>1374.972</v>
      </c>
      <c r="L160" s="4071"/>
      <c r="M160" s="4071"/>
      <c r="N160" s="4072"/>
      <c r="O160" s="715"/>
      <c r="P160" s="715"/>
      <c r="Q160" s="715"/>
      <c r="R160" s="990"/>
      <c r="S160" s="991"/>
      <c r="T160" s="992"/>
    </row>
    <row r="161" spans="1:20" ht="13.8" thickBot="1">
      <c r="A161" s="715"/>
      <c r="B161" s="715"/>
      <c r="C161" s="715"/>
      <c r="D161" s="715"/>
      <c r="E161" s="715"/>
      <c r="F161" s="4052" t="s">
        <v>19</v>
      </c>
      <c r="G161" s="4053"/>
      <c r="H161" s="4053"/>
      <c r="I161" s="4053"/>
      <c r="J161" s="4054"/>
      <c r="K161" s="4055">
        <f>SUM(K162:N165)</f>
        <v>0</v>
      </c>
      <c r="L161" s="4056"/>
      <c r="M161" s="4056"/>
      <c r="N161" s="4057"/>
      <c r="O161" s="715"/>
      <c r="P161" s="715"/>
      <c r="Q161" s="715"/>
      <c r="R161" s="990"/>
      <c r="S161" s="991"/>
      <c r="T161" s="992"/>
    </row>
    <row r="162" spans="1:20">
      <c r="A162" s="715"/>
      <c r="B162" s="715"/>
      <c r="C162" s="715"/>
      <c r="D162" s="715"/>
      <c r="E162" s="715"/>
      <c r="F162" s="4058" t="s">
        <v>62</v>
      </c>
      <c r="G162" s="4059"/>
      <c r="H162" s="4059"/>
      <c r="I162" s="4059"/>
      <c r="J162" s="4060"/>
      <c r="K162" s="4061">
        <v>0</v>
      </c>
      <c r="L162" s="4062"/>
      <c r="M162" s="4062"/>
      <c r="N162" s="4063"/>
      <c r="O162" s="715"/>
      <c r="P162" s="715"/>
      <c r="Q162" s="715"/>
      <c r="R162" s="990"/>
      <c r="S162" s="991"/>
      <c r="T162" s="992"/>
    </row>
    <row r="163" spans="1:20">
      <c r="A163" s="715"/>
      <c r="B163" s="715"/>
      <c r="C163" s="715"/>
      <c r="D163" s="715"/>
      <c r="E163" s="715"/>
      <c r="F163" s="4045" t="s">
        <v>63</v>
      </c>
      <c r="G163" s="4046"/>
      <c r="H163" s="4046"/>
      <c r="I163" s="4046"/>
      <c r="J163" s="4047"/>
      <c r="K163" s="4026">
        <v>0</v>
      </c>
      <c r="L163" s="4026"/>
      <c r="M163" s="4026"/>
      <c r="N163" s="4027"/>
      <c r="O163" s="715"/>
      <c r="P163" s="715"/>
      <c r="Q163" s="715"/>
      <c r="R163" s="990"/>
      <c r="S163" s="991"/>
      <c r="T163" s="992"/>
    </row>
    <row r="164" spans="1:20">
      <c r="A164" s="715"/>
      <c r="B164" s="715"/>
      <c r="C164" s="715"/>
      <c r="D164" s="715"/>
      <c r="E164" s="715"/>
      <c r="F164" s="4048" t="s">
        <v>376</v>
      </c>
      <c r="G164" s="4049"/>
      <c r="H164" s="4049"/>
      <c r="I164" s="4049"/>
      <c r="J164" s="4050"/>
      <c r="K164" s="4026"/>
      <c r="L164" s="4026"/>
      <c r="M164" s="4026"/>
      <c r="N164" s="4027"/>
      <c r="O164" s="715"/>
      <c r="P164" s="715"/>
      <c r="Q164" s="715"/>
      <c r="R164" s="990"/>
      <c r="S164" s="991"/>
      <c r="T164" s="992"/>
    </row>
    <row r="165" spans="1:20" ht="13.8" thickBot="1">
      <c r="A165" s="715"/>
      <c r="B165" s="715"/>
      <c r="C165" s="715"/>
      <c r="D165" s="715"/>
      <c r="E165" s="715"/>
      <c r="F165" s="4022" t="s">
        <v>64</v>
      </c>
      <c r="G165" s="4023"/>
      <c r="H165" s="4023"/>
      <c r="I165" s="4023"/>
      <c r="J165" s="4051"/>
      <c r="K165" s="4026"/>
      <c r="L165" s="4026"/>
      <c r="M165" s="4026"/>
      <c r="N165" s="4027"/>
      <c r="O165" s="715"/>
      <c r="P165" s="715"/>
      <c r="Q165" s="715"/>
      <c r="R165" s="990"/>
      <c r="S165" s="991"/>
      <c r="T165" s="992"/>
    </row>
    <row r="166" spans="1:20" ht="13.8" thickBot="1">
      <c r="A166" s="715"/>
      <c r="B166" s="715"/>
      <c r="C166" s="715"/>
      <c r="D166" s="715"/>
      <c r="E166" s="715"/>
      <c r="F166" s="4039" t="s">
        <v>20</v>
      </c>
      <c r="G166" s="4040"/>
      <c r="H166" s="4040"/>
      <c r="I166" s="4040"/>
      <c r="J166" s="4041"/>
      <c r="K166" s="4042">
        <f>K161+K154</f>
        <v>8979.6720000000005</v>
      </c>
      <c r="L166" s="4042"/>
      <c r="M166" s="4042"/>
      <c r="N166" s="4043"/>
      <c r="O166" s="715"/>
      <c r="P166" s="715"/>
      <c r="Q166" s="715"/>
      <c r="R166" s="990"/>
      <c r="S166" s="991"/>
      <c r="T166" s="992"/>
    </row>
  </sheetData>
  <mergeCells count="254">
    <mergeCell ref="F166:J166"/>
    <mergeCell ref="K166:N166"/>
    <mergeCell ref="G153:L153"/>
    <mergeCell ref="F163:J163"/>
    <mergeCell ref="K163:N163"/>
    <mergeCell ref="F164:J164"/>
    <mergeCell ref="K164:N164"/>
    <mergeCell ref="F165:J165"/>
    <mergeCell ref="K165:N165"/>
    <mergeCell ref="F161:J161"/>
    <mergeCell ref="K161:N161"/>
    <mergeCell ref="F162:J162"/>
    <mergeCell ref="K162:N162"/>
    <mergeCell ref="F158:J158"/>
    <mergeCell ref="K158:N158"/>
    <mergeCell ref="F159:J159"/>
    <mergeCell ref="K159:N159"/>
    <mergeCell ref="F160:J160"/>
    <mergeCell ref="K160:N160"/>
    <mergeCell ref="K154:N154"/>
    <mergeCell ref="F155:J155"/>
    <mergeCell ref="K155:N155"/>
    <mergeCell ref="F156:J156"/>
    <mergeCell ref="K156:N156"/>
    <mergeCell ref="F157:J157"/>
    <mergeCell ref="K157:N157"/>
    <mergeCell ref="F143:J143"/>
    <mergeCell ref="F144:J144"/>
    <mergeCell ref="A145:I145"/>
    <mergeCell ref="H146:I146"/>
    <mergeCell ref="G147:I147"/>
    <mergeCell ref="F154:J154"/>
    <mergeCell ref="A131:A142"/>
    <mergeCell ref="B131:B142"/>
    <mergeCell ref="F131:F142"/>
    <mergeCell ref="H131:H142"/>
    <mergeCell ref="I131:I142"/>
    <mergeCell ref="J131:J137"/>
    <mergeCell ref="T127:T128"/>
    <mergeCell ref="B129:B130"/>
    <mergeCell ref="C129:C130"/>
    <mergeCell ref="Q129:Q130"/>
    <mergeCell ref="R129:R130"/>
    <mergeCell ref="S129:S130"/>
    <mergeCell ref="T129:T130"/>
    <mergeCell ref="G127:G128"/>
    <mergeCell ref="H127:H128"/>
    <mergeCell ref="I127:I128"/>
    <mergeCell ref="Q127:Q128"/>
    <mergeCell ref="R127:R128"/>
    <mergeCell ref="S127:S128"/>
    <mergeCell ref="A122:A123"/>
    <mergeCell ref="B122:B123"/>
    <mergeCell ref="F122:F123"/>
    <mergeCell ref="G122:G123"/>
    <mergeCell ref="H122:H123"/>
    <mergeCell ref="I122:I123"/>
    <mergeCell ref="A127:A128"/>
    <mergeCell ref="B127:B128"/>
    <mergeCell ref="C127:C128"/>
    <mergeCell ref="D127:D128"/>
    <mergeCell ref="E127:E128"/>
    <mergeCell ref="F127:F128"/>
    <mergeCell ref="A124:A126"/>
    <mergeCell ref="B124:B126"/>
    <mergeCell ref="F124:F126"/>
    <mergeCell ref="T117:T118"/>
    <mergeCell ref="G102:G103"/>
    <mergeCell ref="G104:G108"/>
    <mergeCell ref="G112:G113"/>
    <mergeCell ref="G124:G126"/>
    <mergeCell ref="H124:H126"/>
    <mergeCell ref="I124:I126"/>
    <mergeCell ref="F119:J119"/>
    <mergeCell ref="C120:T120"/>
    <mergeCell ref="A117:A118"/>
    <mergeCell ref="B117:B118"/>
    <mergeCell ref="C117:C118"/>
    <mergeCell ref="D117:D118"/>
    <mergeCell ref="E117:E118"/>
    <mergeCell ref="F117:F118"/>
    <mergeCell ref="G117:G118"/>
    <mergeCell ref="R78:R79"/>
    <mergeCell ref="S78:S79"/>
    <mergeCell ref="H117:H118"/>
    <mergeCell ref="I117:I118"/>
    <mergeCell ref="Q117:Q118"/>
    <mergeCell ref="R117:R118"/>
    <mergeCell ref="S117:S118"/>
    <mergeCell ref="G96:G101"/>
    <mergeCell ref="A78:A116"/>
    <mergeCell ref="B78:B116"/>
    <mergeCell ref="F78:F116"/>
    <mergeCell ref="G78:G79"/>
    <mergeCell ref="H78:H116"/>
    <mergeCell ref="I78:I116"/>
    <mergeCell ref="Q78:Q79"/>
    <mergeCell ref="B76:B77"/>
    <mergeCell ref="C76:C77"/>
    <mergeCell ref="D76:D77"/>
    <mergeCell ref="E76:E77"/>
    <mergeCell ref="F76:F77"/>
    <mergeCell ref="G76:G77"/>
    <mergeCell ref="T78:T79"/>
    <mergeCell ref="G80:G89"/>
    <mergeCell ref="G91:G94"/>
    <mergeCell ref="H76:H77"/>
    <mergeCell ref="I76:I77"/>
    <mergeCell ref="Q76:Q77"/>
    <mergeCell ref="R63:R64"/>
    <mergeCell ref="S63:S64"/>
    <mergeCell ref="T63:T64"/>
    <mergeCell ref="B65:B66"/>
    <mergeCell ref="C65:C66"/>
    <mergeCell ref="F65:F66"/>
    <mergeCell ref="J65:J66"/>
    <mergeCell ref="G74:G75"/>
    <mergeCell ref="H74:H75"/>
    <mergeCell ref="I74:I75"/>
    <mergeCell ref="Q75:T75"/>
    <mergeCell ref="B63:B64"/>
    <mergeCell ref="C63:C64"/>
    <mergeCell ref="F63:F64"/>
    <mergeCell ref="G63:G64"/>
    <mergeCell ref="J63:J64"/>
    <mergeCell ref="Q63:Q64"/>
    <mergeCell ref="J67:J68"/>
    <mergeCell ref="A74:A75"/>
    <mergeCell ref="B74:B75"/>
    <mergeCell ref="C74:C75"/>
    <mergeCell ref="D74:D75"/>
    <mergeCell ref="E74:E75"/>
    <mergeCell ref="F74:F75"/>
    <mergeCell ref="B67:B68"/>
    <mergeCell ref="C67:C68"/>
    <mergeCell ref="F67:F68"/>
    <mergeCell ref="D70:I70"/>
    <mergeCell ref="F71:J71"/>
    <mergeCell ref="J59:J60"/>
    <mergeCell ref="Q59:Q60"/>
    <mergeCell ref="R59:R60"/>
    <mergeCell ref="S59:S60"/>
    <mergeCell ref="T59:T60"/>
    <mergeCell ref="B61:B62"/>
    <mergeCell ref="C61:C62"/>
    <mergeCell ref="F61:F62"/>
    <mergeCell ref="G61:G62"/>
    <mergeCell ref="J61:J62"/>
    <mergeCell ref="B59:B60"/>
    <mergeCell ref="C59:C60"/>
    <mergeCell ref="D59:D60"/>
    <mergeCell ref="E59:E60"/>
    <mergeCell ref="F59:F60"/>
    <mergeCell ref="G59:G60"/>
    <mergeCell ref="Q61:Q62"/>
    <mergeCell ref="R61:R62"/>
    <mergeCell ref="S61:S62"/>
    <mergeCell ref="T61:T62"/>
    <mergeCell ref="B57:B58"/>
    <mergeCell ref="C57:C58"/>
    <mergeCell ref="F57:F58"/>
    <mergeCell ref="G57:G58"/>
    <mergeCell ref="J57:J58"/>
    <mergeCell ref="Q57:Q58"/>
    <mergeCell ref="R57:R58"/>
    <mergeCell ref="S57:S58"/>
    <mergeCell ref="T57:T58"/>
    <mergeCell ref="Q50:Q54"/>
    <mergeCell ref="R50:T54"/>
    <mergeCell ref="B55:B56"/>
    <mergeCell ref="C55:C56"/>
    <mergeCell ref="F55:F56"/>
    <mergeCell ref="G55:G56"/>
    <mergeCell ref="J55:J56"/>
    <mergeCell ref="Q55:Q56"/>
    <mergeCell ref="R55:R56"/>
    <mergeCell ref="S55:S56"/>
    <mergeCell ref="B50:B54"/>
    <mergeCell ref="C50:C54"/>
    <mergeCell ref="F50:F54"/>
    <mergeCell ref="G50:G54"/>
    <mergeCell ref="H50:H54"/>
    <mergeCell ref="I50:I54"/>
    <mergeCell ref="T55:T56"/>
    <mergeCell ref="Q33:Q34"/>
    <mergeCell ref="R33:R34"/>
    <mergeCell ref="S33:S34"/>
    <mergeCell ref="T33:T34"/>
    <mergeCell ref="G35:G39"/>
    <mergeCell ref="G40:G42"/>
    <mergeCell ref="Q31:Q32"/>
    <mergeCell ref="R31:R32"/>
    <mergeCell ref="S31:S32"/>
    <mergeCell ref="T31:T32"/>
    <mergeCell ref="A33:A49"/>
    <mergeCell ref="B33:B49"/>
    <mergeCell ref="F33:F49"/>
    <mergeCell ref="G33:G34"/>
    <mergeCell ref="H33:H49"/>
    <mergeCell ref="I33:I49"/>
    <mergeCell ref="A31:A32"/>
    <mergeCell ref="B31:B32"/>
    <mergeCell ref="F31:F32"/>
    <mergeCell ref="G31:G32"/>
    <mergeCell ref="H31:H32"/>
    <mergeCell ref="I31:I32"/>
    <mergeCell ref="R22:R23"/>
    <mergeCell ref="S22:S23"/>
    <mergeCell ref="T22:T23"/>
    <mergeCell ref="F27:J27"/>
    <mergeCell ref="C28:T28"/>
    <mergeCell ref="A29:A30"/>
    <mergeCell ref="R11:R12"/>
    <mergeCell ref="S11:S12"/>
    <mergeCell ref="T11:T12"/>
    <mergeCell ref="G13:G16"/>
    <mergeCell ref="G17:G20"/>
    <mergeCell ref="F22:F26"/>
    <mergeCell ref="G22:G23"/>
    <mergeCell ref="H22:H26"/>
    <mergeCell ref="I22:I26"/>
    <mergeCell ref="Q22:Q23"/>
    <mergeCell ref="B7:T7"/>
    <mergeCell ref="C9:T9"/>
    <mergeCell ref="A11:A21"/>
    <mergeCell ref="B11:B21"/>
    <mergeCell ref="C11:C21"/>
    <mergeCell ref="F11:F21"/>
    <mergeCell ref="G11:G12"/>
    <mergeCell ref="H11:H21"/>
    <mergeCell ref="I11:I21"/>
    <mergeCell ref="Q11:Q12"/>
    <mergeCell ref="O1:T1"/>
    <mergeCell ref="A2:T2"/>
    <mergeCell ref="A3:T3"/>
    <mergeCell ref="A4:A6"/>
    <mergeCell ref="B4:B6"/>
    <mergeCell ref="C4:C6"/>
    <mergeCell ref="D4:D6"/>
    <mergeCell ref="E4:E6"/>
    <mergeCell ref="F4:F6"/>
    <mergeCell ref="G4:G6"/>
    <mergeCell ref="Q4:T4"/>
    <mergeCell ref="K5:K6"/>
    <mergeCell ref="L5:M5"/>
    <mergeCell ref="N5:N6"/>
    <mergeCell ref="Q5:Q6"/>
    <mergeCell ref="R5:T5"/>
    <mergeCell ref="H4:H6"/>
    <mergeCell ref="I4:I6"/>
    <mergeCell ref="J4:J6"/>
    <mergeCell ref="K4:N4"/>
    <mergeCell ref="O4:O6"/>
    <mergeCell ref="P4:P6"/>
  </mergeCells>
  <pageMargins left="0.7" right="0.7" top="0.75" bottom="0.75" header="0.3" footer="0.3"/>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16</vt:i4>
      </vt:variant>
    </vt:vector>
  </HeadingPairs>
  <TitlesOfParts>
    <vt:vector size="16" baseType="lpstr">
      <vt:lpstr>01</vt:lpstr>
      <vt:lpstr>02 </vt:lpstr>
      <vt:lpstr>03</vt:lpstr>
      <vt:lpstr>04</vt:lpstr>
      <vt:lpstr>05</vt:lpstr>
      <vt:lpstr>06</vt:lpstr>
      <vt:lpstr>08</vt:lpstr>
      <vt:lpstr>09</vt:lpstr>
      <vt:lpstr>10 </vt:lpstr>
      <vt:lpstr>11</vt:lpstr>
      <vt:lpstr>12</vt:lpstr>
      <vt:lpstr>13</vt:lpstr>
      <vt:lpstr>14</vt:lpstr>
      <vt:lpstr>15</vt:lpstr>
      <vt:lpstr>16</vt:lpstr>
      <vt:lpstr>Priemoniu vykdytoju kodai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Asta Puodžiūnienė</cp:lastModifiedBy>
  <cp:lastPrinted>2021-02-16T07:13:30Z</cp:lastPrinted>
  <dcterms:created xsi:type="dcterms:W3CDTF">1996-10-14T23:33:28Z</dcterms:created>
  <dcterms:modified xsi:type="dcterms:W3CDTF">2021-02-22T08:19:05Z</dcterms:modified>
</cp:coreProperties>
</file>