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activeTab="5"/>
  </bookViews>
  <sheets>
    <sheet name="01" sheetId="72" r:id="rId1"/>
    <sheet name="02" sheetId="109" r:id="rId2"/>
    <sheet name="03" sheetId="110" r:id="rId3"/>
    <sheet name="04" sheetId="111" r:id="rId4"/>
    <sheet name="05" sheetId="94" r:id="rId5"/>
    <sheet name="10 " sheetId="104" r:id="rId6"/>
    <sheet name="11" sheetId="112" r:id="rId7"/>
    <sheet name="13" sheetId="108" r:id="rId8"/>
    <sheet name="14" sheetId="114" r:id="rId9"/>
    <sheet name="15" sheetId="106" r:id="rId10"/>
    <sheet name="16" sheetId="107" r:id="rId11"/>
    <sheet name="Priemoniu vykdytoju kodai" sheetId="3" r:id="rId12"/>
  </sheets>
  <calcPr calcId="191029"/>
</workbook>
</file>

<file path=xl/calcChain.xml><?xml version="1.0" encoding="utf-8"?>
<calcChain xmlns="http://schemas.openxmlformats.org/spreadsheetml/2006/main">
  <c r="L139" i="104" l="1"/>
  <c r="M139" i="104"/>
  <c r="N139" i="104"/>
  <c r="K139" i="104"/>
  <c r="K126" i="104"/>
  <c r="K157" i="104"/>
  <c r="N142" i="104"/>
  <c r="M142" i="104"/>
  <c r="L142" i="104"/>
  <c r="P139" i="104"/>
  <c r="O139" i="104"/>
  <c r="K125" i="104"/>
  <c r="P124" i="104"/>
  <c r="O124" i="104"/>
  <c r="N124" i="104"/>
  <c r="M124" i="104"/>
  <c r="L124" i="104"/>
  <c r="K123" i="104"/>
  <c r="K124" i="104" s="1"/>
  <c r="P122" i="104"/>
  <c r="O122" i="104"/>
  <c r="N122" i="104"/>
  <c r="M122" i="104"/>
  <c r="L122" i="104"/>
  <c r="K121" i="104"/>
  <c r="K122" i="104" s="1"/>
  <c r="P120" i="104"/>
  <c r="O120" i="104"/>
  <c r="O140" i="104" s="1"/>
  <c r="N120" i="104"/>
  <c r="M120" i="104"/>
  <c r="L120" i="104"/>
  <c r="K118" i="104"/>
  <c r="K120" i="104" s="1"/>
  <c r="P117" i="104"/>
  <c r="O117" i="104"/>
  <c r="N117" i="104"/>
  <c r="M117" i="104"/>
  <c r="L117" i="104"/>
  <c r="K117" i="104"/>
  <c r="K116" i="104"/>
  <c r="P112" i="104"/>
  <c r="O112" i="104"/>
  <c r="N112" i="104"/>
  <c r="M112" i="104"/>
  <c r="L112" i="104"/>
  <c r="K111" i="104"/>
  <c r="K110" i="104"/>
  <c r="K112" i="104" s="1"/>
  <c r="P109" i="104"/>
  <c r="P113" i="104" s="1"/>
  <c r="O109" i="104"/>
  <c r="O113" i="104" s="1"/>
  <c r="N109" i="104"/>
  <c r="M109" i="104"/>
  <c r="M113" i="104" s="1"/>
  <c r="L109" i="104"/>
  <c r="K80" i="104"/>
  <c r="K79" i="104"/>
  <c r="K78" i="104"/>
  <c r="K109" i="104" s="1"/>
  <c r="L77" i="104"/>
  <c r="K77" i="104"/>
  <c r="K76" i="104"/>
  <c r="N75" i="104"/>
  <c r="K74" i="104"/>
  <c r="K75" i="104" s="1"/>
  <c r="L73" i="104"/>
  <c r="K72" i="104"/>
  <c r="K73" i="104" s="1"/>
  <c r="K113" i="104" s="1"/>
  <c r="P69" i="104"/>
  <c r="P68" i="104"/>
  <c r="N68" i="104"/>
  <c r="P52" i="104"/>
  <c r="O52" i="104"/>
  <c r="O68" i="104" s="1"/>
  <c r="N52" i="104"/>
  <c r="M52" i="104"/>
  <c r="M68" i="104" s="1"/>
  <c r="M69" i="104" s="1"/>
  <c r="L52" i="104"/>
  <c r="L68" i="104" s="1"/>
  <c r="K51" i="104"/>
  <c r="K48" i="104"/>
  <c r="P47" i="104"/>
  <c r="O47" i="104"/>
  <c r="N47" i="104"/>
  <c r="M47" i="104"/>
  <c r="L47" i="104"/>
  <c r="K33" i="104"/>
  <c r="K32" i="104"/>
  <c r="K31" i="104"/>
  <c r="P30" i="104"/>
  <c r="O30" i="104"/>
  <c r="N30" i="104"/>
  <c r="M30" i="104"/>
  <c r="L30" i="104"/>
  <c r="K29" i="104"/>
  <c r="K28" i="104"/>
  <c r="O24" i="104"/>
  <c r="P23" i="104"/>
  <c r="O23" i="104"/>
  <c r="N23" i="104"/>
  <c r="M23" i="104"/>
  <c r="L23" i="104"/>
  <c r="K20" i="104"/>
  <c r="K23" i="104" s="1"/>
  <c r="K19" i="104"/>
  <c r="P18" i="104"/>
  <c r="P24" i="104" s="1"/>
  <c r="O18" i="104"/>
  <c r="N18" i="104"/>
  <c r="N24" i="104" s="1"/>
  <c r="M18" i="104"/>
  <c r="M24" i="104" s="1"/>
  <c r="L18" i="104"/>
  <c r="L24" i="104" s="1"/>
  <c r="K13" i="104"/>
  <c r="K12" i="104"/>
  <c r="K155" i="104" s="1"/>
  <c r="K11" i="104"/>
  <c r="N113" i="104" l="1"/>
  <c r="K18" i="104"/>
  <c r="K24" i="104" s="1"/>
  <c r="K47" i="104"/>
  <c r="K52" i="104"/>
  <c r="K68" i="104" s="1"/>
  <c r="K151" i="104"/>
  <c r="O141" i="104"/>
  <c r="O144" i="104" s="1"/>
  <c r="O143" i="104" s="1"/>
  <c r="K142" i="104"/>
  <c r="K156" i="104" s="1"/>
  <c r="P140" i="104"/>
  <c r="P141" i="104" s="1"/>
  <c r="P144" i="104" s="1"/>
  <c r="P143" i="104" s="1"/>
  <c r="L113" i="104"/>
  <c r="L140" i="104"/>
  <c r="L141" i="104" s="1"/>
  <c r="L144" i="104" s="1"/>
  <c r="L143" i="104" s="1"/>
  <c r="N69" i="104"/>
  <c r="O69" i="104"/>
  <c r="M140" i="104"/>
  <c r="M141" i="104" s="1"/>
  <c r="M144" i="104" s="1"/>
  <c r="M143" i="104" s="1"/>
  <c r="N140" i="104"/>
  <c r="N141" i="104" s="1"/>
  <c r="N144" i="104" s="1"/>
  <c r="N143" i="104" s="1"/>
  <c r="L69" i="104"/>
  <c r="K140" i="104"/>
  <c r="K141" i="104" s="1"/>
  <c r="K144" i="104" s="1"/>
  <c r="K143" i="104" s="1"/>
  <c r="K30" i="104"/>
  <c r="K69" i="104" s="1"/>
  <c r="K150" i="104"/>
  <c r="K162" i="104" s="1"/>
  <c r="L111" i="108" l="1"/>
  <c r="L41" i="107"/>
  <c r="M41" i="107"/>
  <c r="K53" i="107"/>
  <c r="K17" i="107"/>
  <c r="K19" i="107" s="1"/>
  <c r="M42" i="94"/>
  <c r="L42" i="94"/>
  <c r="K42" i="94"/>
  <c r="I42" i="94"/>
  <c r="H42" i="94"/>
  <c r="J563" i="109"/>
  <c r="J555" i="109"/>
  <c r="O533" i="109"/>
  <c r="N533" i="109"/>
  <c r="M533" i="109"/>
  <c r="L533" i="109"/>
  <c r="K533" i="109"/>
  <c r="J532" i="109"/>
  <c r="J531" i="109"/>
  <c r="J530" i="109"/>
  <c r="J529" i="109"/>
  <c r="J528" i="109"/>
  <c r="O526" i="109"/>
  <c r="N526" i="109"/>
  <c r="M526" i="109"/>
  <c r="L526" i="109"/>
  <c r="K526" i="109"/>
  <c r="O525" i="109"/>
  <c r="N525" i="109"/>
  <c r="M525" i="109"/>
  <c r="L525" i="109"/>
  <c r="K525" i="109"/>
  <c r="O524" i="109"/>
  <c r="N524" i="109"/>
  <c r="M524" i="109"/>
  <c r="L524" i="109"/>
  <c r="K524" i="109"/>
  <c r="O523" i="109"/>
  <c r="N523" i="109"/>
  <c r="M523" i="109"/>
  <c r="L523" i="109"/>
  <c r="K523" i="109"/>
  <c r="O522" i="109"/>
  <c r="N522" i="109"/>
  <c r="M522" i="109"/>
  <c r="L522" i="109"/>
  <c r="K522" i="109"/>
  <c r="O515" i="109"/>
  <c r="N515" i="109"/>
  <c r="M515" i="109"/>
  <c r="L515" i="109"/>
  <c r="K515" i="109"/>
  <c r="J514" i="109"/>
  <c r="J513" i="109"/>
  <c r="J512" i="109"/>
  <c r="J511" i="109"/>
  <c r="J510" i="109"/>
  <c r="O509" i="109"/>
  <c r="N509" i="109"/>
  <c r="M509" i="109"/>
  <c r="L509" i="109"/>
  <c r="K509" i="109"/>
  <c r="J508" i="109"/>
  <c r="J507" i="109"/>
  <c r="J506" i="109"/>
  <c r="J505" i="109"/>
  <c r="J504" i="109"/>
  <c r="O503" i="109"/>
  <c r="N503" i="109"/>
  <c r="M503" i="109"/>
  <c r="L503" i="109"/>
  <c r="K503" i="109"/>
  <c r="J502" i="109"/>
  <c r="J501" i="109"/>
  <c r="J500" i="109"/>
  <c r="J499" i="109"/>
  <c r="J498" i="109"/>
  <c r="O497" i="109"/>
  <c r="N497" i="109"/>
  <c r="M497" i="109"/>
  <c r="L497" i="109"/>
  <c r="K497" i="109"/>
  <c r="J496" i="109"/>
  <c r="J495" i="109"/>
  <c r="J494" i="109"/>
  <c r="O493" i="109"/>
  <c r="N493" i="109"/>
  <c r="M493" i="109"/>
  <c r="L493" i="109"/>
  <c r="K493" i="109"/>
  <c r="J492" i="109"/>
  <c r="J491" i="109"/>
  <c r="J490" i="109"/>
  <c r="O489" i="109"/>
  <c r="N489" i="109"/>
  <c r="M489" i="109"/>
  <c r="L489" i="109"/>
  <c r="K489" i="109"/>
  <c r="J488" i="109"/>
  <c r="J487" i="109"/>
  <c r="J486" i="109"/>
  <c r="O485" i="109"/>
  <c r="N485" i="109"/>
  <c r="M485" i="109"/>
  <c r="L485" i="109"/>
  <c r="K485" i="109"/>
  <c r="J484" i="109"/>
  <c r="J483" i="109"/>
  <c r="J482" i="109"/>
  <c r="O481" i="109"/>
  <c r="N481" i="109"/>
  <c r="M481" i="109"/>
  <c r="L481" i="109"/>
  <c r="K481" i="109"/>
  <c r="J480" i="109"/>
  <c r="J479" i="109"/>
  <c r="J478" i="109"/>
  <c r="O477" i="109"/>
  <c r="N477" i="109"/>
  <c r="M477" i="109"/>
  <c r="L477" i="109"/>
  <c r="K477" i="109"/>
  <c r="J476" i="109"/>
  <c r="J475" i="109"/>
  <c r="O473" i="109"/>
  <c r="N473" i="109"/>
  <c r="M473" i="109"/>
  <c r="L473" i="109"/>
  <c r="K473" i="109"/>
  <c r="J472" i="109"/>
  <c r="J473" i="109" s="1"/>
  <c r="O471" i="109"/>
  <c r="N471" i="109"/>
  <c r="M471" i="109"/>
  <c r="L471" i="109"/>
  <c r="K471" i="109"/>
  <c r="J470" i="109"/>
  <c r="J469" i="109"/>
  <c r="J468" i="109"/>
  <c r="J467" i="109"/>
  <c r="J466" i="109"/>
  <c r="O465" i="109"/>
  <c r="N465" i="109"/>
  <c r="M465" i="109"/>
  <c r="L465" i="109"/>
  <c r="K465" i="109"/>
  <c r="J462" i="109"/>
  <c r="J465" i="109" s="1"/>
  <c r="O461" i="109"/>
  <c r="N461" i="109"/>
  <c r="M461" i="109"/>
  <c r="L461" i="109"/>
  <c r="K461" i="109"/>
  <c r="J459" i="109"/>
  <c r="J458" i="109"/>
  <c r="O457" i="109"/>
  <c r="N457" i="109"/>
  <c r="M457" i="109"/>
  <c r="L457" i="109"/>
  <c r="K457" i="109"/>
  <c r="J454" i="109"/>
  <c r="J453" i="109"/>
  <c r="O452" i="109"/>
  <c r="N452" i="109"/>
  <c r="M452" i="109"/>
  <c r="L452" i="109"/>
  <c r="K452" i="109"/>
  <c r="J449" i="109"/>
  <c r="J448" i="109"/>
  <c r="O447" i="109"/>
  <c r="N447" i="109"/>
  <c r="M447" i="109"/>
  <c r="L447" i="109"/>
  <c r="K447" i="109"/>
  <c r="J444" i="109"/>
  <c r="J443" i="109"/>
  <c r="O442" i="109"/>
  <c r="N442" i="109"/>
  <c r="M442" i="109"/>
  <c r="L442" i="109"/>
  <c r="K442" i="109"/>
  <c r="J439" i="109"/>
  <c r="J438" i="109"/>
  <c r="O437" i="109"/>
  <c r="N437" i="109"/>
  <c r="M437" i="109"/>
  <c r="L437" i="109"/>
  <c r="K437" i="109"/>
  <c r="J434" i="109"/>
  <c r="J433" i="109"/>
  <c r="O432" i="109"/>
  <c r="N432" i="109"/>
  <c r="M432" i="109"/>
  <c r="L432" i="109"/>
  <c r="K432" i="109"/>
  <c r="J429" i="109"/>
  <c r="J428" i="109"/>
  <c r="O427" i="109"/>
  <c r="N427" i="109"/>
  <c r="M427" i="109"/>
  <c r="L427" i="109"/>
  <c r="K427" i="109"/>
  <c r="J425" i="109"/>
  <c r="J424" i="109"/>
  <c r="J423" i="109"/>
  <c r="O422" i="109"/>
  <c r="N422" i="109"/>
  <c r="M422" i="109"/>
  <c r="L422" i="109"/>
  <c r="K422" i="109"/>
  <c r="J420" i="109"/>
  <c r="J419" i="109"/>
  <c r="J418" i="109"/>
  <c r="O417" i="109"/>
  <c r="N417" i="109"/>
  <c r="M417" i="109"/>
  <c r="L417" i="109"/>
  <c r="K417" i="109"/>
  <c r="J416" i="109"/>
  <c r="J415" i="109"/>
  <c r="J414" i="109"/>
  <c r="O413" i="109"/>
  <c r="N413" i="109"/>
  <c r="M413" i="109"/>
  <c r="L413" i="109"/>
  <c r="K413" i="109"/>
  <c r="J412" i="109"/>
  <c r="J411" i="109"/>
  <c r="J410" i="109"/>
  <c r="J409" i="109"/>
  <c r="J408" i="109"/>
  <c r="O407" i="109"/>
  <c r="N407" i="109"/>
  <c r="M407" i="109"/>
  <c r="L407" i="109"/>
  <c r="K407" i="109"/>
  <c r="J406" i="109"/>
  <c r="J405" i="109"/>
  <c r="J404" i="109"/>
  <c r="J403" i="109"/>
  <c r="J402" i="109"/>
  <c r="O401" i="109"/>
  <c r="N401" i="109"/>
  <c r="M401" i="109"/>
  <c r="L401" i="109"/>
  <c r="K401" i="109"/>
  <c r="J399" i="109"/>
  <c r="J398" i="109"/>
  <c r="J397" i="109"/>
  <c r="O396" i="109"/>
  <c r="N396" i="109"/>
  <c r="M396" i="109"/>
  <c r="L396" i="109"/>
  <c r="K396" i="109"/>
  <c r="J394" i="109"/>
  <c r="J393" i="109"/>
  <c r="J392" i="109"/>
  <c r="O391" i="109"/>
  <c r="N391" i="109"/>
  <c r="M391" i="109"/>
  <c r="L391" i="109"/>
  <c r="K391" i="109"/>
  <c r="J390" i="109"/>
  <c r="J389" i="109"/>
  <c r="J388" i="109"/>
  <c r="J387" i="109"/>
  <c r="J386" i="109"/>
  <c r="O385" i="109"/>
  <c r="N385" i="109"/>
  <c r="M385" i="109"/>
  <c r="L385" i="109"/>
  <c r="K385" i="109"/>
  <c r="J384" i="109"/>
  <c r="J383" i="109"/>
  <c r="J382" i="109"/>
  <c r="J381" i="109"/>
  <c r="J380" i="109"/>
  <c r="O379" i="109"/>
  <c r="N379" i="109"/>
  <c r="M379" i="109"/>
  <c r="L379" i="109"/>
  <c r="K379" i="109"/>
  <c r="J378" i="109"/>
  <c r="J377" i="109"/>
  <c r="J376" i="109"/>
  <c r="J375" i="109"/>
  <c r="J374" i="109"/>
  <c r="O373" i="109"/>
  <c r="N373" i="109"/>
  <c r="M373" i="109"/>
  <c r="L373" i="109"/>
  <c r="K373" i="109"/>
  <c r="J372" i="109"/>
  <c r="J371" i="109"/>
  <c r="J370" i="109"/>
  <c r="J369" i="109"/>
  <c r="J368" i="109"/>
  <c r="O366" i="109"/>
  <c r="N366" i="109" s="1"/>
  <c r="J365" i="109"/>
  <c r="J364" i="109"/>
  <c r="J363" i="109"/>
  <c r="J362" i="109"/>
  <c r="O360" i="109"/>
  <c r="N360" i="109"/>
  <c r="M360" i="109"/>
  <c r="M546" i="109" s="1"/>
  <c r="L360" i="109"/>
  <c r="L546" i="109" s="1"/>
  <c r="K360" i="109"/>
  <c r="K546" i="109" s="1"/>
  <c r="O358" i="109"/>
  <c r="N358" i="109"/>
  <c r="M358" i="109"/>
  <c r="L358" i="109"/>
  <c r="K358" i="109"/>
  <c r="O357" i="109"/>
  <c r="N357" i="109"/>
  <c r="M357" i="109"/>
  <c r="L357" i="109"/>
  <c r="K357" i="109"/>
  <c r="O356" i="109"/>
  <c r="N356" i="109"/>
  <c r="M356" i="109"/>
  <c r="L356" i="109"/>
  <c r="K356" i="109"/>
  <c r="O355" i="109"/>
  <c r="N355" i="109"/>
  <c r="M355" i="109"/>
  <c r="L355" i="109"/>
  <c r="K355" i="109"/>
  <c r="O352" i="109"/>
  <c r="N352" i="109"/>
  <c r="M352" i="109"/>
  <c r="L352" i="109"/>
  <c r="K352" i="109"/>
  <c r="J351" i="109"/>
  <c r="J350" i="109"/>
  <c r="J349" i="109"/>
  <c r="J348" i="109"/>
  <c r="J347" i="109"/>
  <c r="O346" i="109"/>
  <c r="N346" i="109"/>
  <c r="M346" i="109"/>
  <c r="L346" i="109"/>
  <c r="K346" i="109"/>
  <c r="J345" i="109"/>
  <c r="J344" i="109"/>
  <c r="J343" i="109"/>
  <c r="J342" i="109"/>
  <c r="J341" i="109"/>
  <c r="O340" i="109"/>
  <c r="N340" i="109"/>
  <c r="M340" i="109"/>
  <c r="L340" i="109"/>
  <c r="K340" i="109"/>
  <c r="J339" i="109"/>
  <c r="J338" i="109"/>
  <c r="J337" i="109"/>
  <c r="J336" i="109"/>
  <c r="J335" i="109"/>
  <c r="O334" i="109"/>
  <c r="N334" i="109"/>
  <c r="M334" i="109"/>
  <c r="L334" i="109"/>
  <c r="K334" i="109"/>
  <c r="J333" i="109"/>
  <c r="J332" i="109"/>
  <c r="J331" i="109"/>
  <c r="J330" i="109"/>
  <c r="J329" i="109"/>
  <c r="O328" i="109"/>
  <c r="N328" i="109"/>
  <c r="M328" i="109"/>
  <c r="L328" i="109"/>
  <c r="K328" i="109"/>
  <c r="J327" i="109"/>
  <c r="J326" i="109"/>
  <c r="J325" i="109"/>
  <c r="O324" i="109"/>
  <c r="N324" i="109"/>
  <c r="M324" i="109"/>
  <c r="L324" i="109"/>
  <c r="K324" i="109"/>
  <c r="J323" i="109"/>
  <c r="J322" i="109"/>
  <c r="J321" i="109"/>
  <c r="J320" i="109"/>
  <c r="J319" i="109"/>
  <c r="O318" i="109"/>
  <c r="N318" i="109"/>
  <c r="M318" i="109"/>
  <c r="L318" i="109"/>
  <c r="K318" i="109"/>
  <c r="J317" i="109"/>
  <c r="J316" i="109"/>
  <c r="J315" i="109"/>
  <c r="J314" i="109"/>
  <c r="J313" i="109"/>
  <c r="O312" i="109"/>
  <c r="N312" i="109"/>
  <c r="M312" i="109"/>
  <c r="L312" i="109"/>
  <c r="K312" i="109"/>
  <c r="J310" i="109"/>
  <c r="J309" i="109"/>
  <c r="J308" i="109"/>
  <c r="O307" i="109"/>
  <c r="N307" i="109"/>
  <c r="M307" i="109"/>
  <c r="L307" i="109"/>
  <c r="K307" i="109"/>
  <c r="J306" i="109"/>
  <c r="J305" i="109"/>
  <c r="J304" i="109"/>
  <c r="O303" i="109"/>
  <c r="N303" i="109"/>
  <c r="M303" i="109"/>
  <c r="L303" i="109"/>
  <c r="K303" i="109"/>
  <c r="J302" i="109"/>
  <c r="J301" i="109"/>
  <c r="J300" i="109"/>
  <c r="J299" i="109"/>
  <c r="J298" i="109"/>
  <c r="O297" i="109"/>
  <c r="N297" i="109"/>
  <c r="M297" i="109"/>
  <c r="L297" i="109"/>
  <c r="K297" i="109"/>
  <c r="J296" i="109"/>
  <c r="J295" i="109"/>
  <c r="J294" i="109"/>
  <c r="O293" i="109"/>
  <c r="N293" i="109"/>
  <c r="M293" i="109"/>
  <c r="L293" i="109"/>
  <c r="K293" i="109"/>
  <c r="J292" i="109"/>
  <c r="J291" i="109"/>
  <c r="J290" i="109"/>
  <c r="J289" i="109"/>
  <c r="J288" i="109"/>
  <c r="O287" i="109"/>
  <c r="N287" i="109"/>
  <c r="M287" i="109"/>
  <c r="L287" i="109"/>
  <c r="K287" i="109"/>
  <c r="J286" i="109"/>
  <c r="J285" i="109"/>
  <c r="J284" i="109"/>
  <c r="J283" i="109"/>
  <c r="J282" i="109"/>
  <c r="O281" i="109"/>
  <c r="N281" i="109"/>
  <c r="M281" i="109"/>
  <c r="L281" i="109"/>
  <c r="K281" i="109"/>
  <c r="J280" i="109"/>
  <c r="J279" i="109"/>
  <c r="J278" i="109"/>
  <c r="J277" i="109"/>
  <c r="J276" i="109"/>
  <c r="O275" i="109"/>
  <c r="N275" i="109"/>
  <c r="M275" i="109"/>
  <c r="L275" i="109"/>
  <c r="K275" i="109"/>
  <c r="J274" i="109"/>
  <c r="J273" i="109"/>
  <c r="J272" i="109"/>
  <c r="J271" i="109"/>
  <c r="J270" i="109"/>
  <c r="O269" i="109"/>
  <c r="N269" i="109"/>
  <c r="M269" i="109"/>
  <c r="L269" i="109"/>
  <c r="K269" i="109"/>
  <c r="J268" i="109"/>
  <c r="J267" i="109"/>
  <c r="J266" i="109"/>
  <c r="J265" i="109"/>
  <c r="J264" i="109"/>
  <c r="O263" i="109"/>
  <c r="N263" i="109"/>
  <c r="M263" i="109"/>
  <c r="L263" i="109"/>
  <c r="K263" i="109"/>
  <c r="J262" i="109"/>
  <c r="J261" i="109"/>
  <c r="J260" i="109"/>
  <c r="J259" i="109"/>
  <c r="J258" i="109"/>
  <c r="O256" i="109"/>
  <c r="N256" i="109"/>
  <c r="M256" i="109"/>
  <c r="L256" i="109"/>
  <c r="K256" i="109"/>
  <c r="O255" i="109"/>
  <c r="N255" i="109"/>
  <c r="M255" i="109"/>
  <c r="L255" i="109"/>
  <c r="K255" i="109"/>
  <c r="O254" i="109"/>
  <c r="N254" i="109"/>
  <c r="M254" i="109"/>
  <c r="L254" i="109"/>
  <c r="K254" i="109"/>
  <c r="O253" i="109"/>
  <c r="N253" i="109"/>
  <c r="M253" i="109"/>
  <c r="L253" i="109"/>
  <c r="K253" i="109"/>
  <c r="O252" i="109"/>
  <c r="N252" i="109"/>
  <c r="M252" i="109"/>
  <c r="L252" i="109"/>
  <c r="K252" i="109"/>
  <c r="O245" i="109"/>
  <c r="O247" i="109" s="1"/>
  <c r="N245" i="109"/>
  <c r="N247" i="109" s="1"/>
  <c r="M245" i="109"/>
  <c r="L245" i="109"/>
  <c r="L247" i="109" s="1"/>
  <c r="K245" i="109"/>
  <c r="K247" i="109" s="1"/>
  <c r="J244" i="109"/>
  <c r="J243" i="109"/>
  <c r="J242" i="109"/>
  <c r="J241" i="109"/>
  <c r="J240" i="109"/>
  <c r="O239" i="109"/>
  <c r="N239" i="109"/>
  <c r="M239" i="109"/>
  <c r="L239" i="109"/>
  <c r="K239" i="109"/>
  <c r="J238" i="109"/>
  <c r="J236" i="109"/>
  <c r="J235" i="109"/>
  <c r="J234" i="109"/>
  <c r="O233" i="109"/>
  <c r="N233" i="109"/>
  <c r="M233" i="109"/>
  <c r="L233" i="109"/>
  <c r="K233" i="109"/>
  <c r="J232" i="109"/>
  <c r="J231" i="109"/>
  <c r="J230" i="109"/>
  <c r="J229" i="109"/>
  <c r="J228" i="109"/>
  <c r="O227" i="109"/>
  <c r="N227" i="109"/>
  <c r="M227" i="109"/>
  <c r="L227" i="109"/>
  <c r="K227" i="109"/>
  <c r="J226" i="109"/>
  <c r="J225" i="109"/>
  <c r="J224" i="109"/>
  <c r="J223" i="109"/>
  <c r="J222" i="109"/>
  <c r="O221" i="109"/>
  <c r="N221" i="109"/>
  <c r="M221" i="109"/>
  <c r="L221" i="109"/>
  <c r="K221" i="109"/>
  <c r="J220" i="109"/>
  <c r="J219" i="109"/>
  <c r="J218" i="109"/>
  <c r="J217" i="109"/>
  <c r="J216" i="109"/>
  <c r="O215" i="109"/>
  <c r="N215" i="109"/>
  <c r="M215" i="109"/>
  <c r="L215" i="109"/>
  <c r="K215" i="109"/>
  <c r="J214" i="109"/>
  <c r="J213" i="109"/>
  <c r="J212" i="109"/>
  <c r="J211" i="109"/>
  <c r="J210" i="109"/>
  <c r="O209" i="109"/>
  <c r="N209" i="109"/>
  <c r="M209" i="109"/>
  <c r="L209" i="109"/>
  <c r="K209" i="109"/>
  <c r="J208" i="109"/>
  <c r="J207" i="109"/>
  <c r="J206" i="109"/>
  <c r="J205" i="109"/>
  <c r="J204" i="109"/>
  <c r="O203" i="109"/>
  <c r="N203" i="109"/>
  <c r="M203" i="109"/>
  <c r="L203" i="109"/>
  <c r="K203" i="109"/>
  <c r="J202" i="109"/>
  <c r="J201" i="109"/>
  <c r="J200" i="109"/>
  <c r="J199" i="109"/>
  <c r="J198" i="109"/>
  <c r="O197" i="109"/>
  <c r="N197" i="109"/>
  <c r="M197" i="109"/>
  <c r="L197" i="109"/>
  <c r="K197" i="109"/>
  <c r="J196" i="109"/>
  <c r="J195" i="109"/>
  <c r="J194" i="109"/>
  <c r="J193" i="109"/>
  <c r="J192" i="109"/>
  <c r="O191" i="109"/>
  <c r="N191" i="109"/>
  <c r="M191" i="109"/>
  <c r="L191" i="109"/>
  <c r="K191" i="109"/>
  <c r="J190" i="109"/>
  <c r="J189" i="109"/>
  <c r="J188" i="109"/>
  <c r="J187" i="109"/>
  <c r="J186" i="109"/>
  <c r="O185" i="109"/>
  <c r="N185" i="109"/>
  <c r="M185" i="109"/>
  <c r="L185" i="109"/>
  <c r="K185" i="109"/>
  <c r="J184" i="109"/>
  <c r="J183" i="109"/>
  <c r="J182" i="109"/>
  <c r="J181" i="109"/>
  <c r="J180" i="109"/>
  <c r="O179" i="109"/>
  <c r="N179" i="109"/>
  <c r="M179" i="109"/>
  <c r="L179" i="109"/>
  <c r="K179" i="109"/>
  <c r="J178" i="109"/>
  <c r="J177" i="109"/>
  <c r="J176" i="109"/>
  <c r="J175" i="109"/>
  <c r="J174" i="109"/>
  <c r="O173" i="109"/>
  <c r="N173" i="109"/>
  <c r="M173" i="109"/>
  <c r="L173" i="109"/>
  <c r="K173" i="109"/>
  <c r="J172" i="109"/>
  <c r="J171" i="109"/>
  <c r="J170" i="109"/>
  <c r="J169" i="109"/>
  <c r="J168" i="109"/>
  <c r="O167" i="109"/>
  <c r="N167" i="109"/>
  <c r="M167" i="109"/>
  <c r="L167" i="109"/>
  <c r="K167" i="109"/>
  <c r="J165" i="109"/>
  <c r="J164" i="109"/>
  <c r="J163" i="109"/>
  <c r="O162" i="109"/>
  <c r="N162" i="109"/>
  <c r="M162" i="109"/>
  <c r="L162" i="109"/>
  <c r="K162" i="109"/>
  <c r="J161" i="109"/>
  <c r="J160" i="109"/>
  <c r="J159" i="109"/>
  <c r="J158" i="109"/>
  <c r="J157" i="109"/>
  <c r="O156" i="109"/>
  <c r="N156" i="109"/>
  <c r="M156" i="109"/>
  <c r="L156" i="109"/>
  <c r="K156" i="109"/>
  <c r="J155" i="109"/>
  <c r="J154" i="109"/>
  <c r="J153" i="109"/>
  <c r="J152" i="109"/>
  <c r="J151" i="109"/>
  <c r="O150" i="109"/>
  <c r="N150" i="109"/>
  <c r="M150" i="109"/>
  <c r="L150" i="109"/>
  <c r="K150" i="109"/>
  <c r="J149" i="109"/>
  <c r="J148" i="109"/>
  <c r="J147" i="109"/>
  <c r="J146" i="109"/>
  <c r="J145" i="109"/>
  <c r="O144" i="109"/>
  <c r="N144" i="109"/>
  <c r="M144" i="109"/>
  <c r="L144" i="109"/>
  <c r="K144" i="109"/>
  <c r="J143" i="109"/>
  <c r="J142" i="109"/>
  <c r="J141" i="109"/>
  <c r="J140" i="109"/>
  <c r="J139" i="109"/>
  <c r="O138" i="109"/>
  <c r="N138" i="109"/>
  <c r="M138" i="109"/>
  <c r="L138" i="109"/>
  <c r="K138" i="109"/>
  <c r="J137" i="109"/>
  <c r="J136" i="109"/>
  <c r="J135" i="109"/>
  <c r="J134" i="109"/>
  <c r="J133" i="109"/>
  <c r="O132" i="109"/>
  <c r="N132" i="109"/>
  <c r="M132" i="109"/>
  <c r="L132" i="109"/>
  <c r="K132" i="109"/>
  <c r="J130" i="109"/>
  <c r="J129" i="109"/>
  <c r="O128" i="109"/>
  <c r="N128" i="109"/>
  <c r="M128" i="109"/>
  <c r="L128" i="109"/>
  <c r="K128" i="109"/>
  <c r="J127" i="109"/>
  <c r="J126" i="109"/>
  <c r="J125" i="109"/>
  <c r="J124" i="109"/>
  <c r="J123" i="109"/>
  <c r="O122" i="109"/>
  <c r="N122" i="109"/>
  <c r="M122" i="109"/>
  <c r="L122" i="109"/>
  <c r="K122" i="109"/>
  <c r="J120" i="109"/>
  <c r="J119" i="109"/>
  <c r="J122" i="109" s="1"/>
  <c r="O118" i="109"/>
  <c r="N118" i="109"/>
  <c r="M118" i="109"/>
  <c r="L118" i="109"/>
  <c r="K118" i="109"/>
  <c r="J117" i="109"/>
  <c r="J116" i="109"/>
  <c r="J115" i="109"/>
  <c r="J114" i="109"/>
  <c r="J113" i="109"/>
  <c r="O112" i="109"/>
  <c r="N112" i="109"/>
  <c r="M112" i="109"/>
  <c r="L112" i="109"/>
  <c r="K112" i="109"/>
  <c r="J111" i="109"/>
  <c r="J110" i="109"/>
  <c r="J109" i="109"/>
  <c r="J108" i="109"/>
  <c r="J107" i="109"/>
  <c r="O106" i="109"/>
  <c r="N106" i="109"/>
  <c r="M106" i="109"/>
  <c r="L106" i="109"/>
  <c r="K106" i="109"/>
  <c r="J105" i="109"/>
  <c r="J104" i="109"/>
  <c r="J103" i="109"/>
  <c r="J102" i="109"/>
  <c r="J101" i="109"/>
  <c r="O100" i="109"/>
  <c r="N100" i="109"/>
  <c r="M100" i="109"/>
  <c r="L100" i="109"/>
  <c r="K100" i="109"/>
  <c r="J99" i="109"/>
  <c r="J98" i="109"/>
  <c r="J97" i="109"/>
  <c r="J96" i="109"/>
  <c r="J95" i="109"/>
  <c r="O94" i="109"/>
  <c r="N94" i="109"/>
  <c r="M94" i="109"/>
  <c r="L94" i="109"/>
  <c r="K94" i="109"/>
  <c r="J93" i="109"/>
  <c r="J92" i="109"/>
  <c r="J91" i="109"/>
  <c r="J90" i="109"/>
  <c r="J89" i="109"/>
  <c r="O88" i="109"/>
  <c r="N88" i="109"/>
  <c r="M88" i="109"/>
  <c r="L88" i="109"/>
  <c r="K88" i="109"/>
  <c r="J87" i="109"/>
  <c r="J86" i="109"/>
  <c r="J85" i="109"/>
  <c r="J84" i="109"/>
  <c r="J83" i="109"/>
  <c r="O82" i="109"/>
  <c r="N82" i="109"/>
  <c r="M82" i="109"/>
  <c r="L82" i="109"/>
  <c r="K82" i="109"/>
  <c r="J81" i="109"/>
  <c r="J80" i="109"/>
  <c r="J79" i="109"/>
  <c r="J78" i="109"/>
  <c r="J77" i="109"/>
  <c r="O75" i="109"/>
  <c r="N75" i="109"/>
  <c r="M75" i="109"/>
  <c r="L75" i="109"/>
  <c r="K75" i="109"/>
  <c r="O74" i="109"/>
  <c r="N74" i="109"/>
  <c r="M74" i="109"/>
  <c r="L74" i="109"/>
  <c r="K74" i="109"/>
  <c r="O73" i="109"/>
  <c r="N73" i="109"/>
  <c r="M73" i="109"/>
  <c r="L73" i="109"/>
  <c r="K73" i="109"/>
  <c r="O72" i="109"/>
  <c r="N72" i="109"/>
  <c r="M72" i="109"/>
  <c r="L72" i="109"/>
  <c r="K72" i="109"/>
  <c r="O71" i="109"/>
  <c r="N71" i="109"/>
  <c r="M71" i="109"/>
  <c r="L71" i="109"/>
  <c r="K71" i="109"/>
  <c r="O68" i="109"/>
  <c r="N68" i="109"/>
  <c r="M68" i="109"/>
  <c r="L68" i="109"/>
  <c r="K68" i="109"/>
  <c r="J67" i="109"/>
  <c r="J66" i="109"/>
  <c r="J65" i="109"/>
  <c r="J64" i="109"/>
  <c r="J63" i="109"/>
  <c r="O62" i="109"/>
  <c r="N62" i="109"/>
  <c r="M62" i="109"/>
  <c r="L62" i="109"/>
  <c r="K62" i="109"/>
  <c r="J61" i="109"/>
  <c r="J60" i="109"/>
  <c r="J59" i="109"/>
  <c r="J58" i="109"/>
  <c r="J57" i="109"/>
  <c r="O56" i="109"/>
  <c r="N56" i="109"/>
  <c r="M56" i="109"/>
  <c r="L56" i="109"/>
  <c r="K56" i="109"/>
  <c r="J55" i="109"/>
  <c r="J54" i="109"/>
  <c r="J53" i="109"/>
  <c r="J52" i="109"/>
  <c r="J51" i="109"/>
  <c r="O50" i="109"/>
  <c r="N50" i="109"/>
  <c r="M50" i="109"/>
  <c r="L50" i="109"/>
  <c r="K50" i="109"/>
  <c r="J49" i="109"/>
  <c r="J48" i="109"/>
  <c r="J47" i="109"/>
  <c r="J46" i="109"/>
  <c r="J45" i="109"/>
  <c r="O44" i="109"/>
  <c r="N44" i="109"/>
  <c r="M44" i="109"/>
  <c r="L44" i="109"/>
  <c r="K44" i="109"/>
  <c r="J43" i="109"/>
  <c r="J42" i="109"/>
  <c r="J41" i="109"/>
  <c r="J40" i="109"/>
  <c r="J39" i="109"/>
  <c r="O38" i="109"/>
  <c r="N38" i="109"/>
  <c r="M38" i="109"/>
  <c r="L38" i="109"/>
  <c r="K38" i="109"/>
  <c r="J37" i="109"/>
  <c r="J36" i="109"/>
  <c r="J35" i="109"/>
  <c r="J34" i="109"/>
  <c r="J33" i="109"/>
  <c r="O32" i="109"/>
  <c r="N32" i="109"/>
  <c r="M32" i="109"/>
  <c r="L32" i="109"/>
  <c r="K32" i="109"/>
  <c r="J31" i="109"/>
  <c r="J30" i="109"/>
  <c r="J29" i="109"/>
  <c r="J28" i="109"/>
  <c r="J27" i="109"/>
  <c r="O26" i="109"/>
  <c r="N26" i="109"/>
  <c r="M26" i="109"/>
  <c r="L26" i="109"/>
  <c r="K26" i="109"/>
  <c r="J25" i="109"/>
  <c r="J24" i="109"/>
  <c r="J23" i="109"/>
  <c r="J22" i="109"/>
  <c r="J21" i="109"/>
  <c r="O20" i="109"/>
  <c r="N20" i="109"/>
  <c r="M20" i="109"/>
  <c r="L20" i="109"/>
  <c r="K20" i="109"/>
  <c r="J19" i="109"/>
  <c r="J18" i="109"/>
  <c r="J17" i="109"/>
  <c r="J16" i="109"/>
  <c r="J15" i="109"/>
  <c r="O13" i="109"/>
  <c r="N13" i="109"/>
  <c r="M13" i="109"/>
  <c r="L13" i="109"/>
  <c r="K13" i="109"/>
  <c r="O12" i="109"/>
  <c r="N12" i="109"/>
  <c r="M12" i="109"/>
  <c r="L12" i="109"/>
  <c r="K12" i="109"/>
  <c r="O11" i="109"/>
  <c r="N11" i="109"/>
  <c r="M11" i="109"/>
  <c r="L11" i="109"/>
  <c r="K11" i="109"/>
  <c r="J11" i="109" s="1"/>
  <c r="O10" i="109"/>
  <c r="N10" i="109"/>
  <c r="M10" i="109"/>
  <c r="L10" i="109"/>
  <c r="K10" i="109"/>
  <c r="O9" i="109"/>
  <c r="N9" i="109"/>
  <c r="M9" i="109"/>
  <c r="L9" i="109"/>
  <c r="K9" i="109"/>
  <c r="H130" i="106"/>
  <c r="H132" i="106" s="1"/>
  <c r="H120" i="106"/>
  <c r="M115" i="106"/>
  <c r="L115" i="106"/>
  <c r="K115" i="106"/>
  <c r="J115" i="106"/>
  <c r="I115" i="106"/>
  <c r="H115" i="106"/>
  <c r="M113" i="106"/>
  <c r="M114" i="106" s="1"/>
  <c r="L113" i="106"/>
  <c r="L114" i="106" s="1"/>
  <c r="K113" i="106"/>
  <c r="K114" i="106" s="1"/>
  <c r="H113" i="106"/>
  <c r="H114" i="106" s="1"/>
  <c r="M112" i="106"/>
  <c r="L112" i="106"/>
  <c r="J112" i="106"/>
  <c r="J113" i="106" s="1"/>
  <c r="J114" i="106" s="1"/>
  <c r="I112" i="106"/>
  <c r="I113" i="106" s="1"/>
  <c r="I114" i="106" s="1"/>
  <c r="H112" i="106"/>
  <c r="K106" i="106"/>
  <c r="M105" i="106"/>
  <c r="M106" i="106" s="1"/>
  <c r="M104" i="106"/>
  <c r="L104" i="106"/>
  <c r="K104" i="106"/>
  <c r="J104" i="106"/>
  <c r="I104" i="106"/>
  <c r="H104" i="106"/>
  <c r="M102" i="106"/>
  <c r="L102" i="106"/>
  <c r="L105" i="106" s="1"/>
  <c r="L106" i="106" s="1"/>
  <c r="K102" i="106"/>
  <c r="J102" i="106"/>
  <c r="I102" i="106"/>
  <c r="H102" i="106"/>
  <c r="K98" i="106"/>
  <c r="J98" i="106"/>
  <c r="J105" i="106" s="1"/>
  <c r="J106" i="106" s="1"/>
  <c r="I98" i="106"/>
  <c r="I105" i="106" s="1"/>
  <c r="I106" i="106" s="1"/>
  <c r="H98" i="106"/>
  <c r="H105" i="106" s="1"/>
  <c r="H106" i="106" s="1"/>
  <c r="I91" i="106"/>
  <c r="H91" i="106"/>
  <c r="M90" i="106"/>
  <c r="L90" i="106"/>
  <c r="K90" i="106"/>
  <c r="J90" i="106"/>
  <c r="I90" i="106"/>
  <c r="H90" i="106"/>
  <c r="M88" i="106"/>
  <c r="M91" i="106" s="1"/>
  <c r="L88" i="106"/>
  <c r="L91" i="106" s="1"/>
  <c r="K88" i="106"/>
  <c r="J88" i="106"/>
  <c r="I88" i="106"/>
  <c r="H88" i="106"/>
  <c r="M86" i="106"/>
  <c r="L86" i="106"/>
  <c r="K86" i="106"/>
  <c r="K91" i="106" s="1"/>
  <c r="J86" i="106"/>
  <c r="J91" i="106" s="1"/>
  <c r="I86" i="106"/>
  <c r="H86" i="106"/>
  <c r="I83" i="106"/>
  <c r="H83" i="106"/>
  <c r="M82" i="106"/>
  <c r="L82" i="106"/>
  <c r="K82" i="106"/>
  <c r="J82" i="106"/>
  <c r="I82" i="106"/>
  <c r="H82" i="106"/>
  <c r="M78" i="106"/>
  <c r="M83" i="106" s="1"/>
  <c r="L78" i="106"/>
  <c r="L83" i="106" s="1"/>
  <c r="K78" i="106"/>
  <c r="K83" i="106" s="1"/>
  <c r="J78" i="106"/>
  <c r="J83" i="106" s="1"/>
  <c r="I78" i="106"/>
  <c r="H78" i="106"/>
  <c r="K70" i="106"/>
  <c r="K92" i="106" s="1"/>
  <c r="J70" i="106"/>
  <c r="M69" i="106"/>
  <c r="L69" i="106"/>
  <c r="K69" i="106"/>
  <c r="J69" i="106"/>
  <c r="I69" i="106"/>
  <c r="H69" i="106"/>
  <c r="M64" i="106"/>
  <c r="L64" i="106"/>
  <c r="K64" i="106"/>
  <c r="J64" i="106"/>
  <c r="I64" i="106"/>
  <c r="H64" i="106"/>
  <c r="M59" i="106"/>
  <c r="M70" i="106" s="1"/>
  <c r="L59" i="106"/>
  <c r="L70" i="106" s="1"/>
  <c r="L92" i="106" s="1"/>
  <c r="K59" i="106"/>
  <c r="J59" i="106"/>
  <c r="I59" i="106"/>
  <c r="I70" i="106" s="1"/>
  <c r="I92" i="106" s="1"/>
  <c r="H59" i="106"/>
  <c r="H70" i="106" s="1"/>
  <c r="H92" i="106" s="1"/>
  <c r="M48" i="106"/>
  <c r="L48" i="106"/>
  <c r="I48" i="106"/>
  <c r="H48" i="106"/>
  <c r="M47" i="106"/>
  <c r="L47" i="106"/>
  <c r="K47" i="106"/>
  <c r="K48" i="106" s="1"/>
  <c r="J47" i="106"/>
  <c r="J48" i="106" s="1"/>
  <c r="I47" i="106"/>
  <c r="H47" i="106"/>
  <c r="L44" i="106"/>
  <c r="M43" i="106"/>
  <c r="M44" i="106" s="1"/>
  <c r="L43" i="106"/>
  <c r="K43" i="106"/>
  <c r="K44" i="106" s="1"/>
  <c r="I43" i="106"/>
  <c r="I44" i="106" s="1"/>
  <c r="H43" i="106"/>
  <c r="H44" i="106" s="1"/>
  <c r="M38" i="106"/>
  <c r="L38" i="106"/>
  <c r="K38" i="106"/>
  <c r="J38" i="106"/>
  <c r="I38" i="106"/>
  <c r="H38" i="106"/>
  <c r="M36" i="106"/>
  <c r="L36" i="106"/>
  <c r="K36" i="106"/>
  <c r="H36" i="106" s="1"/>
  <c r="J36" i="106"/>
  <c r="I36" i="106"/>
  <c r="M34" i="106"/>
  <c r="L34" i="106"/>
  <c r="K34" i="106"/>
  <c r="J34" i="106"/>
  <c r="I34" i="106"/>
  <c r="H34" i="106"/>
  <c r="M32" i="106"/>
  <c r="M39" i="106" s="1"/>
  <c r="L32" i="106"/>
  <c r="L39" i="106" s="1"/>
  <c r="K32" i="106"/>
  <c r="K39" i="106" s="1"/>
  <c r="J32" i="106"/>
  <c r="J39" i="106" s="1"/>
  <c r="I32" i="106"/>
  <c r="I39" i="106" s="1"/>
  <c r="H32" i="106"/>
  <c r="H39" i="106" s="1"/>
  <c r="L28" i="106"/>
  <c r="M27" i="106"/>
  <c r="L27" i="106"/>
  <c r="K27" i="106"/>
  <c r="J27" i="106"/>
  <c r="I27" i="106"/>
  <c r="H27" i="106"/>
  <c r="M24" i="106"/>
  <c r="L24" i="106"/>
  <c r="K24" i="106"/>
  <c r="J24" i="106"/>
  <c r="I24" i="106"/>
  <c r="H24" i="106"/>
  <c r="H28" i="106" s="1"/>
  <c r="H23" i="106"/>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I13" i="106"/>
  <c r="H13" i="106"/>
  <c r="M10" i="106"/>
  <c r="M28" i="106" s="1"/>
  <c r="M49" i="106" s="1"/>
  <c r="L10" i="106"/>
  <c r="K10" i="106"/>
  <c r="K28" i="106" s="1"/>
  <c r="J10" i="106"/>
  <c r="J28" i="106" s="1"/>
  <c r="J49" i="106" s="1"/>
  <c r="I10" i="106"/>
  <c r="I28" i="106" s="1"/>
  <c r="H10" i="106"/>
  <c r="J358" i="109" l="1"/>
  <c r="O359" i="109"/>
  <c r="J522" i="109"/>
  <c r="L545" i="109"/>
  <c r="J138" i="109"/>
  <c r="J477" i="109"/>
  <c r="J356" i="109"/>
  <c r="M69" i="109"/>
  <c r="J525" i="109"/>
  <c r="J442" i="109"/>
  <c r="J452" i="109"/>
  <c r="J132" i="109"/>
  <c r="J485" i="109"/>
  <c r="L527" i="109"/>
  <c r="L535" i="109" s="1"/>
  <c r="J221" i="109"/>
  <c r="J385" i="109"/>
  <c r="J401" i="109"/>
  <c r="M353" i="109"/>
  <c r="L257" i="109"/>
  <c r="J263" i="109"/>
  <c r="J352" i="109"/>
  <c r="J526" i="109"/>
  <c r="O257" i="109"/>
  <c r="K542" i="109"/>
  <c r="J12" i="109"/>
  <c r="J62" i="109"/>
  <c r="J75" i="109"/>
  <c r="J150" i="109"/>
  <c r="J457" i="109"/>
  <c r="J523" i="109"/>
  <c r="J533" i="109"/>
  <c r="J38" i="109"/>
  <c r="N14" i="109"/>
  <c r="J233" i="109"/>
  <c r="J493" i="109"/>
  <c r="J524" i="109"/>
  <c r="L76" i="109"/>
  <c r="J185" i="109"/>
  <c r="J422" i="109"/>
  <c r="K543" i="109"/>
  <c r="J162" i="109"/>
  <c r="J239" i="109"/>
  <c r="O367" i="109"/>
  <c r="O516" i="109" s="1"/>
  <c r="M536" i="109"/>
  <c r="J144" i="109"/>
  <c r="N353" i="109"/>
  <c r="J303" i="109"/>
  <c r="M543" i="109"/>
  <c r="M248" i="109"/>
  <c r="J106" i="109"/>
  <c r="J82" i="109"/>
  <c r="J173" i="109"/>
  <c r="J252" i="109"/>
  <c r="J318" i="109"/>
  <c r="J340" i="109"/>
  <c r="J357" i="109"/>
  <c r="J437" i="109"/>
  <c r="M366" i="109"/>
  <c r="L366" i="109" s="1"/>
  <c r="N359" i="109"/>
  <c r="N361" i="109" s="1"/>
  <c r="J32" i="109"/>
  <c r="J56" i="109"/>
  <c r="J156" i="109"/>
  <c r="J26" i="109"/>
  <c r="J73" i="109"/>
  <c r="K545" i="109"/>
  <c r="N248" i="109"/>
  <c r="J209" i="109"/>
  <c r="L353" i="109"/>
  <c r="J281" i="109"/>
  <c r="J307" i="109"/>
  <c r="J312" i="109"/>
  <c r="J360" i="109"/>
  <c r="J546" i="109" s="1"/>
  <c r="J379" i="109"/>
  <c r="J413" i="109"/>
  <c r="J447" i="109"/>
  <c r="J503" i="109"/>
  <c r="O527" i="109"/>
  <c r="O534" i="109" s="1"/>
  <c r="O14" i="109"/>
  <c r="K541" i="109"/>
  <c r="M545" i="109"/>
  <c r="J20" i="109"/>
  <c r="N69" i="109"/>
  <c r="L69" i="109"/>
  <c r="J44" i="109"/>
  <c r="J72" i="109"/>
  <c r="J88" i="109"/>
  <c r="J112" i="109"/>
  <c r="J167" i="109"/>
  <c r="J191" i="109"/>
  <c r="J215" i="109"/>
  <c r="M257" i="109"/>
  <c r="J254" i="109"/>
  <c r="J287" i="109"/>
  <c r="J346" i="109"/>
  <c r="L536" i="109"/>
  <c r="J417" i="109"/>
  <c r="J515" i="109"/>
  <c r="K536" i="109"/>
  <c r="J536" i="109" s="1"/>
  <c r="J10" i="109"/>
  <c r="L541" i="109"/>
  <c r="O69" i="109"/>
  <c r="J68" i="109"/>
  <c r="O248" i="109"/>
  <c r="J245" i="109"/>
  <c r="N257" i="109"/>
  <c r="O353" i="109"/>
  <c r="J324" i="109"/>
  <c r="J391" i="109"/>
  <c r="J427" i="109"/>
  <c r="J432" i="109"/>
  <c r="J471" i="109"/>
  <c r="M541" i="109"/>
  <c r="J74" i="109"/>
  <c r="J118" i="109"/>
  <c r="J256" i="109"/>
  <c r="J269" i="109"/>
  <c r="J481" i="109"/>
  <c r="K527" i="109"/>
  <c r="K534" i="109" s="1"/>
  <c r="J293" i="109"/>
  <c r="L543" i="109"/>
  <c r="J50" i="109"/>
  <c r="J71" i="109"/>
  <c r="K248" i="109"/>
  <c r="J128" i="109"/>
  <c r="J179" i="109"/>
  <c r="J197" i="109"/>
  <c r="J253" i="109"/>
  <c r="J328" i="109"/>
  <c r="J334" i="109"/>
  <c r="J373" i="109"/>
  <c r="J396" i="109"/>
  <c r="J461" i="109"/>
  <c r="J489" i="109"/>
  <c r="J497" i="109"/>
  <c r="N527" i="109"/>
  <c r="N534" i="109" s="1"/>
  <c r="J203" i="109"/>
  <c r="J407" i="109"/>
  <c r="M527" i="109"/>
  <c r="M535" i="109" s="1"/>
  <c r="M76" i="109"/>
  <c r="J100" i="109"/>
  <c r="L542" i="109"/>
  <c r="K69" i="109"/>
  <c r="J94" i="109"/>
  <c r="K76" i="109"/>
  <c r="J227" i="109"/>
  <c r="J255" i="109"/>
  <c r="K353" i="109"/>
  <c r="J275" i="109"/>
  <c r="J297" i="109"/>
  <c r="O361" i="109"/>
  <c r="J509" i="109"/>
  <c r="J565" i="109"/>
  <c r="K14" i="109"/>
  <c r="N76" i="109"/>
  <c r="J9" i="109"/>
  <c r="J13" i="109"/>
  <c r="L14" i="109"/>
  <c r="O76" i="109"/>
  <c r="J355" i="109"/>
  <c r="N367" i="109"/>
  <c r="N516" i="109" s="1"/>
  <c r="M542" i="109"/>
  <c r="M14" i="109"/>
  <c r="L248" i="109"/>
  <c r="K257" i="109"/>
  <c r="K49" i="106"/>
  <c r="K116" i="106" s="1"/>
  <c r="J92" i="106"/>
  <c r="J116" i="106" s="1"/>
  <c r="M92" i="106"/>
  <c r="H49" i="106"/>
  <c r="H116" i="106" s="1"/>
  <c r="M116" i="106"/>
  <c r="I49" i="106"/>
  <c r="I116" i="106" s="1"/>
  <c r="L49" i="106"/>
  <c r="L116" i="106" s="1"/>
  <c r="H73" i="72"/>
  <c r="H25" i="110"/>
  <c r="H29" i="110" s="1"/>
  <c r="H66" i="114"/>
  <c r="H70" i="114" s="1"/>
  <c r="M44" i="114"/>
  <c r="L44" i="114"/>
  <c r="K44" i="114"/>
  <c r="J44" i="114"/>
  <c r="I44" i="114"/>
  <c r="H42" i="114"/>
  <c r="H41" i="114"/>
  <c r="H44" i="114" s="1"/>
  <c r="M39" i="114"/>
  <c r="L39" i="114"/>
  <c r="K39" i="114"/>
  <c r="J39" i="114"/>
  <c r="I39" i="114"/>
  <c r="H36" i="114"/>
  <c r="H33" i="114"/>
  <c r="L29" i="114"/>
  <c r="K29" i="114"/>
  <c r="J29" i="114"/>
  <c r="K26" i="114"/>
  <c r="J26" i="114"/>
  <c r="I26" i="114"/>
  <c r="I30" i="114" s="1"/>
  <c r="M21" i="114"/>
  <c r="M30" i="114" s="1"/>
  <c r="L21" i="114"/>
  <c r="K21" i="114"/>
  <c r="J21" i="114"/>
  <c r="H129" i="112"/>
  <c r="H131" i="112" s="1"/>
  <c r="I110" i="112"/>
  <c r="M109" i="112"/>
  <c r="L109" i="112"/>
  <c r="K109" i="112"/>
  <c r="J109" i="112"/>
  <c r="I109" i="112"/>
  <c r="H107" i="112"/>
  <c r="H109" i="112" s="1"/>
  <c r="M106" i="112"/>
  <c r="L106" i="112"/>
  <c r="K106" i="112"/>
  <c r="J106" i="112"/>
  <c r="I106" i="112"/>
  <c r="H104" i="112"/>
  <c r="H106" i="112" s="1"/>
  <c r="H103" i="112"/>
  <c r="M101" i="112"/>
  <c r="M110" i="112" s="1"/>
  <c r="L101" i="112"/>
  <c r="K101" i="112"/>
  <c r="K110" i="112" s="1"/>
  <c r="J101" i="112"/>
  <c r="I101" i="112"/>
  <c r="H101" i="112"/>
  <c r="H95" i="112"/>
  <c r="M94" i="112"/>
  <c r="L94" i="112"/>
  <c r="K94" i="112"/>
  <c r="J94" i="112"/>
  <c r="I94" i="112"/>
  <c r="H94" i="112"/>
  <c r="M91" i="112"/>
  <c r="M95" i="112" s="1"/>
  <c r="L91" i="112"/>
  <c r="L95" i="112" s="1"/>
  <c r="K91" i="112"/>
  <c r="J91" i="112"/>
  <c r="J95" i="112" s="1"/>
  <c r="I91" i="112"/>
  <c r="I95" i="112" s="1"/>
  <c r="H91" i="112"/>
  <c r="M86" i="112"/>
  <c r="L86" i="112"/>
  <c r="K86" i="112"/>
  <c r="J86" i="112"/>
  <c r="I86" i="112"/>
  <c r="H86" i="112"/>
  <c r="M83" i="112"/>
  <c r="L83" i="112"/>
  <c r="K83" i="112"/>
  <c r="J83" i="112"/>
  <c r="I83" i="112"/>
  <c r="H83" i="112"/>
  <c r="M81" i="112"/>
  <c r="L81" i="112"/>
  <c r="K81" i="112"/>
  <c r="J81" i="112"/>
  <c r="I81" i="112"/>
  <c r="H81" i="112"/>
  <c r="M79" i="112"/>
  <c r="L79" i="112"/>
  <c r="L87" i="112" s="1"/>
  <c r="K79" i="112"/>
  <c r="J79" i="112"/>
  <c r="I79" i="112"/>
  <c r="I87" i="112" s="1"/>
  <c r="H79" i="112"/>
  <c r="M72" i="112"/>
  <c r="L72" i="112"/>
  <c r="K72" i="112"/>
  <c r="J72" i="112"/>
  <c r="I72" i="112"/>
  <c r="H70" i="112"/>
  <c r="H72" i="112" s="1"/>
  <c r="M69" i="112"/>
  <c r="L69" i="112"/>
  <c r="K69" i="112"/>
  <c r="J69" i="112"/>
  <c r="I69" i="112"/>
  <c r="H69" i="112"/>
  <c r="H67" i="112"/>
  <c r="M66" i="112"/>
  <c r="L66" i="112"/>
  <c r="K66" i="112"/>
  <c r="J66" i="112"/>
  <c r="I66" i="112"/>
  <c r="H66" i="112"/>
  <c r="M64" i="112"/>
  <c r="L64" i="112"/>
  <c r="K64" i="112"/>
  <c r="J64" i="112"/>
  <c r="I64" i="112"/>
  <c r="H64" i="112"/>
  <c r="M61" i="112"/>
  <c r="L61" i="112"/>
  <c r="K61" i="112"/>
  <c r="J61" i="112"/>
  <c r="I61" i="112"/>
  <c r="H61" i="112"/>
  <c r="M59" i="112"/>
  <c r="L59" i="112"/>
  <c r="K59" i="112"/>
  <c r="J59" i="112"/>
  <c r="I59" i="112"/>
  <c r="H59" i="112"/>
  <c r="M56" i="112"/>
  <c r="L56" i="112"/>
  <c r="L73" i="112" s="1"/>
  <c r="K56" i="112"/>
  <c r="J56" i="112"/>
  <c r="I56" i="112"/>
  <c r="H54" i="112"/>
  <c r="H56" i="112" s="1"/>
  <c r="M49" i="112"/>
  <c r="L49" i="112"/>
  <c r="K49" i="112"/>
  <c r="J49" i="112"/>
  <c r="I49" i="112"/>
  <c r="H49" i="112"/>
  <c r="M44" i="112"/>
  <c r="L44" i="112"/>
  <c r="K44" i="112"/>
  <c r="J44" i="112"/>
  <c r="I44" i="112"/>
  <c r="H44" i="112"/>
  <c r="M41" i="112"/>
  <c r="L41" i="112"/>
  <c r="K41" i="112"/>
  <c r="J41" i="112"/>
  <c r="I41" i="112"/>
  <c r="H41" i="112"/>
  <c r="M39" i="112"/>
  <c r="L39" i="112"/>
  <c r="K39" i="112"/>
  <c r="J39" i="112"/>
  <c r="I39" i="112"/>
  <c r="H39" i="112"/>
  <c r="M35" i="112"/>
  <c r="L35" i="112"/>
  <c r="K35" i="112"/>
  <c r="J35" i="112"/>
  <c r="I35" i="112"/>
  <c r="H35" i="112"/>
  <c r="M33" i="112"/>
  <c r="L33" i="112"/>
  <c r="K33" i="112"/>
  <c r="J33" i="112"/>
  <c r="I33" i="112"/>
  <c r="H33" i="112"/>
  <c r="M28" i="112"/>
  <c r="L28" i="112"/>
  <c r="K28" i="112"/>
  <c r="J28" i="112"/>
  <c r="I28" i="112"/>
  <c r="H28" i="112"/>
  <c r="M23" i="112"/>
  <c r="L23" i="112"/>
  <c r="K23" i="112"/>
  <c r="J23" i="112"/>
  <c r="I23" i="112"/>
  <c r="H23" i="112"/>
  <c r="M18" i="112"/>
  <c r="L18" i="112"/>
  <c r="K18" i="112"/>
  <c r="J18" i="112"/>
  <c r="I18" i="112"/>
  <c r="H18" i="112"/>
  <c r="M13" i="112"/>
  <c r="L13" i="112"/>
  <c r="K13" i="112"/>
  <c r="J13" i="112"/>
  <c r="I13" i="112"/>
  <c r="H13" i="112"/>
  <c r="H92" i="111"/>
  <c r="H90" i="111"/>
  <c r="H81" i="111"/>
  <c r="K75" i="111"/>
  <c r="I75" i="111"/>
  <c r="H75" i="111" s="1"/>
  <c r="M72" i="111"/>
  <c r="M73" i="111" s="1"/>
  <c r="L72" i="111"/>
  <c r="K72" i="111"/>
  <c r="J72" i="111"/>
  <c r="I72" i="111"/>
  <c r="H72" i="111"/>
  <c r="M69" i="111"/>
  <c r="L69" i="111"/>
  <c r="K69" i="111"/>
  <c r="J69" i="111"/>
  <c r="I69" i="111"/>
  <c r="H69" i="111"/>
  <c r="M66" i="111"/>
  <c r="L66" i="111"/>
  <c r="L73" i="111" s="1"/>
  <c r="K66" i="111"/>
  <c r="K73" i="111" s="1"/>
  <c r="J66" i="111"/>
  <c r="J73" i="111" s="1"/>
  <c r="I66" i="111"/>
  <c r="H66" i="111"/>
  <c r="H73" i="111" s="1"/>
  <c r="H64" i="111"/>
  <c r="M61" i="111"/>
  <c r="L61" i="111"/>
  <c r="K61" i="111"/>
  <c r="J61" i="111"/>
  <c r="I61" i="111"/>
  <c r="H61" i="111"/>
  <c r="M58" i="111"/>
  <c r="L58" i="111"/>
  <c r="K58" i="111"/>
  <c r="J58" i="111"/>
  <c r="I58" i="111"/>
  <c r="H58" i="111"/>
  <c r="M55" i="111"/>
  <c r="L55" i="111"/>
  <c r="K55" i="111"/>
  <c r="J55" i="111"/>
  <c r="I55" i="111"/>
  <c r="H55" i="111"/>
  <c r="M52" i="111"/>
  <c r="M62" i="111" s="1"/>
  <c r="L52" i="111"/>
  <c r="L62" i="111" s="1"/>
  <c r="K52" i="111"/>
  <c r="K62" i="111" s="1"/>
  <c r="J52" i="111"/>
  <c r="J62" i="111" s="1"/>
  <c r="I52" i="111"/>
  <c r="I62" i="111" s="1"/>
  <c r="H50" i="111"/>
  <c r="H52" i="111" s="1"/>
  <c r="H62" i="111" s="1"/>
  <c r="M47" i="111"/>
  <c r="L47" i="111"/>
  <c r="K47" i="111"/>
  <c r="J47" i="111"/>
  <c r="I47" i="111"/>
  <c r="H47" i="111"/>
  <c r="M44" i="111"/>
  <c r="L44" i="111"/>
  <c r="K44" i="111"/>
  <c r="J44" i="111"/>
  <c r="I44" i="111"/>
  <c r="H44" i="111"/>
  <c r="M41" i="111"/>
  <c r="L41" i="111"/>
  <c r="K41" i="111"/>
  <c r="J41" i="111"/>
  <c r="I41" i="111"/>
  <c r="H41" i="111"/>
  <c r="H48" i="111" s="1"/>
  <c r="M38" i="111"/>
  <c r="L38" i="111"/>
  <c r="K38" i="111"/>
  <c r="J38" i="111"/>
  <c r="I38" i="111"/>
  <c r="H38" i="111"/>
  <c r="M35" i="111"/>
  <c r="M48" i="111" s="1"/>
  <c r="L35" i="111"/>
  <c r="L48" i="111" s="1"/>
  <c r="K35" i="111"/>
  <c r="K48" i="111" s="1"/>
  <c r="J35" i="111"/>
  <c r="J48" i="111" s="1"/>
  <c r="I35" i="111"/>
  <c r="I48" i="111" s="1"/>
  <c r="H35" i="111"/>
  <c r="K31" i="111"/>
  <c r="J31" i="111"/>
  <c r="M30" i="111"/>
  <c r="M31" i="111" s="1"/>
  <c r="L30" i="111"/>
  <c r="K30" i="111"/>
  <c r="J30" i="111"/>
  <c r="I30" i="111"/>
  <c r="I31" i="111" s="1"/>
  <c r="H30" i="111"/>
  <c r="H31" i="111" s="1"/>
  <c r="M27" i="111"/>
  <c r="L27" i="111"/>
  <c r="K27" i="111"/>
  <c r="J27" i="111"/>
  <c r="I27" i="111"/>
  <c r="H27" i="111"/>
  <c r="M24" i="111"/>
  <c r="L24" i="111"/>
  <c r="L31" i="111" s="1"/>
  <c r="K24" i="111"/>
  <c r="J24" i="111"/>
  <c r="I24" i="111"/>
  <c r="H24" i="111"/>
  <c r="J20" i="111"/>
  <c r="M19" i="111"/>
  <c r="L19" i="111"/>
  <c r="K19" i="111"/>
  <c r="J19" i="111"/>
  <c r="I19" i="111"/>
  <c r="I20" i="111" s="1"/>
  <c r="H19" i="111"/>
  <c r="M16" i="111"/>
  <c r="L16" i="111"/>
  <c r="K16" i="111"/>
  <c r="J16" i="111"/>
  <c r="I16" i="111"/>
  <c r="H16" i="111"/>
  <c r="M14" i="111"/>
  <c r="L14" i="111"/>
  <c r="K14" i="111"/>
  <c r="J14" i="111"/>
  <c r="I14" i="111"/>
  <c r="H12" i="111"/>
  <c r="H14" i="111" s="1"/>
  <c r="M11" i="111"/>
  <c r="M20" i="111" s="1"/>
  <c r="L11" i="111"/>
  <c r="L20" i="111" s="1"/>
  <c r="K11" i="111"/>
  <c r="K20" i="111" s="1"/>
  <c r="J11" i="111"/>
  <c r="I11" i="111"/>
  <c r="H11" i="111"/>
  <c r="H58" i="110"/>
  <c r="H56" i="110"/>
  <c r="H49" i="110"/>
  <c r="L40" i="110"/>
  <c r="K40" i="110"/>
  <c r="J40" i="110"/>
  <c r="J41" i="110" s="1"/>
  <c r="M39" i="110"/>
  <c r="M40" i="110" s="1"/>
  <c r="M41" i="110" s="1"/>
  <c r="L39" i="110"/>
  <c r="K39" i="110"/>
  <c r="J39" i="110"/>
  <c r="I39" i="110"/>
  <c r="I40" i="110" s="1"/>
  <c r="H39" i="110"/>
  <c r="H40" i="110" s="1"/>
  <c r="H32" i="110"/>
  <c r="M29" i="110"/>
  <c r="L29" i="110"/>
  <c r="K29" i="110"/>
  <c r="J29" i="110"/>
  <c r="I29" i="110"/>
  <c r="M24" i="110"/>
  <c r="L24" i="110"/>
  <c r="K24" i="110"/>
  <c r="J24" i="110"/>
  <c r="I24" i="110"/>
  <c r="H24" i="110"/>
  <c r="M18" i="110"/>
  <c r="M30" i="110" s="1"/>
  <c r="L18" i="110"/>
  <c r="L30" i="110" s="1"/>
  <c r="L41" i="110" s="1"/>
  <c r="K18" i="110"/>
  <c r="J18" i="110"/>
  <c r="J30" i="110" s="1"/>
  <c r="I18" i="110"/>
  <c r="H11" i="110"/>
  <c r="H18" i="110" s="1"/>
  <c r="M249" i="109" l="1"/>
  <c r="J545" i="109"/>
  <c r="J257" i="109"/>
  <c r="J541" i="109"/>
  <c r="J527" i="109"/>
  <c r="J534" i="109" s="1"/>
  <c r="N517" i="109"/>
  <c r="L534" i="109"/>
  <c r="J248" i="109"/>
  <c r="L249" i="109"/>
  <c r="N535" i="109"/>
  <c r="O517" i="109"/>
  <c r="J76" i="109"/>
  <c r="M534" i="109"/>
  <c r="N538" i="109"/>
  <c r="N537" i="109" s="1"/>
  <c r="N249" i="109"/>
  <c r="O535" i="109"/>
  <c r="J353" i="109"/>
  <c r="O249" i="109"/>
  <c r="J69" i="109"/>
  <c r="K249" i="109"/>
  <c r="J535" i="109"/>
  <c r="K535" i="109"/>
  <c r="M367" i="109"/>
  <c r="M516" i="109" s="1"/>
  <c r="M517" i="109" s="1"/>
  <c r="M359" i="109"/>
  <c r="J543" i="109"/>
  <c r="O538" i="109"/>
  <c r="O537" i="109" s="1"/>
  <c r="J542" i="109"/>
  <c r="J14" i="109"/>
  <c r="L359" i="109"/>
  <c r="L367" i="109"/>
  <c r="L516" i="109" s="1"/>
  <c r="L517" i="109" s="1"/>
  <c r="K366" i="109"/>
  <c r="I73" i="111"/>
  <c r="I74" i="111" s="1"/>
  <c r="I77" i="111" s="1"/>
  <c r="I76" i="111" s="1"/>
  <c r="I30" i="110"/>
  <c r="H30" i="110"/>
  <c r="H41" i="110" s="1"/>
  <c r="K30" i="110"/>
  <c r="K41" i="110" s="1"/>
  <c r="K30" i="114"/>
  <c r="K45" i="114" s="1"/>
  <c r="K46" i="114" s="1"/>
  <c r="J30" i="114"/>
  <c r="J45" i="114" s="1"/>
  <c r="J46" i="114" s="1"/>
  <c r="H39" i="114"/>
  <c r="L30" i="114"/>
  <c r="L45" i="114" s="1"/>
  <c r="L46" i="114" s="1"/>
  <c r="M45" i="114"/>
  <c r="M46" i="114" s="1"/>
  <c r="I45" i="114"/>
  <c r="I46" i="114" s="1"/>
  <c r="H26" i="114"/>
  <c r="H30" i="114" s="1"/>
  <c r="M50" i="112"/>
  <c r="M87" i="112"/>
  <c r="H110" i="112"/>
  <c r="I50" i="112"/>
  <c r="K50" i="112"/>
  <c r="K111" i="112" s="1"/>
  <c r="K113" i="112" s="1"/>
  <c r="J73" i="112"/>
  <c r="L110" i="112"/>
  <c r="H50" i="112"/>
  <c r="J50" i="112"/>
  <c r="L50" i="112"/>
  <c r="K73" i="112"/>
  <c r="H87" i="112"/>
  <c r="J110" i="112"/>
  <c r="M73" i="112"/>
  <c r="M111" i="112" s="1"/>
  <c r="M113" i="112" s="1"/>
  <c r="I73" i="112"/>
  <c r="J87" i="112"/>
  <c r="K87" i="112"/>
  <c r="K95" i="112"/>
  <c r="I111" i="112"/>
  <c r="I113" i="112" s="1"/>
  <c r="L111" i="112"/>
  <c r="L113" i="112" s="1"/>
  <c r="H73" i="112"/>
  <c r="H111" i="112" s="1"/>
  <c r="H113" i="112" s="1"/>
  <c r="H74" i="111"/>
  <c r="H77" i="111" s="1"/>
  <c r="H76" i="111" s="1"/>
  <c r="J74" i="111"/>
  <c r="J77" i="111" s="1"/>
  <c r="J76" i="111" s="1"/>
  <c r="K74" i="111"/>
  <c r="K77" i="111" s="1"/>
  <c r="K76" i="111" s="1"/>
  <c r="L74" i="111"/>
  <c r="L77" i="111" s="1"/>
  <c r="L76" i="111" s="1"/>
  <c r="M74" i="111"/>
  <c r="M77" i="111" s="1"/>
  <c r="M76" i="111" s="1"/>
  <c r="H20" i="111"/>
  <c r="L43" i="110"/>
  <c r="L44" i="110"/>
  <c r="I41" i="110"/>
  <c r="M43" i="110"/>
  <c r="M44" i="110"/>
  <c r="J43" i="110"/>
  <c r="J44" i="110"/>
  <c r="J249" i="109" l="1"/>
  <c r="M538" i="109"/>
  <c r="M537" i="109" s="1"/>
  <c r="M361" i="109"/>
  <c r="M544" i="109"/>
  <c r="M547" i="109" s="1"/>
  <c r="L544" i="109"/>
  <c r="L547" i="109" s="1"/>
  <c r="L361" i="109"/>
  <c r="K367" i="109"/>
  <c r="K516" i="109" s="1"/>
  <c r="K359" i="109"/>
  <c r="J366" i="109"/>
  <c r="J367" i="109" s="1"/>
  <c r="J516" i="109" s="1"/>
  <c r="L538" i="109"/>
  <c r="L537" i="109" s="1"/>
  <c r="H45" i="114"/>
  <c r="H46" i="114" s="1"/>
  <c r="J111" i="112"/>
  <c r="J113" i="112" s="1"/>
  <c r="H44" i="110"/>
  <c r="H43" i="110"/>
  <c r="K43" i="110"/>
  <c r="K44" i="110"/>
  <c r="I44" i="110"/>
  <c r="I43" i="110"/>
  <c r="J359" i="109" l="1"/>
  <c r="J544" i="109" s="1"/>
  <c r="J547" i="109" s="1"/>
  <c r="K544" i="109"/>
  <c r="K547" i="109" s="1"/>
  <c r="K361" i="109"/>
  <c r="J361" i="109" s="1"/>
  <c r="K517" i="109"/>
  <c r="K538" i="109"/>
  <c r="K537" i="109" s="1"/>
  <c r="J517" i="109"/>
  <c r="J538" i="109"/>
  <c r="J537" i="109" s="1"/>
  <c r="J21" i="72" l="1"/>
  <c r="J16" i="72"/>
  <c r="L39" i="107" l="1"/>
  <c r="M39" i="107"/>
  <c r="N39" i="107"/>
  <c r="O39" i="107"/>
  <c r="P39" i="107"/>
  <c r="L19" i="107"/>
  <c r="K16" i="107"/>
  <c r="K36" i="107" l="1"/>
  <c r="L114" i="108" l="1"/>
  <c r="M114" i="108"/>
  <c r="N114" i="108"/>
  <c r="O114" i="108"/>
  <c r="P114" i="108"/>
  <c r="K31" i="108"/>
  <c r="L32" i="108"/>
  <c r="M32" i="108"/>
  <c r="N32" i="108"/>
  <c r="H72" i="72" l="1"/>
  <c r="L115" i="108" l="1"/>
  <c r="M115" i="108"/>
  <c r="N115" i="108"/>
  <c r="O115" i="108"/>
  <c r="P115" i="108"/>
  <c r="K29" i="108"/>
  <c r="K115" i="108" s="1"/>
  <c r="O116" i="108" l="1"/>
  <c r="P116" i="108"/>
  <c r="O113" i="108"/>
  <c r="P113" i="108"/>
  <c r="O112" i="108"/>
  <c r="P112" i="108"/>
  <c r="M116" i="108" l="1"/>
  <c r="N116" i="108"/>
  <c r="L116" i="108"/>
  <c r="P83" i="108"/>
  <c r="O83" i="108"/>
  <c r="N83" i="108"/>
  <c r="M83" i="108"/>
  <c r="M84" i="108" s="1"/>
  <c r="L83" i="108"/>
  <c r="K82" i="108"/>
  <c r="K83" i="108" s="1"/>
  <c r="P81" i="108"/>
  <c r="O81" i="108"/>
  <c r="N81" i="108"/>
  <c r="N84" i="108" s="1"/>
  <c r="M81" i="108"/>
  <c r="L81" i="108"/>
  <c r="K80" i="108"/>
  <c r="K81" i="108" s="1"/>
  <c r="K106" i="108"/>
  <c r="P89" i="108"/>
  <c r="P104" i="108" s="1"/>
  <c r="O89" i="108"/>
  <c r="O104" i="108" s="1"/>
  <c r="N89" i="108"/>
  <c r="N104" i="108" s="1"/>
  <c r="M89" i="108"/>
  <c r="M104" i="108" s="1"/>
  <c r="L89" i="108"/>
  <c r="L104" i="108" s="1"/>
  <c r="K88" i="108"/>
  <c r="K87" i="108"/>
  <c r="K86" i="108"/>
  <c r="K134" i="108"/>
  <c r="K126" i="108"/>
  <c r="N113" i="108"/>
  <c r="M113" i="108"/>
  <c r="L113" i="108"/>
  <c r="N112" i="108"/>
  <c r="M112" i="108"/>
  <c r="L112" i="108"/>
  <c r="P76" i="108"/>
  <c r="O76" i="108"/>
  <c r="N76" i="108"/>
  <c r="M76" i="108"/>
  <c r="L76" i="108"/>
  <c r="K74" i="108"/>
  <c r="K73" i="108"/>
  <c r="P72" i="108"/>
  <c r="O72" i="108"/>
  <c r="N72" i="108"/>
  <c r="M72" i="108"/>
  <c r="L72" i="108"/>
  <c r="K71" i="108"/>
  <c r="K70" i="108"/>
  <c r="K69" i="108"/>
  <c r="K68" i="108"/>
  <c r="P64" i="108"/>
  <c r="O64" i="108"/>
  <c r="N64" i="108"/>
  <c r="M64" i="108"/>
  <c r="L64" i="108"/>
  <c r="K63" i="108"/>
  <c r="K64" i="108" s="1"/>
  <c r="P62" i="108"/>
  <c r="O62" i="108"/>
  <c r="N62" i="108"/>
  <c r="M62" i="108"/>
  <c r="L62" i="108"/>
  <c r="K61" i="108"/>
  <c r="K60" i="108"/>
  <c r="K59" i="108"/>
  <c r="K58" i="108"/>
  <c r="P57" i="108"/>
  <c r="O57" i="108"/>
  <c r="N57" i="108"/>
  <c r="M57" i="108"/>
  <c r="L57" i="108"/>
  <c r="K56" i="108"/>
  <c r="K57" i="108" s="1"/>
  <c r="P55" i="108"/>
  <c r="O55" i="108"/>
  <c r="N55" i="108"/>
  <c r="M55" i="108"/>
  <c r="L55" i="108"/>
  <c r="K54" i="108"/>
  <c r="K53" i="108"/>
  <c r="K52" i="108"/>
  <c r="K51" i="108"/>
  <c r="K50" i="108"/>
  <c r="P46" i="108"/>
  <c r="O46" i="108"/>
  <c r="N46" i="108"/>
  <c r="M46" i="108"/>
  <c r="L46" i="108"/>
  <c r="K45" i="108"/>
  <c r="K44" i="108"/>
  <c r="K43" i="108"/>
  <c r="P42" i="108"/>
  <c r="O42" i="108"/>
  <c r="N42" i="108"/>
  <c r="M42" i="108"/>
  <c r="L42" i="108"/>
  <c r="K41" i="108"/>
  <c r="K40" i="108"/>
  <c r="K39" i="108"/>
  <c r="P38" i="108"/>
  <c r="O38" i="108"/>
  <c r="N38" i="108"/>
  <c r="M38" i="108"/>
  <c r="L38" i="108"/>
  <c r="K37" i="108"/>
  <c r="K38" i="108" s="1"/>
  <c r="P36" i="108"/>
  <c r="O36" i="108"/>
  <c r="N36" i="108"/>
  <c r="M36" i="108"/>
  <c r="L36" i="108"/>
  <c r="K35" i="108"/>
  <c r="K34" i="108"/>
  <c r="K33" i="108"/>
  <c r="P32" i="108"/>
  <c r="O32" i="108"/>
  <c r="K30" i="108"/>
  <c r="K28" i="108"/>
  <c r="K27" i="108"/>
  <c r="K26" i="108"/>
  <c r="P21" i="108"/>
  <c r="P22" i="108" s="1"/>
  <c r="O21" i="108"/>
  <c r="N21" i="108"/>
  <c r="M21" i="108"/>
  <c r="L21" i="108"/>
  <c r="K20" i="108"/>
  <c r="K21" i="108" s="1"/>
  <c r="P19" i="108"/>
  <c r="O19" i="108"/>
  <c r="N19" i="108"/>
  <c r="M19" i="108"/>
  <c r="L19" i="108"/>
  <c r="K18" i="108"/>
  <c r="K17" i="108"/>
  <c r="K16" i="108"/>
  <c r="P15" i="108"/>
  <c r="O15" i="108"/>
  <c r="N15" i="108"/>
  <c r="M15" i="108"/>
  <c r="L15" i="108"/>
  <c r="K13" i="108"/>
  <c r="K12" i="108"/>
  <c r="K11" i="108"/>
  <c r="K114" i="108" l="1"/>
  <c r="O22" i="108"/>
  <c r="K42" i="108"/>
  <c r="K32" i="108"/>
  <c r="K111" i="108"/>
  <c r="L22" i="108"/>
  <c r="M22" i="108"/>
  <c r="L117" i="108"/>
  <c r="P111" i="108"/>
  <c r="P117" i="108" s="1"/>
  <c r="N22" i="108"/>
  <c r="K84" i="108"/>
  <c r="K116" i="108"/>
  <c r="M111" i="108"/>
  <c r="M117" i="108" s="1"/>
  <c r="O84" i="108"/>
  <c r="O111" i="108"/>
  <c r="O117" i="108" s="1"/>
  <c r="L84" i="108"/>
  <c r="P84" i="108"/>
  <c r="N111" i="108"/>
  <c r="N47" i="108"/>
  <c r="P65" i="108"/>
  <c r="N65" i="108"/>
  <c r="P77" i="108"/>
  <c r="M77" i="108"/>
  <c r="K89" i="108"/>
  <c r="K104" i="108" s="1"/>
  <c r="O77" i="108"/>
  <c r="O65" i="108"/>
  <c r="L65" i="108"/>
  <c r="L77" i="108"/>
  <c r="O47" i="108"/>
  <c r="M65" i="108"/>
  <c r="L47" i="108"/>
  <c r="P47" i="108"/>
  <c r="M47" i="108"/>
  <c r="K76" i="108"/>
  <c r="N77" i="108"/>
  <c r="N117" i="108"/>
  <c r="K137" i="108"/>
  <c r="K113" i="108"/>
  <c r="K62" i="108"/>
  <c r="K112" i="108"/>
  <c r="K46" i="108"/>
  <c r="K72" i="108"/>
  <c r="K36" i="108"/>
  <c r="K55" i="108"/>
  <c r="K15" i="108"/>
  <c r="K19" i="108"/>
  <c r="K56" i="107"/>
  <c r="P37" i="107"/>
  <c r="O37" i="107"/>
  <c r="N37" i="107"/>
  <c r="M37" i="107"/>
  <c r="L37" i="107"/>
  <c r="K35" i="107"/>
  <c r="K34" i="107"/>
  <c r="K33" i="107"/>
  <c r="K48"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105" i="108" l="1"/>
  <c r="M107" i="108"/>
  <c r="M108" i="108" s="1"/>
  <c r="O107" i="108"/>
  <c r="K22" i="108"/>
  <c r="L107" i="108"/>
  <c r="L108" i="108" s="1"/>
  <c r="N107" i="108"/>
  <c r="N108" i="108" s="1"/>
  <c r="P107" i="108"/>
  <c r="P108" i="108" s="1"/>
  <c r="O108" i="108"/>
  <c r="K65" i="108"/>
  <c r="K47" i="108"/>
  <c r="K77" i="108"/>
  <c r="K117" i="108"/>
  <c r="K58" i="107"/>
  <c r="O38" i="107"/>
  <c r="O40" i="107" s="1"/>
  <c r="M38" i="107"/>
  <c r="M40" i="107" s="1"/>
  <c r="K26" i="107"/>
  <c r="N38" i="107"/>
  <c r="N41" i="107" s="1"/>
  <c r="K37" i="107"/>
  <c r="K32" i="107"/>
  <c r="L38" i="107"/>
  <c r="L40" i="107" s="1"/>
  <c r="P38" i="107"/>
  <c r="P40" i="107" s="1"/>
  <c r="P41" i="107" l="1"/>
  <c r="K38" i="107"/>
  <c r="K40" i="107" s="1"/>
  <c r="K107" i="108"/>
  <c r="K108" i="108" s="1"/>
  <c r="O41" i="107"/>
  <c r="N40" i="107"/>
  <c r="K41" i="107" l="1"/>
  <c r="H90" i="72" l="1"/>
  <c r="H97" i="72"/>
  <c r="I16" i="72"/>
  <c r="I21" i="72"/>
  <c r="I24" i="72"/>
  <c r="I26" i="72"/>
  <c r="J24" i="72"/>
  <c r="J27" i="72" s="1"/>
  <c r="J26" i="72"/>
  <c r="K16" i="72"/>
  <c r="K21" i="72"/>
  <c r="K24" i="72"/>
  <c r="K26" i="72"/>
  <c r="L16" i="72"/>
  <c r="L21" i="72"/>
  <c r="L24" i="72"/>
  <c r="L26" i="72"/>
  <c r="M16" i="72"/>
  <c r="M21" i="72"/>
  <c r="M24" i="72"/>
  <c r="M26" i="72"/>
  <c r="H10" i="72"/>
  <c r="H11" i="72"/>
  <c r="H12" i="72"/>
  <c r="H14" i="72"/>
  <c r="H15" i="72"/>
  <c r="H83" i="72" s="1"/>
  <c r="H17" i="72"/>
  <c r="H20" i="72"/>
  <c r="H22" i="72"/>
  <c r="H24" i="72" s="1"/>
  <c r="H25" i="72"/>
  <c r="H26" i="72" s="1"/>
  <c r="H70" i="94"/>
  <c r="H25" i="94"/>
  <c r="H21" i="94"/>
  <c r="H22" i="94" s="1"/>
  <c r="H20" i="94"/>
  <c r="H17" i="94"/>
  <c r="H13" i="94"/>
  <c r="H15" i="94" s="1"/>
  <c r="H27" i="94"/>
  <c r="H29" i="94"/>
  <c r="H31" i="94"/>
  <c r="H38" i="94"/>
  <c r="H40" i="94"/>
  <c r="H47" i="94"/>
  <c r="H54" i="94"/>
  <c r="H56" i="94"/>
  <c r="M25" i="94"/>
  <c r="M22" i="94"/>
  <c r="M20" i="94"/>
  <c r="M17" i="94"/>
  <c r="M15" i="94"/>
  <c r="M12" i="94"/>
  <c r="M27" i="94"/>
  <c r="M29" i="94"/>
  <c r="M31" i="94"/>
  <c r="M38" i="94"/>
  <c r="M40" i="94"/>
  <c r="M47" i="94"/>
  <c r="M54" i="94"/>
  <c r="M57" i="94" s="1"/>
  <c r="M56" i="94"/>
  <c r="L25" i="94"/>
  <c r="L22" i="94"/>
  <c r="L20" i="94"/>
  <c r="L17" i="94"/>
  <c r="L15" i="94"/>
  <c r="L12" i="94"/>
  <c r="L27" i="94"/>
  <c r="L29" i="94"/>
  <c r="L31" i="94"/>
  <c r="L38" i="94"/>
  <c r="L40" i="94"/>
  <c r="L47" i="94"/>
  <c r="L54" i="94"/>
  <c r="L56" i="94"/>
  <c r="K25" i="94"/>
  <c r="K22" i="94"/>
  <c r="K20" i="94"/>
  <c r="K17" i="94"/>
  <c r="K15" i="94"/>
  <c r="K12" i="94"/>
  <c r="K27" i="94"/>
  <c r="K29" i="94"/>
  <c r="K31" i="94"/>
  <c r="K38" i="94"/>
  <c r="K40" i="94"/>
  <c r="K54" i="94"/>
  <c r="K56" i="94"/>
  <c r="J32" i="94"/>
  <c r="J38" i="94"/>
  <c r="J48" i="94" s="1"/>
  <c r="J54" i="94"/>
  <c r="J56" i="94"/>
  <c r="I25" i="94"/>
  <c r="I22" i="94"/>
  <c r="I20" i="94"/>
  <c r="I17" i="94"/>
  <c r="I15" i="94"/>
  <c r="I12" i="94"/>
  <c r="I27" i="94"/>
  <c r="I29" i="94"/>
  <c r="I31" i="94"/>
  <c r="I38" i="94"/>
  <c r="I40" i="94"/>
  <c r="I47" i="94"/>
  <c r="I54" i="94"/>
  <c r="I57" i="94" s="1"/>
  <c r="I56" i="94"/>
  <c r="H10" i="94"/>
  <c r="I83" i="72"/>
  <c r="J83" i="72"/>
  <c r="K83" i="72"/>
  <c r="L83" i="72"/>
  <c r="M83" i="72"/>
  <c r="J60" i="72"/>
  <c r="I60" i="72"/>
  <c r="M80" i="72"/>
  <c r="M81" i="72" s="1"/>
  <c r="M82" i="72" s="1"/>
  <c r="L80" i="72"/>
  <c r="K80" i="72"/>
  <c r="J80" i="72"/>
  <c r="I80" i="72"/>
  <c r="H79" i="72"/>
  <c r="H80" i="72"/>
  <c r="M78" i="72"/>
  <c r="L78" i="72"/>
  <c r="L81" i="72" s="1"/>
  <c r="L82" i="72" s="1"/>
  <c r="K78" i="72"/>
  <c r="J78" i="72"/>
  <c r="I78" i="72"/>
  <c r="H75" i="72"/>
  <c r="H78" i="72" s="1"/>
  <c r="M74" i="72"/>
  <c r="L74" i="72"/>
  <c r="K74" i="72"/>
  <c r="J74" i="72"/>
  <c r="I74" i="72"/>
  <c r="H74" i="72"/>
  <c r="M68" i="72"/>
  <c r="M69" i="72" s="1"/>
  <c r="L68" i="72"/>
  <c r="L69" i="72" s="1"/>
  <c r="K68" i="72"/>
  <c r="K69" i="72"/>
  <c r="J68" i="72"/>
  <c r="J69" i="72" s="1"/>
  <c r="I68" i="72"/>
  <c r="I69" i="72" s="1"/>
  <c r="H67" i="72"/>
  <c r="H68" i="72" s="1"/>
  <c r="H69" i="72" s="1"/>
  <c r="M64" i="72"/>
  <c r="M65" i="72" s="1"/>
  <c r="L64" i="72"/>
  <c r="L65" i="72" s="1"/>
  <c r="K64" i="72"/>
  <c r="K65" i="72" s="1"/>
  <c r="J64" i="72"/>
  <c r="J65" i="72" s="1"/>
  <c r="I64" i="72"/>
  <c r="I65" i="72" s="1"/>
  <c r="H63" i="72"/>
  <c r="H64" i="72" s="1"/>
  <c r="H65" i="72" s="1"/>
  <c r="M60" i="72"/>
  <c r="L60" i="72"/>
  <c r="K60" i="72"/>
  <c r="H59" i="72"/>
  <c r="H60" i="72" s="1"/>
  <c r="M58" i="72"/>
  <c r="L58" i="72"/>
  <c r="K58" i="72"/>
  <c r="J58" i="72"/>
  <c r="I58" i="72"/>
  <c r="H57" i="72"/>
  <c r="H58" i="72" s="1"/>
  <c r="M56" i="72"/>
  <c r="L56" i="72"/>
  <c r="K56" i="72"/>
  <c r="J56" i="72"/>
  <c r="I56" i="72"/>
  <c r="H55" i="72"/>
  <c r="H56" i="72" s="1"/>
  <c r="M54" i="72"/>
  <c r="L54" i="72"/>
  <c r="K54" i="72"/>
  <c r="J54" i="72"/>
  <c r="I54" i="72"/>
  <c r="H53" i="72"/>
  <c r="H54" i="72" s="1"/>
  <c r="M52" i="72"/>
  <c r="L52" i="72"/>
  <c r="K52" i="72"/>
  <c r="J52" i="72"/>
  <c r="I52" i="72"/>
  <c r="H51" i="72"/>
  <c r="H52" i="72" s="1"/>
  <c r="M50" i="72"/>
  <c r="L50" i="72"/>
  <c r="K50" i="72"/>
  <c r="J50" i="72"/>
  <c r="I50" i="72"/>
  <c r="H48" i="72"/>
  <c r="H50" i="72" s="1"/>
  <c r="M47" i="72"/>
  <c r="L47" i="72"/>
  <c r="K47" i="72"/>
  <c r="J47" i="72"/>
  <c r="I47" i="72"/>
  <c r="H46" i="72"/>
  <c r="H47" i="72" s="1"/>
  <c r="M45" i="72"/>
  <c r="L45" i="72"/>
  <c r="K45" i="72"/>
  <c r="J45" i="72"/>
  <c r="I45" i="72"/>
  <c r="H44" i="72"/>
  <c r="H45" i="72" s="1"/>
  <c r="M43" i="72"/>
  <c r="L43" i="72"/>
  <c r="K43" i="72"/>
  <c r="J43" i="72"/>
  <c r="I43" i="72"/>
  <c r="H42" i="72"/>
  <c r="H43" i="72" s="1"/>
  <c r="M41" i="72"/>
  <c r="L41" i="72"/>
  <c r="K41" i="72"/>
  <c r="J41" i="72"/>
  <c r="I41" i="72"/>
  <c r="H40" i="72"/>
  <c r="H41" i="72" s="1"/>
  <c r="M39" i="72"/>
  <c r="L39" i="72"/>
  <c r="K39" i="72"/>
  <c r="J39" i="72"/>
  <c r="I39" i="72"/>
  <c r="H38" i="72"/>
  <c r="H39" i="72" s="1"/>
  <c r="M37" i="72"/>
  <c r="L37" i="72"/>
  <c r="K37" i="72"/>
  <c r="J37" i="72"/>
  <c r="I37" i="72"/>
  <c r="H36" i="72"/>
  <c r="H37" i="72" s="1"/>
  <c r="M35" i="72"/>
  <c r="L35" i="72"/>
  <c r="K35" i="72"/>
  <c r="J35" i="72"/>
  <c r="I35" i="72"/>
  <c r="H34" i="72"/>
  <c r="H35" i="72" s="1"/>
  <c r="M33" i="72"/>
  <c r="L33" i="72"/>
  <c r="K33" i="72"/>
  <c r="J33" i="72"/>
  <c r="I33" i="72"/>
  <c r="H32" i="72"/>
  <c r="H33" i="72"/>
  <c r="M31" i="72"/>
  <c r="L31" i="72"/>
  <c r="K31" i="72"/>
  <c r="J31" i="72"/>
  <c r="I31" i="72"/>
  <c r="H29" i="72"/>
  <c r="H31" i="72" s="1"/>
  <c r="L57" i="94" l="1"/>
  <c r="K48" i="94"/>
  <c r="H48" i="94"/>
  <c r="H32" i="94"/>
  <c r="J57" i="94"/>
  <c r="J58" i="94" s="1"/>
  <c r="K61" i="72"/>
  <c r="J61" i="72"/>
  <c r="K32" i="94"/>
  <c r="K58" i="94" s="1"/>
  <c r="H57" i="94"/>
  <c r="I48" i="94"/>
  <c r="M48" i="94"/>
  <c r="H21" i="72"/>
  <c r="J81" i="72"/>
  <c r="J82" i="72" s="1"/>
  <c r="K57" i="94"/>
  <c r="L32" i="94"/>
  <c r="L58" i="94" s="1"/>
  <c r="L27" i="72"/>
  <c r="L84" i="72" s="1"/>
  <c r="L85" i="72" s="1"/>
  <c r="I32" i="94"/>
  <c r="L48" i="94"/>
  <c r="M32" i="94"/>
  <c r="M27" i="72"/>
  <c r="H100" i="72"/>
  <c r="K70" i="72"/>
  <c r="H16" i="72"/>
  <c r="H27" i="72" s="1"/>
  <c r="K27" i="72"/>
  <c r="I27" i="72"/>
  <c r="I61" i="72"/>
  <c r="I81" i="72"/>
  <c r="I82" i="72" s="1"/>
  <c r="H81" i="72"/>
  <c r="H82" i="72" s="1"/>
  <c r="K81" i="72"/>
  <c r="K82" i="72" s="1"/>
  <c r="J84" i="72"/>
  <c r="J85" i="72" s="1"/>
  <c r="H61" i="72"/>
  <c r="L70" i="72"/>
  <c r="H58" i="94" l="1"/>
  <c r="H65" i="94" s="1"/>
  <c r="H64" i="94" s="1"/>
  <c r="H76" i="94" s="1"/>
  <c r="M70" i="72"/>
  <c r="M84" i="72"/>
  <c r="M85" i="72" s="1"/>
  <c r="M58" i="94"/>
  <c r="I70" i="72"/>
  <c r="I84" i="72"/>
  <c r="I85" i="72" s="1"/>
  <c r="I58" i="94"/>
  <c r="K84" i="72"/>
  <c r="K85" i="72" s="1"/>
  <c r="H70" i="72"/>
  <c r="J70" i="72"/>
  <c r="H84" i="72"/>
  <c r="H85" i="72" s="1"/>
</calcChain>
</file>

<file path=xl/sharedStrings.xml><?xml version="1.0" encoding="utf-8"?>
<sst xmlns="http://schemas.openxmlformats.org/spreadsheetml/2006/main" count="3826" uniqueCount="1043">
  <si>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</si>
  <si>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</si>
  <si>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</si>
  <si>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</si>
  <si>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</si>
  <si>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</si>
  <si>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</si>
  <si>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</si>
  <si>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</si>
  <si>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</si>
  <si>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</si>
  <si>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</si>
  <si>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</si>
  <si>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</si>
  <si>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</si>
  <si>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</si>
  <si>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</si>
  <si>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</si>
  <si>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</si>
  <si>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</si>
  <si>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</si>
  <si>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</si>
  <si>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</si>
  <si>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</si>
  <si>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</si>
  <si>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</si>
  <si>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</si>
  <si>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</si>
  <si>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</si>
  <si>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</si>
  <si>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</si>
  <si>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</si>
  <si>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</si>
  <si>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</si>
  <si>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</si>
  <si>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</si>
  <si>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</si>
  <si>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</si>
  <si>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</si>
  <si>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</si>
  <si>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</si>
  <si>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</si>
  <si>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</si>
  <si>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</si>
  <si>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</si>
  <si>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</si>
  <si>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</si>
  <si>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</si>
  <si>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</si>
  <si>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</si>
  <si>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</si>
  <si>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</si>
  <si>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</si>
  <si>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</si>
  <si>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</si>
  <si>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</si>
  <si>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</si>
  <si>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</si>
  <si>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</si>
  <si>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</si>
  <si>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</si>
  <si>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</si>
  <si>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</si>
  <si>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</si>
  <si>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</si>
  <si>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</si>
  <si>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</si>
  <si>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</si>
  <si>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</si>
  <si>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</si>
  <si>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</si>
  <si>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</si>
  <si>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</si>
  <si>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</si>
  <si>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</si>
  <si>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</si>
  <si>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</si>
  <si>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</si>
  <si>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</si>
  <si>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</si>
  <si>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</si>
  <si>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</si>
  <si>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</si>
  <si>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</si>
  <si>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</si>
  <si>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</si>
  <si>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</si>
  <si>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</si>
  <si>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</si>
  <si>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</si>
  <si>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</si>
  <si>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</si>
  <si>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</si>
  <si>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</si>
  <si>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</si>
  <si>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</si>
  <si>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</si>
  <si>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</si>
  <si>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</si>
  <si>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</si>
  <si>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</si>
  <si>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</si>
  <si>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</si>
  <si>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</si>
  <si>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</si>
  <si>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</si>
  <si>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</si>
  <si>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</si>
  <si>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</si>
  <si>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</si>
  <si>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</si>
  <si>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</si>
  <si>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</si>
  <si>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</si>
  <si>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</si>
  <si>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</si>
  <si>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</si>
  <si>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</si>
  <si>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</si>
  <si>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</si>
  <si>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</si>
  <si>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</si>
  <si>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</si>
  <si>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</si>
  <si>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</si>
  <si>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</si>
  <si>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</si>
  <si>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</si>
  <si>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</si>
  <si>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</si>
  <si>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</si>
  <si>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</si>
  <si>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</si>
  <si>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</si>
  <si>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</si>
  <si>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</si>
  <si>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</si>
  <si>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</si>
  <si>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</si>
  <si>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</si>
  <si>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</si>
  <si>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</si>
  <si>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</si>
  <si>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</si>
  <si>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</si>
  <si>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</si>
  <si>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</si>
  <si>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</si>
  <si>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</si>
  <si>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</si>
  <si>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</si>
  <si>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</si>
  <si>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</si>
  <si>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</si>
  <si>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</si>
  <si>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</si>
  <si>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</si>
  <si>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</si>
  <si>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</si>
  <si>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</si>
  <si>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</si>
  <si>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</si>
  <si>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</si>
  <si>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</si>
  <si>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</si>
  <si>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</si>
  <si>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</si>
  <si>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</si>
  <si>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</si>
  <si>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</si>
  <si>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</si>
  <si>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</si>
  <si>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</si>
  <si>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</si>
  <si>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</si>
  <si>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</si>
  <si>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</si>
  <si>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</si>
  <si>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</si>
  <si>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</si>
  <si>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</si>
  <si>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</si>
  <si>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</si>
  <si>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</si>
  <si>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</si>
  <si>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</si>
  <si>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</si>
  <si>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</si>
  <si>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</si>
  <si>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</si>
  <si>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</si>
  <si>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</si>
  <si>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</si>
  <si>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</si>
  <si>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</si>
  <si>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</si>
  <si>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</si>
  <si>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</si>
  <si>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</si>
  <si>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</si>
  <si>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</si>
  <si>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</si>
  <si>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</si>
  <si>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</si>
  <si>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</si>
  <si>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</si>
  <si>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</si>
  <si>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</si>
  <si>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</si>
  <si>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</si>
  <si>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</si>
  <si>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</si>
  <si>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</si>
  <si>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</si>
  <si>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</si>
  <si>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</si>
  <si>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</si>
  <si>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</si>
  <si>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</si>
  <si>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</si>
  <si>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</si>
  <si>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</si>
  <si>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</si>
  <si>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</si>
  <si>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</si>
  <si>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</si>
  <si>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</si>
  <si>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</si>
  <si>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</si>
  <si>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</si>
  <si>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</si>
  <si>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</si>
  <si>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</si>
  <si>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</si>
  <si>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</si>
  <si>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</si>
  <si>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</si>
  <si>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</si>
  <si>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</si>
  <si>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</si>
  <si>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</si>
  <si>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</si>
  <si>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</si>
  <si>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</si>
  <si>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</si>
  <si>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</si>
  <si>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</si>
  <si>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</si>
  <si>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</si>
  <si>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</si>
  <si>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</si>
  <si>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</si>
  <si>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</si>
  <si>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</si>
  <si>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</si>
  <si>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</si>
  <si>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</si>
  <si>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</si>
  <si>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</si>
  <si>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</si>
  <si>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</si>
  <si>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</si>
  <si>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</si>
  <si>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</si>
  <si>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</si>
  <si>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</si>
  <si>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</si>
  <si>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</si>
  <si>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</si>
  <si>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</si>
  <si>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</si>
  <si>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</si>
  <si>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</si>
  <si>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</si>
  <si>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</si>
  <si>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</si>
  <si>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</si>
  <si>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</si>
  <si>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</si>
  <si>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</si>
  <si>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EKONOMINĖS PLĖTROS IR VERSLO SKATINIMO PROGRAMA (05)</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</si>
  <si>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</si>
  <si>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</si>
  <si>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</si>
  <si>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</si>
  <si>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</si>
  <si>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</si>
  <si>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</si>
  <si>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</si>
  <si>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</si>
  <si>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</si>
  <si>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</si>
  <si>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</si>
  <si>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</si>
  <si>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</si>
  <si>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</si>
  <si>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</si>
  <si>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</si>
  <si>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Atviro jaunimo centro veikla</t>
  </si>
  <si>
    <t>Ikimokyklinio ugdymo įstaigoms turtui apdrausti</t>
  </si>
  <si>
    <t>Apdraustų ikimokyklinio ugdymo įstaigų skaičius</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</si>
  <si>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</si>
  <si>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</si>
  <si>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</si>
  <si>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</si>
  <si>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</si>
  <si>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</si>
  <si>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</si>
  <si>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</si>
  <si>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</si>
  <si>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</si>
  <si>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</si>
  <si>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</si>
  <si>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</si>
  <si>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</si>
  <si>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</si>
  <si>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</si>
  <si>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</si>
  <si>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</si>
  <si>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</si>
  <si>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</si>
  <si>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</si>
  <si>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</si>
  <si>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</si>
  <si>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</si>
  <si>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</si>
  <si>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</si>
  <si>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</si>
  <si>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</si>
  <si>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</si>
  <si>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
</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</si>
  <si>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</si>
  <si>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</si>
  <si>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</si>
  <si>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</si>
  <si>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Kurti tvarią socialinę ir ekonominę kultūros vertę Panevėžyje</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</si>
  <si>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</si>
  <si>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</si>
  <si>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</si>
  <si>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</si>
  <si>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</si>
  <si>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</si>
  <si>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</si>
  <si>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</si>
  <si>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</si>
  <si>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</si>
  <si>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</si>
  <si>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</si>
  <si>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</si>
  <si>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</si>
  <si>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</si>
  <si>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</si>
  <si>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</si>
  <si>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</si>
  <si>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</si>
  <si>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</si>
  <si>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</si>
  <si>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</si>
  <si>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</si>
  <si>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</si>
  <si>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</si>
  <si>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</si>
  <si>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</si>
  <si>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</si>
  <si>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</si>
  <si>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</si>
  <si>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</si>
  <si>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</si>
  <si>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</si>
  <si>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</si>
  <si>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</si>
  <si>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</si>
  <si>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</si>
  <si>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</si>
  <si>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</si>
  <si>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</si>
  <si>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</si>
  <si>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</si>
  <si>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</si>
  <si>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</si>
  <si>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</si>
  <si>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</si>
  <si>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</si>
  <si>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</si>
  <si>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</si>
  <si>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</si>
  <si>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</si>
  <si>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</si>
  <si>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</si>
  <si>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</si>
  <si>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</si>
  <si>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</si>
  <si>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</si>
  <si>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</si>
  <si>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</si>
  <si>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</si>
  <si>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</si>
  <si>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</si>
  <si>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</si>
  <si>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</si>
  <si>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Vidutinė tikėtina gyvenimo trukmė (metais) ir santykis su šalies rodikliu (proc.)</t>
  </si>
  <si>
    <t>Išvengiamas mirtingumo (proc.) ir santykis su šalies rodikliu (proc.)</t>
  </si>
  <si>
    <t>Mokslo projektų dalinis finansavimas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</si>
  <si>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</si>
  <si>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</si>
  <si>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</si>
  <si>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</si>
  <si>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</si>
  <si>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</si>
  <si>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 xml:space="preserve">Įgyvendinti projektą „Mokyklų aprūpinimas gamtos ir technologinių mokslų priemonėmis“  </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</si>
  <si>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</si>
  <si>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</si>
  <si>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</si>
  <si>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</si>
  <si>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</si>
  <si>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</si>
  <si>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</si>
  <si>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</si>
  <si>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</si>
  <si>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</si>
  <si>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</si>
  <si>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</si>
  <si>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</si>
  <si>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</si>
  <si>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</si>
  <si>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</si>
  <si>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</si>
  <si>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</si>
  <si>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</si>
  <si>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</si>
  <si>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</si>
  <si>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</si>
  <si>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</si>
  <si>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</si>
  <si>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</si>
  <si>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</si>
  <si>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93/30</t>
  </si>
  <si>
    <t>93/27</t>
  </si>
  <si>
    <t>421</t>
  </si>
  <si>
    <t>430</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</si>
  <si>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</si>
  <si>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</si>
  <si>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</si>
  <si>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</si>
  <si>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</si>
  <si>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</si>
  <si>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</si>
  <si>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</si>
  <si>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</si>
  <si>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123</t>
  </si>
  <si>
    <t>120</t>
  </si>
  <si>
    <t>MK</t>
  </si>
  <si>
    <t>VKI</t>
  </si>
  <si>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</si>
  <si>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</si>
  <si>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</si>
  <si>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</si>
  <si>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</si>
  <si>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</si>
  <si>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</si>
  <si>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</si>
  <si>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</si>
  <si>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</si>
  <si>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</si>
  <si>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</si>
  <si>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</si>
  <si>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</si>
  <si>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</si>
  <si>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</si>
  <si>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</si>
  <si>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</si>
  <si>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</si>
  <si>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</si>
  <si>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</si>
  <si>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</si>
  <si>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</si>
  <si>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</si>
  <si>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</si>
  <si>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</si>
  <si>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</si>
  <si>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</si>
  <si>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</si>
  <si>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</si>
  <si>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</si>
  <si>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</si>
  <si>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</si>
  <si>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</si>
  <si>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</si>
  <si>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</si>
  <si>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</si>
  <si>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</si>
  <si>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</si>
  <si>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</si>
  <si>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</si>
  <si>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</si>
  <si>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</si>
  <si>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</si>
  <si>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</si>
  <si>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</si>
  <si>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</si>
  <si>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</si>
  <si>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</si>
  <si>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</si>
  <si>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</si>
  <si>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</si>
  <si>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</si>
  <si>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</si>
  <si>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</si>
  <si>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</si>
  <si>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</si>
  <si>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</si>
  <si>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</si>
  <si>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</si>
  <si>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</si>
  <si>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</si>
  <si>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</si>
  <si>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</si>
  <si>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</si>
  <si>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</si>
  <si>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</si>
  <si>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</si>
  <si>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</si>
  <si>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</si>
  <si>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</si>
  <si>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</si>
  <si>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</si>
  <si>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</si>
  <si>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</si>
  <si>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</si>
  <si>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</si>
  <si>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</si>
  <si>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</si>
  <si>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</si>
  <si>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</si>
  <si>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</si>
  <si>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</si>
  <si>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</si>
  <si>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</si>
  <si>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</si>
  <si>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</si>
  <si>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</si>
  <si>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</si>
  <si>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</si>
  <si>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</si>
  <si>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</si>
  <si>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</si>
  <si>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</si>
  <si>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</si>
  <si>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</si>
  <si>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</si>
  <si>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</si>
  <si>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</si>
  <si>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</si>
  <si>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</si>
  <si>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</si>
  <si>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</si>
  <si>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</si>
  <si>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</si>
  <si>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</si>
  <si>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</si>
  <si>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</si>
  <si>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</si>
  <si>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</si>
  <si>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</si>
  <si>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</si>
  <si>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</si>
  <si>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</si>
  <si>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</si>
  <si>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</si>
  <si>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</si>
  <si>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</si>
  <si>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</si>
  <si>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</si>
  <si>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</si>
  <si>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</si>
  <si>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</si>
  <si>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</si>
  <si>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</si>
  <si>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</si>
  <si>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</si>
  <si>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</si>
  <si>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</si>
  <si>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</si>
  <si>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</si>
  <si>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</si>
  <si>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</si>
  <si>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</si>
  <si>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</si>
  <si>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</si>
  <si>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</si>
  <si>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</si>
  <si>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</si>
  <si>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</si>
  <si>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</si>
  <si>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</si>
  <si>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</si>
  <si>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</si>
  <si>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</si>
  <si>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</si>
  <si>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</si>
  <si>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</si>
  <si>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</si>
  <si>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</si>
  <si>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</si>
  <si>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</si>
  <si>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</si>
  <si>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</si>
  <si>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</si>
  <si>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</si>
  <si>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</si>
  <si>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</si>
  <si>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</si>
  <si>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</si>
  <si>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</si>
  <si>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</si>
  <si>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</si>
  <si>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</si>
  <si>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</si>
  <si>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</si>
  <si>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</si>
  <si>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</si>
  <si>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</si>
  <si>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</si>
  <si>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</si>
  <si>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</si>
  <si>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</si>
  <si>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</si>
  <si>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</si>
  <si>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</si>
  <si>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</si>
  <si>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</si>
  <si>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Plėtoti ir atnaujinti miesto viešųjų erdvių infrastruktūrą</t>
  </si>
  <si>
    <t>0; 7</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</si>
  <si>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</si>
  <si>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</si>
  <si>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</si>
  <si>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</si>
  <si>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</si>
  <si>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</si>
  <si>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</si>
  <si>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</si>
  <si>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</si>
  <si>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</si>
  <si>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</si>
  <si>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</si>
  <si>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</si>
  <si>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</si>
  <si>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</si>
  <si>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</si>
  <si>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</si>
  <si>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</si>
  <si>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</si>
  <si>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</si>
  <si>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</si>
  <si>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</si>
  <si>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Užtikrinti visuomenės sveikatos priežiūros paslaugų teikimą ir užkrečiamųjų ligų kontrolę</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</si>
  <si>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</si>
  <si>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</si>
  <si>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</si>
  <si>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</si>
  <si>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</si>
  <si>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</si>
  <si>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</si>
  <si>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</si>
  <si>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</si>
  <si>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</si>
  <si>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</si>
  <si>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</si>
  <si>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</si>
  <si>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</si>
  <si>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</si>
  <si>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</si>
  <si>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</si>
  <si>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</si>
  <si>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</si>
  <si>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</si>
  <si>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16</t>
  </si>
  <si>
    <t>Atnaujinta stadiono danga</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</si>
  <si>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</si>
  <si>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</si>
  <si>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</si>
  <si>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</si>
  <si>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</si>
  <si>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</si>
  <si>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</si>
  <si>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</si>
  <si>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</si>
  <si>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</si>
  <si>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</si>
  <si>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</si>
  <si>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</si>
  <si>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</si>
  <si>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</si>
  <si>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</si>
  <si>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t>Parengtas techninis projektas, atlikta projekto vykdymo priežiūra, techninė priežiūra, naujai įrengta gatvė</t>
  </si>
  <si>
    <t>Parengtas techninis projekta , atlikta projekto vykdymo priežiūra, techninė priežiūra, atlikti statybos darbai</t>
  </si>
  <si>
    <t>Parengtas techninis projektas, atlikta projekto vykdymo priežiūra, techninė priežiūra, naujai įrengta gatvė, km</t>
  </si>
  <si>
    <t xml:space="preserve">Gyventojų inicityviniai projektai </t>
  </si>
  <si>
    <t>Sudaryti sąlygas vaikų ir jaunimo meniniam, sportiniam ugdymui</t>
  </si>
  <si>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</si>
  <si>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</si>
  <si>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Kolumbariumo darbo projekto parengimo ir statybos darbai</t>
  </si>
  <si>
    <t>Pastatytas kolumbariumas</t>
  </si>
  <si>
    <t xml:space="preserve">L </t>
  </si>
  <si>
    <t>t.t. Likutis L:</t>
  </si>
  <si>
    <t>288724610; 304929400</t>
  </si>
  <si>
    <r>
      <t xml:space="preserve">Valstybės lėšos kapitalo investicijoms </t>
    </r>
    <r>
      <rPr>
        <b/>
        <sz val="9"/>
        <rFont val="Times New Roman"/>
        <family val="1"/>
      </rPr>
      <t>VKI (VB)</t>
    </r>
  </si>
  <si>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</si>
  <si>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</si>
  <si>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</si>
  <si>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</si>
  <si>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</si>
  <si>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</si>
  <si>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8/0</t>
  </si>
  <si>
    <t>7500/148</t>
  </si>
  <si>
    <t>Panevėžio miesto Pašilių kapinių II etapo darbo projekto parengimas ir statybos darbai</t>
  </si>
  <si>
    <t>Naujai įrengtas Pašilių kapinių II etapas</t>
  </si>
  <si>
    <t>0;15; 5</t>
  </si>
  <si>
    <t xml:space="preserve">0;14;15;6
 </t>
  </si>
  <si>
    <t>0;15;5</t>
  </si>
  <si>
    <t>7;14</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</si>
  <si>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</si>
  <si>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</si>
  <si>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</si>
  <si>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</si>
  <si>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</si>
  <si>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</si>
  <si>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</si>
  <si>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</si>
  <si>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</si>
  <si>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</si>
  <si>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</si>
  <si>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</si>
  <si>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</si>
  <si>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</si>
  <si>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</si>
  <si>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</si>
  <si>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</si>
  <si>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</si>
  <si>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</si>
  <si>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</si>
  <si>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</si>
  <si>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</si>
  <si>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3D modelio atnaujinimas</t>
  </si>
  <si>
    <t xml:space="preserve">Modernizuoti  GIS  sistemą                                              atnaujinti Arc GIS programinę įrangą                  </t>
  </si>
  <si>
    <t>Geografinės informacinės sistemos (GIS) palaikymas ir plėtojimas</t>
  </si>
  <si>
    <t>Atnaujinta Arc GIS programinė įranga</t>
  </si>
  <si>
    <t>ARC Gis programinės įrangos kūrimas, priežiūra</t>
  </si>
  <si>
    <t>2</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</si>
  <si>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</si>
  <si>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</si>
  <si>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</si>
  <si>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</si>
  <si>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</si>
  <si>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</si>
  <si>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</si>
  <si>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</si>
  <si>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</si>
  <si>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</si>
  <si>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</si>
  <si>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</si>
  <si>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</si>
  <si>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</si>
  <si>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</si>
  <si>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</si>
  <si>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</si>
  <si>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</si>
  <si>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 xml:space="preserve">Likutis </t>
    </r>
    <r>
      <rPr>
        <b/>
        <sz val="10"/>
        <rFont val="Times New Roman"/>
        <family val="1"/>
      </rPr>
      <t xml:space="preserve"> L</t>
    </r>
  </si>
  <si>
    <r>
      <t xml:space="preserve">Europos Sąjungos paramos lėšos </t>
    </r>
    <r>
      <rPr>
        <b/>
        <sz val="10"/>
        <rFont val="Times New Roman"/>
        <family val="1"/>
      </rPr>
      <t>ES</t>
    </r>
  </si>
  <si>
    <r>
      <t xml:space="preserve">Kiti finansavimo šaltiniai </t>
    </r>
    <r>
      <rPr>
        <b/>
        <sz val="10"/>
        <rFont val="Times New Roman"/>
        <family val="1"/>
      </rPr>
      <t>Kt</t>
    </r>
  </si>
  <si>
    <t xml:space="preserve">PATVIRTINTA
Panevėžio miesto savivaldybės tarybos
2021 m. liepos  d. sprendimu Nr. </t>
  </si>
  <si>
    <t>Asignavimai biudžetiniams 2021 metams, tūkst.Eur</t>
  </si>
  <si>
    <t>APLINKOS APSAUGOS RĖMIMO SPECIALIOJI PROGRAMA (04)</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</si>
  <si>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</si>
  <si>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</si>
  <si>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</si>
  <si>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</si>
  <si>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</si>
  <si>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</si>
  <si>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</si>
  <si>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</si>
  <si>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</si>
  <si>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</si>
  <si>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</si>
  <si>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</si>
  <si>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</si>
  <si>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</si>
  <si>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</si>
  <si>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</si>
  <si>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</si>
  <si>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</si>
  <si>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</si>
  <si>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200</t>
  </si>
  <si>
    <t>100</t>
  </si>
  <si>
    <t>konteinerių maisto atliekoms rinkti įsigijimas (vnt.)</t>
  </si>
  <si>
    <t>1800</t>
  </si>
  <si>
    <t>4000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</si>
  <si>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</si>
  <si>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</si>
  <si>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</si>
  <si>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</si>
  <si>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</si>
  <si>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</si>
  <si>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Parengti Panevėžio miesto atliekų tvarkymo planą ir Panevėžio miesto atliekų tvarkymo taisykles</t>
  </si>
  <si>
    <t>parengtas atliekų tvarkymo planas (kompl.)</t>
  </si>
  <si>
    <t>-</t>
  </si>
  <si>
    <t xml:space="preserve">Įgyvendinti aplinkos monitoringo, prevencines, aplinkos atkūrimo priemones </t>
  </si>
  <si>
    <t>Vykdyti Panevėžio miesto aplinkos monitoringą pagal parengtą programą</t>
  </si>
  <si>
    <t>vykdoma aplinkos komponentų stebėsena</t>
  </si>
  <si>
    <t>parengta ataskaita (vnt.)</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</si>
  <si>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</si>
  <si>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</si>
  <si>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</si>
  <si>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</si>
  <si>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</si>
  <si>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</si>
  <si>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Panevėžio miesto savivaldybės Aplinkos oro kokybės valdymo programos 2019-2024 m. įgyvendinimas</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</si>
  <si>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</si>
  <si>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</si>
  <si>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</si>
  <si>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</si>
  <si>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</si>
  <si>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</si>
  <si>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</si>
  <si>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</si>
  <si>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</si>
  <si>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</si>
  <si>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</si>
  <si>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</si>
  <si>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</si>
  <si>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</si>
  <si>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</si>
  <si>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</si>
  <si>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</si>
  <si>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</si>
  <si>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</si>
  <si>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PATVIRTINTA
Panevėžio miesto savivaldybės tarybos
2021 m. liepos d. sprendimu Nr.</t>
  </si>
  <si>
    <t>PATVIRTINTA
Panevėžio miesto savivaldybės tarybos
2021 m. liepos  d. sprendimu Nr.</t>
  </si>
  <si>
    <t xml:space="preserve">PATVIRTINTA
Panevėžio miesto savivaldybės tarybos
2021 m. liepos d. sprendimu Nr. </t>
  </si>
  <si>
    <t>Gatvių, vietinių kelių dangų,  viadukų, šaligatvių, pėsčiųjų ir dviračių takų įrengimas, rekonstrukcija, remontas ir priežiūra</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</si>
  <si>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</si>
  <si>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</si>
  <si>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</si>
  <si>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</si>
  <si>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</si>
  <si>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</si>
  <si>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</si>
  <si>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</si>
  <si>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</si>
  <si>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</si>
  <si>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</si>
  <si>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</si>
  <si>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</si>
  <si>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</si>
  <si>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</si>
  <si>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</si>
  <si>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</si>
  <si>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</si>
  <si>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</si>
  <si>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</si>
  <si>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</si>
  <si>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</si>
  <si>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</si>
  <si>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</si>
  <si>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</si>
  <si>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</si>
  <si>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</si>
  <si>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</si>
  <si>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</si>
  <si>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</si>
  <si>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</si>
  <si>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</si>
  <si>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</si>
  <si>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</si>
  <si>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</si>
  <si>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</si>
  <si>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</si>
  <si>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</si>
  <si>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</si>
  <si>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</si>
  <si>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</si>
  <si>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</si>
  <si>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</si>
  <si>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</si>
  <si>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</si>
  <si>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</si>
  <si>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</si>
  <si>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</si>
  <si>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</si>
  <si>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</si>
  <si>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</si>
  <si>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</si>
  <si>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</si>
  <si>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</si>
  <si>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</si>
  <si>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</si>
  <si>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</si>
  <si>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</si>
  <si>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</si>
  <si>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</si>
  <si>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</si>
  <si>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</si>
  <si>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Elenos Mezgianaitės viešosios bibliotekos veiklai</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</si>
  <si>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</si>
  <si>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</si>
  <si>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</si>
  <si>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</si>
  <si>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</si>
  <si>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</si>
  <si>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</si>
  <si>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</si>
  <si>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</si>
  <si>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</si>
  <si>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</si>
  <si>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</si>
  <si>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</si>
  <si>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</si>
  <si>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</si>
  <si>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</si>
  <si>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</si>
  <si>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</si>
  <si>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</si>
  <si>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</si>
  <si>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</si>
  <si>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</si>
  <si>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</si>
  <si>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</si>
  <si>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</si>
  <si>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</si>
  <si>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</si>
  <si>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</si>
  <si>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</si>
  <si>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</si>
  <si>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</si>
  <si>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</si>
  <si>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</si>
  <si>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</si>
  <si>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</si>
  <si>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</si>
  <si>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</si>
  <si>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</si>
  <si>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</si>
  <si>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</si>
  <si>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</si>
  <si>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</si>
  <si>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</si>
  <si>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</si>
  <si>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</si>
  <si>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</si>
  <si>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</si>
  <si>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</si>
  <si>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</si>
  <si>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</si>
  <si>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</si>
  <si>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</si>
  <si>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</si>
  <si>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</si>
  <si>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</si>
  <si>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</si>
  <si>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</si>
  <si>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</si>
  <si>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</si>
  <si>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</si>
  <si>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</si>
  <si>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</si>
  <si>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</si>
  <si>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</si>
  <si>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</si>
  <si>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</si>
  <si>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</si>
  <si>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</si>
  <si>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</si>
  <si>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</si>
  <si>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</si>
  <si>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</si>
  <si>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</si>
  <si>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</si>
  <si>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</si>
  <si>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</si>
  <si>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</si>
  <si>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ir įgyvendinamas jaunimo problemų sprendimo Panevėžio miesto savivaldybėje 2021-2027 metų planas</t>
  </si>
  <si>
    <t>Finansuotų jaunimo organizacijų projektų, iniciatyvų ir renginių skaičius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</si>
  <si>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</si>
  <si>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</si>
  <si>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</si>
  <si>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Savanorius priimančių organizacijų skaičius</t>
  </si>
  <si>
    <t>Jaunimo pilietinį aktyvumą skatinančių akcijų skaičius</t>
  </si>
  <si>
    <t>Jaunimui ir jaunimo organizacijoms suorganizuotų koferencijų / kompetencijų kėlimo renginių skaičius</t>
  </si>
  <si>
    <t>Ilgalaikėje savanorystėje savanoriaujančių jaunų žmonių skaičius per metus</t>
  </si>
  <si>
    <t>Užtikrinti darbo su jaunimu formų įvairovę Panevėžio mieste</t>
  </si>
  <si>
    <t>0;12; 9</t>
  </si>
  <si>
    <t>Vietovių, kuriose vykdomas darbas su jaunimu gatvėje skaičius</t>
  </si>
  <si>
    <t>Mieste veikiančių atvirų jaunimo centrų skaičius</t>
  </si>
  <si>
    <t>Mieste veikiančių atvirų jaunimo erdvių skaičius</t>
  </si>
  <si>
    <t>Jaunimo informavimo ir konsultavimo (JIK) taško klientų skaičius</t>
  </si>
  <si>
    <t>Įgyvendinti  jaunimo vasaros užimtumo ir integracijos į darbo rinką programą</t>
  </si>
  <si>
    <t>Kompensuotų jaunimo darbo vietų skaičius per metus</t>
  </si>
  <si>
    <t>Į programą įsitraukusių darbdavių skaičius</t>
  </si>
  <si>
    <t>Skatinti miesto bendruomenės bendruomeniškumą ir savišvietą</t>
  </si>
  <si>
    <t>Aktyvių nevyriausybinių organizacijų skaičius</t>
  </si>
  <si>
    <t xml:space="preserve">Finansuoti nevyriausybinių organizacijų projektus
</t>
  </si>
  <si>
    <t>Finansuotų projektų skaičius</t>
  </si>
  <si>
    <t>Nevyriausybinėms organizacijoms suteiktų konsultacijų skaičius</t>
  </si>
  <si>
    <t>Finansuoti bendruomenių veiklą</t>
  </si>
  <si>
    <t>Finansavimą gavusių bendruomenių skaičius (vnt.)</t>
  </si>
  <si>
    <t>Nevyriausybinių organizacijų, bendruomeninių organizacijų lyderių, narių kvalifikacijos kėlimas</t>
  </si>
  <si>
    <t>Kvalifikacijos kėlime dalyvavusių organizacijų  (vnt.)</t>
  </si>
  <si>
    <t>Kvalifikacijos kėlime dalyvavusių asmenų skaičius (vnt.)</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</si>
  <si>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</si>
  <si>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</si>
  <si>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0;12</t>
  </si>
  <si>
    <t>Palaikyti nuolatinį ryšį tarp policijos ir visuomenės</t>
  </si>
  <si>
    <t xml:space="preserve">Renginių, susitikimų skaičius                                                                      </t>
  </si>
  <si>
    <t>Miesto ugdymo įstaigų, įtrauktų į viktorinas, renginius, skaičius</t>
  </si>
  <si>
    <t>Asignavimų poreikis biudžetiniams 2020 metams, tūkst.Eur</t>
  </si>
  <si>
    <r>
      <t xml:space="preserve">Įstaigų uždirbtos pajamos </t>
    </r>
    <r>
      <rPr>
        <b/>
        <sz val="10"/>
        <rFont val="Times New Roman"/>
        <family val="1"/>
      </rPr>
      <t>SP</t>
    </r>
    <r>
      <rPr>
        <sz val="10"/>
        <rFont val="Times New Roman"/>
        <family val="1"/>
      </rPr>
      <t xml:space="preserve"> (pajamos už paslaugas)</t>
    </r>
  </si>
  <si>
    <r>
      <t xml:space="preserve"> Valstybės  biudžeto lėšos </t>
    </r>
    <r>
      <rPr>
        <b/>
        <sz val="10"/>
        <rFont val="Times New Roman"/>
        <family val="1"/>
      </rPr>
      <t>VB</t>
    </r>
  </si>
  <si>
    <r>
      <t xml:space="preserve">Paskolos lėšos </t>
    </r>
    <r>
      <rPr>
        <b/>
        <sz val="10"/>
        <rFont val="Times New Roman"/>
        <family val="1"/>
      </rPr>
      <t>P</t>
    </r>
  </si>
  <si>
    <r>
      <rPr>
        <sz val="9"/>
        <color theme="1"/>
        <rFont val="Times New Roman"/>
        <family val="1"/>
      </rPr>
      <t>Likutis</t>
    </r>
    <r>
      <rPr>
        <b/>
        <sz val="9"/>
        <color theme="1"/>
        <rFont val="Times New Roman"/>
        <family val="1"/>
      </rPr>
      <t xml:space="preserve"> L</t>
    </r>
  </si>
  <si>
    <r>
      <t xml:space="preserve">Savivaldybės biudžeto lėšos </t>
    </r>
    <r>
      <rPr>
        <b/>
        <sz val="9"/>
        <color theme="1"/>
        <rFont val="Times New Roman"/>
        <family val="1"/>
      </rPr>
      <t>SB</t>
    </r>
  </si>
  <si>
    <r>
      <t xml:space="preserve">Įstaigų pajamos už paslaugas </t>
    </r>
    <r>
      <rPr>
        <b/>
        <sz val="9"/>
        <color theme="1"/>
        <rFont val="Times New Roman"/>
        <family val="1"/>
      </rPr>
      <t>SP</t>
    </r>
  </si>
  <si>
    <r>
      <t xml:space="preserve">Ugdymo reikmių lėšos </t>
    </r>
    <r>
      <rPr>
        <b/>
        <sz val="9"/>
        <color theme="1"/>
        <rFont val="Times New Roman"/>
        <family val="1"/>
      </rPr>
      <t>MK</t>
    </r>
  </si>
  <si>
    <r>
      <t xml:space="preserve">Valstybės  biudžeto lėšos </t>
    </r>
    <r>
      <rPr>
        <b/>
        <sz val="9"/>
        <color theme="1"/>
        <rFont val="Times New Roman"/>
        <family val="1"/>
      </rPr>
      <t>VB</t>
    </r>
  </si>
  <si>
    <r>
      <t xml:space="preserve">Valstybės biudžeto specialiosios tikslinės dotacijos lėšos </t>
    </r>
    <r>
      <rPr>
        <b/>
        <sz val="9"/>
        <color theme="1"/>
        <rFont val="Times New Roman"/>
        <family val="1"/>
      </rPr>
      <t>SB(VB)</t>
    </r>
  </si>
  <si>
    <r>
      <t xml:space="preserve">Europos sąjungos finansinės paramos lėšos </t>
    </r>
    <r>
      <rPr>
        <b/>
        <sz val="9"/>
        <color theme="1"/>
        <rFont val="Times New Roman"/>
        <family val="1"/>
      </rPr>
      <t>ES</t>
    </r>
  </si>
  <si>
    <r>
      <t xml:space="preserve">Likutis </t>
    </r>
    <r>
      <rPr>
        <b/>
        <sz val="9"/>
        <color theme="1"/>
        <rFont val="Times New Roman"/>
        <family val="1"/>
      </rPr>
      <t>L</t>
    </r>
  </si>
  <si>
    <r>
      <t xml:space="preserve">Paskolos lėšos </t>
    </r>
    <r>
      <rPr>
        <b/>
        <sz val="9"/>
        <color theme="1"/>
        <rFont val="Times New Roman"/>
        <family val="1"/>
      </rPr>
      <t>P</t>
    </r>
  </si>
  <si>
    <r>
      <t xml:space="preserve">Kiti finansavimo šaltiniai </t>
    </r>
    <r>
      <rPr>
        <b/>
        <sz val="9"/>
        <color theme="1"/>
        <rFont val="Times New Roman"/>
        <family val="1"/>
      </rPr>
      <t>Kt</t>
    </r>
  </si>
  <si>
    <t>Teikti  bendrąsias socialines paslaugas Panevėžio atvirame jaunimo centre</t>
  </si>
  <si>
    <r>
      <t>Įgyvendinti projektą „Erdvės žmonėms“</t>
    </r>
    <r>
      <rPr>
        <sz val="10"/>
        <rFont val="Times New Roman"/>
        <family val="1"/>
      </rPr>
      <t xml:space="preserve"> </t>
    </r>
  </si>
  <si>
    <t>Įrengti/atnaujinti keleivių laukimo paviljonai</t>
  </si>
  <si>
    <t>Keleivių laukimo paviljonų Panevėžio mieste įrengimas ir ekspoatavimas</t>
  </si>
  <si>
    <t>304377560</t>
  </si>
  <si>
    <t>301738112</t>
  </si>
  <si>
    <t>V.Žemkalnio gimnazijos stadiono remonto darbai</t>
  </si>
  <si>
    <t>Įrengta stadiono danga</t>
  </si>
  <si>
    <t>Techninio projekto parengimas, remonto darbai</t>
  </si>
  <si>
    <r>
      <t xml:space="preserve">Valstybės  biudžeto lėšos </t>
    </r>
    <r>
      <rPr>
        <b/>
        <sz val="9"/>
        <rFont val="Times New Roman"/>
        <family val="1"/>
      </rPr>
      <t>VB (</t>
    </r>
    <r>
      <rPr>
        <sz val="9"/>
        <rFont val="Times New Roman"/>
        <family val="1"/>
      </rPr>
      <t>vietinės reikšmės keliams)</t>
    </r>
  </si>
  <si>
    <t>Užtikrinti socialinių paslaugų teikimą asmenims.</t>
  </si>
  <si>
    <t>Įgyvendinti projektą „Tiltas“</t>
  </si>
  <si>
    <t>0;5</t>
  </si>
  <si>
    <t>Atlikti projektavimo darbai</t>
  </si>
  <si>
    <t>Techninio darbo projekto „Pripučiamo futbolo maniežo įrengimas Beržų g. 37, Panevėžyje“ parengimas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</si>
</sst>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00"/>
    <numFmt numFmtId="166" formatCode="_-* #,##0.0\ _€_-;\-* #,##0.0\ _€_-;_-* &quot;-&quot;??\ _€_-;_-@_-"/>
    <numFmt numFmtId="167" formatCode="_-* #,##0\ _€_-;\-* #,##0\ _€_-;_-* &quot;-&quot;??\ _€_-;_-@_-"/>
    <numFmt numFmtId="168" formatCode="#,##0.0_ ;\-#,##0.0\ "/>
    <numFmt numFmtId="169" formatCode="#,##0.00_ ;\-#,##0.00\ "/>
  </numFmts>
  <fonts count="8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color rgb="FFFF0000"/>
      <name val="Times New Roman"/>
      <family val="1"/>
      <charset val="186"/>
    </font>
    <font>
      <b/>
      <sz val="9"/>
      <name val="Times"/>
      <family val="1"/>
    </font>
    <font>
      <sz val="9"/>
      <color theme="1"/>
      <name val="Times New Roman"/>
      <family val="1"/>
    </font>
    <font>
      <sz val="10"/>
      <color theme="1"/>
      <name val="Times New Roman"/>
      <family val="1"/>
    </font>
    <font>
      <sz val="9"/>
      <name val="Arial"/>
      <family val="2"/>
      <charset val="186"/>
    </font>
    <font>
      <sz val="8"/>
      <name val="Arial"/>
      <family val="2"/>
    </font>
    <font>
      <sz val="10"/>
      <color theme="5"/>
      <name val="Times New Roman"/>
      <family val="1"/>
    </font>
    <font>
      <sz val="8"/>
      <color theme="0"/>
      <name val="Times New Roman"/>
      <family val="1"/>
    </font>
    <font>
      <b/>
      <sz val="9"/>
      <color theme="5"/>
      <name val="Times New Roman"/>
      <family val="1"/>
    </font>
    <font>
      <sz val="9"/>
      <color rgb="FFFF0000"/>
      <name val="Times New Roman"/>
      <family val="1"/>
      <charset val="186"/>
    </font>
    <font>
      <vertAlign val="superscript"/>
      <sz val="10"/>
      <name val="Times New Roman"/>
      <family val="1"/>
    </font>
    <font>
      <sz val="11"/>
      <name val="Times New Roman"/>
      <family val="1"/>
    </font>
    <font>
      <sz val="10"/>
      <name val="Arial"/>
      <family val="2"/>
    </font>
    <font>
      <sz val="8"/>
      <color theme="5"/>
      <name val="Times New Roman"/>
      <family val="1"/>
    </font>
    <font>
      <b/>
      <sz val="8"/>
      <color rgb="FFFF0000"/>
      <name val="Times New Roman"/>
      <family val="1"/>
      <charset val="186"/>
    </font>
    <font>
      <sz val="9"/>
      <color theme="5"/>
      <name val="Times New Roman"/>
      <family val="1"/>
    </font>
    <font>
      <sz val="9"/>
      <color theme="5"/>
      <name val="Arial"/>
      <family val="2"/>
    </font>
    <font>
      <sz val="10"/>
      <color theme="5"/>
      <name val="Times New Roman"/>
      <family val="1"/>
      <charset val="186"/>
    </font>
    <font>
      <sz val="9"/>
      <color theme="5"/>
      <name val="Times New Roman"/>
      <family val="1"/>
      <charset val="186"/>
    </font>
    <font>
      <b/>
      <sz val="9"/>
      <color theme="5"/>
      <name val="Times New Roman"/>
      <family val="1"/>
      <charset val="186"/>
    </font>
    <font>
      <sz val="6"/>
      <name val="Times New Roman"/>
      <family val="1"/>
    </font>
    <font>
      <sz val="10"/>
      <color theme="1"/>
      <name val="Arial"/>
      <family val="2"/>
      <charset val="186"/>
    </font>
    <font>
      <b/>
      <sz val="10"/>
      <name val="Arial"/>
      <family val="2"/>
      <charset val="186"/>
    </font>
    <font>
      <sz val="10"/>
      <color theme="4"/>
      <name val="Times New Roman"/>
      <family val="1"/>
    </font>
    <font>
      <sz val="10"/>
      <name val="Times"/>
      <family val="1"/>
    </font>
    <font>
      <sz val="8"/>
      <color theme="4"/>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b/>
      <sz val="8"/>
      <color theme="1"/>
      <name val="Times New Roman"/>
      <family val="1"/>
      <charset val="186"/>
    </font>
    <font>
      <b/>
      <sz val="9"/>
      <color theme="1"/>
      <name val="Times New Roman"/>
      <family val="1"/>
      <charset val="186"/>
    </font>
    <font>
      <sz val="8"/>
      <color theme="1"/>
      <name val="Times New Roman"/>
      <family val="1"/>
    </font>
    <font>
      <b/>
      <sz val="8"/>
      <color theme="1"/>
      <name val="Times New Roman"/>
      <family val="1"/>
    </font>
    <font>
      <sz val="7"/>
      <color theme="1"/>
      <name val="Times New Roman"/>
      <family val="1"/>
    </font>
    <font>
      <b/>
      <sz val="9"/>
      <color theme="1"/>
      <name val="Times New Roman"/>
      <family val="1"/>
    </font>
    <font>
      <sz val="8"/>
      <color theme="4"/>
      <name val="Times New Roman"/>
      <family val="1"/>
      <charset val="186"/>
    </font>
    <font>
      <sz val="7"/>
      <name val="Times New Roman"/>
      <family val="1"/>
      <charset val="186"/>
    </font>
    <font>
      <b/>
      <sz val="7"/>
      <name val="Times New Roman"/>
      <family val="1"/>
      <charset val="186"/>
    </font>
    <font>
      <strike/>
      <sz val="10"/>
      <name val="Cambria"/>
      <family val="1"/>
      <charset val="186"/>
    </font>
    <font>
      <strike/>
      <sz val="8"/>
      <name val="Times New Roman"/>
      <family val="1"/>
      <charset val="186"/>
    </font>
    <font>
      <sz val="10"/>
      <color theme="4"/>
      <name val="Times New Roman"/>
      <family val="1"/>
      <charset val="186"/>
    </font>
    <font>
      <sz val="10"/>
      <color theme="5"/>
      <name val="Arial"/>
      <family val="2"/>
      <charset val="186"/>
    </font>
    <font>
      <b/>
      <sz val="10"/>
      <color theme="5"/>
      <name val="Times New Roman"/>
      <family val="1"/>
    </font>
    <font>
      <b/>
      <sz val="12"/>
      <color theme="1"/>
      <name val="Times New Roman"/>
      <family val="1"/>
      <charset val="186"/>
    </font>
    <font>
      <b/>
      <sz val="10"/>
      <color theme="1"/>
      <name val="Times New Roman"/>
      <family val="1"/>
      <charset val="186"/>
    </font>
    <font>
      <sz val="8"/>
      <color theme="1"/>
      <name val="Arial"/>
      <family val="2"/>
      <charset val="186"/>
    </font>
    <font>
      <b/>
      <sz val="9"/>
      <color theme="1"/>
      <name val="Arial"/>
      <family val="2"/>
      <charset val="186"/>
    </font>
    <font>
      <sz val="9"/>
      <color theme="1"/>
      <name val="Arial"/>
      <family val="2"/>
      <charset val="186"/>
    </font>
    <font>
      <b/>
      <sz val="10"/>
      <color theme="1"/>
      <name val="Arial"/>
      <family val="2"/>
      <charset val="186"/>
    </font>
    <font>
      <sz val="8"/>
      <color theme="5"/>
      <name val="Times New Roman"/>
      <family val="1"/>
      <charset val="186"/>
    </font>
    <font>
      <sz val="8"/>
      <color theme="5"/>
      <name val="Arial"/>
      <family val="2"/>
      <charset val="186"/>
    </font>
    <font>
      <b/>
      <sz val="8"/>
      <color theme="5"/>
      <name val="Times New Roman"/>
      <family val="1"/>
      <charset val="186"/>
    </font>
    <font>
      <b/>
      <sz val="10"/>
      <color theme="5"/>
      <name val="Times New Roman"/>
      <family val="1"/>
      <charset val="186"/>
    </font>
    <font>
      <b/>
      <sz val="8"/>
      <color rgb="FF002060"/>
      <name val="Times New Roman"/>
      <family val="1"/>
      <charset val="186"/>
    </font>
    <font>
      <sz val="7"/>
      <color theme="5"/>
      <name val="Times New Roman"/>
      <family val="1"/>
    </font>
    <font>
      <sz val="7"/>
      <color theme="5"/>
      <name val="Times New Roman"/>
      <family val="1"/>
      <charset val="186"/>
    </font>
    <font>
      <sz val="9"/>
      <color theme="5"/>
      <name val="Arial"/>
      <family val="2"/>
      <charset val="186"/>
    </font>
  </fonts>
  <fills count="3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43" fillId="0" borderId="0" applyFont="0" applyFill="0" applyBorder="0" applyAlignment="0" applyProtection="0"/>
  </cellStyleXfs>
  <cellXfs count="4185">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18" fillId="9" borderId="48" xfId="0" applyFont="1" applyFill="1" applyBorder="1" applyAlignment="1">
      <alignment horizontal="center"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7" borderId="23" xfId="0" applyFont="1" applyFill="1" applyBorder="1" applyAlignment="1">
      <alignment vertical="top"/>
    </xf>
    <xf numFmtId="0" fontId="2" fillId="7" borderId="24" xfId="0" applyFont="1" applyFill="1" applyBorder="1" applyAlignment="1">
      <alignment vertical="top"/>
    </xf>
    <xf numFmtId="0" fontId="6" fillId="10" borderId="51" xfId="0"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8" borderId="24" xfId="0" applyFont="1" applyFill="1" applyBorder="1" applyAlignment="1">
      <alignment vertical="top"/>
    </xf>
    <xf numFmtId="0" fontId="15" fillId="0" borderId="0" xfId="0" applyFont="1"/>
    <xf numFmtId="164" fontId="6" fillId="0" borderId="36" xfId="0" applyNumberFormat="1" applyFont="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0" fontId="19" fillId="0" borderId="0" xfId="0" applyFont="1" applyAlignment="1">
      <alignment vertical="top"/>
    </xf>
    <xf numFmtId="0" fontId="29"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8" fillId="0" borderId="0" xfId="0" applyFont="1" applyAlignment="1">
      <alignment horizontal="left" vertical="top" wrapText="1"/>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15" fillId="0" borderId="44" xfId="0" applyFont="1" applyBorder="1"/>
    <xf numFmtId="164" fontId="5" fillId="3" borderId="39" xfId="0" applyNumberFormat="1" applyFont="1" applyFill="1" applyBorder="1" applyAlignment="1">
      <alignment horizontal="center" vertical="center"/>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5" fillId="9" borderId="32" xfId="0" applyNumberFormat="1" applyFont="1" applyFill="1" applyBorder="1" applyAlignment="1">
      <alignment horizontal="center" vertical="top"/>
    </xf>
    <xf numFmtId="2" fontId="5" fillId="9" borderId="53"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6" fillId="0" borderId="51" xfId="0" applyFont="1" applyBorder="1" applyAlignment="1">
      <alignment horizontal="center" vertical="top"/>
    </xf>
    <xf numFmtId="0" fontId="18" fillId="5" borderId="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2" fontId="6" fillId="11" borderId="59"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4" fontId="6" fillId="0" borderId="17" xfId="0" applyNumberFormat="1" applyFont="1" applyBorder="1" applyAlignment="1">
      <alignment horizontal="center" vertical="top"/>
    </xf>
    <xf numFmtId="49" fontId="4" fillId="0" borderId="0" xfId="0" applyNumberFormat="1" applyFont="1" applyAlignment="1">
      <alignment vertical="top"/>
    </xf>
    <xf numFmtId="0" fontId="4" fillId="0" borderId="51" xfId="0" applyFont="1" applyBorder="1"/>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0" fontId="2" fillId="9" borderId="42" xfId="0"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0" fontId="24" fillId="0" borderId="0" xfId="0" applyFont="1" applyAlignment="1">
      <alignment vertical="top"/>
    </xf>
    <xf numFmtId="0" fontId="24" fillId="3" borderId="23" xfId="0" applyFont="1" applyFill="1" applyBorder="1" applyAlignment="1">
      <alignment horizontal="center" vertical="top" wrapText="1"/>
    </xf>
    <xf numFmtId="49" fontId="30" fillId="0" borderId="0" xfId="0" applyNumberFormat="1" applyFont="1" applyAlignment="1">
      <alignment horizontal="right" vertical="top"/>
    </xf>
    <xf numFmtId="0" fontId="30" fillId="0" borderId="0" xfId="0" applyFont="1" applyAlignment="1">
      <alignment horizontal="center" vertical="top"/>
    </xf>
    <xf numFmtId="0" fontId="31"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19"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0"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6" fillId="0" borderId="45" xfId="0" applyFont="1" applyBorder="1" applyAlignment="1">
      <alignment horizontal="center" vertical="top"/>
    </xf>
    <xf numFmtId="164" fontId="5" fillId="6" borderId="33" xfId="0" applyNumberFormat="1" applyFont="1" applyFill="1" applyBorder="1" applyAlignment="1">
      <alignment horizontal="center" vertical="top"/>
    </xf>
    <xf numFmtId="0" fontId="6" fillId="0" borderId="3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33" fillId="0" borderId="46" xfId="0" applyFont="1" applyBorder="1" applyAlignment="1">
      <alignment horizontal="center" vertical="top"/>
    </xf>
    <xf numFmtId="164" fontId="33" fillId="0" borderId="15" xfId="0" applyNumberFormat="1" applyFont="1" applyBorder="1" applyAlignment="1">
      <alignment horizontal="center" vertical="top"/>
    </xf>
    <xf numFmtId="164" fontId="33" fillId="0" borderId="14" xfId="0" applyNumberFormat="1" applyFont="1" applyBorder="1" applyAlignment="1">
      <alignment horizontal="center" vertical="top"/>
    </xf>
    <xf numFmtId="164" fontId="5" fillId="5" borderId="41"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6" fillId="0" borderId="78" xfId="0" applyNumberFormat="1" applyFont="1" applyBorder="1" applyAlignment="1">
      <alignment horizontal="center" vertical="top"/>
    </xf>
    <xf numFmtId="0" fontId="15" fillId="0" borderId="18" xfId="0" applyFont="1" applyBorder="1" applyAlignment="1">
      <alignment horizontal="left" vertical="top" wrapText="1"/>
    </xf>
    <xf numFmtId="0" fontId="2" fillId="5" borderId="48" xfId="0" applyFont="1" applyFill="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164" fontId="6" fillId="4" borderId="18"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4" fontId="5" fillId="5" borderId="49" xfId="0" applyNumberFormat="1" applyFont="1" applyFill="1" applyBorder="1" applyAlignment="1">
      <alignment horizontal="center" vertical="top"/>
    </xf>
    <xf numFmtId="0" fontId="3" fillId="0" borderId="43" xfId="0" applyFont="1" applyBorder="1" applyAlignment="1">
      <alignment horizontal="right" vertical="top" wrapText="1"/>
    </xf>
    <xf numFmtId="49" fontId="5" fillId="11" borderId="3" xfId="0" applyNumberFormat="1" applyFont="1" applyFill="1" applyBorder="1" applyAlignment="1">
      <alignment horizontal="center" vertical="top"/>
    </xf>
    <xf numFmtId="164" fontId="23" fillId="4" borderId="17" xfId="0" applyNumberFormat="1" applyFont="1" applyFill="1" applyBorder="1" applyAlignment="1">
      <alignment horizontal="center" vertical="top"/>
    </xf>
    <xf numFmtId="0" fontId="27" fillId="5" borderId="48" xfId="0" applyFont="1" applyFill="1" applyBorder="1" applyAlignment="1">
      <alignment horizontal="center" vertical="top"/>
    </xf>
    <xf numFmtId="164" fontId="26" fillId="5" borderId="1" xfId="0" applyNumberFormat="1" applyFont="1" applyFill="1" applyBorder="1" applyAlignment="1">
      <alignment horizontal="center" vertical="top"/>
    </xf>
    <xf numFmtId="2" fontId="6" fillId="11" borderId="49" xfId="0" applyNumberFormat="1" applyFont="1" applyFill="1" applyBorder="1" applyAlignment="1">
      <alignment horizontal="left" vertical="top"/>
    </xf>
    <xf numFmtId="0" fontId="32" fillId="0" borderId="75" xfId="0" applyFont="1" applyBorder="1" applyAlignment="1">
      <alignment horizontal="left" vertical="top" wrapText="1"/>
    </xf>
    <xf numFmtId="0" fontId="0" fillId="0" borderId="0" xfId="0" applyAlignment="1">
      <alignment horizontal="left"/>
    </xf>
    <xf numFmtId="0" fontId="5" fillId="11" borderId="49"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6" fillId="0" borderId="43" xfId="0" applyFont="1" applyBorder="1" applyAlignment="1">
      <alignment horizontal="left" vertical="top"/>
    </xf>
    <xf numFmtId="49" fontId="4" fillId="0" borderId="67" xfId="0" applyNumberFormat="1" applyFont="1" applyBorder="1" applyAlignment="1">
      <alignment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49" fontId="4" fillId="0" borderId="0" xfId="0" applyNumberFormat="1" applyFont="1" applyBorder="1" applyAlignment="1">
      <alignment vertical="top"/>
    </xf>
    <xf numFmtId="0" fontId="38" fillId="11" borderId="23" xfId="0" applyFont="1" applyFill="1" applyBorder="1" applyAlignment="1">
      <alignment horizontal="center" vertical="top" wrapText="1"/>
    </xf>
    <xf numFmtId="0" fontId="38"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0" fontId="4" fillId="0" borderId="0" xfId="7" applyFont="1" applyAlignment="1">
      <alignment vertical="top"/>
    </xf>
    <xf numFmtId="0" fontId="2" fillId="0" borderId="0" xfId="7" applyFont="1" applyAlignment="1">
      <alignment vertical="top"/>
    </xf>
    <xf numFmtId="0" fontId="4" fillId="0" borderId="0" xfId="7" applyFont="1" applyAlignment="1">
      <alignment horizontal="center" vertical="top"/>
    </xf>
    <xf numFmtId="49" fontId="3" fillId="7" borderId="3" xfId="7" applyNumberFormat="1" applyFont="1" applyFill="1" applyBorder="1" applyAlignment="1">
      <alignment horizontal="center" vertical="top" wrapText="1"/>
    </xf>
    <xf numFmtId="49" fontId="3" fillId="7" borderId="3" xfId="7" applyNumberFormat="1" applyFont="1" applyFill="1" applyBorder="1" applyAlignment="1">
      <alignment horizontal="center" vertical="top"/>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0" fontId="3" fillId="9" borderId="32" xfId="7" applyFont="1" applyFill="1" applyBorder="1" applyAlignment="1">
      <alignment horizontal="center" vertical="center"/>
    </xf>
    <xf numFmtId="164" fontId="3" fillId="9" borderId="22" xfId="7" applyNumberFormat="1" applyFont="1" applyFill="1" applyBorder="1" applyAlignment="1">
      <alignment horizontal="right" vertical="center"/>
    </xf>
    <xf numFmtId="164" fontId="3" fillId="9" borderId="49" xfId="7" applyNumberFormat="1" applyFont="1" applyFill="1" applyBorder="1" applyAlignment="1">
      <alignment horizontal="right" vertical="center"/>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4" fontId="3" fillId="8" borderId="30" xfId="7" applyNumberFormat="1" applyFont="1" applyFill="1" applyBorder="1" applyAlignment="1">
      <alignment horizontal="right" vertical="center"/>
    </xf>
    <xf numFmtId="164"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164" fontId="3" fillId="9" borderId="3" xfId="7" applyNumberFormat="1" applyFont="1" applyFill="1" applyBorder="1" applyAlignment="1">
      <alignment horizontal="center" vertical="top"/>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4" borderId="17"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0" borderId="61" xfId="7" applyNumberFormat="1" applyFont="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0" borderId="56" xfId="7" applyNumberFormat="1" applyFont="1" applyBorder="1" applyAlignment="1">
      <alignment horizontal="center" vertical="top"/>
    </xf>
    <xf numFmtId="164" fontId="6" fillId="4" borderId="62" xfId="7" applyNumberFormat="1" applyFont="1" applyFill="1" applyBorder="1" applyAlignment="1">
      <alignment horizontal="center" vertical="top"/>
    </xf>
    <xf numFmtId="164" fontId="6" fillId="0" borderId="51" xfId="7" applyNumberFormat="1"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4" borderId="0" xfId="7" applyNumberFormat="1" applyFont="1" applyFill="1" applyAlignment="1">
      <alignment horizontal="center" vertical="top"/>
    </xf>
    <xf numFmtId="164"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49" fontId="5" fillId="2" borderId="59" xfId="7" applyNumberFormat="1" applyFont="1" applyFill="1" applyBorder="1" applyAlignment="1">
      <alignment horizontal="center" vertical="top"/>
    </xf>
    <xf numFmtId="49" fontId="5" fillId="11" borderId="41" xfId="7" applyNumberFormat="1" applyFont="1" applyFill="1" applyBorder="1" applyAlignment="1">
      <alignment horizontal="center" vertical="top"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2" borderId="32" xfId="7" applyNumberFormat="1" applyFont="1" applyFill="1" applyBorder="1" applyAlignment="1">
      <alignment horizontal="center" vertical="top"/>
    </xf>
    <xf numFmtId="164" fontId="5" fillId="24" borderId="33" xfId="7" applyNumberFormat="1" applyFont="1" applyFill="1" applyBorder="1" applyAlignment="1">
      <alignment horizontal="center" vertical="top"/>
    </xf>
    <xf numFmtId="49" fontId="3" fillId="8" borderId="32" xfId="7" applyNumberFormat="1" applyFont="1" applyFill="1" applyBorder="1" applyAlignment="1">
      <alignment horizontal="center" vertical="top"/>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1" fontId="4" fillId="0" borderId="49" xfId="7" applyNumberFormat="1" applyFont="1" applyBorder="1" applyAlignment="1">
      <alignment vertical="top" wrapText="1"/>
    </xf>
    <xf numFmtId="164" fontId="4" fillId="10" borderId="18" xfId="7" applyNumberFormat="1" applyFont="1" applyFill="1" applyBorder="1" applyAlignment="1">
      <alignment vertical="top"/>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0" fontId="4" fillId="0" borderId="49" xfId="7" applyFont="1" applyBorder="1" applyAlignment="1">
      <alignment vertical="top" wrapText="1"/>
    </xf>
    <xf numFmtId="164" fontId="3" fillId="9" borderId="4" xfId="7" applyNumberFormat="1" applyFont="1" applyFill="1" applyBorder="1" applyAlignment="1">
      <alignment horizontal="center" vertical="top"/>
    </xf>
    <xf numFmtId="164" fontId="3" fillId="9" borderId="22" xfId="7" applyNumberFormat="1" applyFont="1" applyFill="1" applyBorder="1" applyAlignment="1">
      <alignment horizontal="center" vertical="top"/>
    </xf>
    <xf numFmtId="164" fontId="3" fillId="9" borderId="49" xfId="7" applyNumberFormat="1" applyFont="1" applyFill="1" applyBorder="1" applyAlignment="1">
      <alignment horizontal="center" vertical="top"/>
    </xf>
    <xf numFmtId="0" fontId="4" fillId="9" borderId="48" xfId="7" applyFont="1" applyFill="1" applyBorder="1" applyAlignment="1">
      <alignment horizontal="center" vertical="top"/>
    </xf>
    <xf numFmtId="164" fontId="4" fillId="9" borderId="63" xfId="7" applyNumberFormat="1" applyFont="1" applyFill="1" applyBorder="1" applyAlignment="1">
      <alignment horizontal="center" vertical="top"/>
    </xf>
    <xf numFmtId="164" fontId="4" fillId="9" borderId="12" xfId="7" applyNumberFormat="1" applyFont="1" applyFill="1" applyBorder="1" applyAlignment="1">
      <alignment horizontal="center" vertical="top"/>
    </xf>
    <xf numFmtId="164" fontId="3" fillId="9" borderId="63" xfId="7" applyNumberFormat="1" applyFont="1" applyFill="1" applyBorder="1" applyAlignment="1">
      <alignment horizontal="center" vertical="top"/>
    </xf>
    <xf numFmtId="164" fontId="3" fillId="9" borderId="12" xfId="7" applyNumberFormat="1" applyFont="1" applyFill="1" applyBorder="1" applyAlignment="1">
      <alignment horizontal="center" vertical="top"/>
    </xf>
    <xf numFmtId="0" fontId="4" fillId="10" borderId="50" xfId="7" applyFont="1" applyFill="1" applyBorder="1" applyAlignment="1">
      <alignment horizontal="center" vertical="top"/>
    </xf>
    <xf numFmtId="164" fontId="3" fillId="9" borderId="60"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164"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0" fontId="4" fillId="0" borderId="51" xfId="7" applyFont="1" applyBorder="1" applyAlignment="1">
      <alignment wrapText="1"/>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Border="1" applyAlignment="1">
      <alignment vertical="center" wrapText="1"/>
    </xf>
    <xf numFmtId="49" fontId="3" fillId="8" borderId="43"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64"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164" fontId="4" fillId="0" borderId="0" xfId="0" applyNumberFormat="1" applyFont="1" applyAlignment="1">
      <alignment vertical="top"/>
    </xf>
    <xf numFmtId="0" fontId="4" fillId="0" borderId="0" xfId="0" applyFont="1" applyAlignment="1">
      <alignment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18" fillId="5" borderId="45" xfId="0"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4" fontId="5" fillId="25" borderId="29" xfId="0" applyNumberFormat="1" applyFont="1" applyFill="1" applyBorder="1" applyAlignment="1">
      <alignment horizontal="center" vertical="top"/>
    </xf>
    <xf numFmtId="164" fontId="5" fillId="25" borderId="2" xfId="0" applyNumberFormat="1" applyFont="1" applyFill="1" applyBorder="1" applyAlignment="1">
      <alignment horizontal="center" vertical="top"/>
    </xf>
    <xf numFmtId="164" fontId="5" fillId="25" borderId="21" xfId="0" applyNumberFormat="1" applyFont="1" applyFill="1" applyBorder="1" applyAlignment="1">
      <alignment horizontal="center" vertical="top"/>
    </xf>
    <xf numFmtId="164" fontId="5" fillId="25" borderId="12" xfId="0" applyNumberFormat="1" applyFont="1" applyFill="1" applyBorder="1" applyAlignment="1">
      <alignment horizontal="center" vertical="top"/>
    </xf>
    <xf numFmtId="0" fontId="40" fillId="25" borderId="23" xfId="0" applyFont="1" applyFill="1" applyBorder="1" applyAlignment="1">
      <alignment vertical="top" wrapText="1"/>
    </xf>
    <xf numFmtId="0" fontId="31" fillId="3" borderId="23" xfId="0" applyFont="1" applyFill="1" applyBorder="1" applyAlignment="1">
      <alignment horizontal="center" vertical="top" wrapText="1"/>
    </xf>
    <xf numFmtId="0" fontId="31"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4" fontId="26" fillId="5" borderId="1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0" fontId="40" fillId="3" borderId="23" xfId="0" applyFont="1" applyFill="1" applyBorder="1" applyAlignment="1">
      <alignment vertical="top" wrapText="1"/>
    </xf>
    <xf numFmtId="164" fontId="26" fillId="2" borderId="49" xfId="0" applyNumberFormat="1" applyFont="1" applyFill="1" applyBorder="1" applyAlignment="1">
      <alignment horizontal="center" vertical="top"/>
    </xf>
    <xf numFmtId="0" fontId="31" fillId="2" borderId="32" xfId="0" applyFont="1" applyFill="1" applyBorder="1" applyAlignment="1">
      <alignment vertical="top"/>
    </xf>
    <xf numFmtId="0" fontId="31" fillId="2" borderId="23" xfId="0" applyFont="1" applyFill="1" applyBorder="1" applyAlignment="1">
      <alignment vertical="top"/>
    </xf>
    <xf numFmtId="0" fontId="31"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49" fontId="26" fillId="3" borderId="7"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0" fontId="23" fillId="0" borderId="70" xfId="0"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9" xfId="0" applyNumberFormat="1"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4" fontId="26" fillId="26" borderId="44" xfId="0" applyNumberFormat="1" applyFont="1" applyFill="1" applyBorder="1" applyAlignment="1">
      <alignment horizontal="center" vertical="top"/>
    </xf>
    <xf numFmtId="164" fontId="26" fillId="26" borderId="49"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164" fontId="26" fillId="26" borderId="32" xfId="0" applyNumberFormat="1" applyFont="1" applyFill="1" applyBorder="1" applyAlignment="1">
      <alignment horizontal="center" vertical="top"/>
    </xf>
    <xf numFmtId="0" fontId="6" fillId="0" borderId="46" xfId="0" applyFont="1" applyBorder="1" applyAlignment="1">
      <alignment horizontal="center" vertical="top" wrapText="1"/>
    </xf>
    <xf numFmtId="0" fontId="2" fillId="0" borderId="1" xfId="0" applyFont="1" applyBorder="1" applyAlignment="1">
      <alignment horizontal="center" vertical="center" textRotation="90"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43" xfId="0" applyFont="1" applyFill="1" applyBorder="1" applyAlignment="1">
      <alignment horizontal="left" vertical="top"/>
    </xf>
    <xf numFmtId="0" fontId="32" fillId="0" borderId="75" xfId="0" applyFont="1" applyBorder="1" applyAlignment="1">
      <alignment vertical="top" wrapText="1"/>
    </xf>
    <xf numFmtId="0" fontId="6" fillId="0" borderId="32" xfId="0" applyFont="1" applyBorder="1" applyAlignment="1">
      <alignment horizontal="lef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2" fontId="6" fillId="11" borderId="61" xfId="0" applyNumberFormat="1" applyFont="1" applyFill="1" applyBorder="1" applyAlignment="1">
      <alignment horizontal="center" vertical="top"/>
    </xf>
    <xf numFmtId="2" fontId="5" fillId="13" borderId="49" xfId="0" applyNumberFormat="1" applyFont="1" applyFill="1" applyBorder="1" applyAlignment="1">
      <alignment horizontal="center" vertical="top"/>
    </xf>
    <xf numFmtId="164" fontId="6" fillId="20"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164" fontId="3" fillId="8" borderId="44" xfId="7" applyNumberFormat="1" applyFont="1" applyFill="1" applyBorder="1" applyAlignment="1">
      <alignment horizontal="right" vertical="center"/>
    </xf>
    <xf numFmtId="164" fontId="3" fillId="8" borderId="42" xfId="7" applyNumberFormat="1" applyFont="1" applyFill="1" applyBorder="1" applyAlignment="1">
      <alignment horizontal="right" vertical="center"/>
    </xf>
    <xf numFmtId="164" fontId="3" fillId="8" borderId="41" xfId="7" applyNumberFormat="1" applyFont="1" applyFill="1" applyBorder="1" applyAlignment="1">
      <alignment horizontal="right" vertical="center"/>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35"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34"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20" borderId="17" xfId="0" applyNumberFormat="1" applyFont="1" applyFill="1" applyBorder="1" applyAlignment="1">
      <alignment horizontal="center" vertical="center" wrapText="1"/>
    </xf>
    <xf numFmtId="164" fontId="6" fillId="20"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4" fontId="5" fillId="20" borderId="53" xfId="0" applyNumberFormat="1" applyFont="1" applyFill="1" applyBorder="1" applyAlignment="1">
      <alignment horizontal="center" vertical="center"/>
    </xf>
    <xf numFmtId="164" fontId="5" fillId="20" borderId="1" xfId="0" applyNumberFormat="1" applyFont="1" applyFill="1" applyBorder="1" applyAlignment="1">
      <alignment horizontal="center" vertical="center"/>
    </xf>
    <xf numFmtId="164" fontId="5" fillId="20" borderId="63" xfId="0" applyNumberFormat="1" applyFont="1" applyFill="1" applyBorder="1" applyAlignment="1">
      <alignment horizontal="center" vertical="center"/>
    </xf>
    <xf numFmtId="164" fontId="5" fillId="20" borderId="2" xfId="0" applyNumberFormat="1" applyFont="1" applyFill="1" applyBorder="1" applyAlignment="1">
      <alignment horizontal="center" vertical="center"/>
    </xf>
    <xf numFmtId="164"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76" xfId="0" applyFont="1" applyBorder="1" applyAlignment="1">
      <alignment horizontal="center" vertical="top" wrapText="1"/>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2" fontId="6" fillId="0" borderId="19" xfId="0" applyNumberFormat="1" applyFont="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2" fontId="5" fillId="18" borderId="73" xfId="0" applyNumberFormat="1" applyFont="1" applyFill="1" applyBorder="1" applyAlignment="1">
      <alignment horizontal="center" vertical="top"/>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9" fontId="6" fillId="0" borderId="44" xfId="0" applyNumberFormat="1" applyFont="1" applyBorder="1" applyAlignment="1">
      <alignment horizontal="center" vertical="top"/>
    </xf>
    <xf numFmtId="164" fontId="5" fillId="3" borderId="49" xfId="0" applyNumberFormat="1" applyFont="1" applyFill="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4" fontId="3" fillId="9" borderId="34" xfId="7"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50" xfId="7" applyFont="1" applyBorder="1" applyAlignment="1">
      <alignment vertical="top" wrapText="1"/>
    </xf>
    <xf numFmtId="49" fontId="5" fillId="2" borderId="18" xfId="7" applyNumberFormat="1" applyFont="1" applyFill="1" applyBorder="1" applyAlignment="1">
      <alignment horizontal="center" vertical="top"/>
    </xf>
    <xf numFmtId="0" fontId="6" fillId="0" borderId="32" xfId="0" applyFont="1" applyBorder="1" applyAlignment="1">
      <alignment horizontal="left" vertical="top" wrapText="1"/>
    </xf>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2" fontId="6" fillId="20" borderId="23"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164"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164" fontId="4" fillId="10" borderId="50" xfId="7" applyNumberFormat="1" applyFont="1" applyFill="1" applyBorder="1" applyAlignment="1">
      <alignment vertical="top" wrapText="1"/>
    </xf>
    <xf numFmtId="164" fontId="4" fillId="10" borderId="66" xfId="7" applyNumberFormat="1" applyFont="1" applyFill="1" applyBorder="1" applyAlignment="1">
      <alignment vertical="top" wrapText="1"/>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4" fontId="3" fillId="9" borderId="23" xfId="7" applyNumberFormat="1" applyFont="1" applyFill="1" applyBorder="1" applyAlignment="1">
      <alignment horizontal="right"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4" fillId="10" borderId="54" xfId="7" applyFont="1" applyFill="1" applyBorder="1" applyAlignment="1">
      <alignment vertical="top" wrapText="1"/>
    </xf>
    <xf numFmtId="0" fontId="4" fillId="10" borderId="54" xfId="7" applyFont="1" applyFill="1" applyBorder="1" applyAlignment="1">
      <alignment horizontal="left"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0" fontId="18" fillId="24" borderId="49" xfId="7"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167" fontId="3" fillId="0" borderId="19" xfId="33" applyNumberFormat="1" applyFont="1" applyFill="1" applyBorder="1" applyAlignment="1">
      <alignment horizontal="center" vertical="center"/>
    </xf>
    <xf numFmtId="167" fontId="4" fillId="0" borderId="20" xfId="33" applyNumberFormat="1" applyFont="1" applyFill="1" applyBorder="1" applyAlignment="1">
      <alignment horizontal="center" vertical="center"/>
    </xf>
    <xf numFmtId="166" fontId="2" fillId="10" borderId="18" xfId="33" applyNumberFormat="1" applyFont="1" applyFill="1" applyBorder="1" applyAlignment="1">
      <alignment vertical="top"/>
    </xf>
    <xf numFmtId="166" fontId="2" fillId="0" borderId="50" xfId="33" applyNumberFormat="1" applyFont="1" applyFill="1" applyBorder="1" applyAlignment="1">
      <alignment vertical="top"/>
    </xf>
    <xf numFmtId="166" fontId="5" fillId="0" borderId="19" xfId="33" applyNumberFormat="1" applyFont="1" applyFill="1" applyBorder="1" applyAlignment="1">
      <alignment horizontal="center" vertical="top" wrapText="1"/>
    </xf>
    <xf numFmtId="166" fontId="6" fillId="0" borderId="20" xfId="33" applyNumberFormat="1" applyFont="1" applyFill="1" applyBorder="1" applyAlignment="1">
      <alignment horizontal="center" vertical="top"/>
    </xf>
    <xf numFmtId="0" fontId="2" fillId="0" borderId="19" xfId="7"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164" fontId="4" fillId="10" borderId="18" xfId="7" applyNumberFormat="1" applyFont="1" applyFill="1" applyBorder="1" applyAlignment="1">
      <alignment horizontal="center" vertical="center"/>
    </xf>
    <xf numFmtId="164" fontId="4" fillId="10" borderId="5" xfId="7" applyNumberFormat="1" applyFont="1" applyFill="1" applyBorder="1" applyAlignment="1">
      <alignment horizontal="center" vertical="center"/>
    </xf>
    <xf numFmtId="168" fontId="4" fillId="0" borderId="71" xfId="33" applyNumberFormat="1" applyFont="1" applyFill="1" applyBorder="1" applyAlignment="1">
      <alignment horizontal="center" vertical="top"/>
    </xf>
    <xf numFmtId="168" fontId="4" fillId="0" borderId="36" xfId="33" applyNumberFormat="1" applyFont="1" applyFill="1" applyBorder="1" applyAlignment="1">
      <alignment horizontal="center" vertical="top"/>
    </xf>
    <xf numFmtId="168" fontId="3" fillId="0" borderId="36" xfId="33" applyNumberFormat="1" applyFont="1" applyFill="1" applyBorder="1" applyAlignment="1">
      <alignment horizontal="center" vertical="top" wrapText="1"/>
    </xf>
    <xf numFmtId="168" fontId="4" fillId="0" borderId="74" xfId="33" applyNumberFormat="1" applyFont="1" applyFill="1" applyBorder="1" applyAlignment="1">
      <alignment horizontal="center" vertical="top"/>
    </xf>
    <xf numFmtId="168" fontId="4" fillId="10" borderId="55" xfId="33" applyNumberFormat="1" applyFont="1" applyFill="1" applyBorder="1" applyAlignment="1">
      <alignment vertical="top"/>
    </xf>
    <xf numFmtId="168" fontId="4" fillId="0" borderId="55" xfId="33" applyNumberFormat="1" applyFont="1" applyFill="1" applyBorder="1" applyAlignment="1">
      <alignment vertical="top"/>
    </xf>
    <xf numFmtId="167" fontId="3" fillId="0" borderId="57" xfId="33" applyNumberFormat="1" applyFont="1" applyFill="1" applyBorder="1" applyAlignment="1">
      <alignment horizontal="center" vertical="top" wrapText="1"/>
    </xf>
    <xf numFmtId="167" fontId="4" fillId="0" borderId="56" xfId="33" applyNumberFormat="1" applyFont="1" applyFill="1" applyBorder="1" applyAlignment="1">
      <alignment horizontal="center" vertical="top"/>
    </xf>
    <xf numFmtId="167" fontId="4" fillId="10" borderId="51" xfId="33" applyNumberFormat="1" applyFont="1" applyFill="1" applyBorder="1" applyAlignment="1">
      <alignment vertical="top"/>
    </xf>
    <xf numFmtId="167" fontId="4" fillId="0" borderId="51" xfId="33" applyNumberFormat="1" applyFont="1" applyFill="1" applyBorder="1" applyAlignment="1">
      <alignment vertical="top"/>
    </xf>
    <xf numFmtId="0" fontId="17" fillId="0" borderId="18" xfId="7" applyFont="1" applyBorder="1" applyAlignment="1">
      <alignment horizontal="center" vertical="top"/>
    </xf>
    <xf numFmtId="166" fontId="4" fillId="0" borderId="65" xfId="33" applyNumberFormat="1" applyFont="1" applyFill="1" applyBorder="1" applyAlignment="1">
      <alignment horizontal="center" vertical="center"/>
    </xf>
    <xf numFmtId="166" fontId="3" fillId="0" borderId="26" xfId="33" applyNumberFormat="1" applyFont="1" applyFill="1" applyBorder="1" applyAlignment="1">
      <alignment horizontal="center" vertical="center"/>
    </xf>
    <xf numFmtId="166" fontId="3" fillId="24" borderId="4" xfId="33" applyNumberFormat="1" applyFont="1" applyFill="1" applyBorder="1" applyAlignment="1">
      <alignment horizontal="center" vertical="top"/>
    </xf>
    <xf numFmtId="166" fontId="3" fillId="24" borderId="4" xfId="33" applyNumberFormat="1" applyFont="1" applyFill="1" applyBorder="1" applyAlignment="1">
      <alignment horizontal="center" vertical="center"/>
    </xf>
    <xf numFmtId="166" fontId="3" fillId="24" borderId="60" xfId="33" applyNumberFormat="1" applyFont="1" applyFill="1" applyBorder="1" applyAlignment="1">
      <alignment horizontal="center" vertical="center"/>
    </xf>
    <xf numFmtId="166" fontId="4" fillId="0" borderId="28" xfId="33" applyNumberFormat="1" applyFont="1" applyFill="1" applyBorder="1" applyAlignment="1">
      <alignment horizontal="center" vertical="center"/>
    </xf>
    <xf numFmtId="166" fontId="3" fillId="0" borderId="19" xfId="33" applyNumberFormat="1" applyFont="1" applyFill="1" applyBorder="1" applyAlignment="1">
      <alignment horizontal="center" vertical="center"/>
    </xf>
    <xf numFmtId="2" fontId="3" fillId="9" borderId="34" xfId="7" applyNumberFormat="1" applyFont="1" applyFill="1" applyBorder="1" applyAlignment="1">
      <alignment horizontal="center" vertical="top"/>
    </xf>
    <xf numFmtId="2" fontId="5" fillId="11" borderId="49" xfId="7" applyNumberFormat="1" applyFont="1" applyFill="1" applyBorder="1" applyAlignment="1">
      <alignment horizontal="left" vertical="top"/>
    </xf>
    <xf numFmtId="2" fontId="5" fillId="9" borderId="49" xfId="7" applyNumberFormat="1" applyFont="1" applyFill="1" applyBorder="1" applyAlignment="1">
      <alignment horizontal="left" vertical="top"/>
    </xf>
    <xf numFmtId="2" fontId="5" fillId="8" borderId="42" xfId="7" applyNumberFormat="1" applyFont="1" applyFill="1" applyBorder="1" applyAlignment="1">
      <alignment horizontal="left" vertical="top"/>
    </xf>
    <xf numFmtId="2" fontId="5" fillId="7" borderId="42" xfId="7" applyNumberFormat="1" applyFont="1" applyFill="1" applyBorder="1" applyAlignment="1">
      <alignment horizontal="left" vertical="top"/>
    </xf>
    <xf numFmtId="0" fontId="18" fillId="9" borderId="49" xfId="7" applyFont="1" applyFill="1" applyBorder="1" applyAlignment="1">
      <alignment horizontal="center" vertical="top"/>
    </xf>
    <xf numFmtId="2" fontId="5" fillId="9" borderId="22" xfId="7" applyNumberFormat="1" applyFont="1" applyFill="1" applyBorder="1" applyAlignment="1">
      <alignment horizontal="left" vertical="top"/>
    </xf>
    <xf numFmtId="2" fontId="5" fillId="14" borderId="49" xfId="7" applyNumberFormat="1" applyFont="1" applyFill="1" applyBorder="1" applyAlignment="1">
      <alignment horizontal="left" vertical="top"/>
    </xf>
    <xf numFmtId="0" fontId="4" fillId="11" borderId="23" xfId="7" applyFont="1" applyFill="1" applyBorder="1" applyAlignment="1">
      <alignment vertical="top"/>
    </xf>
    <xf numFmtId="0" fontId="4" fillId="11" borderId="23" xfId="7" applyFont="1" applyFill="1" applyBorder="1" applyAlignment="1">
      <alignment vertical="top" wrapText="1"/>
    </xf>
    <xf numFmtId="1" fontId="4" fillId="11" borderId="24" xfId="7" applyNumberFormat="1" applyFont="1" applyFill="1" applyBorder="1" applyAlignment="1">
      <alignment vertical="top" wrapText="1"/>
    </xf>
    <xf numFmtId="0" fontId="6" fillId="11" borderId="32" xfId="7" applyFont="1" applyFill="1" applyBorder="1" applyAlignment="1">
      <alignment vertical="top"/>
    </xf>
    <xf numFmtId="49" fontId="5" fillId="14" borderId="23" xfId="7" applyNumberFormat="1" applyFont="1" applyFill="1" applyBorder="1" applyAlignment="1">
      <alignment vertical="top"/>
    </xf>
    <xf numFmtId="49" fontId="5" fillId="14" borderId="24" xfId="7" applyNumberFormat="1" applyFont="1" applyFill="1" applyBorder="1" applyAlignment="1">
      <alignment vertical="top"/>
    </xf>
    <xf numFmtId="164" fontId="46" fillId="0" borderId="15" xfId="0" applyNumberFormat="1" applyFont="1" applyBorder="1" applyAlignment="1">
      <alignment horizontal="center" vertical="top"/>
    </xf>
    <xf numFmtId="0" fontId="46" fillId="0" borderId="46" xfId="0" applyFont="1" applyBorder="1" applyAlignment="1">
      <alignment horizontal="center" vertical="top"/>
    </xf>
    <xf numFmtId="49" fontId="5" fillId="8" borderId="7" xfId="0" applyNumberFormat="1" applyFont="1" applyFill="1" applyBorder="1" applyAlignment="1">
      <alignment horizontal="center" vertical="top"/>
    </xf>
    <xf numFmtId="0" fontId="15" fillId="0" borderId="59" xfId="0" applyFont="1" applyBorder="1" applyAlignment="1">
      <alignment horizontal="left" vertical="top" wrapText="1"/>
    </xf>
    <xf numFmtId="49" fontId="5" fillId="7" borderId="23" xfId="0" applyNumberFormat="1" applyFont="1" applyFill="1" applyBorder="1" applyAlignment="1">
      <alignment horizontal="right" vertical="top"/>
    </xf>
    <xf numFmtId="164" fontId="5" fillId="0" borderId="57" xfId="0" applyNumberFormat="1" applyFont="1" applyBorder="1" applyAlignment="1">
      <alignment horizontal="center" vertical="top"/>
    </xf>
    <xf numFmtId="0" fontId="6" fillId="0" borderId="55" xfId="0" applyFont="1" applyBorder="1" applyAlignment="1">
      <alignment horizontal="center" vertical="top"/>
    </xf>
    <xf numFmtId="49" fontId="5" fillId="0" borderId="9" xfId="0" applyNumberFormat="1" applyFont="1" applyBorder="1" applyAlignment="1">
      <alignment horizontal="center"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27" borderId="39" xfId="0" applyNumberFormat="1" applyFont="1" applyFill="1" applyBorder="1" applyAlignment="1">
      <alignment horizontal="center" vertical="top"/>
    </xf>
    <xf numFmtId="2" fontId="2" fillId="0" borderId="0" xfId="0" applyNumberFormat="1" applyFont="1" applyAlignment="1">
      <alignment vertical="top"/>
    </xf>
    <xf numFmtId="2" fontId="5" fillId="8" borderId="33" xfId="0" applyNumberFormat="1" applyFont="1" applyFill="1" applyBorder="1" applyAlignment="1">
      <alignment horizontal="center" vertical="top"/>
    </xf>
    <xf numFmtId="2" fontId="5" fillId="8" borderId="49" xfId="0" applyNumberFormat="1" applyFont="1" applyFill="1" applyBorder="1" applyAlignment="1">
      <alignment horizontal="center" vertical="top"/>
    </xf>
    <xf numFmtId="2" fontId="5" fillId="8" borderId="23" xfId="0" applyNumberFormat="1" applyFont="1" applyFill="1" applyBorder="1" applyAlignment="1">
      <alignment horizontal="center" vertical="top"/>
    </xf>
    <xf numFmtId="2" fontId="5" fillId="7" borderId="67" xfId="0" applyNumberFormat="1" applyFont="1" applyFill="1" applyBorder="1" applyAlignment="1">
      <alignment horizontal="center" vertical="top"/>
    </xf>
    <xf numFmtId="164" fontId="6" fillId="20" borderId="43" xfId="0" applyNumberFormat="1" applyFont="1" applyFill="1" applyBorder="1" applyAlignment="1">
      <alignment horizontal="center" vertical="top"/>
    </xf>
    <xf numFmtId="2" fontId="5" fillId="13" borderId="23" xfId="0" applyNumberFormat="1" applyFont="1" applyFill="1" applyBorder="1" applyAlignment="1">
      <alignment horizontal="center" vertical="top"/>
    </xf>
    <xf numFmtId="2" fontId="5" fillId="7" borderId="75" xfId="0" applyNumberFormat="1" applyFont="1" applyFill="1" applyBorder="1" applyAlignment="1">
      <alignment horizontal="center" vertical="top"/>
    </xf>
    <xf numFmtId="164" fontId="6" fillId="0" borderId="7" xfId="0" applyNumberFormat="1" applyFont="1" applyBorder="1" applyAlignment="1">
      <alignment horizontal="center" vertical="top"/>
    </xf>
    <xf numFmtId="2" fontId="5" fillId="8" borderId="32" xfId="0" applyNumberFormat="1" applyFont="1" applyFill="1" applyBorder="1" applyAlignment="1">
      <alignment horizontal="center" vertical="top"/>
    </xf>
    <xf numFmtId="2" fontId="6" fillId="20" borderId="32" xfId="0" applyNumberFormat="1" applyFont="1" applyFill="1" applyBorder="1" applyAlignment="1">
      <alignment horizontal="center" vertical="top"/>
    </xf>
    <xf numFmtId="164" fontId="6" fillId="20" borderId="44" xfId="0" applyNumberFormat="1" applyFont="1" applyFill="1" applyBorder="1" applyAlignment="1">
      <alignment horizontal="center" vertical="top"/>
    </xf>
    <xf numFmtId="2" fontId="5" fillId="13" borderId="32" xfId="0" applyNumberFormat="1" applyFont="1" applyFill="1" applyBorder="1" applyAlignment="1">
      <alignment horizontal="center" vertical="top"/>
    </xf>
    <xf numFmtId="164" fontId="6" fillId="11" borderId="4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47" xfId="0" applyNumberFormat="1" applyFont="1" applyFill="1" applyBorder="1" applyAlignment="1">
      <alignment horizontal="center" vertical="top"/>
    </xf>
    <xf numFmtId="0" fontId="6" fillId="0" borderId="68" xfId="0" applyFont="1" applyBorder="1" applyAlignment="1">
      <alignment horizontal="center" vertical="top"/>
    </xf>
    <xf numFmtId="0" fontId="6" fillId="0" borderId="59" xfId="0"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164" fontId="39" fillId="6" borderId="33" xfId="0" applyNumberFormat="1" applyFont="1" applyFill="1" applyBorder="1" applyAlignment="1">
      <alignment horizontal="center" vertical="top"/>
    </xf>
    <xf numFmtId="164" fontId="31" fillId="0" borderId="0" xfId="0" applyNumberFormat="1" applyFont="1" applyAlignment="1">
      <alignment vertical="top"/>
    </xf>
    <xf numFmtId="164" fontId="0" fillId="0" borderId="0" xfId="0" applyNumberFormat="1"/>
    <xf numFmtId="0" fontId="18" fillId="9" borderId="49" xfId="7" applyFont="1" applyFill="1" applyBorder="1" applyAlignment="1">
      <alignment horizontal="center" vertical="center"/>
    </xf>
    <xf numFmtId="0" fontId="18" fillId="9" borderId="32" xfId="7" applyFont="1" applyFill="1" applyBorder="1" applyAlignment="1">
      <alignment horizontal="center" vertical="top"/>
    </xf>
    <xf numFmtId="49" fontId="3" fillId="2" borderId="32" xfId="7" applyNumberFormat="1" applyFont="1" applyFill="1" applyBorder="1" applyAlignment="1">
      <alignment horizontal="center" vertical="top"/>
    </xf>
    <xf numFmtId="49" fontId="3" fillId="3" borderId="49" xfId="7" applyNumberFormat="1" applyFont="1" applyFill="1" applyBorder="1" applyAlignment="1">
      <alignment horizontal="center" vertical="top"/>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0" fontId="18" fillId="9" borderId="48" xfId="7" applyFont="1" applyFill="1" applyBorder="1" applyAlignment="1">
      <alignment horizontal="center" vertical="top"/>
    </xf>
    <xf numFmtId="0" fontId="4" fillId="10" borderId="64" xfId="7" applyFont="1" applyFill="1" applyBorder="1" applyAlignment="1">
      <alignment horizontal="left" vertical="center" wrapText="1"/>
    </xf>
    <xf numFmtId="0" fontId="4" fillId="10" borderId="69" xfId="7" applyFont="1" applyFill="1" applyBorder="1" applyAlignment="1">
      <alignment horizontal="left" vertical="center" wrapText="1"/>
    </xf>
    <xf numFmtId="0" fontId="4" fillId="0" borderId="69" xfId="7" applyFont="1" applyBorder="1" applyAlignment="1">
      <alignment vertical="center" wrapText="1"/>
    </xf>
    <xf numFmtId="0" fontId="4" fillId="0" borderId="64" xfId="7" applyFont="1" applyBorder="1" applyAlignment="1">
      <alignment vertical="center" wrapText="1"/>
    </xf>
    <xf numFmtId="0" fontId="51" fillId="0" borderId="57" xfId="7" applyFont="1" applyBorder="1" applyAlignment="1">
      <alignment horizontal="center" vertical="top"/>
    </xf>
    <xf numFmtId="0" fontId="51" fillId="0" borderId="56" xfId="7" applyFont="1" applyBorder="1" applyAlignment="1">
      <alignment horizontal="center" vertical="top"/>
    </xf>
    <xf numFmtId="2" fontId="6" fillId="4" borderId="18" xfId="0" applyNumberFormat="1" applyFont="1" applyFill="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23" xfId="0" applyNumberFormat="1" applyFont="1" applyBorder="1" applyAlignment="1">
      <alignment horizontal="center" vertical="top"/>
    </xf>
    <xf numFmtId="0" fontId="28" fillId="0" borderId="23" xfId="0" applyFont="1" applyBorder="1" applyAlignment="1">
      <alignment horizontal="left" vertical="top"/>
    </xf>
    <xf numFmtId="9" fontId="28" fillId="0" borderId="23" xfId="0" applyNumberFormat="1" applyFont="1" applyBorder="1" applyAlignment="1">
      <alignment horizontal="center" vertical="top"/>
    </xf>
    <xf numFmtId="9" fontId="28" fillId="0" borderId="24" xfId="0" applyNumberFormat="1" applyFont="1" applyBorder="1" applyAlignment="1">
      <alignment horizontal="center" vertical="top"/>
    </xf>
    <xf numFmtId="164" fontId="5" fillId="11" borderId="32"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6" fillId="3" borderId="30" xfId="0" applyNumberFormat="1" applyFont="1" applyFill="1" applyBorder="1" applyAlignment="1">
      <alignment horizontal="center" vertical="top"/>
    </xf>
    <xf numFmtId="49" fontId="19" fillId="0" borderId="14" xfId="0" applyNumberFormat="1" applyFont="1" applyBorder="1" applyAlignment="1">
      <alignment horizontal="center" vertical="top"/>
    </xf>
    <xf numFmtId="49" fontId="19" fillId="0" borderId="1" xfId="0" applyNumberFormat="1" applyFont="1" applyBorder="1" applyAlignment="1">
      <alignment horizontal="center" vertical="top"/>
    </xf>
    <xf numFmtId="49" fontId="6" fillId="0" borderId="5" xfId="0" applyNumberFormat="1" applyFont="1" applyBorder="1" applyAlignment="1">
      <alignment horizontal="center" vertical="top"/>
    </xf>
    <xf numFmtId="49" fontId="2" fillId="0" borderId="52" xfId="0" applyNumberFormat="1" applyFont="1" applyBorder="1" applyAlignment="1">
      <alignment horizontal="center" vertical="top"/>
    </xf>
    <xf numFmtId="0" fontId="4" fillId="0" borderId="70" xfId="0" applyFont="1" applyBorder="1" applyAlignment="1">
      <alignment vertical="top" wrapText="1"/>
    </xf>
    <xf numFmtId="0" fontId="4" fillId="0" borderId="60" xfId="0" applyFont="1" applyBorder="1" applyAlignment="1">
      <alignment vertical="top" wrapText="1"/>
    </xf>
    <xf numFmtId="0" fontId="3" fillId="0" borderId="0" xfId="0" applyFont="1" applyAlignment="1">
      <alignment horizontal="center" vertical="top"/>
    </xf>
    <xf numFmtId="0" fontId="11" fillId="0" borderId="0" xfId="0" applyFont="1" applyAlignment="1">
      <alignment horizontal="left" vertical="top" wrapText="1"/>
    </xf>
    <xf numFmtId="0" fontId="53" fillId="0" borderId="0" xfId="0" applyFont="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Border="1" applyAlignment="1">
      <alignment horizontal="center" vertical="top" wrapText="1"/>
    </xf>
    <xf numFmtId="0" fontId="6" fillId="0" borderId="60" xfId="9" applyFont="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Border="1" applyAlignment="1">
      <alignment vertical="top" wrapText="1"/>
    </xf>
    <xf numFmtId="2" fontId="4" fillId="0" borderId="17" xfId="3" applyNumberFormat="1" applyBorder="1" applyAlignment="1">
      <alignment horizontal="center" vertical="center"/>
    </xf>
    <xf numFmtId="164" fontId="4" fillId="0" borderId="5" xfId="0" applyNumberFormat="1" applyFont="1" applyBorder="1" applyAlignment="1">
      <alignment horizontal="center" vertical="center" wrapText="1"/>
    </xf>
    <xf numFmtId="164" fontId="4" fillId="0" borderId="5" xfId="0" applyNumberFormat="1" applyFont="1" applyBorder="1" applyAlignment="1">
      <alignment vertical="center"/>
    </xf>
    <xf numFmtId="164" fontId="4" fillId="0" borderId="5" xfId="0" applyNumberFormat="1" applyFont="1" applyBorder="1" applyAlignment="1">
      <alignment horizontal="center" vertical="center"/>
    </xf>
    <xf numFmtId="0" fontId="15" fillId="0" borderId="15" xfId="0" applyFont="1" applyBorder="1"/>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54" fillId="0" borderId="0" xfId="0" applyFont="1" applyAlignment="1">
      <alignment vertical="top"/>
    </xf>
    <xf numFmtId="0" fontId="54" fillId="0" borderId="0" xfId="0" applyFont="1" applyAlignment="1">
      <alignment horizontal="left" vertical="top"/>
    </xf>
    <xf numFmtId="49" fontId="3" fillId="2" borderId="6" xfId="0" applyNumberFormat="1" applyFont="1" applyFill="1" applyBorder="1" applyAlignment="1">
      <alignment horizontal="center" vertical="top"/>
    </xf>
    <xf numFmtId="0" fontId="4" fillId="0" borderId="55" xfId="0" applyFont="1" applyBorder="1" applyAlignment="1">
      <alignment vertical="top" wrapText="1"/>
    </xf>
    <xf numFmtId="164" fontId="4" fillId="0" borderId="55" xfId="0" applyNumberFormat="1" applyFont="1" applyBorder="1" applyAlignment="1">
      <alignment horizontal="center" vertical="center"/>
    </xf>
    <xf numFmtId="164" fontId="4" fillId="0" borderId="55" xfId="0" applyNumberFormat="1" applyFont="1" applyBorder="1" applyAlignment="1">
      <alignment vertical="top"/>
    </xf>
    <xf numFmtId="0" fontId="10" fillId="0" borderId="78" xfId="9" applyFont="1" applyBorder="1" applyAlignment="1">
      <alignment wrapText="1"/>
    </xf>
    <xf numFmtId="0" fontId="6" fillId="0" borderId="57" xfId="9" applyFont="1" applyBorder="1" applyAlignment="1">
      <alignment horizontal="center" vertical="top" wrapText="1"/>
    </xf>
    <xf numFmtId="0" fontId="6" fillId="0" borderId="56" xfId="9" applyFont="1" applyBorder="1" applyAlignment="1">
      <alignment horizontal="center" vertical="top" wrapText="1"/>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10" fillId="0" borderId="0" xfId="9" applyFont="1"/>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Border="1" applyAlignment="1">
      <alignment horizontal="center" vertical="top" wrapText="1"/>
    </xf>
    <xf numFmtId="49" fontId="2" fillId="0" borderId="32" xfId="0" applyNumberFormat="1" applyFont="1" applyBorder="1" applyAlignment="1">
      <alignment horizontal="center" vertical="top"/>
    </xf>
    <xf numFmtId="2"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Border="1" applyAlignment="1">
      <alignment horizontal="left" vertical="top" wrapText="1"/>
    </xf>
    <xf numFmtId="49" fontId="2" fillId="0" borderId="76" xfId="0" applyNumberFormat="1" applyFont="1" applyBorder="1" applyAlignment="1">
      <alignment horizontal="center" vertical="top"/>
    </xf>
    <xf numFmtId="49" fontId="6" fillId="0" borderId="25" xfId="0" applyNumberFormat="1" applyFont="1" applyBorder="1" applyAlignment="1">
      <alignment horizontal="center" vertical="top"/>
    </xf>
    <xf numFmtId="0" fontId="4" fillId="0" borderId="5" xfId="3" applyBorder="1"/>
    <xf numFmtId="2" fontId="6" fillId="0" borderId="17" xfId="3" applyNumberFormat="1" applyFont="1" applyBorder="1" applyAlignment="1">
      <alignment horizontal="center"/>
    </xf>
    <xf numFmtId="164" fontId="4" fillId="0" borderId="5" xfId="3" applyNumberFormat="1" applyBorder="1"/>
    <xf numFmtId="0" fontId="4" fillId="0" borderId="17" xfId="3" applyBorder="1"/>
    <xf numFmtId="164" fontId="4" fillId="0" borderId="17" xfId="3" applyNumberFormat="1" applyBorder="1"/>
    <xf numFmtId="164" fontId="4" fillId="0" borderId="52" xfId="3" applyNumberFormat="1" applyBorder="1"/>
    <xf numFmtId="0" fontId="15" fillId="0" borderId="66" xfId="0" applyFont="1" applyBorder="1"/>
    <xf numFmtId="0" fontId="6" fillId="0" borderId="27" xfId="0" applyFont="1" applyBorder="1" applyAlignment="1">
      <alignment horizontal="center" vertical="top" wrapText="1"/>
    </xf>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Border="1" applyAlignment="1">
      <alignment horizontal="left" vertical="top" wrapText="1"/>
    </xf>
    <xf numFmtId="0" fontId="4" fillId="0" borderId="18" xfId="3" applyBorder="1"/>
    <xf numFmtId="0" fontId="4" fillId="0" borderId="0" xfId="3"/>
    <xf numFmtId="0" fontId="10" fillId="0" borderId="61" xfId="0" applyFont="1" applyBorder="1" applyAlignment="1">
      <alignment vertical="top" wrapText="1"/>
    </xf>
    <xf numFmtId="0" fontId="6" fillId="0" borderId="57" xfId="0" applyFont="1" applyBorder="1" applyAlignment="1">
      <alignment horizontal="center" vertical="top"/>
    </xf>
    <xf numFmtId="0" fontId="6" fillId="0" borderId="11" xfId="0" applyFont="1" applyBorder="1" applyAlignment="1">
      <alignment horizontal="center" vertical="top" wrapText="1"/>
    </xf>
    <xf numFmtId="0" fontId="23" fillId="0" borderId="57" xfId="0" applyFont="1" applyBorder="1" applyAlignment="1">
      <alignment horizontal="center" vertical="top"/>
    </xf>
    <xf numFmtId="0" fontId="6" fillId="0" borderId="70" xfId="0" applyFont="1" applyBorder="1" applyAlignment="1">
      <alignment horizontal="center" vertical="top"/>
    </xf>
    <xf numFmtId="0" fontId="4" fillId="0" borderId="0" xfId="0" applyFont="1" applyAlignment="1">
      <alignment horizontal="center" vertical="top" wrapText="1"/>
    </xf>
    <xf numFmtId="0" fontId="6" fillId="0" borderId="9" xfId="0" applyFont="1" applyBorder="1" applyAlignment="1">
      <alignment horizontal="center" vertical="top"/>
    </xf>
    <xf numFmtId="0" fontId="0" fillId="0" borderId="59" xfId="0" applyBorder="1"/>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72" xfId="0" applyNumberFormat="1" applyFont="1" applyFill="1" applyBorder="1" applyAlignment="1">
      <alignment horizontal="center" vertical="center"/>
    </xf>
    <xf numFmtId="0" fontId="10" fillId="0" borderId="10" xfId="0" applyFont="1" applyBorder="1" applyAlignment="1">
      <alignment vertical="top" wrapText="1"/>
    </xf>
    <xf numFmtId="0" fontId="4" fillId="0" borderId="9" xfId="0" applyFont="1" applyBorder="1" applyAlignment="1">
      <alignment horizontal="center" vertical="top"/>
    </xf>
    <xf numFmtId="0" fontId="4" fillId="0" borderId="11" xfId="0" applyFont="1" applyBorder="1" applyAlignment="1">
      <alignment horizontal="center" vertical="top" wrapText="1"/>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Border="1" applyAlignment="1">
      <alignment horizontal="left" vertical="top" wrapText="1"/>
    </xf>
    <xf numFmtId="49" fontId="6" fillId="0" borderId="57" xfId="0" applyNumberFormat="1" applyFont="1" applyBorder="1" applyAlignment="1">
      <alignment horizontal="center" vertical="top"/>
    </xf>
    <xf numFmtId="49" fontId="6" fillId="0" borderId="56" xfId="0" applyNumberFormat="1" applyFont="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8" borderId="1" xfId="0" applyNumberFormat="1" applyFont="1" applyFill="1" applyBorder="1" applyAlignment="1">
      <alignment horizontal="center" vertical="top"/>
    </xf>
    <xf numFmtId="164" fontId="3" fillId="18"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Border="1" applyAlignment="1">
      <alignment horizontal="center" vertical="top"/>
    </xf>
    <xf numFmtId="49" fontId="4" fillId="0" borderId="2" xfId="0" applyNumberFormat="1" applyFont="1" applyBorder="1" applyAlignment="1">
      <alignment horizontal="center" vertical="top"/>
    </xf>
    <xf numFmtId="49" fontId="3" fillId="3" borderId="7"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0" fontId="3" fillId="0" borderId="16" xfId="0" applyFont="1" applyBorder="1" applyAlignment="1">
      <alignment vertical="top" wrapText="1"/>
    </xf>
    <xf numFmtId="49" fontId="2" fillId="0" borderId="46" xfId="0" applyNumberFormat="1" applyFont="1" applyBorder="1" applyAlignment="1">
      <alignment horizontal="center" vertical="top"/>
    </xf>
    <xf numFmtId="0" fontId="4" fillId="0" borderId="5" xfId="0" applyFont="1" applyBorder="1" applyAlignment="1">
      <alignment horizontal="center" vertical="top"/>
    </xf>
    <xf numFmtId="164" fontId="4" fillId="0" borderId="52" xfId="0" applyNumberFormat="1" applyFont="1" applyBorder="1" applyAlignment="1">
      <alignment horizontal="center" vertical="top"/>
    </xf>
    <xf numFmtId="164" fontId="4" fillId="0" borderId="5"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Border="1" applyAlignment="1">
      <alignment horizontal="center" vertical="top"/>
    </xf>
    <xf numFmtId="1" fontId="6" fillId="0" borderId="16" xfId="0" applyNumberFormat="1" applyFont="1" applyBorder="1" applyAlignment="1">
      <alignment horizontal="center" vertical="top"/>
    </xf>
    <xf numFmtId="0" fontId="10" fillId="0" borderId="74" xfId="0" applyFont="1" applyBorder="1" applyAlignment="1">
      <alignment wrapText="1"/>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Border="1" applyAlignment="1">
      <alignment horizontal="center" vertical="top"/>
    </xf>
    <xf numFmtId="164" fontId="4" fillId="0" borderId="59" xfId="0" applyNumberFormat="1" applyFont="1" applyBorder="1" applyAlignment="1">
      <alignment horizontal="center" vertical="top"/>
    </xf>
    <xf numFmtId="164" fontId="4" fillId="0" borderId="18" xfId="0" applyNumberFormat="1" applyFont="1" applyBorder="1" applyAlignment="1">
      <alignment horizontal="center" vertical="top"/>
    </xf>
    <xf numFmtId="164" fontId="3" fillId="0" borderId="18" xfId="0" applyNumberFormat="1" applyFont="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Border="1" applyAlignment="1">
      <alignment horizontal="center" vertical="center"/>
    </xf>
    <xf numFmtId="1" fontId="6" fillId="0" borderId="74" xfId="0" applyNumberFormat="1" applyFont="1" applyBorder="1" applyAlignment="1">
      <alignment horizontal="center" vertical="center"/>
    </xf>
    <xf numFmtId="0" fontId="4" fillId="0" borderId="61" xfId="0" applyFont="1" applyBorder="1" applyAlignment="1">
      <alignment wrapText="1"/>
    </xf>
    <xf numFmtId="1" fontId="6" fillId="0" borderId="36" xfId="0" applyNumberFormat="1" applyFont="1" applyBorder="1" applyAlignment="1">
      <alignment horizontal="center" vertical="top"/>
    </xf>
    <xf numFmtId="1" fontId="6" fillId="0" borderId="74" xfId="0" applyNumberFormat="1" applyFont="1" applyBorder="1" applyAlignment="1">
      <alignment horizontal="center" vertical="top"/>
    </xf>
    <xf numFmtId="0" fontId="4" fillId="0" borderId="61" xfId="0" applyFont="1" applyBorder="1" applyAlignment="1">
      <alignment vertical="top" wrapText="1"/>
    </xf>
    <xf numFmtId="164" fontId="4" fillId="0" borderId="42" xfId="0" applyNumberFormat="1" applyFont="1" applyBorder="1" applyAlignment="1">
      <alignment horizontal="center" vertical="top"/>
    </xf>
    <xf numFmtId="164" fontId="3" fillId="0" borderId="42" xfId="0" applyNumberFormat="1" applyFont="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Border="1" applyAlignment="1">
      <alignment horizontal="center" vertical="top"/>
    </xf>
    <xf numFmtId="1" fontId="6" fillId="0" borderId="2" xfId="0" applyNumberFormat="1" applyFont="1" applyBorder="1" applyAlignment="1">
      <alignment horizontal="center" vertical="top"/>
    </xf>
    <xf numFmtId="49" fontId="3" fillId="0" borderId="23"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164" fontId="3" fillId="6" borderId="12" xfId="0" applyNumberFormat="1" applyFont="1" applyFill="1" applyBorder="1" applyAlignment="1">
      <alignment horizontal="center" vertical="top"/>
    </xf>
    <xf numFmtId="0" fontId="3" fillId="0" borderId="0" xfId="0" applyFont="1" applyAlignment="1">
      <alignment horizontal="right" vertical="top" wrapText="1"/>
    </xf>
    <xf numFmtId="0" fontId="7" fillId="0" borderId="0" xfId="0" applyFont="1" applyAlignment="1">
      <alignment horizontal="right" vertical="top" wrapText="1"/>
    </xf>
    <xf numFmtId="0" fontId="10" fillId="0" borderId="0" xfId="0" applyFont="1" applyAlignment="1">
      <alignment vertical="top"/>
    </xf>
    <xf numFmtId="0" fontId="29" fillId="0" borderId="0" xfId="0" applyFont="1" applyAlignment="1">
      <alignment vertical="top"/>
    </xf>
    <xf numFmtId="0" fontId="29" fillId="0" borderId="0" xfId="0" applyFont="1" applyAlignment="1">
      <alignment horizontal="center" vertical="top"/>
    </xf>
    <xf numFmtId="0" fontId="56" fillId="0" borderId="0" xfId="0" applyFont="1" applyAlignment="1">
      <alignment vertical="top"/>
    </xf>
    <xf numFmtId="0" fontId="59" fillId="0" borderId="50" xfId="0" applyFont="1" applyBorder="1" applyAlignment="1">
      <alignment horizontal="center" vertical="top"/>
    </xf>
    <xf numFmtId="2" fontId="60" fillId="0" borderId="34" xfId="0" applyNumberFormat="1" applyFont="1" applyBorder="1" applyAlignment="1">
      <alignment horizontal="center" vertical="center"/>
    </xf>
    <xf numFmtId="2" fontId="60" fillId="0" borderId="26"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0" borderId="50" xfId="0" applyNumberFormat="1" applyFont="1" applyBorder="1" applyAlignment="1">
      <alignment horizontal="center" vertical="center" wrapText="1"/>
    </xf>
    <xf numFmtId="0" fontId="59" fillId="0" borderId="51" xfId="0" applyFont="1" applyBorder="1" applyAlignment="1">
      <alignment horizontal="center" vertical="top"/>
    </xf>
    <xf numFmtId="2" fontId="60" fillId="0" borderId="61" xfId="0" applyNumberFormat="1" applyFont="1" applyBorder="1" applyAlignment="1">
      <alignment horizontal="center" vertical="center"/>
    </xf>
    <xf numFmtId="2" fontId="60" fillId="0" borderId="57" xfId="0" applyNumberFormat="1" applyFont="1" applyBorder="1" applyAlignment="1">
      <alignment horizontal="center" vertical="center"/>
    </xf>
    <xf numFmtId="2" fontId="6" fillId="0" borderId="57" xfId="0" applyNumberFormat="1" applyFont="1" applyBorder="1" applyAlignment="1">
      <alignment horizontal="center" vertical="center"/>
    </xf>
    <xf numFmtId="2" fontId="6" fillId="0" borderId="56" xfId="0" applyNumberFormat="1" applyFont="1" applyBorder="1" applyAlignment="1">
      <alignment horizontal="center" vertical="center"/>
    </xf>
    <xf numFmtId="2" fontId="6" fillId="0" borderId="51" xfId="0" applyNumberFormat="1" applyFont="1" applyBorder="1" applyAlignment="1">
      <alignment horizontal="center" vertical="center" wrapText="1"/>
    </xf>
    <xf numFmtId="0" fontId="56" fillId="0" borderId="0" xfId="0" applyFont="1" applyAlignment="1">
      <alignment horizontal="left" vertical="top"/>
    </xf>
    <xf numFmtId="0" fontId="61" fillId="5" borderId="12" xfId="0" applyFont="1" applyFill="1" applyBorder="1" applyAlignment="1">
      <alignment horizontal="center" vertical="top"/>
    </xf>
    <xf numFmtId="2" fontId="62" fillId="18" borderId="53" xfId="0" applyNumberFormat="1" applyFont="1" applyFill="1" applyBorder="1" applyAlignment="1">
      <alignment horizontal="center" vertical="center"/>
    </xf>
    <xf numFmtId="2" fontId="5" fillId="18" borderId="53" xfId="0" applyNumberFormat="1" applyFont="1" applyFill="1" applyBorder="1" applyAlignment="1">
      <alignment horizontal="center" vertical="center"/>
    </xf>
    <xf numFmtId="0" fontId="59" fillId="0" borderId="5" xfId="0" applyFont="1" applyBorder="1" applyAlignment="1">
      <alignment horizontal="center" vertical="top"/>
    </xf>
    <xf numFmtId="2" fontId="33" fillId="0" borderId="67" xfId="0" applyNumberFormat="1" applyFont="1" applyBorder="1" applyAlignment="1">
      <alignment horizontal="center" vertical="top"/>
    </xf>
    <xf numFmtId="2" fontId="33"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Border="1" applyAlignment="1">
      <alignment vertical="top" wrapText="1"/>
    </xf>
    <xf numFmtId="0" fontId="2" fillId="0" borderId="34"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59" fillId="0" borderId="59" xfId="0" applyFont="1" applyBorder="1" applyAlignment="1">
      <alignment horizontal="center" vertical="top"/>
    </xf>
    <xf numFmtId="2" fontId="33"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64" fillId="5" borderId="12" xfId="0" applyFont="1" applyFill="1" applyBorder="1" applyAlignment="1">
      <alignment horizontal="center" vertical="top"/>
    </xf>
    <xf numFmtId="2" fontId="62"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63" fillId="0" borderId="5" xfId="0" applyFont="1" applyBorder="1" applyAlignment="1">
      <alignment horizontal="center" vertical="top" wrapText="1"/>
    </xf>
    <xf numFmtId="2" fontId="6" fillId="0" borderId="52"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2" fillId="0" borderId="5" xfId="0" applyFont="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2" fontId="5" fillId="18"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63" fillId="0" borderId="50" xfId="0" applyFont="1" applyBorder="1" applyAlignment="1">
      <alignment horizontal="center" vertical="top"/>
    </xf>
    <xf numFmtId="2" fontId="33" fillId="0" borderId="50" xfId="0" applyNumberFormat="1" applyFont="1" applyBorder="1" applyAlignment="1">
      <alignment horizontal="center" vertical="top"/>
    </xf>
    <xf numFmtId="2" fontId="23" fillId="0" borderId="50" xfId="0" applyNumberFormat="1" applyFont="1" applyBorder="1" applyAlignment="1">
      <alignment horizontal="center" vertical="top"/>
    </xf>
    <xf numFmtId="2" fontId="6" fillId="0" borderId="50" xfId="0" applyNumberFormat="1" applyFont="1" applyBorder="1" applyAlignment="1">
      <alignment horizontal="center" vertical="top"/>
    </xf>
    <xf numFmtId="2" fontId="6" fillId="4" borderId="67" xfId="0" applyNumberFormat="1" applyFont="1" applyFill="1" applyBorder="1" applyAlignment="1">
      <alignment horizontal="center" vertical="top"/>
    </xf>
    <xf numFmtId="0" fontId="6" fillId="0" borderId="34" xfId="0" applyFont="1" applyBorder="1" applyAlignment="1">
      <alignment vertical="top" wrapText="1"/>
    </xf>
    <xf numFmtId="49" fontId="2" fillId="0" borderId="26" xfId="0" applyNumberFormat="1" applyFont="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Border="1" applyAlignment="1">
      <alignment vertical="top"/>
    </xf>
    <xf numFmtId="0" fontId="63" fillId="0" borderId="51" xfId="0" applyFont="1" applyBorder="1" applyAlignment="1">
      <alignment horizontal="center" vertical="top"/>
    </xf>
    <xf numFmtId="2" fontId="33" fillId="0" borderId="51" xfId="0" applyNumberFormat="1" applyFont="1" applyBorder="1" applyAlignment="1">
      <alignment horizontal="center" vertical="top"/>
    </xf>
    <xf numFmtId="2" fontId="23" fillId="0" borderId="51" xfId="0" applyNumberFormat="1" applyFont="1" applyBorder="1" applyAlignment="1">
      <alignment horizontal="center" vertical="top"/>
    </xf>
    <xf numFmtId="2" fontId="6" fillId="4" borderId="62" xfId="0" applyNumberFormat="1" applyFont="1" applyFill="1" applyBorder="1" applyAlignment="1">
      <alignment horizontal="center" vertical="top"/>
    </xf>
    <xf numFmtId="0" fontId="64" fillId="5" borderId="53" xfId="0" applyFont="1" applyFill="1" applyBorder="1" applyAlignment="1">
      <alignment horizontal="center" vertical="top"/>
    </xf>
    <xf numFmtId="2" fontId="66" fillId="5" borderId="12" xfId="0" applyNumberFormat="1"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2" fontId="5" fillId="5" borderId="21" xfId="0" applyNumberFormat="1" applyFont="1" applyFill="1" applyBorder="1" applyAlignment="1">
      <alignment horizontal="center" vertical="top"/>
    </xf>
    <xf numFmtId="0" fontId="63" fillId="0" borderId="5" xfId="0" applyFont="1" applyBorder="1" applyAlignment="1">
      <alignment horizontal="center" vertical="top"/>
    </xf>
    <xf numFmtId="2" fontId="33" fillId="0" borderId="5" xfId="0" applyNumberFormat="1" applyFont="1" applyBorder="1" applyAlignment="1">
      <alignment horizontal="center" vertical="top"/>
    </xf>
    <xf numFmtId="2" fontId="6" fillId="0" borderId="52" xfId="0" applyNumberFormat="1" applyFont="1" applyBorder="1" applyAlignment="1">
      <alignment horizontal="center" vertical="top"/>
    </xf>
    <xf numFmtId="2" fontId="6" fillId="0" borderId="5"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0" fontId="63" fillId="0" borderId="55" xfId="0" applyFont="1" applyBorder="1" applyAlignment="1">
      <alignment horizontal="center" vertical="top"/>
    </xf>
    <xf numFmtId="2" fontId="33" fillId="0" borderId="55" xfId="0" applyNumberFormat="1" applyFont="1" applyBorder="1" applyAlignment="1">
      <alignment horizontal="center" vertical="top"/>
    </xf>
    <xf numFmtId="2" fontId="6"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0" fontId="6" fillId="0" borderId="42" xfId="0" applyFont="1" applyBorder="1" applyAlignment="1">
      <alignment horizontal="left" vertical="top" wrapText="1"/>
    </xf>
    <xf numFmtId="49" fontId="2" fillId="0" borderId="3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1" xfId="0" applyNumberFormat="1" applyFont="1" applyBorder="1" applyAlignment="1">
      <alignment horizontal="center" vertical="top"/>
    </xf>
    <xf numFmtId="0" fontId="2" fillId="0" borderId="67" xfId="0" applyFont="1" applyBorder="1" applyAlignment="1">
      <alignment horizontal="center" vertical="top" wrapText="1"/>
    </xf>
    <xf numFmtId="2" fontId="6" fillId="0" borderId="26"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Border="1" applyAlignment="1">
      <alignment horizontal="center" vertical="top" wrapText="1"/>
    </xf>
    <xf numFmtId="0" fontId="23" fillId="0" borderId="12" xfId="0" applyFont="1" applyBorder="1" applyAlignment="1">
      <alignment vertical="justify" wrapText="1"/>
    </xf>
    <xf numFmtId="0" fontId="6" fillId="0" borderId="13"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2" fillId="0" borderId="0" xfId="0" applyFont="1" applyAlignment="1">
      <alignment horizontal="center" vertical="top" wrapText="1"/>
    </xf>
    <xf numFmtId="2" fontId="6" fillId="0" borderId="19"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0" borderId="67" xfId="0" applyFont="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Border="1" applyAlignment="1">
      <alignment horizontal="center" vertical="top"/>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Font="1" applyBorder="1" applyAlignment="1">
      <alignment horizontal="center" vertical="top"/>
    </xf>
    <xf numFmtId="0" fontId="2" fillId="0" borderId="17" xfId="0" applyFont="1" applyBorder="1" applyAlignment="1">
      <alignment horizontal="center" vertical="top"/>
    </xf>
    <xf numFmtId="2" fontId="6" fillId="11" borderId="14" xfId="0" applyNumberFormat="1" applyFont="1" applyFill="1" applyBorder="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Border="1" applyAlignment="1">
      <alignment horizontal="center" vertical="top"/>
    </xf>
    <xf numFmtId="2" fontId="6" fillId="0" borderId="14" xfId="0" applyNumberFormat="1" applyFont="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Border="1" applyAlignment="1">
      <alignment horizontal="center" vertical="top"/>
    </xf>
    <xf numFmtId="2" fontId="6" fillId="4" borderId="56" xfId="0" applyNumberFormat="1" applyFont="1" applyFill="1" applyBorder="1" applyAlignment="1">
      <alignment horizontal="center" vertical="top" wrapText="1"/>
    </xf>
    <xf numFmtId="0" fontId="18" fillId="5" borderId="13" xfId="0" applyFont="1" applyFill="1" applyBorder="1" applyAlignment="1">
      <alignment horizontal="center" vertical="top"/>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8" borderId="32" xfId="0" applyFont="1" applyFill="1" applyBorder="1" applyAlignment="1">
      <alignment vertical="top"/>
    </xf>
    <xf numFmtId="0" fontId="2" fillId="28" borderId="23" xfId="0" applyFont="1" applyFill="1" applyBorder="1" applyAlignment="1">
      <alignment vertical="top"/>
    </xf>
    <xf numFmtId="0" fontId="4" fillId="28" borderId="24" xfId="0" applyFont="1" applyFill="1" applyBorder="1" applyAlignment="1">
      <alignment horizontal="center" vertical="top"/>
    </xf>
    <xf numFmtId="2" fontId="5" fillId="6" borderId="29" xfId="0" applyNumberFormat="1" applyFont="1" applyFill="1" applyBorder="1" applyAlignment="1">
      <alignment horizontal="center" vertical="top"/>
    </xf>
    <xf numFmtId="0" fontId="2" fillId="14" borderId="24" xfId="0" applyFont="1" applyFill="1" applyBorder="1" applyAlignment="1">
      <alignment vertical="top"/>
    </xf>
    <xf numFmtId="0" fontId="67" fillId="0" borderId="0" xfId="0" applyFont="1" applyAlignment="1">
      <alignment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6" fillId="0" borderId="76" xfId="0" applyNumberFormat="1" applyFont="1" applyBorder="1" applyAlignment="1">
      <alignment horizontal="center" vertical="top"/>
    </xf>
    <xf numFmtId="164" fontId="23" fillId="0" borderId="16" xfId="0" applyNumberFormat="1" applyFont="1" applyBorder="1" applyAlignment="1">
      <alignment horizontal="center" vertical="top"/>
    </xf>
    <xf numFmtId="164" fontId="23" fillId="0" borderId="5" xfId="0" applyNumberFormat="1" applyFont="1" applyBorder="1" applyAlignment="1">
      <alignment horizontal="center" vertical="top"/>
    </xf>
    <xf numFmtId="0" fontId="23" fillId="0" borderId="32" xfId="0" applyFont="1" applyBorder="1" applyAlignment="1">
      <alignment horizontal="left" vertical="top" wrapText="1"/>
    </xf>
    <xf numFmtId="0" fontId="23" fillId="0" borderId="49" xfId="0" applyFont="1" applyBorder="1" applyAlignment="1">
      <alignment horizontal="center" vertical="top"/>
    </xf>
    <xf numFmtId="0" fontId="23" fillId="0" borderId="24" xfId="0" applyFont="1" applyBorder="1" applyAlignment="1">
      <alignment horizontal="center" vertical="top"/>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56"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69" fillId="5" borderId="1" xfId="0" applyNumberFormat="1" applyFont="1" applyFill="1" applyBorder="1" applyAlignment="1">
      <alignment horizontal="center" vertical="top"/>
    </xf>
    <xf numFmtId="0" fontId="23" fillId="0" borderId="44" xfId="0" applyFont="1" applyBorder="1" applyAlignment="1">
      <alignment horizontal="left" vertical="top"/>
    </xf>
    <xf numFmtId="9" fontId="23" fillId="0" borderId="42" xfId="0" applyNumberFormat="1" applyFont="1" applyBorder="1" applyAlignment="1">
      <alignment horizontal="center" vertical="top"/>
    </xf>
    <xf numFmtId="9" fontId="23" fillId="0" borderId="45" xfId="0" applyNumberFormat="1" applyFont="1" applyBorder="1" applyAlignment="1">
      <alignment horizontal="center" vertical="top"/>
    </xf>
    <xf numFmtId="0" fontId="23" fillId="0" borderId="47" xfId="0"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0" fontId="23" fillId="0" borderId="18" xfId="0" applyFont="1" applyBorder="1" applyAlignment="1">
      <alignment horizontal="center" vertical="top"/>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164" fontId="69" fillId="5" borderId="49" xfId="0" applyNumberFormat="1" applyFont="1" applyFill="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164" fontId="26" fillId="23" borderId="49" xfId="7" applyNumberFormat="1" applyFont="1" applyFill="1" applyBorder="1" applyAlignment="1">
      <alignment horizontal="center" vertical="top"/>
    </xf>
    <xf numFmtId="49" fontId="26" fillId="23" borderId="43" xfId="7" applyNumberFormat="1" applyFont="1" applyFill="1" applyBorder="1" applyAlignment="1">
      <alignment vertical="top"/>
    </xf>
    <xf numFmtId="49" fontId="26" fillId="23" borderId="45" xfId="7" applyNumberFormat="1" applyFont="1" applyFill="1" applyBorder="1" applyAlignment="1">
      <alignment vertical="top"/>
    </xf>
    <xf numFmtId="49" fontId="26" fillId="11" borderId="23"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2" fontId="26" fillId="16"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164" fontId="23" fillId="0" borderId="25" xfId="0" applyNumberFormat="1" applyFont="1" applyBorder="1" applyAlignment="1">
      <alignment horizontal="center" vertical="top"/>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3" fillId="4" borderId="59" xfId="0" applyNumberFormat="1" applyFont="1" applyFill="1" applyBorder="1" applyAlignment="1">
      <alignment horizontal="left" vertical="center" wrapText="1"/>
    </xf>
    <xf numFmtId="49" fontId="23" fillId="0" borderId="51" xfId="0" applyNumberFormat="1" applyFont="1" applyFill="1" applyBorder="1" applyAlignment="1">
      <alignment horizontal="left" vertical="top" wrapText="1"/>
    </xf>
    <xf numFmtId="164" fontId="23" fillId="0" borderId="51" xfId="0" applyNumberFormat="1" applyFont="1" applyFill="1" applyBorder="1" applyAlignment="1">
      <alignment horizontal="left" vertical="center" wrapText="1"/>
    </xf>
    <xf numFmtId="49" fontId="23" fillId="0" borderId="8" xfId="0" applyNumberFormat="1" applyFont="1" applyFill="1" applyBorder="1" applyAlignment="1">
      <alignment horizontal="left" vertical="center"/>
    </xf>
    <xf numFmtId="164" fontId="26" fillId="0" borderId="70" xfId="0" applyNumberFormat="1" applyFont="1" applyBorder="1" applyAlignment="1">
      <alignment horizontal="center" vertical="top"/>
    </xf>
    <xf numFmtId="164" fontId="23" fillId="0" borderId="54" xfId="0" applyNumberFormat="1" applyFont="1" applyFill="1" applyBorder="1" applyAlignment="1">
      <alignment horizontal="left" vertical="center" wrapText="1"/>
    </xf>
    <xf numFmtId="49" fontId="23" fillId="0" borderId="51" xfId="0" applyNumberFormat="1" applyFont="1" applyFill="1" applyBorder="1" applyAlignment="1">
      <alignment horizontal="left" vertical="center"/>
    </xf>
    <xf numFmtId="2" fontId="23" fillId="0" borderId="61" xfId="0" applyNumberFormat="1" applyFont="1" applyBorder="1" applyAlignment="1">
      <alignment horizontal="center" vertical="top"/>
    </xf>
    <xf numFmtId="2" fontId="23" fillId="0" borderId="36"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164" fontId="23" fillId="0" borderId="59" xfId="0" applyNumberFormat="1" applyFont="1" applyFill="1" applyBorder="1" applyAlignment="1">
      <alignment horizontal="left" vertical="center" wrapText="1"/>
    </xf>
    <xf numFmtId="49" fontId="23" fillId="0" borderId="18" xfId="0" applyNumberFormat="1" applyFont="1" applyFill="1" applyBorder="1" applyAlignment="1">
      <alignment horizontal="left" vertical="center"/>
    </xf>
    <xf numFmtId="49" fontId="23" fillId="0" borderId="47" xfId="0" applyNumberFormat="1" applyFont="1" applyFill="1" applyBorder="1" applyAlignment="1">
      <alignment horizontal="left" vertical="center"/>
    </xf>
    <xf numFmtId="164" fontId="26" fillId="5" borderId="30" xfId="0" applyNumberFormat="1" applyFont="1" applyFill="1" applyBorder="1" applyAlignment="1">
      <alignment horizontal="center" vertical="top"/>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4" fontId="23" fillId="4" borderId="52" xfId="0" applyNumberFormat="1" applyFont="1" applyFill="1" applyBorder="1" applyAlignment="1">
      <alignment horizontal="left" vertical="center" wrapText="1"/>
    </xf>
    <xf numFmtId="0" fontId="23" fillId="0" borderId="5" xfId="0" applyFont="1" applyFill="1" applyBorder="1" applyAlignment="1">
      <alignment horizontal="left" vertical="top" wrapText="1"/>
    </xf>
    <xf numFmtId="0" fontId="23" fillId="0" borderId="17" xfId="0" applyFont="1" applyFill="1" applyBorder="1" applyAlignment="1">
      <alignment horizontal="left" vertical="top" wrapText="1"/>
    </xf>
    <xf numFmtId="164" fontId="23" fillId="4" borderId="54" xfId="0" applyNumberFormat="1" applyFont="1" applyFill="1" applyBorder="1" applyAlignment="1">
      <alignment horizontal="left" vertical="center" wrapText="1"/>
    </xf>
    <xf numFmtId="164" fontId="23" fillId="0" borderId="71"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Fill="1" applyBorder="1" applyAlignment="1">
      <alignment horizontal="left" vertical="top" wrapText="1"/>
    </xf>
    <xf numFmtId="2" fontId="23" fillId="0" borderId="71" xfId="0" applyNumberFormat="1" applyFont="1" applyBorder="1" applyAlignment="1">
      <alignment horizontal="center" vertical="top"/>
    </xf>
    <xf numFmtId="0" fontId="35" fillId="0" borderId="59" xfId="0" applyFont="1" applyBorder="1" applyAlignment="1">
      <alignment vertical="top" wrapText="1"/>
    </xf>
    <xf numFmtId="0" fontId="23" fillId="0" borderId="0" xfId="0" applyFont="1" applyBorder="1" applyAlignment="1">
      <alignment horizontal="center" vertical="top"/>
    </xf>
    <xf numFmtId="0" fontId="23" fillId="0" borderId="18" xfId="0" applyFont="1" applyFill="1" applyBorder="1" applyAlignment="1">
      <alignment horizontal="center" vertical="top" wrapText="1"/>
    </xf>
    <xf numFmtId="9" fontId="23" fillId="0" borderId="44" xfId="0" applyNumberFormat="1" applyFont="1" applyBorder="1" applyAlignment="1">
      <alignment horizontal="center" vertical="top"/>
    </xf>
    <xf numFmtId="0" fontId="23" fillId="0" borderId="23" xfId="0" applyFont="1" applyBorder="1" applyAlignment="1">
      <alignment horizontal="center" vertical="top"/>
    </xf>
    <xf numFmtId="49" fontId="68" fillId="0" borderId="51" xfId="0" applyNumberFormat="1" applyFont="1" applyFill="1" applyBorder="1" applyAlignment="1">
      <alignment horizontal="center" vertical="top" wrapText="1"/>
    </xf>
    <xf numFmtId="0" fontId="23" fillId="0" borderId="33" xfId="0" applyFont="1" applyBorder="1" applyAlignment="1">
      <alignment horizontal="center" vertical="top"/>
    </xf>
    <xf numFmtId="164" fontId="4" fillId="10" borderId="27" xfId="7" applyNumberFormat="1" applyFont="1" applyFill="1" applyBorder="1" applyAlignment="1">
      <alignment vertical="top"/>
    </xf>
    <xf numFmtId="164" fontId="6" fillId="0" borderId="6" xfId="7" applyNumberFormat="1" applyFont="1" applyBorder="1" applyAlignment="1">
      <alignment horizontal="center" vertical="top"/>
    </xf>
    <xf numFmtId="164" fontId="6" fillId="0" borderId="20" xfId="7" applyNumberFormat="1" applyFont="1" applyBorder="1" applyAlignment="1">
      <alignment horizontal="center" vertical="top"/>
    </xf>
    <xf numFmtId="49" fontId="5" fillId="0" borderId="43" xfId="7" applyNumberFormat="1" applyFont="1" applyBorder="1" applyAlignment="1">
      <alignment horizontal="center" vertical="top"/>
    </xf>
    <xf numFmtId="9" fontId="6" fillId="0" borderId="23" xfId="7" applyNumberFormat="1" applyFont="1" applyBorder="1" applyAlignment="1">
      <alignment horizontal="center" vertical="top"/>
    </xf>
    <xf numFmtId="9" fontId="6" fillId="0" borderId="24" xfId="7" applyNumberFormat="1" applyFont="1" applyBorder="1" applyAlignment="1">
      <alignment horizontal="center" vertical="top"/>
    </xf>
    <xf numFmtId="169" fontId="4" fillId="0" borderId="28" xfId="33" applyNumberFormat="1" applyFont="1" applyFill="1" applyBorder="1" applyAlignment="1">
      <alignment horizontal="center" vertical="center"/>
    </xf>
    <xf numFmtId="167" fontId="4" fillId="0" borderId="19" xfId="33" applyNumberFormat="1" applyFont="1" applyFill="1" applyBorder="1" applyAlignment="1">
      <alignment horizontal="center" vertical="center"/>
    </xf>
    <xf numFmtId="1" fontId="2" fillId="0" borderId="57" xfId="7" applyNumberFormat="1" applyFont="1" applyBorder="1" applyAlignment="1">
      <alignment horizontal="center" vertical="center" wrapText="1"/>
    </xf>
    <xf numFmtId="0" fontId="2" fillId="0" borderId="70" xfId="7" applyFont="1" applyBorder="1" applyAlignment="1">
      <alignment horizontal="center" vertical="top" wrapText="1"/>
    </xf>
    <xf numFmtId="0" fontId="2" fillId="0" borderId="56" xfId="7" applyFont="1" applyBorder="1" applyAlignment="1">
      <alignment horizontal="center" vertical="top" wrapText="1"/>
    </xf>
    <xf numFmtId="1" fontId="2" fillId="0" borderId="19" xfId="7" applyNumberFormat="1" applyFont="1" applyBorder="1" applyAlignment="1">
      <alignment horizontal="center" vertical="center" wrapText="1"/>
    </xf>
    <xf numFmtId="0" fontId="4" fillId="0" borderId="54" xfId="7" applyFont="1" applyBorder="1" applyAlignment="1">
      <alignment vertical="center" wrapText="1"/>
    </xf>
    <xf numFmtId="0" fontId="11" fillId="0" borderId="0" xfId="0" applyFont="1" applyAlignment="1">
      <alignment vertical="top"/>
    </xf>
    <xf numFmtId="0" fontId="11" fillId="0" borderId="0" xfId="0" applyFont="1" applyAlignment="1">
      <alignment horizontal="center"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4"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4" borderId="12" xfId="0" applyFont="1" applyFill="1" applyBorder="1" applyAlignment="1">
      <alignment horizontal="center" vertical="top"/>
    </xf>
    <xf numFmtId="164" fontId="5" fillId="24"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4"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Alignment="1">
      <alignment horizontal="center" vertical="center"/>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70" fillId="11" borderId="13" xfId="0" applyNumberFormat="1" applyFont="1" applyFill="1" applyBorder="1" applyAlignment="1">
      <alignment vertical="top" wrapText="1"/>
    </xf>
    <xf numFmtId="49" fontId="71" fillId="0" borderId="1" xfId="0" applyNumberFormat="1" applyFont="1" applyBorder="1" applyAlignment="1">
      <alignment horizontal="center" vertical="top" wrapText="1"/>
    </xf>
    <xf numFmtId="49" fontId="71"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0" fontId="2" fillId="11" borderId="16" xfId="0" applyFont="1" applyFill="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7" fillId="5" borderId="12" xfId="0" applyFont="1" applyFill="1" applyBorder="1" applyAlignment="1">
      <alignment horizontal="center" vertical="top"/>
    </xf>
    <xf numFmtId="0" fontId="4" fillId="0" borderId="40"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vertical="top"/>
    </xf>
    <xf numFmtId="0" fontId="10" fillId="0" borderId="0" xfId="0" applyFont="1"/>
    <xf numFmtId="0" fontId="72"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72" fillId="0" borderId="0" xfId="0" applyFont="1" applyAlignment="1">
      <alignment horizontal="center" vertical="top"/>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33" xfId="0" applyFont="1" applyFill="1" applyBorder="1" applyAlignment="1">
      <alignment horizontal="left" vertical="top" wrapText="1"/>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11" borderId="70" xfId="9" applyFont="1" applyFill="1" applyBorder="1" applyAlignment="1">
      <alignment horizontal="center" vertical="top"/>
    </xf>
    <xf numFmtId="0" fontId="10" fillId="0" borderId="0" xfId="0" applyFont="1" applyAlignment="1">
      <alignment horizontal="left" vertical="top"/>
    </xf>
    <xf numFmtId="0" fontId="10" fillId="0" borderId="57" xfId="9" applyFont="1" applyBorder="1" applyAlignment="1">
      <alignment vertical="top" wrapText="1"/>
    </xf>
    <xf numFmtId="0" fontId="10" fillId="0" borderId="36" xfId="9" applyFont="1" applyBorder="1" applyAlignment="1">
      <alignment horizontal="left" vertical="top" wrapText="1"/>
    </xf>
    <xf numFmtId="0" fontId="10" fillId="11" borderId="36" xfId="9" applyFont="1" applyFill="1" applyBorder="1" applyAlignment="1">
      <alignment horizontal="center" vertical="top" wrapText="1"/>
    </xf>
    <xf numFmtId="0" fontId="10" fillId="11" borderId="36" xfId="9" applyFont="1" applyFill="1" applyBorder="1" applyAlignment="1">
      <alignment horizontal="center" vertical="top"/>
    </xf>
    <xf numFmtId="0" fontId="10" fillId="11" borderId="74" xfId="9"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10" fillId="0" borderId="1" xfId="0" applyFont="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19" fillId="0" borderId="4" xfId="0" applyFont="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9" fillId="0" borderId="26" xfId="0" applyFont="1" applyBorder="1" applyAlignment="1">
      <alignment horizontal="left" vertical="top" wrapText="1"/>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4" fillId="0" borderId="32" xfId="0" applyFont="1" applyBorder="1" applyAlignment="1">
      <alignment horizontal="left" vertical="top" wrapText="1"/>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19" fillId="0" borderId="30" xfId="0" applyFont="1" applyBorder="1" applyAlignment="1">
      <alignment horizontal="left" vertical="top" wrapText="1"/>
    </xf>
    <xf numFmtId="0" fontId="10" fillId="0" borderId="30" xfId="0" applyFont="1" applyBorder="1" applyAlignment="1">
      <alignment horizontal="center" vertical="top" wrapText="1"/>
    </xf>
    <xf numFmtId="0" fontId="10" fillId="0" borderId="30" xfId="0" applyFont="1" applyBorder="1" applyAlignment="1">
      <alignment wrapText="1"/>
    </xf>
    <xf numFmtId="0" fontId="4" fillId="0" borderId="44"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3" borderId="40" xfId="0" applyNumberFormat="1" applyFont="1" applyFill="1" applyBorder="1" applyAlignment="1">
      <alignment horizontal="center" vertical="top"/>
    </xf>
    <xf numFmtId="49" fontId="3" fillId="0" borderId="30" xfId="0" applyNumberFormat="1" applyFont="1" applyBorder="1" applyAlignment="1">
      <alignment horizontal="center" vertical="top" wrapText="1"/>
    </xf>
    <xf numFmtId="0" fontId="10" fillId="0" borderId="30" xfId="0" applyFont="1" applyBorder="1" applyAlignment="1">
      <alignment horizontal="left"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0" fontId="4" fillId="0" borderId="0" xfId="0" applyFont="1" applyAlignment="1">
      <alignment horizontal="left" vertical="top"/>
    </xf>
    <xf numFmtId="164" fontId="3" fillId="27"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Font="1" applyFill="1" applyBorder="1" applyAlignment="1">
      <alignment horizontal="center" vertical="top"/>
    </xf>
    <xf numFmtId="0" fontId="4" fillId="11" borderId="58" xfId="0" applyFont="1" applyFill="1" applyBorder="1" applyAlignment="1">
      <alignment horizontal="center" vertical="top"/>
    </xf>
    <xf numFmtId="0" fontId="4" fillId="11" borderId="74" xfId="0" applyFont="1" applyFill="1" applyBorder="1" applyAlignment="1">
      <alignment horizontal="center" vertical="top"/>
    </xf>
    <xf numFmtId="49" fontId="3" fillId="29" borderId="34" xfId="0" applyNumberFormat="1" applyFont="1" applyFill="1" applyBorder="1" applyAlignment="1">
      <alignment vertical="top" wrapText="1"/>
    </xf>
    <xf numFmtId="49" fontId="3" fillId="0" borderId="26" xfId="0" applyNumberFormat="1" applyFont="1" applyBorder="1" applyAlignment="1">
      <alignment vertical="top" wrapText="1"/>
    </xf>
    <xf numFmtId="49" fontId="3" fillId="11" borderId="26" xfId="0" applyNumberFormat="1" applyFont="1" applyFill="1" applyBorder="1" applyAlignment="1">
      <alignment vertical="top" wrapText="1"/>
    </xf>
    <xf numFmtId="0" fontId="4" fillId="11" borderId="27" xfId="0"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0" fontId="54" fillId="11" borderId="0" xfId="0" applyFont="1" applyFill="1" applyAlignment="1">
      <alignment vertical="top"/>
    </xf>
    <xf numFmtId="49" fontId="3" fillId="29" borderId="6" xfId="0" applyNumberFormat="1" applyFont="1" applyFill="1" applyBorder="1" applyAlignment="1">
      <alignment vertical="top" wrapText="1"/>
    </xf>
    <xf numFmtId="49" fontId="3" fillId="0" borderId="19" xfId="0" applyNumberFormat="1" applyFont="1" applyBorder="1" applyAlignment="1">
      <alignment vertical="top" wrapText="1"/>
    </xf>
    <xf numFmtId="49" fontId="3" fillId="11" borderId="19" xfId="0" applyNumberFormat="1" applyFont="1" applyFill="1" applyBorder="1" applyAlignment="1">
      <alignment vertical="top" wrapText="1"/>
    </xf>
    <xf numFmtId="0" fontId="4" fillId="11" borderId="20" xfId="0" applyFont="1" applyFill="1" applyBorder="1" applyAlignment="1">
      <alignment vertical="top" wrapText="1"/>
    </xf>
    <xf numFmtId="0" fontId="4" fillId="11" borderId="36" xfId="0" applyFont="1" applyFill="1" applyBorder="1" applyAlignment="1">
      <alignment vertical="top" wrapText="1"/>
    </xf>
    <xf numFmtId="0" fontId="15" fillId="29" borderId="39" xfId="0" applyFont="1" applyFill="1" applyBorder="1" applyAlignment="1">
      <alignment vertical="top" wrapText="1"/>
    </xf>
    <xf numFmtId="0" fontId="15" fillId="0" borderId="30" xfId="0" applyFont="1" applyBorder="1" applyAlignment="1">
      <alignment vertical="top" wrapText="1"/>
    </xf>
    <xf numFmtId="0" fontId="15" fillId="11" borderId="30" xfId="0" applyFont="1" applyFill="1" applyBorder="1" applyAlignment="1">
      <alignment vertical="top" wrapText="1"/>
    </xf>
    <xf numFmtId="0" fontId="15" fillId="11" borderId="31" xfId="0" applyFont="1" applyFill="1" applyBorder="1" applyAlignment="1">
      <alignment vertical="top" wrapText="1"/>
    </xf>
    <xf numFmtId="0" fontId="54" fillId="11" borderId="0" xfId="0" applyFont="1" applyFill="1" applyAlignment="1">
      <alignment horizontal="left" vertical="top"/>
    </xf>
    <xf numFmtId="49" fontId="3" fillId="29" borderId="4"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11" borderId="4" xfId="0" applyNumberFormat="1" applyFont="1" applyFill="1" applyBorder="1" applyAlignment="1">
      <alignment horizontal="center" vertical="top" wrapText="1"/>
    </xf>
    <xf numFmtId="0" fontId="4" fillId="11" borderId="60" xfId="0" applyFont="1" applyFill="1" applyBorder="1" applyAlignment="1">
      <alignment horizontal="left" vertical="top" wrapText="1"/>
    </xf>
    <xf numFmtId="0" fontId="2" fillId="11" borderId="33" xfId="0" applyFont="1" applyFill="1" applyBorder="1" applyAlignment="1">
      <alignment horizontal="left" vertical="top" wrapText="1"/>
    </xf>
    <xf numFmtId="0" fontId="4" fillId="11" borderId="4" xfId="0" applyFont="1" applyFill="1" applyBorder="1" applyAlignment="1">
      <alignment horizontal="center" vertical="top"/>
    </xf>
    <xf numFmtId="164" fontId="4" fillId="11" borderId="4" xfId="0" applyNumberFormat="1" applyFont="1" applyFill="1" applyBorder="1" applyAlignment="1">
      <alignment horizontal="center" vertical="top"/>
    </xf>
    <xf numFmtId="0" fontId="4" fillId="11" borderId="4" xfId="0" applyFont="1" applyFill="1" applyBorder="1" applyAlignment="1">
      <alignment vertical="top" wrapText="1"/>
    </xf>
    <xf numFmtId="0" fontId="4" fillId="11" borderId="60" xfId="0" applyFont="1" applyFill="1" applyBorder="1" applyAlignment="1">
      <alignment horizontal="center" vertical="top"/>
    </xf>
    <xf numFmtId="49" fontId="3" fillId="29" borderId="34"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11" borderId="35" xfId="0" applyNumberFormat="1" applyFont="1" applyFill="1" applyBorder="1" applyAlignment="1">
      <alignment horizontal="center" vertical="top" wrapText="1"/>
    </xf>
    <xf numFmtId="49" fontId="3" fillId="29" borderId="39" xfId="0" applyNumberFormat="1" applyFont="1" applyFill="1" applyBorder="1" applyAlignment="1">
      <alignment horizontal="center" vertical="top"/>
    </xf>
    <xf numFmtId="49" fontId="3" fillId="0" borderId="40" xfId="0" applyNumberFormat="1" applyFont="1" applyBorder="1" applyAlignment="1">
      <alignment horizontal="center" vertical="top"/>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49" fontId="3" fillId="3" borderId="30" xfId="0" applyNumberFormat="1" applyFont="1" applyFill="1" applyBorder="1" applyAlignment="1">
      <alignment horizontal="center" vertical="top"/>
    </xf>
    <xf numFmtId="164" fontId="3" fillId="27"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49" fontId="3" fillId="0" borderId="34" xfId="0" applyNumberFormat="1" applyFont="1" applyBorder="1" applyAlignment="1">
      <alignment horizontal="center" vertical="top" wrapText="1"/>
    </xf>
    <xf numFmtId="0" fontId="4" fillId="11" borderId="27" xfId="0" applyFont="1" applyFill="1" applyBorder="1" applyAlignment="1">
      <alignment horizontal="left" vertical="top" wrapText="1"/>
    </xf>
    <xf numFmtId="49" fontId="2" fillId="11" borderId="66" xfId="0" applyNumberFormat="1" applyFont="1" applyFill="1" applyBorder="1" applyAlignment="1">
      <alignment horizontal="left" vertical="top"/>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164" fontId="3" fillId="27" borderId="32" xfId="0" applyNumberFormat="1" applyFont="1" applyFill="1" applyBorder="1" applyAlignment="1">
      <alignment horizontal="center" vertical="top"/>
    </xf>
    <xf numFmtId="164" fontId="3" fillId="27"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49" fontId="4" fillId="0" borderId="67" xfId="0" applyNumberFormat="1" applyFont="1" applyBorder="1" applyAlignment="1">
      <alignment horizontal="right" vertical="top"/>
    </xf>
    <xf numFmtId="0" fontId="15" fillId="0" borderId="67" xfId="0" applyFont="1" applyBorder="1" applyAlignment="1">
      <alignment vertical="top"/>
    </xf>
    <xf numFmtId="0" fontId="15" fillId="0" borderId="0" xfId="0" applyFont="1" applyAlignment="1">
      <alignment vertical="top"/>
    </xf>
    <xf numFmtId="2" fontId="46" fillId="0" borderId="57" xfId="0" applyNumberFormat="1" applyFont="1" applyBorder="1" applyAlignment="1">
      <alignment horizontal="center" vertical="top" wrapText="1"/>
    </xf>
    <xf numFmtId="2" fontId="39" fillId="6" borderId="29" xfId="0" applyNumberFormat="1" applyFont="1" applyFill="1" applyBorder="1" applyAlignment="1">
      <alignment horizontal="center" vertical="top"/>
    </xf>
    <xf numFmtId="0" fontId="49" fillId="0" borderId="51" xfId="0" applyFont="1" applyBorder="1" applyAlignment="1">
      <alignment horizontal="center" vertical="top"/>
    </xf>
    <xf numFmtId="164" fontId="49" fillId="0" borderId="61" xfId="0" applyNumberFormat="1" applyFont="1" applyBorder="1" applyAlignment="1">
      <alignment horizontal="center" vertical="top"/>
    </xf>
    <xf numFmtId="164" fontId="49" fillId="0" borderId="57" xfId="0" applyNumberFormat="1" applyFont="1" applyBorder="1" applyAlignment="1">
      <alignment horizontal="center" vertical="top"/>
    </xf>
    <xf numFmtId="164" fontId="50" fillId="0" borderId="78" xfId="0" applyNumberFormat="1" applyFont="1" applyBorder="1" applyAlignment="1">
      <alignment horizontal="center" vertical="top"/>
    </xf>
    <xf numFmtId="164" fontId="49" fillId="0" borderId="56" xfId="0" applyNumberFormat="1" applyFont="1" applyBorder="1" applyAlignment="1">
      <alignment horizontal="center" vertical="top"/>
    </xf>
    <xf numFmtId="2" fontId="50" fillId="14" borderId="49" xfId="0" applyNumberFormat="1"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25" borderId="13" xfId="0" applyNumberFormat="1" applyFont="1" applyFill="1" applyBorder="1" applyAlignment="1">
      <alignment horizontal="center" vertical="top"/>
    </xf>
    <xf numFmtId="164" fontId="5" fillId="25" borderId="1" xfId="0" applyNumberFormat="1" applyFont="1" applyFill="1" applyBorder="1" applyAlignment="1">
      <alignment horizontal="center" vertical="top"/>
    </xf>
    <xf numFmtId="0" fontId="23" fillId="26" borderId="43" xfId="0" applyFont="1" applyFill="1" applyBorder="1" applyAlignment="1">
      <alignment horizontal="left" vertical="top" wrapText="1"/>
    </xf>
    <xf numFmtId="9" fontId="19" fillId="26" borderId="43" xfId="0" applyNumberFormat="1" applyFont="1" applyFill="1" applyBorder="1" applyAlignment="1">
      <alignment horizontal="center" vertical="top"/>
    </xf>
    <xf numFmtId="9" fontId="19" fillId="26" borderId="45"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164" fontId="26" fillId="26" borderId="23" xfId="0" applyNumberFormat="1" applyFont="1" applyFill="1" applyBorder="1" applyAlignment="1">
      <alignment horizontal="center" vertical="top"/>
    </xf>
    <xf numFmtId="0" fontId="23" fillId="26" borderId="23" xfId="0" applyFont="1" applyFill="1" applyBorder="1" applyAlignment="1">
      <alignment horizontal="left" vertical="top" wrapText="1"/>
    </xf>
    <xf numFmtId="9" fontId="19" fillId="26" borderId="23" xfId="0" applyNumberFormat="1" applyFont="1" applyFill="1" applyBorder="1" applyAlignment="1">
      <alignment horizontal="center" vertical="top"/>
    </xf>
    <xf numFmtId="9" fontId="19" fillId="26" borderId="24" xfId="0" applyNumberFormat="1" applyFont="1" applyFill="1" applyBorder="1" applyAlignment="1">
      <alignment horizontal="center" vertical="top"/>
    </xf>
    <xf numFmtId="164" fontId="26" fillId="2" borderId="32"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49" fontId="59" fillId="0" borderId="18" xfId="0" applyNumberFormat="1" applyFont="1" applyBorder="1" applyAlignment="1">
      <alignment horizontal="center" vertical="top"/>
    </xf>
    <xf numFmtId="49" fontId="59" fillId="0" borderId="42" xfId="0" applyNumberFormat="1" applyFont="1" applyBorder="1" applyAlignment="1">
      <alignment horizontal="center" vertical="top"/>
    </xf>
    <xf numFmtId="164" fontId="74" fillId="6" borderId="12" xfId="0" applyNumberFormat="1" applyFont="1" applyFill="1" applyBorder="1" applyAlignment="1">
      <alignment horizontal="center" vertical="top"/>
    </xf>
    <xf numFmtId="0" fontId="46" fillId="0" borderId="5" xfId="0" applyFont="1" applyBorder="1" applyAlignment="1">
      <alignment horizontal="center" vertical="top"/>
    </xf>
    <xf numFmtId="164" fontId="46" fillId="11" borderId="14" xfId="0" applyNumberFormat="1" applyFont="1" applyFill="1" applyBorder="1" applyAlignment="1">
      <alignment horizontal="center" vertical="center"/>
    </xf>
    <xf numFmtId="0" fontId="37" fillId="11" borderId="4" xfId="0" applyFont="1" applyFill="1" applyBorder="1" applyAlignment="1">
      <alignment horizontal="center" vertical="top" wrapText="1"/>
    </xf>
    <xf numFmtId="164" fontId="37" fillId="11" borderId="4" xfId="0" applyNumberFormat="1" applyFont="1" applyFill="1" applyBorder="1" applyAlignment="1">
      <alignment horizontal="center" vertical="top"/>
    </xf>
    <xf numFmtId="0" fontId="0" fillId="0" borderId="0" xfId="0"/>
    <xf numFmtId="0" fontId="52" fillId="0" borderId="0" xfId="0" applyFont="1"/>
    <xf numFmtId="0" fontId="59" fillId="0" borderId="0" xfId="0" applyFont="1" applyAlignment="1">
      <alignment vertical="top"/>
    </xf>
    <xf numFmtId="0" fontId="75" fillId="0" borderId="0" xfId="0" applyFont="1" applyAlignment="1">
      <alignment vertical="top"/>
    </xf>
    <xf numFmtId="0" fontId="75" fillId="0" borderId="0" xfId="0" applyFont="1" applyAlignment="1">
      <alignment horizontal="center" vertical="top"/>
    </xf>
    <xf numFmtId="0" fontId="57" fillId="0" borderId="0" xfId="0" applyFont="1" applyAlignment="1">
      <alignment horizontal="center" vertical="top"/>
    </xf>
    <xf numFmtId="0" fontId="52" fillId="0" borderId="0" xfId="0" applyFont="1" applyAlignment="1">
      <alignment horizontal="center" vertical="top"/>
    </xf>
    <xf numFmtId="0" fontId="59" fillId="0" borderId="1" xfId="0" applyFont="1" applyBorder="1" applyAlignment="1">
      <alignment horizontal="center" vertical="center" textRotation="90" wrapText="1"/>
    </xf>
    <xf numFmtId="0" fontId="59" fillId="0" borderId="1" xfId="0" applyFont="1" applyBorder="1" applyAlignment="1">
      <alignment horizontal="center" vertical="center" textRotation="90"/>
    </xf>
    <xf numFmtId="0" fontId="59" fillId="0" borderId="2" xfId="0" applyFont="1" applyBorder="1" applyAlignment="1">
      <alignment horizontal="center" vertical="center" textRotation="90"/>
    </xf>
    <xf numFmtId="49" fontId="62" fillId="2" borderId="34" xfId="0" applyNumberFormat="1" applyFont="1" applyFill="1" applyBorder="1" applyAlignment="1">
      <alignment horizontal="center" vertical="top" wrapText="1"/>
    </xf>
    <xf numFmtId="0" fontId="60" fillId="2" borderId="49" xfId="0" applyFont="1" applyFill="1" applyBorder="1" applyAlignment="1">
      <alignment horizontal="left" vertical="top" wrapText="1"/>
    </xf>
    <xf numFmtId="0" fontId="57" fillId="2" borderId="23" xfId="0" applyFont="1" applyFill="1" applyBorder="1" applyAlignment="1">
      <alignment horizontal="left" vertical="top"/>
    </xf>
    <xf numFmtId="0" fontId="57" fillId="2" borderId="24" xfId="0" applyFont="1" applyFill="1" applyBorder="1" applyAlignment="1">
      <alignment horizontal="left" vertical="top"/>
    </xf>
    <xf numFmtId="0" fontId="60" fillId="0" borderId="32" xfId="0" applyFont="1" applyBorder="1" applyAlignment="1">
      <alignment wrapText="1"/>
    </xf>
    <xf numFmtId="0" fontId="59" fillId="11" borderId="49" xfId="0" applyFont="1" applyFill="1" applyBorder="1" applyAlignment="1">
      <alignment horizontal="left" vertical="top"/>
    </xf>
    <xf numFmtId="0" fontId="60" fillId="4" borderId="15" xfId="5" applyFont="1" applyFill="1" applyBorder="1" applyAlignment="1">
      <alignment vertical="top" wrapText="1"/>
    </xf>
    <xf numFmtId="0" fontId="59" fillId="11" borderId="18" xfId="0" applyFont="1" applyFill="1" applyBorder="1" applyAlignment="1">
      <alignment horizontal="left" vertical="top"/>
    </xf>
    <xf numFmtId="49" fontId="62" fillId="2" borderId="3" xfId="0" applyNumberFormat="1" applyFont="1" applyFill="1" applyBorder="1" applyAlignment="1">
      <alignment horizontal="center" vertical="top"/>
    </xf>
    <xf numFmtId="49" fontId="60" fillId="3" borderId="4" xfId="0" applyNumberFormat="1" applyFont="1" applyFill="1" applyBorder="1" applyAlignment="1">
      <alignment horizontal="center" vertical="top"/>
    </xf>
    <xf numFmtId="49" fontId="62" fillId="11" borderId="26" xfId="0" applyNumberFormat="1" applyFont="1" applyFill="1" applyBorder="1" applyAlignment="1">
      <alignment horizontal="center" vertical="top" wrapText="1"/>
    </xf>
    <xf numFmtId="0" fontId="60" fillId="0" borderId="46" xfId="0" applyFont="1" applyBorder="1" applyAlignment="1">
      <alignment horizontal="center" vertical="top"/>
    </xf>
    <xf numFmtId="164" fontId="60" fillId="0" borderId="15" xfId="0" applyNumberFormat="1" applyFont="1" applyBorder="1" applyAlignment="1">
      <alignment horizontal="center" vertical="top"/>
    </xf>
    <xf numFmtId="164" fontId="60" fillId="0" borderId="14" xfId="0" applyNumberFormat="1" applyFont="1" applyBorder="1" applyAlignment="1">
      <alignment horizontal="center" vertical="top"/>
    </xf>
    <xf numFmtId="164" fontId="60" fillId="0" borderId="76" xfId="0" applyNumberFormat="1" applyFont="1" applyBorder="1" applyAlignment="1">
      <alignment horizontal="center" vertical="top"/>
    </xf>
    <xf numFmtId="164" fontId="60" fillId="0" borderId="16" xfId="0" applyNumberFormat="1" applyFont="1" applyBorder="1" applyAlignment="1">
      <alignment horizontal="center" vertical="top"/>
    </xf>
    <xf numFmtId="164" fontId="60" fillId="4" borderId="17" xfId="0" applyNumberFormat="1" applyFont="1" applyFill="1" applyBorder="1" applyAlignment="1">
      <alignment horizontal="center" vertical="top"/>
    </xf>
    <xf numFmtId="164" fontId="60" fillId="0" borderId="52" xfId="0" applyNumberFormat="1" applyFont="1" applyBorder="1" applyAlignment="1">
      <alignment horizontal="center" vertical="top"/>
    </xf>
    <xf numFmtId="0" fontId="60" fillId="0" borderId="49" xfId="0" applyFont="1" applyBorder="1" applyAlignment="1">
      <alignment horizontal="center" vertical="top"/>
    </xf>
    <xf numFmtId="0" fontId="60" fillId="0" borderId="24" xfId="0" applyFont="1" applyBorder="1" applyAlignment="1">
      <alignment horizontal="center" vertical="top"/>
    </xf>
    <xf numFmtId="49" fontId="62" fillId="11" borderId="19" xfId="0" applyNumberFormat="1" applyFont="1" applyFill="1" applyBorder="1" applyAlignment="1">
      <alignment horizontal="center" vertical="top" wrapText="1"/>
    </xf>
    <xf numFmtId="0" fontId="60" fillId="0" borderId="51" xfId="0" applyFont="1" applyBorder="1" applyAlignment="1">
      <alignment horizontal="center" vertical="top"/>
    </xf>
    <xf numFmtId="164" fontId="60" fillId="0" borderId="61" xfId="0" applyNumberFormat="1" applyFont="1" applyBorder="1" applyAlignment="1">
      <alignment horizontal="center" vertical="top"/>
    </xf>
    <xf numFmtId="164" fontId="60" fillId="0" borderId="57" xfId="0" applyNumberFormat="1" applyFont="1" applyBorder="1" applyAlignment="1">
      <alignment horizontal="center" vertical="top"/>
    </xf>
    <xf numFmtId="164" fontId="60" fillId="0" borderId="78" xfId="0" applyNumberFormat="1" applyFont="1" applyBorder="1" applyAlignment="1">
      <alignment horizontal="center" vertical="top"/>
    </xf>
    <xf numFmtId="164" fontId="60" fillId="0" borderId="56" xfId="0" applyNumberFormat="1" applyFont="1" applyBorder="1" applyAlignment="1">
      <alignment horizontal="center" vertical="top"/>
    </xf>
    <xf numFmtId="164" fontId="60" fillId="4" borderId="62" xfId="0" applyNumberFormat="1" applyFont="1" applyFill="1" applyBorder="1" applyAlignment="1">
      <alignment horizontal="center" vertical="top"/>
    </xf>
    <xf numFmtId="164" fontId="60" fillId="0" borderId="54" xfId="0" applyNumberFormat="1" applyFont="1" applyBorder="1" applyAlignment="1">
      <alignment horizontal="center" vertical="top"/>
    </xf>
    <xf numFmtId="0" fontId="59" fillId="0" borderId="49" xfId="0" applyFont="1" applyBorder="1" applyAlignment="1">
      <alignment horizontal="center" vertical="top"/>
    </xf>
    <xf numFmtId="0" fontId="59" fillId="0" borderId="24" xfId="0" applyFont="1" applyBorder="1" applyAlignment="1">
      <alignment horizontal="center" vertical="top"/>
    </xf>
    <xf numFmtId="164" fontId="60" fillId="0" borderId="71" xfId="0" applyNumberFormat="1" applyFont="1" applyBorder="1" applyAlignment="1">
      <alignment horizontal="center" vertical="top"/>
    </xf>
    <xf numFmtId="164" fontId="62" fillId="0" borderId="78" xfId="0" applyNumberFormat="1" applyFont="1" applyBorder="1" applyAlignment="1">
      <alignment horizontal="center" vertical="top"/>
    </xf>
    <xf numFmtId="0" fontId="52" fillId="11" borderId="19" xfId="0" applyFont="1" applyFill="1" applyBorder="1" applyAlignment="1">
      <alignment horizontal="center" vertical="top" wrapText="1"/>
    </xf>
    <xf numFmtId="0" fontId="60" fillId="0" borderId="47" xfId="0" applyFont="1" applyBorder="1" applyAlignment="1">
      <alignment horizontal="center" vertical="top"/>
    </xf>
    <xf numFmtId="164" fontId="60" fillId="0" borderId="6" xfId="0" applyNumberFormat="1" applyFont="1" applyBorder="1" applyAlignment="1">
      <alignment horizontal="center" vertical="top"/>
    </xf>
    <xf numFmtId="164" fontId="62" fillId="0" borderId="19" xfId="0" applyNumberFormat="1" applyFont="1" applyBorder="1" applyAlignment="1">
      <alignment horizontal="center" vertical="top"/>
    </xf>
    <xf numFmtId="164" fontId="62" fillId="0" borderId="28" xfId="0" applyNumberFormat="1" applyFont="1" applyBorder="1" applyAlignment="1">
      <alignment horizontal="center" vertical="top"/>
    </xf>
    <xf numFmtId="164" fontId="62" fillId="0" borderId="20" xfId="0" applyNumberFormat="1" applyFont="1" applyBorder="1" applyAlignment="1">
      <alignment horizontal="center" vertical="top"/>
    </xf>
    <xf numFmtId="164" fontId="60" fillId="4" borderId="0" xfId="0" applyNumberFormat="1" applyFont="1" applyFill="1" applyAlignment="1">
      <alignment horizontal="center" vertical="top"/>
    </xf>
    <xf numFmtId="164" fontId="60" fillId="0" borderId="59" xfId="0" applyNumberFormat="1" applyFont="1" applyBorder="1" applyAlignment="1">
      <alignment horizontal="center" vertical="top"/>
    </xf>
    <xf numFmtId="0" fontId="52" fillId="0" borderId="49" xfId="0" applyFont="1" applyBorder="1"/>
    <xf numFmtId="0" fontId="59" fillId="0" borderId="18" xfId="0" applyFont="1" applyBorder="1" applyAlignment="1">
      <alignment horizontal="center" vertical="top"/>
    </xf>
    <xf numFmtId="0" fontId="59" fillId="0" borderId="47" xfId="0" applyFont="1" applyBorder="1" applyAlignment="1">
      <alignment horizontal="center" vertical="top"/>
    </xf>
    <xf numFmtId="0" fontId="61" fillId="5" borderId="48" xfId="0" applyFont="1" applyFill="1" applyBorder="1" applyAlignment="1">
      <alignment horizontal="center" vertical="top"/>
    </xf>
    <xf numFmtId="164" fontId="62" fillId="5" borderId="1" xfId="0" applyNumberFormat="1" applyFont="1" applyFill="1" applyBorder="1" applyAlignment="1">
      <alignment horizontal="center" vertical="top"/>
    </xf>
    <xf numFmtId="164" fontId="60" fillId="5" borderId="1" xfId="0" applyNumberFormat="1" applyFont="1" applyFill="1" applyBorder="1" applyAlignment="1">
      <alignment horizontal="center" vertical="top"/>
    </xf>
    <xf numFmtId="164" fontId="62" fillId="5" borderId="63" xfId="0" applyNumberFormat="1" applyFont="1" applyFill="1" applyBorder="1" applyAlignment="1">
      <alignment horizontal="center" vertical="top"/>
    </xf>
    <xf numFmtId="0" fontId="60" fillId="0" borderId="44" xfId="0" applyFont="1" applyBorder="1" applyAlignment="1">
      <alignment horizontal="left" vertical="top"/>
    </xf>
    <xf numFmtId="9" fontId="59" fillId="0" borderId="42" xfId="0" applyNumberFormat="1" applyFont="1" applyBorder="1" applyAlignment="1">
      <alignment horizontal="center" vertical="top"/>
    </xf>
    <xf numFmtId="9" fontId="59" fillId="0" borderId="45" xfId="0" applyNumberFormat="1" applyFont="1" applyBorder="1" applyAlignment="1">
      <alignment horizontal="center" vertical="top"/>
    </xf>
    <xf numFmtId="0" fontId="60" fillId="0" borderId="32" xfId="0" applyFont="1" applyBorder="1" applyAlignment="1">
      <alignment horizontal="left" vertical="top" wrapText="1"/>
    </xf>
    <xf numFmtId="0" fontId="60" fillId="0" borderId="59" xfId="0" applyFont="1" applyBorder="1" applyAlignment="1">
      <alignment horizontal="left" vertical="top"/>
    </xf>
    <xf numFmtId="164" fontId="60" fillId="0" borderId="36" xfId="0" applyNumberFormat="1" applyFont="1" applyBorder="1" applyAlignment="1">
      <alignment horizontal="center" vertical="top"/>
    </xf>
    <xf numFmtId="164" fontId="60" fillId="0" borderId="37" xfId="0" applyNumberFormat="1" applyFont="1" applyBorder="1" applyAlignment="1">
      <alignment horizontal="center" vertical="top"/>
    </xf>
    <xf numFmtId="164" fontId="60" fillId="0" borderId="74" xfId="0" applyNumberFormat="1" applyFont="1" applyBorder="1" applyAlignment="1">
      <alignment horizontal="center" vertical="top"/>
    </xf>
    <xf numFmtId="0" fontId="52" fillId="11" borderId="30" xfId="0" applyFont="1" applyFill="1" applyBorder="1" applyAlignment="1">
      <alignment horizontal="center" vertical="top" wrapText="1"/>
    </xf>
    <xf numFmtId="9" fontId="60" fillId="0" borderId="42" xfId="0" applyNumberFormat="1" applyFont="1" applyBorder="1" applyAlignment="1">
      <alignment horizontal="center" vertical="top"/>
    </xf>
    <xf numFmtId="9" fontId="60" fillId="0" borderId="45" xfId="0" applyNumberFormat="1" applyFont="1" applyBorder="1" applyAlignment="1">
      <alignment horizontal="center" vertical="top"/>
    </xf>
    <xf numFmtId="164" fontId="62" fillId="0" borderId="76" xfId="0" applyNumberFormat="1" applyFont="1" applyBorder="1" applyAlignment="1">
      <alignment horizontal="center" vertical="top"/>
    </xf>
    <xf numFmtId="49" fontId="62" fillId="2" borderId="32" xfId="0" applyNumberFormat="1" applyFont="1" applyFill="1" applyBorder="1" applyAlignment="1">
      <alignment horizontal="center" vertical="top"/>
    </xf>
    <xf numFmtId="49" fontId="62" fillId="3" borderId="22" xfId="0" applyNumberFormat="1" applyFont="1" applyFill="1" applyBorder="1" applyAlignment="1">
      <alignment horizontal="center" vertical="top"/>
    </xf>
    <xf numFmtId="49" fontId="62" fillId="3" borderId="23" xfId="0" applyNumberFormat="1" applyFont="1" applyFill="1" applyBorder="1" applyAlignment="1">
      <alignment horizontal="center" vertical="top"/>
    </xf>
    <xf numFmtId="164" fontId="62" fillId="3" borderId="3" xfId="0" applyNumberFormat="1" applyFont="1" applyFill="1" applyBorder="1" applyAlignment="1">
      <alignment horizontal="center" vertical="top"/>
    </xf>
    <xf numFmtId="0" fontId="60" fillId="3" borderId="32" xfId="0" applyFont="1" applyFill="1" applyBorder="1" applyAlignment="1">
      <alignment vertical="top" wrapText="1"/>
    </xf>
    <xf numFmtId="0" fontId="59" fillId="3" borderId="23" xfId="0" applyFont="1" applyFill="1" applyBorder="1" applyAlignment="1">
      <alignment horizontal="center" vertical="top" wrapText="1"/>
    </xf>
    <xf numFmtId="0" fontId="59" fillId="3" borderId="24" xfId="0" applyFont="1" applyFill="1" applyBorder="1" applyAlignment="1">
      <alignment vertical="top"/>
    </xf>
    <xf numFmtId="49" fontId="62" fillId="2" borderId="3" xfId="0" applyNumberFormat="1" applyFont="1" applyFill="1" applyBorder="1" applyAlignment="1">
      <alignment horizontal="center" vertical="top" wrapText="1"/>
    </xf>
    <xf numFmtId="0" fontId="76" fillId="2" borderId="23" xfId="0" applyFont="1" applyFill="1" applyBorder="1" applyAlignment="1">
      <alignment horizontal="left" vertical="top"/>
    </xf>
    <xf numFmtId="0" fontId="76" fillId="2" borderId="43" xfId="0" applyFont="1" applyFill="1" applyBorder="1" applyAlignment="1">
      <alignment horizontal="left" vertical="top"/>
    </xf>
    <xf numFmtId="0" fontId="76" fillId="2" borderId="24" xfId="0" applyFont="1" applyFill="1" applyBorder="1" applyAlignment="1">
      <alignment horizontal="left" vertical="top"/>
    </xf>
    <xf numFmtId="49" fontId="62" fillId="3" borderId="4" xfId="0" applyNumberFormat="1" applyFont="1" applyFill="1" applyBorder="1" applyAlignment="1">
      <alignment horizontal="center" vertical="top"/>
    </xf>
    <xf numFmtId="0" fontId="60" fillId="11" borderId="50" xfId="0" applyFont="1" applyFill="1" applyBorder="1" applyAlignment="1">
      <alignment horizontal="left" vertical="top" wrapText="1"/>
    </xf>
    <xf numFmtId="0" fontId="60" fillId="11" borderId="67" xfId="0" applyFont="1" applyFill="1" applyBorder="1" applyAlignment="1">
      <alignment horizontal="center" vertical="top"/>
    </xf>
    <xf numFmtId="0" fontId="60" fillId="11" borderId="50" xfId="0" applyFont="1" applyFill="1" applyBorder="1" applyAlignment="1">
      <alignment horizontal="center" vertical="top"/>
    </xf>
    <xf numFmtId="0" fontId="60" fillId="0" borderId="75" xfId="0" applyFont="1" applyBorder="1" applyAlignment="1">
      <alignment horizontal="center" vertical="top" wrapText="1"/>
    </xf>
    <xf numFmtId="164" fontId="60" fillId="0" borderId="25" xfId="0" applyNumberFormat="1" applyFont="1" applyBorder="1" applyAlignment="1">
      <alignment horizontal="center" vertical="top"/>
    </xf>
    <xf numFmtId="164" fontId="60" fillId="4" borderId="5" xfId="0" applyNumberFormat="1" applyFont="1" applyFill="1" applyBorder="1" applyAlignment="1">
      <alignment horizontal="center" vertical="top"/>
    </xf>
    <xf numFmtId="164" fontId="60" fillId="0" borderId="46" xfId="0" applyNumberFormat="1" applyFont="1" applyBorder="1" applyAlignment="1">
      <alignment horizontal="center" vertical="top"/>
    </xf>
    <xf numFmtId="164" fontId="60" fillId="0" borderId="70" xfId="0" applyNumberFormat="1" applyFont="1" applyBorder="1" applyAlignment="1">
      <alignment horizontal="center" vertical="top"/>
    </xf>
    <xf numFmtId="164" fontId="60" fillId="4" borderId="51" xfId="0" applyNumberFormat="1" applyFont="1" applyFill="1" applyBorder="1" applyAlignment="1">
      <alignment horizontal="center" vertical="top"/>
    </xf>
    <xf numFmtId="164" fontId="60" fillId="0" borderId="69" xfId="0" applyNumberFormat="1" applyFont="1" applyBorder="1" applyAlignment="1">
      <alignment horizontal="center" vertical="top"/>
    </xf>
    <xf numFmtId="49" fontId="60" fillId="0" borderId="24" xfId="5" applyNumberFormat="1" applyFont="1" applyFill="1" applyBorder="1" applyAlignment="1">
      <alignment vertical="top" wrapText="1"/>
    </xf>
    <xf numFmtId="0" fontId="60" fillId="0" borderId="23" xfId="0" applyFont="1" applyBorder="1" applyAlignment="1">
      <alignment horizontal="center" vertical="top"/>
    </xf>
    <xf numFmtId="49" fontId="60" fillId="0" borderId="41" xfId="5" applyNumberFormat="1" applyFont="1" applyFill="1" applyBorder="1" applyAlignment="1">
      <alignment vertical="top" wrapText="1"/>
    </xf>
    <xf numFmtId="0" fontId="59" fillId="0" borderId="23" xfId="0" applyFont="1" applyBorder="1" applyAlignment="1">
      <alignment horizontal="center" vertical="top"/>
    </xf>
    <xf numFmtId="164" fontId="62" fillId="0" borderId="57" xfId="0" applyNumberFormat="1" applyFont="1" applyBorder="1" applyAlignment="1">
      <alignment horizontal="center" vertical="top"/>
    </xf>
    <xf numFmtId="164" fontId="62" fillId="0" borderId="70" xfId="0" applyNumberFormat="1" applyFont="1" applyBorder="1" applyAlignment="1">
      <alignment horizontal="center" vertical="top"/>
    </xf>
    <xf numFmtId="164" fontId="60" fillId="0" borderId="19" xfId="0" applyNumberFormat="1" applyFont="1" applyBorder="1" applyAlignment="1">
      <alignment horizontal="center" vertical="top"/>
    </xf>
    <xf numFmtId="164" fontId="60" fillId="0" borderId="28" xfId="0" applyNumberFormat="1" applyFont="1" applyBorder="1" applyAlignment="1">
      <alignment horizontal="center" vertical="top"/>
    </xf>
    <xf numFmtId="164" fontId="62" fillId="0" borderId="7" xfId="0" applyNumberFormat="1" applyFont="1" applyBorder="1" applyAlignment="1">
      <alignment horizontal="center" vertical="top"/>
    </xf>
    <xf numFmtId="164" fontId="60" fillId="4" borderId="18" xfId="0" applyNumberFormat="1" applyFont="1" applyFill="1" applyBorder="1" applyAlignment="1">
      <alignment horizontal="center" vertical="top"/>
    </xf>
    <xf numFmtId="164" fontId="60" fillId="0" borderId="47" xfId="0" applyNumberFormat="1" applyFont="1" applyBorder="1" applyAlignment="1">
      <alignment horizontal="center" vertical="top"/>
    </xf>
    <xf numFmtId="49" fontId="60" fillId="0" borderId="43" xfId="5" applyNumberFormat="1" applyFont="1" applyFill="1" applyBorder="1" applyAlignment="1">
      <alignment vertical="top" wrapText="1"/>
    </xf>
    <xf numFmtId="0" fontId="59" fillId="0" borderId="42" xfId="0" applyFont="1" applyBorder="1" applyAlignment="1">
      <alignment horizontal="center" vertical="top"/>
    </xf>
    <xf numFmtId="0" fontId="59" fillId="0" borderId="43" xfId="0" applyFont="1" applyBorder="1" applyAlignment="1">
      <alignment horizontal="center" vertical="top"/>
    </xf>
    <xf numFmtId="164" fontId="62" fillId="5" borderId="12" xfId="0" applyNumberFormat="1" applyFont="1" applyFill="1" applyBorder="1" applyAlignment="1">
      <alignment horizontal="center" vertical="top"/>
    </xf>
    <xf numFmtId="164" fontId="62" fillId="5" borderId="48" xfId="0" applyNumberFormat="1" applyFont="1" applyFill="1" applyBorder="1" applyAlignment="1">
      <alignment horizontal="center" vertical="top"/>
    </xf>
    <xf numFmtId="0" fontId="52" fillId="0" borderId="43" xfId="0" applyFont="1" applyBorder="1" applyAlignment="1">
      <alignment vertical="top" wrapText="1"/>
    </xf>
    <xf numFmtId="0" fontId="60" fillId="0" borderId="64" xfId="0" applyFont="1" applyBorder="1" applyAlignment="1">
      <alignment horizontal="center" vertical="top"/>
    </xf>
    <xf numFmtId="164" fontId="60" fillId="0" borderId="38" xfId="0" applyNumberFormat="1" applyFont="1" applyBorder="1" applyAlignment="1">
      <alignment horizontal="center" vertical="top"/>
    </xf>
    <xf numFmtId="164" fontId="60" fillId="4" borderId="55" xfId="0" applyNumberFormat="1" applyFont="1" applyFill="1" applyBorder="1" applyAlignment="1">
      <alignment horizontal="center" vertical="top"/>
    </xf>
    <xf numFmtId="164" fontId="60" fillId="0" borderId="64" xfId="0" applyNumberFormat="1" applyFont="1" applyBorder="1" applyAlignment="1">
      <alignment horizontal="center" vertical="top"/>
    </xf>
    <xf numFmtId="0" fontId="77" fillId="0" borderId="50" xfId="0" applyFont="1" applyBorder="1" applyAlignment="1">
      <alignment horizontal="center" vertical="top"/>
    </xf>
    <xf numFmtId="0" fontId="77" fillId="0" borderId="0" xfId="0" applyFont="1" applyBorder="1" applyAlignment="1">
      <alignment horizontal="center" vertical="top"/>
    </xf>
    <xf numFmtId="0" fontId="77" fillId="0" borderId="42" xfId="0" applyFont="1" applyBorder="1" applyAlignment="1">
      <alignment horizontal="center" vertical="top"/>
    </xf>
    <xf numFmtId="0" fontId="77" fillId="0" borderId="43" xfId="0" applyFont="1" applyBorder="1" applyAlignment="1">
      <alignment horizontal="center" vertical="top"/>
    </xf>
    <xf numFmtId="164" fontId="62" fillId="5" borderId="29" xfId="0" applyNumberFormat="1" applyFont="1" applyFill="1" applyBorder="1" applyAlignment="1">
      <alignment horizontal="center" vertical="top"/>
    </xf>
    <xf numFmtId="0" fontId="52" fillId="0" borderId="44" xfId="0" applyFont="1" applyBorder="1" applyAlignment="1">
      <alignment horizontal="left" vertical="top" wrapText="1"/>
    </xf>
    <xf numFmtId="0" fontId="52" fillId="0" borderId="49" xfId="0" applyFont="1" applyBorder="1" applyAlignment="1">
      <alignment horizontal="center" vertical="top"/>
    </xf>
    <xf numFmtId="0" fontId="52" fillId="0" borderId="24" xfId="0" applyFont="1" applyBorder="1" applyAlignment="1">
      <alignment horizontal="center" vertical="top"/>
    </xf>
    <xf numFmtId="0" fontId="52" fillId="0" borderId="50" xfId="0" applyFont="1" applyBorder="1" applyAlignment="1">
      <alignment horizontal="center" vertical="top"/>
    </xf>
    <xf numFmtId="0" fontId="52" fillId="0" borderId="0" xfId="0" applyFont="1" applyBorder="1" applyAlignment="1">
      <alignment horizontal="center" vertical="top"/>
    </xf>
    <xf numFmtId="0" fontId="52" fillId="0" borderId="42" xfId="0" applyFont="1" applyBorder="1" applyAlignment="1">
      <alignment horizontal="center" vertical="top"/>
    </xf>
    <xf numFmtId="0" fontId="52" fillId="0" borderId="43" xfId="0" applyFont="1" applyBorder="1" applyAlignment="1">
      <alignment horizontal="center" vertical="top"/>
    </xf>
    <xf numFmtId="164" fontId="62" fillId="3" borderId="32" xfId="0" applyNumberFormat="1" applyFont="1" applyFill="1" applyBorder="1" applyAlignment="1">
      <alignment horizontal="center" vertical="top"/>
    </xf>
    <xf numFmtId="164" fontId="62" fillId="3" borderId="49" xfId="0" applyNumberFormat="1" applyFont="1" applyFill="1" applyBorder="1" applyAlignment="1">
      <alignment horizontal="center" vertical="top"/>
    </xf>
    <xf numFmtId="164" fontId="62" fillId="3" borderId="33" xfId="0" applyNumberFormat="1" applyFont="1" applyFill="1" applyBorder="1" applyAlignment="1">
      <alignment horizontal="center" vertical="top"/>
    </xf>
    <xf numFmtId="0" fontId="60" fillId="0" borderId="5" xfId="0" applyFont="1" applyBorder="1" applyAlignment="1">
      <alignment horizontal="center" vertical="top"/>
    </xf>
    <xf numFmtId="0" fontId="59" fillId="0" borderId="0" xfId="0" applyFont="1" applyBorder="1" applyAlignment="1">
      <alignment horizontal="center" vertical="top"/>
    </xf>
    <xf numFmtId="49" fontId="62" fillId="2" borderId="59" xfId="0" applyNumberFormat="1" applyFont="1" applyFill="1" applyBorder="1" applyAlignment="1">
      <alignment horizontal="center" vertical="top"/>
    </xf>
    <xf numFmtId="49" fontId="62" fillId="3" borderId="19" xfId="0" applyNumberFormat="1" applyFont="1" applyFill="1" applyBorder="1" applyAlignment="1">
      <alignment horizontal="center" vertical="top"/>
    </xf>
    <xf numFmtId="49" fontId="62" fillId="11" borderId="19" xfId="0" applyNumberFormat="1" applyFont="1" applyFill="1" applyBorder="1" applyAlignment="1">
      <alignment horizontal="center" vertical="top"/>
    </xf>
    <xf numFmtId="0" fontId="60" fillId="11" borderId="42" xfId="0" applyFont="1" applyFill="1" applyBorder="1" applyAlignment="1">
      <alignment horizontal="center" vertical="top"/>
    </xf>
    <xf numFmtId="164" fontId="60" fillId="0" borderId="39" xfId="0" applyNumberFormat="1" applyFont="1" applyBorder="1" applyAlignment="1">
      <alignment horizontal="center" vertical="top"/>
    </xf>
    <xf numFmtId="164" fontId="60" fillId="11" borderId="40" xfId="0" applyNumberFormat="1" applyFont="1" applyFill="1" applyBorder="1" applyAlignment="1">
      <alignment horizontal="center" vertical="top"/>
    </xf>
    <xf numFmtId="164" fontId="60" fillId="11" borderId="30" xfId="0" applyNumberFormat="1" applyFont="1" applyFill="1" applyBorder="1" applyAlignment="1">
      <alignment horizontal="center" vertical="top"/>
    </xf>
    <xf numFmtId="164" fontId="60" fillId="11" borderId="42" xfId="0" applyNumberFormat="1" applyFont="1" applyFill="1" applyBorder="1" applyAlignment="1">
      <alignment horizontal="center" vertical="top"/>
    </xf>
    <xf numFmtId="164" fontId="60" fillId="11" borderId="45" xfId="0" applyNumberFormat="1" applyFont="1" applyFill="1" applyBorder="1" applyAlignment="1">
      <alignment horizontal="center" vertical="top"/>
    </xf>
    <xf numFmtId="0" fontId="60" fillId="0" borderId="42" xfId="0" applyFont="1" applyBorder="1" applyAlignment="1">
      <alignment horizontal="center" vertical="top" wrapText="1"/>
    </xf>
    <xf numFmtId="0" fontId="60" fillId="0" borderId="42" xfId="0" applyFont="1" applyBorder="1" applyAlignment="1">
      <alignment horizontal="center" vertical="top"/>
    </xf>
    <xf numFmtId="0" fontId="60" fillId="0" borderId="43" xfId="0" applyFont="1" applyBorder="1" applyAlignment="1">
      <alignment horizontal="center" vertical="top"/>
    </xf>
    <xf numFmtId="0" fontId="60" fillId="0" borderId="45" xfId="0" applyFont="1" applyBorder="1" applyAlignment="1">
      <alignment horizontal="center" vertical="top"/>
    </xf>
    <xf numFmtId="0" fontId="61" fillId="5" borderId="47" xfId="0" applyFont="1" applyFill="1" applyBorder="1" applyAlignment="1">
      <alignment horizontal="center" vertical="top"/>
    </xf>
    <xf numFmtId="164" fontId="62" fillId="5" borderId="28" xfId="0" applyNumberFormat="1" applyFont="1" applyFill="1" applyBorder="1" applyAlignment="1">
      <alignment horizontal="center" vertical="top"/>
    </xf>
    <xf numFmtId="164" fontId="60" fillId="0" borderId="5" xfId="0" applyNumberFormat="1" applyFont="1" applyBorder="1" applyAlignment="1">
      <alignment horizontal="center" vertical="top"/>
    </xf>
    <xf numFmtId="0" fontId="60" fillId="0" borderId="49" xfId="5" applyFont="1" applyFill="1" applyBorder="1" applyAlignment="1">
      <alignment horizontal="left" vertical="top" wrapText="1"/>
    </xf>
    <xf numFmtId="164" fontId="60" fillId="0" borderId="51" xfId="0" applyNumberFormat="1" applyFont="1" applyBorder="1" applyAlignment="1">
      <alignment horizontal="center" vertical="top"/>
    </xf>
    <xf numFmtId="0" fontId="60" fillId="0" borderId="47" xfId="5" applyFont="1" applyFill="1" applyBorder="1" applyAlignment="1">
      <alignment horizontal="left" vertical="top" wrapText="1"/>
    </xf>
    <xf numFmtId="164" fontId="60" fillId="4" borderId="0" xfId="0" applyNumberFormat="1" applyFont="1" applyFill="1" applyBorder="1" applyAlignment="1">
      <alignment horizontal="center" vertical="top"/>
    </xf>
    <xf numFmtId="164" fontId="60" fillId="0" borderId="18" xfId="0" applyNumberFormat="1" applyFont="1" applyBorder="1" applyAlignment="1">
      <alignment horizontal="center" vertical="top"/>
    </xf>
    <xf numFmtId="164" fontId="62" fillId="5" borderId="2" xfId="0" applyNumberFormat="1" applyFont="1" applyFill="1" applyBorder="1" applyAlignment="1">
      <alignment horizontal="center" vertical="top"/>
    </xf>
    <xf numFmtId="0" fontId="60" fillId="0" borderId="42" xfId="0" applyFont="1" applyBorder="1" applyAlignment="1">
      <alignment vertical="top" wrapText="1"/>
    </xf>
    <xf numFmtId="0" fontId="77" fillId="0" borderId="49" xfId="0" applyFont="1" applyBorder="1" applyAlignment="1">
      <alignment horizontal="center" vertical="top"/>
    </xf>
    <xf numFmtId="0" fontId="77" fillId="0" borderId="24" xfId="0" applyFont="1" applyBorder="1" applyAlignment="1">
      <alignment horizontal="center" vertical="top"/>
    </xf>
    <xf numFmtId="0" fontId="77" fillId="0" borderId="18" xfId="0" applyFont="1" applyBorder="1" applyAlignment="1">
      <alignment horizontal="center" vertical="top"/>
    </xf>
    <xf numFmtId="49" fontId="62" fillId="3" borderId="23" xfId="0" applyNumberFormat="1" applyFont="1" applyFill="1" applyBorder="1" applyAlignment="1">
      <alignment horizontal="right" vertical="top"/>
    </xf>
    <xf numFmtId="164" fontId="62" fillId="3" borderId="23" xfId="0" applyNumberFormat="1" applyFont="1" applyFill="1" applyBorder="1" applyAlignment="1">
      <alignment horizontal="center" vertical="top"/>
    </xf>
    <xf numFmtId="0" fontId="60" fillId="3" borderId="23" xfId="0" applyFont="1" applyFill="1" applyBorder="1" applyAlignment="1">
      <alignment vertical="top" wrapText="1"/>
    </xf>
    <xf numFmtId="0" fontId="52" fillId="0" borderId="23" xfId="0" applyFont="1" applyBorder="1" applyAlignment="1">
      <alignment vertical="top" wrapText="1"/>
    </xf>
    <xf numFmtId="0" fontId="76" fillId="11" borderId="23" xfId="0" applyFont="1" applyFill="1" applyBorder="1" applyAlignment="1">
      <alignment horizontal="left" vertical="top"/>
    </xf>
    <xf numFmtId="0" fontId="76" fillId="11" borderId="24" xfId="0" applyFont="1" applyFill="1" applyBorder="1" applyAlignment="1">
      <alignment horizontal="left" vertical="top"/>
    </xf>
    <xf numFmtId="49" fontId="62" fillId="11" borderId="32" xfId="0" applyNumberFormat="1" applyFont="1" applyFill="1" applyBorder="1" applyAlignment="1">
      <alignment horizontal="center" vertical="top"/>
    </xf>
    <xf numFmtId="49" fontId="62" fillId="11" borderId="23" xfId="0" applyNumberFormat="1" applyFont="1" applyFill="1" applyBorder="1" applyAlignment="1">
      <alignment horizontal="center" vertical="top"/>
    </xf>
    <xf numFmtId="0" fontId="52" fillId="11" borderId="23" xfId="0" applyFont="1" applyFill="1" applyBorder="1" applyAlignment="1">
      <alignment horizontal="center" vertical="top" wrapText="1"/>
    </xf>
    <xf numFmtId="49" fontId="62" fillId="11" borderId="33" xfId="0" applyNumberFormat="1" applyFont="1" applyFill="1" applyBorder="1" applyAlignment="1">
      <alignment horizontal="center" vertical="top"/>
    </xf>
    <xf numFmtId="0" fontId="60" fillId="0" borderId="45" xfId="0" applyFont="1" applyBorder="1" applyAlignment="1">
      <alignment vertical="top" wrapText="1"/>
    </xf>
    <xf numFmtId="0" fontId="61" fillId="11" borderId="45" xfId="0" applyFont="1" applyFill="1" applyBorder="1" applyAlignment="1">
      <alignment horizontal="center" vertical="top"/>
    </xf>
    <xf numFmtId="164" fontId="62" fillId="11" borderId="41" xfId="0" applyNumberFormat="1" applyFont="1" applyFill="1" applyBorder="1" applyAlignment="1">
      <alignment horizontal="center" vertical="top"/>
    </xf>
    <xf numFmtId="164" fontId="62" fillId="11" borderId="30" xfId="0" applyNumberFormat="1" applyFont="1" applyFill="1" applyBorder="1" applyAlignment="1">
      <alignment horizontal="center" vertical="top"/>
    </xf>
    <xf numFmtId="164" fontId="62" fillId="11" borderId="40" xfId="0" applyNumberFormat="1" applyFont="1" applyFill="1" applyBorder="1" applyAlignment="1">
      <alignment horizontal="center" vertical="top"/>
    </xf>
    <xf numFmtId="164" fontId="62" fillId="11" borderId="43" xfId="0" applyNumberFormat="1" applyFont="1" applyFill="1" applyBorder="1" applyAlignment="1">
      <alignment horizontal="center" vertical="top"/>
    </xf>
    <xf numFmtId="0" fontId="60" fillId="0" borderId="44" xfId="0" applyFont="1" applyBorder="1" applyAlignment="1">
      <alignment horizontal="left" vertical="top" wrapText="1"/>
    </xf>
    <xf numFmtId="0" fontId="59" fillId="0" borderId="45" xfId="0" applyFont="1" applyBorder="1" applyAlignment="1">
      <alignment horizontal="center" vertical="top"/>
    </xf>
    <xf numFmtId="49" fontId="62" fillId="11" borderId="44" xfId="0" applyNumberFormat="1" applyFont="1" applyFill="1" applyBorder="1" applyAlignment="1">
      <alignment horizontal="center" vertical="top"/>
    </xf>
    <xf numFmtId="49" fontId="62" fillId="11" borderId="43" xfId="0" applyNumberFormat="1" applyFont="1" applyFill="1" applyBorder="1" applyAlignment="1">
      <alignment horizontal="center" vertical="top"/>
    </xf>
    <xf numFmtId="0" fontId="52" fillId="11" borderId="43" xfId="0" applyFont="1" applyFill="1" applyBorder="1" applyAlignment="1">
      <alignment horizontal="center" vertical="top" wrapText="1"/>
    </xf>
    <xf numFmtId="49" fontId="62" fillId="11" borderId="41" xfId="0" applyNumberFormat="1" applyFont="1" applyFill="1" applyBorder="1" applyAlignment="1">
      <alignment horizontal="center" vertical="top"/>
    </xf>
    <xf numFmtId="49" fontId="62" fillId="8" borderId="22" xfId="0" applyNumberFormat="1" applyFont="1" applyFill="1" applyBorder="1" applyAlignment="1">
      <alignment horizontal="center" vertical="top"/>
    </xf>
    <xf numFmtId="2" fontId="62" fillId="7" borderId="3" xfId="0" applyNumberFormat="1" applyFont="1" applyFill="1" applyBorder="1" applyAlignment="1">
      <alignment horizontal="center" vertical="top"/>
    </xf>
    <xf numFmtId="0" fontId="59" fillId="7" borderId="23" xfId="0" applyFont="1" applyFill="1" applyBorder="1" applyAlignment="1">
      <alignment vertical="top"/>
    </xf>
    <xf numFmtId="0" fontId="59" fillId="7" borderId="24" xfId="0" applyFont="1" applyFill="1" applyBorder="1" applyAlignment="1">
      <alignment vertical="top"/>
    </xf>
    <xf numFmtId="49" fontId="62" fillId="11" borderId="23" xfId="0" applyNumberFormat="1" applyFont="1" applyFill="1" applyBorder="1" applyAlignment="1">
      <alignment horizontal="right" vertical="top"/>
    </xf>
    <xf numFmtId="2" fontId="60" fillId="11" borderId="32" xfId="0" applyNumberFormat="1" applyFont="1" applyFill="1" applyBorder="1" applyAlignment="1">
      <alignment horizontal="center" vertical="top"/>
    </xf>
    <xf numFmtId="164" fontId="60" fillId="11" borderId="32" xfId="0" applyNumberFormat="1" applyFont="1" applyFill="1" applyBorder="1" applyAlignment="1">
      <alignment horizontal="center" vertical="top"/>
    </xf>
    <xf numFmtId="0" fontId="60" fillId="11" borderId="32" xfId="0" applyFont="1" applyFill="1" applyBorder="1" applyAlignment="1">
      <alignment vertical="top" wrapText="1"/>
    </xf>
    <xf numFmtId="0" fontId="59" fillId="11" borderId="23" xfId="0" applyFont="1" applyFill="1" applyBorder="1" applyAlignment="1">
      <alignment horizontal="center" vertical="top" wrapText="1"/>
    </xf>
    <xf numFmtId="0" fontId="59" fillId="11" borderId="24" xfId="0" applyFont="1" applyFill="1" applyBorder="1" applyAlignment="1">
      <alignment vertical="top"/>
    </xf>
    <xf numFmtId="49" fontId="62" fillId="11" borderId="3" xfId="0" applyNumberFormat="1" applyFont="1" applyFill="1" applyBorder="1" applyAlignment="1">
      <alignment horizontal="center" vertical="top"/>
    </xf>
    <xf numFmtId="2" fontId="61" fillId="11" borderId="49" xfId="0" applyNumberFormat="1" applyFont="1" applyFill="1" applyBorder="1" applyAlignment="1">
      <alignment horizontal="center" vertical="top"/>
    </xf>
    <xf numFmtId="164" fontId="61" fillId="11" borderId="49" xfId="0" applyNumberFormat="1" applyFont="1" applyFill="1" applyBorder="1" applyAlignment="1">
      <alignment horizontal="center" vertical="top"/>
    </xf>
    <xf numFmtId="49" fontId="62" fillId="11" borderId="0" xfId="0" applyNumberFormat="1" applyFont="1" applyFill="1" applyBorder="1" applyAlignment="1">
      <alignment horizontal="center" vertical="top"/>
    </xf>
    <xf numFmtId="49" fontId="62" fillId="11" borderId="0" xfId="0" applyNumberFormat="1" applyFont="1" applyFill="1" applyBorder="1" applyAlignment="1">
      <alignment horizontal="right" vertical="top"/>
    </xf>
    <xf numFmtId="165" fontId="62" fillId="11" borderId="0" xfId="0" applyNumberFormat="1" applyFont="1" applyFill="1" applyBorder="1" applyAlignment="1">
      <alignment horizontal="center" vertical="top"/>
    </xf>
    <xf numFmtId="0" fontId="59" fillId="11" borderId="0" xfId="0" applyFont="1" applyFill="1" applyBorder="1" applyAlignment="1">
      <alignment horizontal="center" vertical="top"/>
    </xf>
    <xf numFmtId="49" fontId="57" fillId="0" borderId="0" xfId="0" applyNumberFormat="1" applyFont="1" applyAlignment="1">
      <alignment vertical="top"/>
    </xf>
    <xf numFmtId="49" fontId="57" fillId="0" borderId="0" xfId="0" applyNumberFormat="1" applyFont="1" applyAlignment="1">
      <alignment horizontal="right" vertical="top"/>
    </xf>
    <xf numFmtId="49" fontId="57" fillId="0" borderId="0" xfId="0" applyNumberFormat="1" applyFont="1" applyBorder="1" applyAlignment="1">
      <alignment vertical="top"/>
    </xf>
    <xf numFmtId="49" fontId="59" fillId="0" borderId="0" xfId="0" applyNumberFormat="1" applyFont="1" applyAlignment="1">
      <alignment vertical="top"/>
    </xf>
    <xf numFmtId="164" fontId="59" fillId="0" borderId="0" xfId="0" applyNumberFormat="1" applyFont="1" applyBorder="1" applyAlignment="1">
      <alignment horizontal="center" vertical="top"/>
    </xf>
    <xf numFmtId="49" fontId="61" fillId="0" borderId="0" xfId="0" applyNumberFormat="1" applyFont="1" applyAlignment="1">
      <alignment vertical="top"/>
    </xf>
    <xf numFmtId="2" fontId="61" fillId="0" borderId="0" xfId="0" applyNumberFormat="1" applyFont="1" applyBorder="1" applyAlignment="1">
      <alignment horizontal="center" vertical="top"/>
    </xf>
    <xf numFmtId="2" fontId="59" fillId="0" borderId="0" xfId="0" applyNumberFormat="1" applyFont="1" applyBorder="1" applyAlignment="1">
      <alignment horizontal="center" vertical="top"/>
    </xf>
    <xf numFmtId="164" fontId="61" fillId="0" borderId="0" xfId="0" applyNumberFormat="1" applyFont="1" applyBorder="1" applyAlignment="1">
      <alignment horizontal="center" vertical="top"/>
    </xf>
    <xf numFmtId="2" fontId="59" fillId="0" borderId="0" xfId="0" applyNumberFormat="1" applyFont="1" applyAlignment="1">
      <alignment vertical="top"/>
    </xf>
    <xf numFmtId="164" fontId="49" fillId="0" borderId="71"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0" fontId="0" fillId="0" borderId="0" xfId="0"/>
    <xf numFmtId="0" fontId="23" fillId="0" borderId="26" xfId="0" applyFont="1" applyBorder="1" applyAlignment="1">
      <alignment horizontal="center" vertical="top"/>
    </xf>
    <xf numFmtId="0" fontId="23" fillId="0" borderId="18" xfId="0" applyFont="1" applyBorder="1" applyAlignment="1">
      <alignment horizontal="center" vertical="top"/>
    </xf>
    <xf numFmtId="0" fontId="6" fillId="0" borderId="31" xfId="0" applyFont="1" applyBorder="1" applyAlignment="1">
      <alignment horizontal="center" vertical="top"/>
    </xf>
    <xf numFmtId="0" fontId="6" fillId="0" borderId="30" xfId="0"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 fillId="0" borderId="18" xfId="0" applyNumberFormat="1" applyFont="1" applyBorder="1" applyAlignment="1">
      <alignment horizontal="center" vertical="top"/>
    </xf>
    <xf numFmtId="0" fontId="6" fillId="0" borderId="54" xfId="0" applyFont="1" applyBorder="1" applyAlignment="1">
      <alignment horizontal="left" vertical="top" wrapText="1"/>
    </xf>
    <xf numFmtId="0" fontId="2" fillId="0" borderId="1" xfId="0" applyFont="1" applyBorder="1" applyAlignment="1">
      <alignment horizontal="center" vertical="center" textRotation="90" wrapText="1"/>
    </xf>
    <xf numFmtId="49" fontId="5" fillId="20" borderId="23" xfId="0" applyNumberFormat="1" applyFont="1" applyFill="1" applyBorder="1" applyAlignment="1">
      <alignment horizontal="right" vertical="top"/>
    </xf>
    <xf numFmtId="49" fontId="5" fillId="8" borderId="19"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49" fontId="5" fillId="0" borderId="65" xfId="0" applyNumberFormat="1" applyFont="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6" fillId="0" borderId="23"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49" fontId="2" fillId="0" borderId="0" xfId="0" applyNumberFormat="1" applyFont="1" applyAlignment="1">
      <alignment horizontal="center" vertical="top"/>
    </xf>
    <xf numFmtId="0" fontId="6" fillId="0" borderId="55" xfId="0" applyFont="1" applyBorder="1" applyAlignment="1">
      <alignment horizontal="center" vertical="top"/>
    </xf>
    <xf numFmtId="0" fontId="15" fillId="0" borderId="43" xfId="0" applyFont="1" applyBorder="1" applyAlignment="1">
      <alignment horizontal="center" vertical="top" wrapText="1"/>
    </xf>
    <xf numFmtId="0" fontId="6" fillId="0" borderId="5" xfId="0" applyFont="1" applyBorder="1" applyAlignment="1">
      <alignment horizontal="center" vertical="top" wrapText="1"/>
    </xf>
    <xf numFmtId="164" fontId="6" fillId="0" borderId="17"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6" fillId="0" borderId="55" xfId="0" applyFont="1" applyBorder="1" applyAlignment="1">
      <alignment horizontal="center" vertical="top" wrapText="1"/>
    </xf>
    <xf numFmtId="164" fontId="6" fillId="0" borderId="30" xfId="0" applyNumberFormat="1" applyFont="1" applyBorder="1" applyAlignment="1">
      <alignment horizontal="center" vertical="center"/>
    </xf>
    <xf numFmtId="164" fontId="6" fillId="0" borderId="31" xfId="0" applyNumberFormat="1" applyFont="1" applyBorder="1" applyAlignment="1">
      <alignment horizontal="center" vertical="center"/>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xf>
    <xf numFmtId="164" fontId="5" fillId="5" borderId="0" xfId="0" applyNumberFormat="1" applyFont="1" applyFill="1" applyAlignment="1">
      <alignment horizontal="center" vertical="center"/>
    </xf>
    <xf numFmtId="0" fontId="6" fillId="0" borderId="49" xfId="0" applyFont="1" applyBorder="1" applyAlignment="1">
      <alignment horizontal="center" vertical="top" wrapText="1"/>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27"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3" fillId="0" borderId="0" xfId="0" applyNumberFormat="1" applyFont="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164" fontId="23" fillId="0" borderId="26" xfId="0" applyNumberFormat="1" applyFont="1" applyBorder="1" applyAlignment="1">
      <alignment horizontal="center" vertical="top"/>
    </xf>
    <xf numFmtId="164" fontId="23" fillId="0" borderId="65"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164" fontId="23" fillId="0" borderId="7" xfId="0" applyNumberFormat="1" applyFont="1" applyBorder="1" applyAlignment="1">
      <alignment horizontal="center" vertical="top"/>
    </xf>
    <xf numFmtId="0" fontId="23" fillId="0" borderId="35" xfId="0" applyFont="1" applyBorder="1" applyAlignment="1">
      <alignment horizontal="left" vertical="top" wrapText="1"/>
    </xf>
    <xf numFmtId="164" fontId="23" fillId="0" borderId="38" xfId="0" applyNumberFormat="1" applyFont="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3" fillId="0" borderId="8" xfId="0" applyNumberFormat="1" applyFont="1" applyBorder="1" applyAlignment="1">
      <alignment horizontal="center" vertical="top"/>
    </xf>
    <xf numFmtId="0" fontId="5" fillId="0" borderId="0" xfId="0" applyFont="1" applyAlignment="1">
      <alignment horizontal="right" vertical="top" wrapText="1"/>
    </xf>
    <xf numFmtId="164" fontId="6" fillId="0" borderId="0" xfId="0" applyNumberFormat="1" applyFont="1" applyAlignment="1">
      <alignment horizontal="right" vertical="top"/>
    </xf>
    <xf numFmtId="164" fontId="46" fillId="0" borderId="15" xfId="0" applyNumberFormat="1" applyFont="1" applyBorder="1" applyAlignment="1">
      <alignment horizontal="center" vertical="center"/>
    </xf>
    <xf numFmtId="164" fontId="46" fillId="0" borderId="14" xfId="0" applyNumberFormat="1" applyFont="1" applyBorder="1" applyAlignment="1">
      <alignment horizontal="center" vertical="center"/>
    </xf>
    <xf numFmtId="164" fontId="39" fillId="5" borderId="13" xfId="0" applyNumberFormat="1" applyFont="1" applyFill="1" applyBorder="1" applyAlignment="1">
      <alignment horizontal="center" vertical="center"/>
    </xf>
    <xf numFmtId="164" fontId="39" fillId="3" borderId="39" xfId="0" applyNumberFormat="1" applyFont="1" applyFill="1" applyBorder="1" applyAlignment="1">
      <alignment horizontal="center" vertical="center"/>
    </xf>
    <xf numFmtId="164" fontId="50" fillId="2" borderId="49" xfId="0" applyNumberFormat="1" applyFont="1" applyFill="1" applyBorder="1" applyAlignment="1">
      <alignment horizontal="center" vertical="top"/>
    </xf>
    <xf numFmtId="164" fontId="49" fillId="0" borderId="78" xfId="0" applyNumberFormat="1" applyFont="1" applyBorder="1" applyAlignment="1">
      <alignment horizontal="center" vertical="top"/>
    </xf>
    <xf numFmtId="164" fontId="49" fillId="0" borderId="70" xfId="0" applyNumberFormat="1" applyFont="1" applyBorder="1" applyAlignment="1">
      <alignment horizontal="center" vertical="top"/>
    </xf>
    <xf numFmtId="164" fontId="49" fillId="0" borderId="72" xfId="0" applyNumberFormat="1" applyFont="1" applyBorder="1" applyAlignment="1">
      <alignment horizontal="center" vertical="top"/>
    </xf>
    <xf numFmtId="164" fontId="49" fillId="0" borderId="9" xfId="0" applyNumberFormat="1" applyFont="1" applyBorder="1" applyAlignment="1">
      <alignment horizontal="center" vertical="top"/>
    </xf>
    <xf numFmtId="164" fontId="49" fillId="0" borderId="79" xfId="0" applyNumberFormat="1" applyFont="1" applyBorder="1" applyAlignment="1">
      <alignment horizontal="center" vertical="top"/>
    </xf>
    <xf numFmtId="164" fontId="50" fillId="5" borderId="1" xfId="0" applyNumberFormat="1" applyFont="1" applyFill="1" applyBorder="1" applyAlignment="1">
      <alignment horizontal="center" vertical="top"/>
    </xf>
    <xf numFmtId="49" fontId="50" fillId="2" borderId="34" xfId="0" applyNumberFormat="1" applyFont="1" applyFill="1" applyBorder="1" applyAlignment="1">
      <alignment horizontal="center" vertical="top"/>
    </xf>
    <xf numFmtId="49" fontId="50" fillId="3" borderId="35" xfId="0" applyNumberFormat="1" applyFont="1" applyFill="1" applyBorder="1" applyAlignment="1">
      <alignment horizontal="center" vertical="top"/>
    </xf>
    <xf numFmtId="49" fontId="50" fillId="2" borderId="6" xfId="0" applyNumberFormat="1" applyFont="1" applyFill="1" applyBorder="1" applyAlignment="1">
      <alignment horizontal="center" vertical="top"/>
    </xf>
    <xf numFmtId="49" fontId="50" fillId="3" borderId="7" xfId="0" applyNumberFormat="1" applyFont="1" applyFill="1" applyBorder="1" applyAlignment="1">
      <alignment horizontal="center" vertical="top"/>
    </xf>
    <xf numFmtId="0" fontId="49" fillId="0" borderId="70" xfId="0" applyFont="1" applyBorder="1" applyAlignment="1">
      <alignment horizontal="center" vertical="top"/>
    </xf>
    <xf numFmtId="0" fontId="49" fillId="0" borderId="72" xfId="0" applyFont="1" applyBorder="1" applyAlignment="1">
      <alignment horizontal="center" vertical="top"/>
    </xf>
    <xf numFmtId="49" fontId="49" fillId="2" borderId="39" xfId="0" applyNumberFormat="1" applyFont="1" applyFill="1" applyBorder="1" applyAlignment="1">
      <alignment horizontal="center" vertical="top"/>
    </xf>
    <xf numFmtId="49" fontId="50" fillId="3" borderId="40" xfId="0" applyNumberFormat="1" applyFont="1" applyFill="1" applyBorder="1" applyAlignment="1">
      <alignment horizontal="center" vertical="top"/>
    </xf>
    <xf numFmtId="0" fontId="83" fillId="5" borderId="63" xfId="0" applyFont="1" applyFill="1" applyBorder="1" applyAlignment="1">
      <alignment horizontal="center" vertical="top"/>
    </xf>
    <xf numFmtId="164" fontId="50" fillId="3" borderId="39" xfId="0" applyNumberFormat="1" applyFont="1" applyFill="1" applyBorder="1" applyAlignment="1">
      <alignment horizontal="center" vertical="top"/>
    </xf>
    <xf numFmtId="164" fontId="49" fillId="0" borderId="15" xfId="0" applyNumberFormat="1" applyFont="1" applyBorder="1" applyAlignment="1">
      <alignment horizontal="center" vertical="top"/>
    </xf>
    <xf numFmtId="164" fontId="49" fillId="0" borderId="14" xfId="0" applyNumberFormat="1" applyFont="1" applyBorder="1" applyAlignment="1">
      <alignment horizontal="center" vertical="top"/>
    </xf>
    <xf numFmtId="164" fontId="50" fillId="5" borderId="13" xfId="0" applyNumberFormat="1" applyFont="1" applyFill="1" applyBorder="1" applyAlignment="1">
      <alignment horizontal="center" vertical="top"/>
    </xf>
    <xf numFmtId="164" fontId="50" fillId="26" borderId="44" xfId="0" applyNumberFormat="1" applyFont="1" applyFill="1" applyBorder="1" applyAlignment="1">
      <alignment horizontal="center" vertical="top"/>
    </xf>
    <xf numFmtId="164" fontId="50" fillId="14" borderId="49" xfId="0" applyNumberFormat="1" applyFont="1" applyFill="1" applyBorder="1" applyAlignment="1">
      <alignment horizontal="center" vertical="top"/>
    </xf>
    <xf numFmtId="0" fontId="0" fillId="0" borderId="0" xfId="0"/>
    <xf numFmtId="0" fontId="5" fillId="0" borderId="46" xfId="0" applyFont="1" applyBorder="1" applyAlignment="1">
      <alignment horizontal="center" vertical="top"/>
    </xf>
    <xf numFmtId="0" fontId="4" fillId="0" borderId="5" xfId="0" applyFont="1" applyBorder="1" applyAlignment="1">
      <alignment horizontal="left" vertical="top"/>
    </xf>
    <xf numFmtId="0" fontId="6" fillId="0" borderId="66" xfId="0" applyFont="1" applyBorder="1" applyAlignment="1">
      <alignment horizontal="center" vertical="top"/>
    </xf>
    <xf numFmtId="0" fontId="2" fillId="0" borderId="35" xfId="0" applyFont="1" applyBorder="1" applyAlignment="1">
      <alignment vertical="top"/>
    </xf>
    <xf numFmtId="0" fontId="5" fillId="0" borderId="51" xfId="0" applyFont="1" applyBorder="1" applyAlignment="1">
      <alignment horizontal="center" vertical="top"/>
    </xf>
    <xf numFmtId="2" fontId="6" fillId="0" borderId="54" xfId="0" applyNumberFormat="1" applyFont="1" applyBorder="1" applyAlignment="1">
      <alignment horizontal="center" vertical="top"/>
    </xf>
    <xf numFmtId="0" fontId="10" fillId="0" borderId="51" xfId="0" applyFont="1" applyBorder="1" applyAlignment="1">
      <alignment horizontal="left" vertical="top"/>
    </xf>
    <xf numFmtId="0" fontId="2" fillId="0" borderId="7" xfId="0" applyFont="1" applyBorder="1" applyAlignment="1">
      <alignment vertical="top"/>
    </xf>
    <xf numFmtId="9" fontId="6" fillId="0" borderId="59" xfId="0" applyNumberFormat="1" applyFont="1" applyBorder="1" applyAlignment="1">
      <alignment horizontal="center" vertical="top"/>
    </xf>
    <xf numFmtId="0" fontId="5" fillId="0" borderId="55" xfId="0" applyFont="1" applyBorder="1" applyAlignment="1">
      <alignment horizontal="center" vertical="top"/>
    </xf>
    <xf numFmtId="0" fontId="10" fillId="0" borderId="59" xfId="0" applyFont="1" applyBorder="1" applyAlignment="1">
      <alignment horizontal="left" vertical="top"/>
    </xf>
    <xf numFmtId="0" fontId="5" fillId="0" borderId="47" xfId="0" applyFont="1" applyBorder="1" applyAlignment="1">
      <alignment horizontal="center" vertical="top"/>
    </xf>
    <xf numFmtId="2" fontId="6" fillId="0" borderId="59" xfId="0" applyNumberFormat="1" applyFont="1" applyBorder="1" applyAlignment="1">
      <alignment horizontal="center" vertical="top"/>
    </xf>
    <xf numFmtId="0" fontId="10" fillId="0" borderId="44" xfId="0" applyFont="1" applyBorder="1" applyAlignment="1">
      <alignment horizontal="left" vertical="top"/>
    </xf>
    <xf numFmtId="0" fontId="2" fillId="0" borderId="40" xfId="0" applyFont="1" applyBorder="1" applyAlignment="1">
      <alignment vertical="top"/>
    </xf>
    <xf numFmtId="2" fontId="6" fillId="0" borderId="16" xfId="0" applyNumberFormat="1" applyFont="1" applyBorder="1" applyAlignment="1">
      <alignment horizontal="center" vertical="top"/>
    </xf>
    <xf numFmtId="2" fontId="6" fillId="0" borderId="56" xfId="0" applyNumberFormat="1" applyFont="1" applyBorder="1" applyAlignment="1">
      <alignment horizontal="center" vertical="top"/>
    </xf>
    <xf numFmtId="0" fontId="4" fillId="0" borderId="51" xfId="0" applyFont="1" applyBorder="1" applyAlignment="1">
      <alignment horizontal="left" vertical="top" wrapText="1"/>
    </xf>
    <xf numFmtId="0" fontId="4" fillId="0" borderId="51" xfId="0" applyFont="1" applyBorder="1" applyAlignment="1">
      <alignment horizontal="left" vertical="top"/>
    </xf>
    <xf numFmtId="0" fontId="4" fillId="0" borderId="59" xfId="0" applyFont="1" applyBorder="1" applyAlignment="1">
      <alignment horizontal="left" vertical="top"/>
    </xf>
    <xf numFmtId="2" fontId="6" fillId="0" borderId="20" xfId="0" applyNumberFormat="1" applyFont="1" applyBorder="1" applyAlignment="1">
      <alignment horizontal="center" vertical="top"/>
    </xf>
    <xf numFmtId="2" fontId="6" fillId="20" borderId="0" xfId="0" applyNumberFormat="1" applyFont="1" applyFill="1" applyAlignment="1">
      <alignment horizontal="center" vertical="top"/>
    </xf>
    <xf numFmtId="0" fontId="4" fillId="0" borderId="44" xfId="0" applyFont="1" applyBorder="1" applyAlignment="1">
      <alignment horizontal="left" vertical="top"/>
    </xf>
    <xf numFmtId="0" fontId="4" fillId="0" borderId="52" xfId="0" applyFont="1" applyBorder="1" applyAlignment="1">
      <alignment horizontal="left" vertical="top"/>
    </xf>
    <xf numFmtId="0" fontId="4" fillId="0" borderId="44" xfId="0" applyFont="1" applyBorder="1" applyAlignment="1">
      <alignment horizontal="left" vertical="center"/>
    </xf>
    <xf numFmtId="0" fontId="6" fillId="0" borderId="44" xfId="0" applyFont="1" applyBorder="1" applyAlignment="1">
      <alignment horizontal="center" vertical="top"/>
    </xf>
    <xf numFmtId="0" fontId="6" fillId="0" borderId="66" xfId="0" applyFont="1" applyBorder="1" applyAlignment="1">
      <alignment horizontal="center" vertical="top" wrapText="1"/>
    </xf>
    <xf numFmtId="0" fontId="6" fillId="0" borderId="35" xfId="0" applyFont="1" applyBorder="1" applyAlignment="1">
      <alignment horizontal="center" vertical="top" wrapText="1"/>
    </xf>
    <xf numFmtId="0" fontId="6" fillId="0" borderId="59" xfId="0" applyFont="1" applyBorder="1" applyAlignment="1">
      <alignment horizontal="center" vertical="top" wrapText="1"/>
    </xf>
    <xf numFmtId="0" fontId="6" fillId="0" borderId="7" xfId="0" applyFont="1" applyBorder="1" applyAlignment="1">
      <alignment horizontal="center" vertical="top" wrapText="1"/>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0" fontId="6" fillId="0" borderId="44" xfId="0" applyFont="1" applyBorder="1" applyAlignment="1">
      <alignment horizontal="center" vertical="top" wrapText="1"/>
    </xf>
    <xf numFmtId="0" fontId="6" fillId="0" borderId="40" xfId="0" applyFont="1" applyBorder="1" applyAlignment="1">
      <alignment horizontal="center" vertical="top" wrapText="1"/>
    </xf>
    <xf numFmtId="2" fontId="23" fillId="0" borderId="76" xfId="0" applyNumberFormat="1" applyFont="1" applyBorder="1" applyAlignment="1">
      <alignment horizontal="center" vertical="top"/>
    </xf>
    <xf numFmtId="0" fontId="4" fillId="0" borderId="42" xfId="0" applyFont="1" applyBorder="1" applyAlignment="1">
      <alignment vertical="top" wrapText="1"/>
    </xf>
    <xf numFmtId="9" fontId="6" fillId="0" borderId="39" xfId="0" applyNumberFormat="1" applyFont="1" applyBorder="1" applyAlignment="1">
      <alignment horizontal="center" vertical="top"/>
    </xf>
    <xf numFmtId="0" fontId="4" fillId="0" borderId="6" xfId="0" applyFont="1" applyBorder="1" applyAlignment="1">
      <alignment horizontal="center" vertical="top"/>
    </xf>
    <xf numFmtId="0" fontId="4" fillId="0" borderId="47" xfId="0" applyFont="1" applyBorder="1" applyAlignment="1">
      <alignment horizontal="center" vertical="top"/>
    </xf>
    <xf numFmtId="0" fontId="4" fillId="0" borderId="18" xfId="0" applyFont="1" applyBorder="1" applyAlignment="1">
      <alignment horizontal="left" vertical="top"/>
    </xf>
    <xf numFmtId="0" fontId="10" fillId="0" borderId="42" xfId="0" applyFont="1" applyBorder="1" applyAlignment="1">
      <alignment horizontal="left" vertical="top" wrapText="1"/>
    </xf>
    <xf numFmtId="9" fontId="6" fillId="0" borderId="6" xfId="0" applyNumberFormat="1" applyFont="1" applyBorder="1" applyAlignment="1">
      <alignment horizontal="center" vertical="top"/>
    </xf>
    <xf numFmtId="0" fontId="4" fillId="0" borderId="54" xfId="0" applyFont="1" applyBorder="1" applyAlignment="1">
      <alignment horizontal="left" vertical="top"/>
    </xf>
    <xf numFmtId="0" fontId="4" fillId="0" borderId="43" xfId="0" applyFont="1" applyBorder="1" applyAlignment="1">
      <alignment horizontal="left" vertical="top"/>
    </xf>
    <xf numFmtId="0" fontId="4" fillId="0" borderId="5" xfId="0" applyFont="1" applyBorder="1" applyAlignment="1">
      <alignment horizontal="left" vertical="top" wrapText="1"/>
    </xf>
    <xf numFmtId="9" fontId="6" fillId="0" borderId="15" xfId="0" applyNumberFormat="1" applyFont="1" applyBorder="1" applyAlignment="1">
      <alignment horizontal="center" vertical="top"/>
    </xf>
    <xf numFmtId="9" fontId="6" fillId="0" borderId="14" xfId="0" applyNumberFormat="1" applyFont="1" applyBorder="1" applyAlignment="1">
      <alignment horizontal="center" vertical="top"/>
    </xf>
    <xf numFmtId="9" fontId="6" fillId="0" borderId="46" xfId="0" applyNumberFormat="1" applyFont="1" applyBorder="1" applyAlignment="1">
      <alignment horizontal="center" vertical="top"/>
    </xf>
    <xf numFmtId="0" fontId="4" fillId="0" borderId="55" xfId="0" applyFont="1" applyBorder="1" applyAlignment="1">
      <alignment horizontal="left" vertical="top" wrapText="1"/>
    </xf>
    <xf numFmtId="9" fontId="6" fillId="0" borderId="71" xfId="0" applyNumberFormat="1" applyFont="1" applyBorder="1" applyAlignment="1">
      <alignment horizontal="center" vertical="top"/>
    </xf>
    <xf numFmtId="9" fontId="6" fillId="0" borderId="36" xfId="0" applyNumberFormat="1" applyFont="1" applyBorder="1" applyAlignment="1">
      <alignment horizontal="center" vertical="top"/>
    </xf>
    <xf numFmtId="9" fontId="6" fillId="0" borderId="64" xfId="0" applyNumberFormat="1" applyFont="1" applyBorder="1" applyAlignment="1">
      <alignment horizontal="center" vertical="top"/>
    </xf>
    <xf numFmtId="9" fontId="6" fillId="0" borderId="61" xfId="0" applyNumberFormat="1" applyFont="1" applyBorder="1" applyAlignment="1">
      <alignment horizontal="center" vertical="top"/>
    </xf>
    <xf numFmtId="9" fontId="6" fillId="0" borderId="57" xfId="0" applyNumberFormat="1" applyFont="1" applyBorder="1" applyAlignment="1">
      <alignment horizontal="center" vertical="top"/>
    </xf>
    <xf numFmtId="9" fontId="6" fillId="0" borderId="69" xfId="0" applyNumberFormat="1" applyFont="1" applyBorder="1" applyAlignment="1">
      <alignment horizontal="center" vertical="top"/>
    </xf>
    <xf numFmtId="0" fontId="4" fillId="0" borderId="42" xfId="0" applyFont="1" applyBorder="1" applyAlignment="1">
      <alignment horizontal="left" vertical="top" wrapText="1"/>
    </xf>
    <xf numFmtId="49" fontId="2" fillId="0" borderId="0" xfId="0" applyNumberFormat="1" applyFont="1" applyAlignment="1">
      <alignment horizontal="center" vertical="top" wrapText="1"/>
    </xf>
    <xf numFmtId="0" fontId="5" fillId="0" borderId="80" xfId="0" applyFont="1" applyBorder="1" applyAlignment="1">
      <alignment horizontal="center" vertical="top"/>
    </xf>
    <xf numFmtId="2" fontId="6" fillId="0" borderId="73" xfId="0" applyNumberFormat="1" applyFont="1" applyBorder="1" applyAlignment="1">
      <alignment horizontal="center" vertical="top"/>
    </xf>
    <xf numFmtId="0" fontId="6" fillId="0" borderId="42" xfId="0" applyFont="1" applyBorder="1" applyAlignment="1">
      <alignment horizontal="left" vertical="top"/>
    </xf>
    <xf numFmtId="0" fontId="4" fillId="0" borderId="62" xfId="0" applyFont="1" applyBorder="1" applyAlignment="1">
      <alignment horizontal="left" vertical="top"/>
    </xf>
    <xf numFmtId="0" fontId="6" fillId="0" borderId="80" xfId="0"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11" xfId="0" applyNumberFormat="1" applyFont="1" applyBorder="1" applyAlignment="1">
      <alignment horizontal="center" vertical="top"/>
    </xf>
    <xf numFmtId="0" fontId="6" fillId="0" borderId="43" xfId="0" applyFont="1" applyBorder="1" applyAlignment="1">
      <alignment horizontal="left" vertical="top" wrapText="1"/>
    </xf>
    <xf numFmtId="0" fontId="4" fillId="0" borderId="43" xfId="0" applyFont="1" applyBorder="1" applyAlignment="1">
      <alignment horizontal="left" vertical="top" wrapText="1"/>
    </xf>
    <xf numFmtId="0" fontId="4" fillId="0" borderId="68" xfId="0" applyFont="1" applyBorder="1" applyAlignment="1">
      <alignment horizontal="left" vertical="top"/>
    </xf>
    <xf numFmtId="0" fontId="6" fillId="0" borderId="35" xfId="0" applyFont="1" applyBorder="1" applyAlignment="1">
      <alignment horizontal="center" vertical="top"/>
    </xf>
    <xf numFmtId="0" fontId="6" fillId="0" borderId="7" xfId="0" applyFont="1" applyBorder="1" applyAlignment="1">
      <alignment horizontal="center" vertical="top"/>
    </xf>
    <xf numFmtId="9" fontId="6" fillId="0" borderId="7" xfId="0" applyNumberFormat="1" applyFont="1" applyBorder="1" applyAlignment="1">
      <alignment horizontal="center" vertical="top"/>
    </xf>
    <xf numFmtId="9" fontId="6" fillId="0" borderId="40" xfId="0" applyNumberFormat="1" applyFont="1" applyBorder="1" applyAlignment="1">
      <alignment horizontal="center" vertical="top"/>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0" fontId="4" fillId="0" borderId="66" xfId="0" applyFont="1" applyBorder="1" applyAlignment="1">
      <alignment horizontal="left"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2" fontId="6" fillId="0" borderId="6" xfId="0" applyNumberFormat="1" applyFont="1" applyBorder="1" applyAlignment="1">
      <alignment horizontal="center" vertical="top"/>
    </xf>
    <xf numFmtId="2" fontId="5" fillId="0" borderId="19" xfId="0" applyNumberFormat="1" applyFont="1" applyBorder="1" applyAlignment="1">
      <alignment horizontal="center" vertical="top"/>
    </xf>
    <xf numFmtId="2" fontId="5" fillId="0" borderId="28" xfId="0" applyNumberFormat="1" applyFont="1" applyBorder="1" applyAlignment="1">
      <alignment horizontal="center" vertical="top"/>
    </xf>
    <xf numFmtId="2" fontId="5"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0" xfId="0" applyFont="1" applyAlignment="1">
      <alignment horizontal="left" vertical="top" wrapText="1"/>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49" fontId="5" fillId="0" borderId="27"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1" xfId="0" applyNumberFormat="1" applyFont="1" applyBorder="1" applyAlignment="1">
      <alignment horizontal="center" vertical="top"/>
    </xf>
    <xf numFmtId="0" fontId="35" fillId="0" borderId="0" xfId="0" applyFont="1" applyAlignment="1">
      <alignment vertical="top"/>
    </xf>
    <xf numFmtId="49" fontId="5" fillId="0" borderId="1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77" xfId="0" applyNumberFormat="1" applyFont="1" applyBorder="1" applyAlignment="1">
      <alignment horizontal="center" vertical="top"/>
    </xf>
    <xf numFmtId="49" fontId="5" fillId="0" borderId="72" xfId="0" applyNumberFormat="1"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9" fontId="6" fillId="0" borderId="0" xfId="0" applyNumberFormat="1" applyFont="1" applyAlignment="1">
      <alignment horizontal="center" vertical="top"/>
    </xf>
    <xf numFmtId="0" fontId="6" fillId="0" borderId="52" xfId="0" applyFont="1" applyBorder="1" applyAlignment="1">
      <alignment horizontal="left" vertical="top"/>
    </xf>
    <xf numFmtId="0" fontId="6" fillId="0" borderId="54" xfId="0" applyFont="1" applyBorder="1" applyAlignment="1">
      <alignment horizontal="left" vertical="top"/>
    </xf>
    <xf numFmtId="9" fontId="6" fillId="0" borderId="16" xfId="0" applyNumberFormat="1" applyFont="1" applyBorder="1" applyAlignment="1">
      <alignment horizontal="center" vertical="top"/>
    </xf>
    <xf numFmtId="9" fontId="6" fillId="0" borderId="74" xfId="0" applyNumberFormat="1" applyFont="1" applyBorder="1" applyAlignment="1">
      <alignment horizontal="center" vertical="top"/>
    </xf>
    <xf numFmtId="9" fontId="6" fillId="0" borderId="56" xfId="0" applyNumberFormat="1" applyFont="1" applyBorder="1" applyAlignment="1">
      <alignment horizontal="center" vertical="top"/>
    </xf>
    <xf numFmtId="2" fontId="5" fillId="0" borderId="57" xfId="0" applyNumberFormat="1" applyFont="1" applyBorder="1" applyAlignment="1">
      <alignment horizontal="center" vertical="top"/>
    </xf>
    <xf numFmtId="2" fontId="5" fillId="0" borderId="56"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0" xfId="0" applyNumberFormat="1" applyFont="1" applyAlignment="1">
      <alignment horizontal="center" vertical="top" wrapText="1"/>
    </xf>
    <xf numFmtId="0" fontId="15" fillId="0" borderId="0" xfId="0" applyFont="1" applyAlignment="1">
      <alignment horizontal="center"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xf>
    <xf numFmtId="0" fontId="18" fillId="0" borderId="47" xfId="0" applyFont="1" applyBorder="1" applyAlignment="1">
      <alignment horizontal="center" vertical="top"/>
    </xf>
    <xf numFmtId="0" fontId="2" fillId="0" borderId="54" xfId="0" applyFont="1" applyBorder="1" applyAlignment="1">
      <alignment vertical="top"/>
    </xf>
    <xf numFmtId="0" fontId="2" fillId="0" borderId="6" xfId="0" applyFont="1" applyBorder="1" applyAlignment="1">
      <alignment vertical="top"/>
    </xf>
    <xf numFmtId="2" fontId="6" fillId="21" borderId="0" xfId="0" applyNumberFormat="1" applyFont="1" applyFill="1" applyAlignment="1">
      <alignment horizontal="center" vertical="top"/>
    </xf>
    <xf numFmtId="0" fontId="2" fillId="0" borderId="67" xfId="0" applyFont="1" applyBorder="1" applyAlignment="1">
      <alignment vertical="top"/>
    </xf>
    <xf numFmtId="9" fontId="6" fillId="0" borderId="34" xfId="0" applyNumberFormat="1" applyFont="1" applyBorder="1" applyAlignment="1">
      <alignment horizontal="center" vertical="top"/>
    </xf>
    <xf numFmtId="9" fontId="6" fillId="0" borderId="26" xfId="0" applyNumberFormat="1" applyFont="1" applyBorder="1" applyAlignment="1">
      <alignment horizontal="center" vertical="top"/>
    </xf>
    <xf numFmtId="0" fontId="15" fillId="0" borderId="51" xfId="0" applyFont="1" applyBorder="1" applyAlignment="1">
      <alignment horizontal="center" vertical="top"/>
    </xf>
    <xf numFmtId="0" fontId="4" fillId="0" borderId="77" xfId="0" applyFont="1" applyBorder="1" applyAlignment="1">
      <alignment horizontal="left" vertical="top"/>
    </xf>
    <xf numFmtId="0" fontId="4" fillId="0" borderId="28" xfId="0" applyFont="1" applyBorder="1" applyAlignment="1">
      <alignment horizontal="left" vertical="top"/>
    </xf>
    <xf numFmtId="0" fontId="4" fillId="0" borderId="41" xfId="0" applyFont="1" applyBorder="1" applyAlignment="1">
      <alignment horizontal="left" vertical="top"/>
    </xf>
    <xf numFmtId="0" fontId="6" fillId="0" borderId="64" xfId="0" applyFont="1" applyBorder="1" applyAlignment="1">
      <alignment horizontal="center" vertical="top"/>
    </xf>
    <xf numFmtId="2" fontId="6" fillId="0" borderId="74" xfId="0" applyNumberFormat="1" applyFont="1" applyBorder="1" applyAlignment="1">
      <alignment horizontal="center" vertical="top"/>
    </xf>
    <xf numFmtId="0" fontId="4" fillId="0" borderId="65" xfId="0" applyFont="1" applyBorder="1" applyAlignment="1">
      <alignment horizontal="left" vertical="top"/>
    </xf>
    <xf numFmtId="0" fontId="4" fillId="0" borderId="53" xfId="0" applyFont="1" applyBorder="1" applyAlignment="1">
      <alignment horizontal="left" vertical="top"/>
    </xf>
    <xf numFmtId="0" fontId="4" fillId="0" borderId="73" xfId="0" applyFont="1" applyBorder="1" applyAlignment="1">
      <alignment horizontal="lef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2" fontId="18" fillId="0" borderId="0" xfId="0" applyNumberFormat="1" applyFont="1" applyAlignment="1">
      <alignment vertical="top"/>
    </xf>
    <xf numFmtId="164" fontId="27" fillId="0" borderId="0" xfId="0" applyNumberFormat="1" applyFont="1" applyAlignment="1">
      <alignment vertical="top"/>
    </xf>
    <xf numFmtId="0" fontId="7" fillId="0" borderId="0" xfId="0" applyFont="1"/>
    <xf numFmtId="49" fontId="3" fillId="0" borderId="0" xfId="0" applyNumberFormat="1" applyFont="1" applyAlignment="1">
      <alignment horizontal="right" vertical="top"/>
    </xf>
    <xf numFmtId="0" fontId="45" fillId="0" borderId="0" xfId="0" applyFont="1" applyAlignment="1">
      <alignment vertical="top"/>
    </xf>
    <xf numFmtId="2" fontId="85" fillId="0" borderId="0" xfId="0" applyNumberFormat="1" applyFont="1" applyAlignment="1">
      <alignment vertical="top"/>
    </xf>
    <xf numFmtId="2" fontId="85" fillId="0" borderId="0" xfId="0" applyNumberFormat="1" applyFont="1" applyAlignment="1">
      <alignment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4" fillId="0" borderId="46" xfId="0" applyFont="1" applyBorder="1" applyAlignment="1">
      <alignment horizontal="center" vertical="top"/>
    </xf>
    <xf numFmtId="164" fontId="46" fillId="0" borderId="15" xfId="0" applyNumberFormat="1" applyFont="1" applyBorder="1" applyAlignment="1">
      <alignment horizontal="left" vertical="center" wrapText="1"/>
    </xf>
    <xf numFmtId="0" fontId="37" fillId="0" borderId="14" xfId="0" applyFont="1" applyBorder="1" applyAlignment="1">
      <alignment horizontal="center" vertical="top"/>
    </xf>
    <xf numFmtId="0" fontId="46" fillId="0" borderId="14" xfId="0" applyFont="1" applyBorder="1" applyAlignment="1">
      <alignment horizontal="center" vertical="top"/>
    </xf>
    <xf numFmtId="0" fontId="46" fillId="0" borderId="16" xfId="0" applyFont="1" applyBorder="1" applyAlignment="1">
      <alignment horizontal="center" vertical="top"/>
    </xf>
    <xf numFmtId="0" fontId="46" fillId="0" borderId="51" xfId="0" applyFont="1" applyBorder="1" applyAlignment="1">
      <alignment horizontal="center" vertical="top"/>
    </xf>
    <xf numFmtId="2" fontId="46" fillId="0" borderId="61" xfId="0" applyNumberFormat="1" applyFont="1" applyBorder="1" applyAlignment="1">
      <alignment horizontal="center" vertical="top"/>
    </xf>
    <xf numFmtId="2" fontId="46" fillId="0" borderId="57" xfId="0" applyNumberFormat="1" applyFont="1" applyBorder="1" applyAlignment="1">
      <alignment horizontal="center" vertical="top"/>
    </xf>
    <xf numFmtId="2" fontId="46" fillId="0" borderId="78" xfId="0" applyNumberFormat="1" applyFont="1" applyBorder="1" applyAlignment="1">
      <alignment horizontal="center" vertical="top"/>
    </xf>
    <xf numFmtId="2" fontId="39" fillId="5" borderId="1" xfId="0" applyNumberFormat="1" applyFont="1" applyFill="1" applyBorder="1" applyAlignment="1">
      <alignment horizontal="center" vertical="top"/>
    </xf>
    <xf numFmtId="164" fontId="39" fillId="6" borderId="49" xfId="0" applyNumberFormat="1" applyFont="1" applyFill="1" applyBorder="1" applyAlignment="1">
      <alignment horizontal="center" vertical="top"/>
    </xf>
    <xf numFmtId="164" fontId="50" fillId="3" borderId="3" xfId="0" applyNumberFormat="1" applyFont="1" applyFill="1" applyBorder="1" applyAlignment="1">
      <alignment horizontal="center" vertical="top"/>
    </xf>
    <xf numFmtId="2" fontId="46" fillId="0" borderId="11" xfId="0" applyNumberFormat="1" applyFont="1" applyBorder="1" applyAlignment="1">
      <alignment horizontal="center" vertical="top"/>
    </xf>
    <xf numFmtId="2" fontId="46" fillId="0" borderId="9" xfId="0" applyNumberFormat="1" applyFont="1" applyBorder="1" applyAlignment="1">
      <alignment horizontal="center" vertical="top"/>
    </xf>
    <xf numFmtId="2" fontId="46" fillId="0" borderId="56" xfId="0" applyNumberFormat="1" applyFont="1" applyBorder="1" applyAlignment="1">
      <alignment horizontal="center" vertical="top"/>
    </xf>
    <xf numFmtId="2" fontId="46" fillId="0" borderId="71" xfId="0" applyNumberFormat="1" applyFont="1" applyBorder="1" applyAlignment="1">
      <alignment horizontal="center" vertical="top"/>
    </xf>
    <xf numFmtId="2" fontId="46" fillId="0" borderId="20" xfId="0" applyNumberFormat="1" applyFont="1" applyBorder="1" applyAlignment="1">
      <alignment horizontal="center" vertical="top"/>
    </xf>
    <xf numFmtId="164" fontId="18" fillId="0" borderId="0" xfId="0" applyNumberFormat="1" applyFont="1" applyAlignment="1">
      <alignment vertical="top"/>
    </xf>
    <xf numFmtId="2" fontId="39" fillId="13" borderId="49" xfId="0" applyNumberFormat="1" applyFont="1" applyFill="1" applyBorder="1" applyAlignment="1">
      <alignment horizontal="center" vertical="top"/>
    </xf>
    <xf numFmtId="164" fontId="23" fillId="0" borderId="0" xfId="0" applyNumberFormat="1" applyFont="1" applyBorder="1" applyAlignment="1">
      <alignment horizontal="center" vertical="top"/>
    </xf>
    <xf numFmtId="0" fontId="0" fillId="0" borderId="0" xfId="0"/>
    <xf numFmtId="0" fontId="49" fillId="0" borderId="55" xfId="0" applyFont="1" applyBorder="1" applyAlignment="1">
      <alignment horizontal="center" vertical="top"/>
    </xf>
    <xf numFmtId="164" fontId="49" fillId="0" borderId="36" xfId="0" applyNumberFormat="1" applyFont="1" applyBorder="1" applyAlignment="1">
      <alignment horizontal="center" vertical="top"/>
    </xf>
    <xf numFmtId="164" fontId="49" fillId="0" borderId="37" xfId="0" applyNumberFormat="1" applyFont="1" applyBorder="1" applyAlignment="1">
      <alignment horizontal="center" vertical="top"/>
    </xf>
    <xf numFmtId="0" fontId="49" fillId="0" borderId="18" xfId="0" applyFont="1" applyBorder="1" applyAlignment="1">
      <alignment horizontal="center" vertical="top"/>
    </xf>
    <xf numFmtId="164" fontId="49" fillId="0" borderId="6" xfId="0" applyNumberFormat="1" applyFont="1" applyBorder="1" applyAlignment="1">
      <alignment horizontal="center" vertical="top"/>
    </xf>
    <xf numFmtId="164" fontId="49" fillId="0" borderId="19" xfId="0" applyNumberFormat="1" applyFont="1" applyBorder="1" applyAlignment="1">
      <alignment horizontal="center" vertical="top"/>
    </xf>
    <xf numFmtId="164" fontId="49" fillId="0" borderId="28" xfId="0" applyNumberFormat="1" applyFont="1" applyBorder="1" applyAlignment="1">
      <alignment horizontal="center" vertical="top"/>
    </xf>
    <xf numFmtId="164" fontId="49" fillId="0" borderId="7" xfId="0" applyNumberFormat="1" applyFont="1" applyBorder="1" applyAlignment="1">
      <alignment horizontal="center" vertical="top"/>
    </xf>
    <xf numFmtId="164" fontId="49" fillId="0" borderId="76" xfId="0" applyNumberFormat="1" applyFont="1" applyBorder="1" applyAlignment="1">
      <alignment horizontal="center" vertical="top"/>
    </xf>
    <xf numFmtId="164" fontId="49" fillId="0" borderId="25" xfId="0" applyNumberFormat="1" applyFont="1" applyBorder="1" applyAlignment="1">
      <alignment horizontal="center" vertical="top"/>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5" fillId="11" borderId="23" xfId="7" applyNumberFormat="1" applyFont="1" applyFill="1" applyBorder="1" applyAlignment="1">
      <alignment horizontal="right" vertical="top"/>
    </xf>
    <xf numFmtId="49" fontId="5" fillId="15" borderId="42" xfId="7" applyNumberFormat="1" applyFont="1" applyFill="1" applyBorder="1" applyAlignment="1">
      <alignment horizontal="center" vertical="top"/>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0" fontId="4" fillId="0" borderId="42" xfId="7" applyFont="1" applyBorder="1" applyAlignment="1">
      <alignment horizontal="center" vertical="center" wrapText="1"/>
    </xf>
    <xf numFmtId="0" fontId="4" fillId="0" borderId="59" xfId="7" applyFont="1" applyBorder="1" applyAlignment="1">
      <alignment horizontal="center" vertical="top"/>
    </xf>
    <xf numFmtId="0" fontId="4" fillId="0" borderId="47" xfId="7" applyFont="1" applyBorder="1" applyAlignment="1">
      <alignment horizontal="center" vertical="top"/>
    </xf>
    <xf numFmtId="49" fontId="3" fillId="7" borderId="6" xfId="7" applyNumberFormat="1" applyFont="1" applyFill="1" applyBorder="1" applyAlignment="1">
      <alignment horizontal="center" vertical="top"/>
    </xf>
    <xf numFmtId="49" fontId="3" fillId="7" borderId="34" xfId="7" applyNumberFormat="1" applyFont="1" applyFill="1" applyBorder="1" applyAlignment="1">
      <alignment horizontal="center" vertical="top"/>
    </xf>
    <xf numFmtId="49" fontId="3" fillId="8" borderId="35" xfId="7" applyNumberFormat="1" applyFont="1" applyFill="1" applyBorder="1" applyAlignment="1">
      <alignment horizontal="center" vertical="top"/>
    </xf>
    <xf numFmtId="49" fontId="3" fillId="8" borderId="7"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0" fontId="6" fillId="0" borderId="1" xfId="7" applyFont="1" applyBorder="1" applyAlignment="1">
      <alignment horizontal="center" vertical="center" textRotation="90" wrapText="1"/>
    </xf>
    <xf numFmtId="0" fontId="4" fillId="0" borderId="1" xfId="7" applyFont="1" applyBorder="1" applyAlignment="1">
      <alignment horizontal="center" vertical="center" textRotation="90" wrapText="1"/>
    </xf>
    <xf numFmtId="1" fontId="4" fillId="0" borderId="2" xfId="7" applyNumberFormat="1" applyFont="1" applyBorder="1" applyAlignment="1">
      <alignment horizontal="center" vertical="center" textRotation="90" wrapText="1"/>
    </xf>
    <xf numFmtId="0" fontId="3" fillId="0" borderId="22" xfId="7" applyFont="1" applyBorder="1" applyAlignment="1">
      <alignment horizontal="left" vertical="top"/>
    </xf>
    <xf numFmtId="0" fontId="3" fillId="0" borderId="32" xfId="7" applyFont="1" applyBorder="1" applyAlignment="1">
      <alignment horizontal="left" vertical="top"/>
    </xf>
    <xf numFmtId="0" fontId="3" fillId="0" borderId="23" xfId="7" applyFont="1" applyBorder="1" applyAlignment="1">
      <alignment horizontal="left" vertical="top"/>
    </xf>
    <xf numFmtId="0" fontId="6" fillId="0" borderId="32" xfId="7" applyFont="1" applyBorder="1" applyAlignment="1">
      <alignment horizontal="center" vertical="center"/>
    </xf>
    <xf numFmtId="0" fontId="6" fillId="0" borderId="23" xfId="7" applyFont="1" applyBorder="1" applyAlignment="1">
      <alignment horizontal="center" vertical="center"/>
    </xf>
    <xf numFmtId="0" fontId="6" fillId="0" borderId="24" xfId="7" applyFont="1" applyBorder="1" applyAlignment="1">
      <alignment horizontal="center" vertical="center"/>
    </xf>
    <xf numFmtId="49" fontId="3" fillId="0" borderId="66" xfId="7" applyNumberFormat="1" applyFont="1" applyBorder="1" applyAlignment="1">
      <alignment horizontal="center" vertical="top"/>
    </xf>
    <xf numFmtId="49" fontId="3" fillId="0" borderId="35" xfId="7" applyNumberFormat="1" applyFont="1" applyBorder="1" applyAlignment="1">
      <alignment horizontal="center" vertical="top"/>
    </xf>
    <xf numFmtId="0" fontId="3" fillId="0" borderId="35" xfId="7" applyFont="1" applyBorder="1" applyAlignment="1">
      <alignment horizontal="left" vertical="top" wrapText="1"/>
    </xf>
    <xf numFmtId="0" fontId="3" fillId="0" borderId="67" xfId="7" applyFont="1" applyBorder="1" applyAlignment="1">
      <alignment horizontal="left" vertical="top" wrapText="1"/>
    </xf>
    <xf numFmtId="0" fontId="2" fillId="0" borderId="32" xfId="7" applyFont="1" applyBorder="1" applyAlignment="1">
      <alignment horizontal="center" vertical="center" wrapText="1"/>
    </xf>
    <xf numFmtId="0" fontId="2" fillId="0" borderId="23" xfId="7" applyFont="1" applyBorder="1" applyAlignment="1">
      <alignment horizontal="center" vertical="center" wrapText="1"/>
    </xf>
    <xf numFmtId="0" fontId="2" fillId="0" borderId="24" xfId="7" applyFont="1" applyBorder="1" applyAlignment="1">
      <alignment horizontal="center" vertical="center" wrapText="1"/>
    </xf>
    <xf numFmtId="0" fontId="4" fillId="0" borderId="50" xfId="7" applyFont="1" applyBorder="1" applyAlignment="1">
      <alignment horizontal="center" vertical="top"/>
    </xf>
    <xf numFmtId="164" fontId="4" fillId="0" borderId="65" xfId="7" applyNumberFormat="1" applyFont="1" applyBorder="1" applyAlignment="1">
      <alignment vertical="top"/>
    </xf>
    <xf numFmtId="49" fontId="3" fillId="0" borderId="7" xfId="7" applyNumberFormat="1" applyFont="1" applyBorder="1" applyAlignment="1">
      <alignment horizontal="center" vertical="top"/>
    </xf>
    <xf numFmtId="0" fontId="4" fillId="0" borderId="18" xfId="7" applyFont="1" applyBorder="1" applyAlignment="1">
      <alignment horizontal="center" vertical="top"/>
    </xf>
    <xf numFmtId="164" fontId="4" fillId="0" borderId="51" xfId="7" applyNumberFormat="1" applyFont="1" applyBorder="1" applyAlignment="1">
      <alignment vertical="top"/>
    </xf>
    <xf numFmtId="164" fontId="4" fillId="0" borderId="18" xfId="7" applyNumberFormat="1" applyFont="1" applyBorder="1" applyAlignment="1">
      <alignment vertical="top"/>
    </xf>
    <xf numFmtId="164" fontId="4" fillId="0" borderId="28" xfId="7" applyNumberFormat="1" applyFont="1" applyBorder="1" applyAlignment="1">
      <alignment vertical="top"/>
    </xf>
    <xf numFmtId="0" fontId="4" fillId="0" borderId="55" xfId="7" applyFont="1" applyBorder="1" applyAlignment="1">
      <alignment horizontal="center" vertical="top"/>
    </xf>
    <xf numFmtId="2" fontId="4" fillId="0" borderId="68" xfId="7" applyNumberFormat="1" applyFont="1" applyBorder="1" applyAlignment="1">
      <alignment vertical="top"/>
    </xf>
    <xf numFmtId="2" fontId="4" fillId="0" borderId="55" xfId="7" applyNumberFormat="1" applyFont="1" applyBorder="1" applyAlignment="1">
      <alignment vertical="top"/>
    </xf>
    <xf numFmtId="0" fontId="4" fillId="0" borderId="18" xfId="7" applyFont="1" applyBorder="1" applyAlignment="1">
      <alignment vertical="top"/>
    </xf>
    <xf numFmtId="164" fontId="4" fillId="0" borderId="59" xfId="7" applyNumberFormat="1" applyFont="1" applyBorder="1" applyAlignment="1">
      <alignment vertical="top"/>
    </xf>
    <xf numFmtId="0" fontId="2" fillId="0" borderId="57" xfId="7" applyFont="1" applyBorder="1" applyAlignment="1">
      <alignment horizontal="center" vertical="top" wrapText="1"/>
    </xf>
    <xf numFmtId="1" fontId="2" fillId="0" borderId="56" xfId="7" applyNumberFormat="1" applyFont="1" applyBorder="1" applyAlignment="1">
      <alignment horizontal="center" vertical="top" wrapText="1"/>
    </xf>
    <xf numFmtId="0" fontId="4" fillId="0" borderId="42" xfId="7" applyFont="1" applyBorder="1" applyAlignment="1">
      <alignment vertical="top"/>
    </xf>
    <xf numFmtId="164" fontId="4" fillId="0" borderId="44" xfId="7" applyNumberFormat="1" applyFont="1" applyBorder="1" applyAlignment="1">
      <alignment vertical="top"/>
    </xf>
    <xf numFmtId="164" fontId="4" fillId="0" borderId="42" xfId="7" applyNumberFormat="1" applyFont="1" applyBorder="1" applyAlignment="1">
      <alignment vertical="top"/>
    </xf>
    <xf numFmtId="164" fontId="4" fillId="0" borderId="41" xfId="7" applyNumberFormat="1" applyFont="1" applyBorder="1" applyAlignment="1">
      <alignment vertical="top"/>
    </xf>
    <xf numFmtId="1" fontId="17" fillId="0" borderId="36" xfId="7" applyNumberFormat="1" applyFont="1" applyBorder="1" applyAlignment="1">
      <alignment horizontal="center" vertical="top" wrapText="1"/>
    </xf>
    <xf numFmtId="1" fontId="17" fillId="0" borderId="74" xfId="7" applyNumberFormat="1" applyFont="1" applyBorder="1" applyAlignment="1">
      <alignment horizontal="center" vertical="top" wrapText="1"/>
    </xf>
    <xf numFmtId="49" fontId="3" fillId="0" borderId="40" xfId="7" applyNumberFormat="1" applyFont="1" applyBorder="1" applyAlignment="1">
      <alignment horizontal="center" vertical="top"/>
    </xf>
    <xf numFmtId="0" fontId="4" fillId="0" borderId="42" xfId="7" applyFont="1" applyBorder="1" applyAlignment="1">
      <alignment vertical="top" wrapText="1"/>
    </xf>
    <xf numFmtId="0" fontId="2" fillId="0" borderId="30" xfId="7" applyFont="1" applyBorder="1" applyAlignment="1">
      <alignment horizontal="center" vertical="top" wrapText="1"/>
    </xf>
    <xf numFmtId="1" fontId="2" fillId="0" borderId="31" xfId="7" applyNumberFormat="1" applyFont="1" applyBorder="1" applyAlignment="1">
      <alignment horizontal="center" vertical="top" wrapText="1"/>
    </xf>
    <xf numFmtId="0" fontId="4" fillId="0" borderId="50" xfId="7" applyFont="1" applyBorder="1" applyAlignment="1">
      <alignment horizontal="center" vertical="center" wrapText="1"/>
    </xf>
    <xf numFmtId="164" fontId="4" fillId="0" borderId="67" xfId="7" applyNumberFormat="1" applyFont="1" applyBorder="1" applyAlignment="1">
      <alignment horizontal="right" vertical="center"/>
    </xf>
    <xf numFmtId="164" fontId="4" fillId="0" borderId="50" xfId="7" applyNumberFormat="1" applyFont="1" applyBorder="1" applyAlignment="1">
      <alignment horizontal="right" vertical="center"/>
    </xf>
    <xf numFmtId="164" fontId="4" fillId="0" borderId="35" xfId="7" applyNumberFormat="1" applyFont="1" applyBorder="1" applyAlignment="1">
      <alignment horizontal="right" vertical="center"/>
    </xf>
    <xf numFmtId="164" fontId="4" fillId="0" borderId="50" xfId="7" applyNumberFormat="1" applyFont="1" applyBorder="1" applyAlignment="1">
      <alignment horizontal="right" vertical="center" wrapText="1"/>
    </xf>
    <xf numFmtId="164" fontId="4" fillId="0" borderId="75" xfId="7" applyNumberFormat="1" applyFont="1" applyBorder="1" applyAlignment="1">
      <alignment horizontal="right" vertical="center"/>
    </xf>
    <xf numFmtId="0" fontId="4" fillId="0" borderId="55" xfId="7" applyFont="1" applyBorder="1" applyAlignment="1">
      <alignment horizontal="center" vertical="center" wrapText="1"/>
    </xf>
    <xf numFmtId="2" fontId="4" fillId="0" borderId="58" xfId="7" applyNumberFormat="1" applyFont="1" applyBorder="1" applyAlignment="1">
      <alignment horizontal="right" vertical="center"/>
    </xf>
    <xf numFmtId="2" fontId="4" fillId="0" borderId="55" xfId="7" applyNumberFormat="1" applyFont="1" applyBorder="1" applyAlignment="1">
      <alignment horizontal="right" vertical="center"/>
    </xf>
    <xf numFmtId="164" fontId="4" fillId="0" borderId="0" xfId="7" applyNumberFormat="1" applyFont="1" applyAlignment="1">
      <alignment horizontal="right" vertical="center"/>
    </xf>
    <xf numFmtId="164" fontId="4" fillId="0" borderId="7" xfId="7" applyNumberFormat="1" applyFont="1" applyBorder="1" applyAlignment="1">
      <alignment horizontal="right" vertical="center"/>
    </xf>
    <xf numFmtId="164" fontId="4" fillId="0" borderId="18" xfId="7" applyNumberFormat="1" applyFont="1" applyBorder="1" applyAlignment="1">
      <alignment horizontal="right" vertical="center" wrapText="1"/>
    </xf>
    <xf numFmtId="164" fontId="4" fillId="0" borderId="47" xfId="7" applyNumberFormat="1" applyFont="1" applyBorder="1" applyAlignment="1">
      <alignment horizontal="right" vertical="center"/>
    </xf>
    <xf numFmtId="0" fontId="4" fillId="0" borderId="51" xfId="7" applyFont="1" applyBorder="1" applyAlignment="1">
      <alignment vertical="top" wrapText="1"/>
    </xf>
    <xf numFmtId="0" fontId="4" fillId="0" borderId="18" xfId="7" applyFont="1" applyBorder="1" applyAlignment="1">
      <alignment horizontal="center" vertical="center" wrapText="1"/>
    </xf>
    <xf numFmtId="164" fontId="4" fillId="0" borderId="18" xfId="7" applyNumberFormat="1" applyFont="1" applyBorder="1" applyAlignment="1">
      <alignment horizontal="right" vertical="center"/>
    </xf>
    <xf numFmtId="0" fontId="4" fillId="0" borderId="78" xfId="7" applyFont="1" applyBorder="1" applyAlignment="1">
      <alignment vertical="center" wrapText="1"/>
    </xf>
    <xf numFmtId="0" fontId="2" fillId="0" borderId="9" xfId="7" applyFont="1" applyBorder="1" applyAlignment="1">
      <alignment horizontal="center" vertical="center" wrapText="1"/>
    </xf>
    <xf numFmtId="1" fontId="2" fillId="0" borderId="11" xfId="7" applyNumberFormat="1" applyFont="1" applyBorder="1" applyAlignment="1">
      <alignment horizontal="center" vertical="center" wrapText="1"/>
    </xf>
    <xf numFmtId="164" fontId="4" fillId="0" borderId="42" xfId="7" applyNumberFormat="1" applyFont="1" applyBorder="1" applyAlignment="1">
      <alignment horizontal="right" vertical="center" wrapText="1"/>
    </xf>
    <xf numFmtId="49" fontId="3" fillId="0" borderId="40" xfId="7" applyNumberFormat="1" applyFont="1" applyBorder="1" applyAlignment="1">
      <alignment vertical="top"/>
    </xf>
    <xf numFmtId="0" fontId="3" fillId="0" borderId="42" xfId="7" applyFont="1" applyBorder="1" applyAlignment="1">
      <alignment vertical="top" wrapText="1"/>
    </xf>
    <xf numFmtId="0" fontId="4" fillId="0" borderId="29" xfId="7" applyFont="1" applyBorder="1" applyAlignment="1">
      <alignment vertical="top" wrapText="1"/>
    </xf>
    <xf numFmtId="0" fontId="4" fillId="0" borderId="1" xfId="7" applyFont="1" applyBorder="1" applyAlignment="1">
      <alignment vertical="top" wrapText="1"/>
    </xf>
    <xf numFmtId="1" fontId="4" fillId="0" borderId="2" xfId="7" applyNumberFormat="1" applyFont="1" applyBorder="1" applyAlignment="1">
      <alignment vertical="top" wrapText="1"/>
    </xf>
    <xf numFmtId="49" fontId="3" fillId="0" borderId="26" xfId="7" applyNumberFormat="1" applyFont="1" applyBorder="1" applyAlignment="1">
      <alignment horizontal="center" vertical="top"/>
    </xf>
    <xf numFmtId="0" fontId="4" fillId="0" borderId="5" xfId="7" applyFont="1" applyBorder="1" applyAlignment="1">
      <alignment horizontal="center" vertical="center"/>
    </xf>
    <xf numFmtId="164" fontId="4" fillId="0" borderId="15" xfId="7" applyNumberFormat="1" applyFont="1" applyBorder="1" applyAlignment="1">
      <alignment horizontal="center" vertical="center"/>
    </xf>
    <xf numFmtId="164" fontId="4" fillId="0" borderId="76" xfId="7" applyNumberFormat="1" applyFont="1" applyBorder="1" applyAlignment="1">
      <alignment horizontal="center" vertical="center"/>
    </xf>
    <xf numFmtId="164" fontId="3" fillId="0" borderId="14"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5" xfId="7" applyNumberFormat="1" applyFont="1" applyBorder="1" applyAlignment="1">
      <alignment horizontal="center" vertical="center"/>
    </xf>
    <xf numFmtId="49" fontId="3" fillId="0" borderId="19" xfId="7" applyNumberFormat="1" applyFont="1" applyBorder="1" applyAlignment="1">
      <alignment horizontal="center" vertical="top"/>
    </xf>
    <xf numFmtId="0" fontId="4" fillId="0" borderId="44" xfId="7" applyFont="1" applyBorder="1" applyAlignment="1">
      <alignment horizontal="center" vertical="center"/>
    </xf>
    <xf numFmtId="2" fontId="4" fillId="0" borderId="71" xfId="7" applyNumberFormat="1" applyFont="1" applyBorder="1" applyAlignment="1">
      <alignment horizontal="center" vertical="center"/>
    </xf>
    <xf numFmtId="2" fontId="4" fillId="0" borderId="28" xfId="7" applyNumberFormat="1" applyFont="1" applyBorder="1" applyAlignment="1">
      <alignment horizontal="center" vertical="center"/>
    </xf>
    <xf numFmtId="164" fontId="3" fillId="0" borderId="19" xfId="7" applyNumberFormat="1" applyFont="1" applyBorder="1" applyAlignment="1">
      <alignment horizontal="center" vertical="center"/>
    </xf>
    <xf numFmtId="164" fontId="4" fillId="0" borderId="7" xfId="7" applyNumberFormat="1" applyFont="1" applyBorder="1" applyAlignment="1">
      <alignment horizontal="center" vertical="center"/>
    </xf>
    <xf numFmtId="164" fontId="4" fillId="0" borderId="0" xfId="7" applyNumberFormat="1" applyFont="1" applyAlignment="1">
      <alignment horizontal="center" vertical="center"/>
    </xf>
    <xf numFmtId="49" fontId="3" fillId="0" borderId="30" xfId="7" applyNumberFormat="1" applyFont="1" applyBorder="1" applyAlignment="1">
      <alignment horizontal="center" vertical="top"/>
    </xf>
    <xf numFmtId="164" fontId="4" fillId="0" borderId="68" xfId="7" applyNumberFormat="1" applyFont="1" applyBorder="1" applyAlignment="1">
      <alignment vertical="top"/>
    </xf>
    <xf numFmtId="164" fontId="4" fillId="0" borderId="55" xfId="7" applyNumberFormat="1" applyFont="1" applyBorder="1" applyAlignment="1">
      <alignment vertical="top"/>
    </xf>
    <xf numFmtId="0" fontId="4" fillId="0" borderId="5" xfId="7" applyFont="1" applyBorder="1" applyAlignment="1">
      <alignment horizontal="center" vertical="top"/>
    </xf>
    <xf numFmtId="164" fontId="4" fillId="0" borderId="71" xfId="7" applyNumberFormat="1" applyFont="1" applyBorder="1" applyAlignment="1">
      <alignment horizontal="center" vertical="center"/>
    </xf>
    <xf numFmtId="164" fontId="4" fillId="0" borderId="57" xfId="7" applyNumberFormat="1" applyFont="1" applyBorder="1" applyAlignment="1">
      <alignment horizontal="center" vertical="center"/>
    </xf>
    <xf numFmtId="164" fontId="3" fillId="0" borderId="57" xfId="7" applyNumberFormat="1" applyFont="1" applyBorder="1" applyAlignment="1">
      <alignment horizontal="center" vertical="center"/>
    </xf>
    <xf numFmtId="164" fontId="4" fillId="0" borderId="70" xfId="7" applyNumberFormat="1" applyFont="1" applyBorder="1" applyAlignment="1">
      <alignment horizontal="center" vertical="center"/>
    </xf>
    <xf numFmtId="164" fontId="4" fillId="0" borderId="54" xfId="7" applyNumberFormat="1" applyFont="1" applyBorder="1" applyAlignment="1">
      <alignment horizontal="center" vertical="center"/>
    </xf>
    <xf numFmtId="164" fontId="4" fillId="0" borderId="51" xfId="7" applyNumberFormat="1" applyFont="1" applyBorder="1" applyAlignment="1">
      <alignment horizontal="center" vertical="center"/>
    </xf>
    <xf numFmtId="0" fontId="4" fillId="0" borderId="51" xfId="7" applyFont="1" applyBorder="1" applyAlignment="1">
      <alignment horizontal="center" vertical="top"/>
    </xf>
    <xf numFmtId="2" fontId="4" fillId="0" borderId="71" xfId="7" applyNumberFormat="1" applyFont="1" applyBorder="1" applyAlignment="1">
      <alignment horizontal="center" vertical="top" wrapText="1"/>
    </xf>
    <xf numFmtId="2" fontId="4" fillId="0" borderId="57" xfId="7" applyNumberFormat="1" applyFont="1" applyBorder="1" applyAlignment="1">
      <alignment vertical="top"/>
    </xf>
    <xf numFmtId="2" fontId="3" fillId="0" borderId="57" xfId="7" applyNumberFormat="1" applyFont="1" applyBorder="1" applyAlignment="1">
      <alignment vertical="top"/>
    </xf>
    <xf numFmtId="2" fontId="6" fillId="0" borderId="70" xfId="7" applyNumberFormat="1" applyFont="1" applyBorder="1" applyAlignment="1">
      <alignment vertical="top"/>
    </xf>
    <xf numFmtId="2" fontId="4" fillId="0" borderId="54" xfId="7" applyNumberFormat="1" applyFont="1" applyBorder="1" applyAlignment="1">
      <alignment vertical="top"/>
    </xf>
    <xf numFmtId="0" fontId="4" fillId="0" borderId="54" xfId="7" applyFont="1" applyBorder="1" applyAlignment="1">
      <alignment horizontal="left" vertical="top" wrapText="1"/>
    </xf>
    <xf numFmtId="164" fontId="2" fillId="0" borderId="57" xfId="7" applyNumberFormat="1" applyFont="1" applyBorder="1" applyAlignment="1">
      <alignment horizontal="center" vertical="center" wrapText="1"/>
    </xf>
    <xf numFmtId="164" fontId="2" fillId="0" borderId="69" xfId="7" applyNumberFormat="1" applyFont="1" applyBorder="1" applyAlignment="1">
      <alignment horizontal="center" vertical="center" wrapText="1"/>
    </xf>
    <xf numFmtId="164" fontId="4" fillId="0" borderId="78" xfId="7" applyNumberFormat="1" applyFont="1" applyBorder="1" applyAlignment="1">
      <alignment vertical="top"/>
    </xf>
    <xf numFmtId="164" fontId="4" fillId="0" borderId="57" xfId="7" applyNumberFormat="1" applyFont="1" applyBorder="1" applyAlignment="1">
      <alignment vertical="top"/>
    </xf>
    <xf numFmtId="164" fontId="3" fillId="0" borderId="57" xfId="7" applyNumberFormat="1" applyFont="1" applyBorder="1" applyAlignment="1">
      <alignment vertical="top"/>
    </xf>
    <xf numFmtId="164" fontId="4" fillId="0" borderId="70" xfId="7" applyNumberFormat="1" applyFont="1" applyBorder="1" applyAlignment="1">
      <alignment vertical="top"/>
    </xf>
    <xf numFmtId="164" fontId="4" fillId="0" borderId="54" xfId="7" applyNumberFormat="1" applyFont="1" applyBorder="1" applyAlignment="1">
      <alignment vertical="top"/>
    </xf>
    <xf numFmtId="0" fontId="4" fillId="0" borderId="71" xfId="7" applyFont="1" applyBorder="1" applyAlignment="1">
      <alignment horizontal="left" vertical="center" wrapText="1"/>
    </xf>
    <xf numFmtId="164" fontId="2" fillId="0" borderId="19" xfId="7" applyNumberFormat="1" applyFont="1" applyBorder="1" applyAlignment="1">
      <alignment horizontal="center" vertical="center" wrapText="1"/>
    </xf>
    <xf numFmtId="164" fontId="2" fillId="0" borderId="47" xfId="7" applyNumberFormat="1" applyFont="1" applyBorder="1" applyAlignment="1">
      <alignment horizontal="center" vertical="center" wrapText="1"/>
    </xf>
    <xf numFmtId="0" fontId="4" fillId="0" borderId="61" xfId="7" applyFont="1" applyBorder="1" applyAlignment="1">
      <alignment horizontal="left" vertical="top" wrapText="1"/>
    </xf>
    <xf numFmtId="1" fontId="2" fillId="0" borderId="56" xfId="7" applyNumberFormat="1" applyFont="1" applyBorder="1" applyAlignment="1">
      <alignment horizontal="center" vertical="center" wrapText="1"/>
    </xf>
    <xf numFmtId="1" fontId="2" fillId="0" borderId="47" xfId="7" applyNumberFormat="1" applyFont="1" applyBorder="1" applyAlignment="1">
      <alignment horizontal="center" vertical="center" wrapText="1"/>
    </xf>
    <xf numFmtId="0" fontId="2" fillId="0" borderId="57" xfId="7" applyFont="1" applyBorder="1" applyAlignment="1">
      <alignment horizontal="center" vertical="center"/>
    </xf>
    <xf numFmtId="0" fontId="2" fillId="0" borderId="56" xfId="7" applyFont="1" applyBorder="1" applyAlignment="1">
      <alignment horizontal="center" vertical="center"/>
    </xf>
    <xf numFmtId="0" fontId="4" fillId="0" borderId="5" xfId="7" applyFont="1" applyBorder="1" applyAlignment="1">
      <alignment horizontal="left" vertical="center" wrapText="1"/>
    </xf>
    <xf numFmtId="0" fontId="4" fillId="0" borderId="57" xfId="7" applyFont="1" applyBorder="1" applyAlignment="1">
      <alignment horizontal="center" vertical="center"/>
    </xf>
    <xf numFmtId="0" fontId="4" fillId="0" borderId="56" xfId="7" applyFont="1" applyBorder="1" applyAlignment="1">
      <alignment horizontal="center" vertical="center"/>
    </xf>
    <xf numFmtId="0" fontId="4" fillId="0" borderId="12" xfId="7" applyFont="1" applyBorder="1" applyAlignment="1">
      <alignment vertical="top" wrapText="1"/>
    </xf>
    <xf numFmtId="0" fontId="4" fillId="0" borderId="44" xfId="7" applyFont="1" applyBorder="1" applyAlignment="1">
      <alignment horizontal="left" vertical="top" wrapText="1"/>
    </xf>
    <xf numFmtId="1" fontId="4" fillId="0" borderId="30" xfId="7" applyNumberFormat="1" applyFont="1" applyBorder="1" applyAlignment="1">
      <alignment horizontal="center" vertical="center" wrapText="1"/>
    </xf>
    <xf numFmtId="0" fontId="4" fillId="0" borderId="30" xfId="7" applyFont="1" applyBorder="1" applyAlignment="1">
      <alignment horizontal="center" vertical="center" wrapText="1"/>
    </xf>
    <xf numFmtId="1" fontId="4" fillId="0" borderId="31" xfId="7" applyNumberFormat="1" applyFont="1" applyBorder="1" applyAlignment="1">
      <alignment horizontal="center" vertical="center" wrapText="1"/>
    </xf>
    <xf numFmtId="0" fontId="4" fillId="0" borderId="15" xfId="7" applyFont="1" applyBorder="1" applyAlignment="1">
      <alignment horizontal="left" vertical="top" wrapText="1"/>
    </xf>
    <xf numFmtId="1" fontId="4" fillId="0" borderId="14" xfId="7" applyNumberFormat="1" applyFont="1" applyBorder="1" applyAlignment="1">
      <alignment horizontal="center" vertical="top" wrapText="1"/>
    </xf>
    <xf numFmtId="0" fontId="4" fillId="0" borderId="14" xfId="7" applyFont="1" applyBorder="1" applyAlignment="1">
      <alignment horizontal="center" vertical="top" wrapText="1"/>
    </xf>
    <xf numFmtId="1" fontId="4" fillId="0" borderId="16" xfId="7" applyNumberFormat="1" applyFont="1" applyBorder="1" applyAlignment="1">
      <alignment horizontal="center" vertical="top" wrapText="1"/>
    </xf>
    <xf numFmtId="0" fontId="4" fillId="0" borderId="68" xfId="7" applyFont="1" applyBorder="1" applyAlignment="1">
      <alignment vertical="top" wrapText="1"/>
    </xf>
    <xf numFmtId="0" fontId="6" fillId="0" borderId="70" xfId="7" applyFont="1" applyBorder="1" applyAlignment="1">
      <alignment horizontal="center" vertical="top"/>
    </xf>
    <xf numFmtId="0" fontId="6" fillId="0" borderId="56" xfId="7" applyFont="1" applyBorder="1" applyAlignment="1">
      <alignment horizontal="center" vertical="top"/>
    </xf>
    <xf numFmtId="164" fontId="4" fillId="0" borderId="79" xfId="7" applyNumberFormat="1" applyFont="1" applyBorder="1" applyAlignment="1">
      <alignment vertical="top"/>
    </xf>
    <xf numFmtId="164" fontId="4" fillId="0" borderId="9" xfId="7" applyNumberFormat="1" applyFont="1" applyBorder="1" applyAlignment="1">
      <alignment vertical="top"/>
    </xf>
    <xf numFmtId="164" fontId="3" fillId="0" borderId="9" xfId="7" applyNumberFormat="1" applyFont="1" applyBorder="1" applyAlignment="1">
      <alignment vertical="top"/>
    </xf>
    <xf numFmtId="164" fontId="4" fillId="0" borderId="72" xfId="7" applyNumberFormat="1" applyFont="1" applyBorder="1" applyAlignment="1">
      <alignment vertical="top"/>
    </xf>
    <xf numFmtId="164" fontId="4" fillId="0" borderId="73" xfId="7" applyNumberFormat="1" applyFont="1" applyBorder="1" applyAlignment="1">
      <alignment vertical="top"/>
    </xf>
    <xf numFmtId="164" fontId="4" fillId="0" borderId="8" xfId="7" applyNumberFormat="1" applyFont="1" applyBorder="1" applyAlignment="1">
      <alignment vertical="top"/>
    </xf>
    <xf numFmtId="0" fontId="4" fillId="0" borderId="59" xfId="7" applyFont="1" applyBorder="1" applyAlignment="1">
      <alignment vertical="top" wrapText="1"/>
    </xf>
    <xf numFmtId="164" fontId="4" fillId="0" borderId="53" xfId="7" applyNumberFormat="1" applyFont="1" applyBorder="1" applyAlignment="1">
      <alignment vertical="top"/>
    </xf>
    <xf numFmtId="164" fontId="4" fillId="0" borderId="12" xfId="7" applyNumberFormat="1" applyFont="1" applyBorder="1" applyAlignment="1">
      <alignment vertical="top"/>
    </xf>
    <xf numFmtId="0" fontId="4" fillId="0" borderId="13" xfId="7" applyFont="1" applyBorder="1" applyAlignment="1">
      <alignment horizontal="left" vertical="top" wrapText="1"/>
    </xf>
    <xf numFmtId="1" fontId="4" fillId="0" borderId="30" xfId="7" applyNumberFormat="1" applyFont="1" applyBorder="1" applyAlignment="1">
      <alignment horizontal="center" vertical="top" wrapText="1"/>
    </xf>
    <xf numFmtId="0" fontId="4" fillId="0" borderId="30" xfId="7" applyFont="1" applyBorder="1" applyAlignment="1">
      <alignment horizontal="center" vertical="top" wrapText="1"/>
    </xf>
    <xf numFmtId="1" fontId="4" fillId="0" borderId="31" xfId="7" applyNumberFormat="1" applyFont="1" applyBorder="1" applyAlignment="1">
      <alignment horizontal="center" vertical="top" wrapText="1"/>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4" fontId="5" fillId="0" borderId="14" xfId="7" applyNumberFormat="1" applyFont="1" applyBorder="1" applyAlignment="1">
      <alignment horizontal="center" vertical="top"/>
    </xf>
    <xf numFmtId="164"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49" fontId="2" fillId="0" borderId="18" xfId="7" applyNumberFormat="1" applyFont="1" applyBorder="1" applyAlignment="1">
      <alignment horizontal="center" vertical="top"/>
    </xf>
    <xf numFmtId="164" fontId="5" fillId="0" borderId="79" xfId="7" applyNumberFormat="1" applyFont="1" applyBorder="1" applyAlignment="1">
      <alignment horizontal="center" vertical="top"/>
    </xf>
    <xf numFmtId="164" fontId="5" fillId="0" borderId="9" xfId="7" applyNumberFormat="1" applyFont="1" applyBorder="1" applyAlignment="1">
      <alignment horizontal="center" vertical="top"/>
    </xf>
    <xf numFmtId="164" fontId="5" fillId="0" borderId="11" xfId="7" applyNumberFormat="1" applyFont="1" applyBorder="1" applyAlignment="1">
      <alignment horizontal="center" vertical="top"/>
    </xf>
    <xf numFmtId="164" fontId="5" fillId="0" borderId="29" xfId="7" applyNumberFormat="1" applyFont="1" applyBorder="1" applyAlignment="1">
      <alignment horizontal="center" vertical="top"/>
    </xf>
    <xf numFmtId="164" fontId="5" fillId="0" borderId="1" xfId="7" applyNumberFormat="1" applyFont="1" applyBorder="1" applyAlignment="1">
      <alignment horizontal="center" vertical="top"/>
    </xf>
    <xf numFmtId="164" fontId="5" fillId="0" borderId="2" xfId="7" applyNumberFormat="1" applyFont="1" applyBorder="1" applyAlignment="1">
      <alignment horizontal="center" vertical="top"/>
    </xf>
    <xf numFmtId="164" fontId="5" fillId="0" borderId="37" xfId="7" applyNumberFormat="1" applyFont="1" applyBorder="1" applyAlignment="1">
      <alignment horizontal="center" vertical="top"/>
    </xf>
    <xf numFmtId="164" fontId="5" fillId="0" borderId="36" xfId="7" applyNumberFormat="1" applyFont="1" applyBorder="1" applyAlignment="1">
      <alignment horizontal="center" vertical="top"/>
    </xf>
    <xf numFmtId="164" fontId="5" fillId="0" borderId="74" xfId="7" applyNumberFormat="1" applyFont="1" applyBorder="1" applyAlignment="1">
      <alignment horizontal="center" vertical="top"/>
    </xf>
    <xf numFmtId="49" fontId="5" fillId="0" borderId="41" xfId="7" applyNumberFormat="1" applyFont="1" applyBorder="1" applyAlignment="1">
      <alignment horizontal="center" vertical="top" wrapText="1"/>
    </xf>
    <xf numFmtId="0" fontId="4" fillId="0" borderId="41" xfId="7" applyFont="1" applyBorder="1" applyAlignment="1">
      <alignment horizontal="center" vertical="top"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1" fontId="4" fillId="0" borderId="66" xfId="7" applyNumberFormat="1" applyFont="1" applyBorder="1" applyAlignment="1">
      <alignment horizontal="center" vertical="center" wrapText="1"/>
    </xf>
    <xf numFmtId="1" fontId="4" fillId="0" borderId="49" xfId="7" applyNumberFormat="1" applyFont="1" applyBorder="1" applyAlignment="1">
      <alignment horizontal="center" vertical="center" wrapText="1"/>
    </xf>
    <xf numFmtId="1" fontId="4" fillId="0" borderId="64" xfId="7" applyNumberFormat="1" applyFont="1" applyBorder="1" applyAlignment="1">
      <alignment horizontal="center" vertical="center" wrapText="1"/>
    </xf>
    <xf numFmtId="49" fontId="5" fillId="0" borderId="49" xfId="7" applyNumberFormat="1" applyFont="1" applyBorder="1" applyAlignment="1">
      <alignment vertical="top" wrapText="1"/>
    </xf>
    <xf numFmtId="164" fontId="5" fillId="0" borderId="41" xfId="7" applyNumberFormat="1" applyFont="1" applyBorder="1" applyAlignment="1">
      <alignment horizontal="center" vertical="top"/>
    </xf>
    <xf numFmtId="164" fontId="5" fillId="0" borderId="30" xfId="7" applyNumberFormat="1" applyFont="1" applyBorder="1" applyAlignment="1">
      <alignment horizontal="center" vertical="top"/>
    </xf>
    <xf numFmtId="164" fontId="5" fillId="0" borderId="31" xfId="7" applyNumberFormat="1" applyFont="1" applyBorder="1" applyAlignment="1">
      <alignment horizontal="center" vertical="top"/>
    </xf>
    <xf numFmtId="164" fontId="4" fillId="0" borderId="62" xfId="7" applyNumberFormat="1" applyFont="1" applyBorder="1" applyAlignment="1">
      <alignment horizontal="center" vertical="center" wrapText="1"/>
    </xf>
    <xf numFmtId="0" fontId="4" fillId="0" borderId="12" xfId="7" applyFont="1" applyBorder="1" applyAlignment="1">
      <alignment horizontal="center" vertical="center" wrapText="1"/>
    </xf>
    <xf numFmtId="164" fontId="4" fillId="0" borderId="69" xfId="7" applyNumberFormat="1" applyFont="1" applyBorder="1" applyAlignment="1">
      <alignment horizontal="center" vertical="center" wrapText="1"/>
    </xf>
    <xf numFmtId="0" fontId="6" fillId="0" borderId="23" xfId="7" applyFont="1" applyBorder="1" applyAlignment="1">
      <alignment horizontal="left"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0" fontId="2" fillId="0" borderId="18" xfId="7" applyFont="1" applyBorder="1" applyAlignment="1">
      <alignment horizontal="center" vertical="center"/>
    </xf>
    <xf numFmtId="43" fontId="4" fillId="0" borderId="28" xfId="33" applyFont="1" applyFill="1" applyBorder="1" applyAlignment="1">
      <alignment horizontal="center" vertical="center"/>
    </xf>
    <xf numFmtId="43" fontId="4" fillId="0" borderId="19" xfId="33"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43" fontId="3" fillId="24" borderId="4" xfId="33"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0" fontId="4" fillId="0" borderId="45" xfId="7" applyFont="1" applyBorder="1" applyAlignment="1">
      <alignment vertical="center" wrapText="1"/>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49" fontId="3" fillId="0" borderId="50" xfId="7" applyNumberFormat="1" applyFont="1" applyBorder="1" applyAlignment="1">
      <alignment horizontal="center" vertical="top"/>
    </xf>
    <xf numFmtId="49" fontId="3" fillId="0" borderId="67" xfId="7" applyNumberFormat="1" applyFont="1" applyBorder="1" applyAlignment="1">
      <alignment horizontal="center" vertical="top"/>
    </xf>
    <xf numFmtId="0" fontId="2" fillId="0" borderId="18" xfId="7" applyFont="1" applyBorder="1" applyAlignment="1">
      <alignment horizontal="center" vertical="top"/>
    </xf>
    <xf numFmtId="49" fontId="3" fillId="0" borderId="18" xfId="7" applyNumberFormat="1" applyFont="1" applyBorder="1" applyAlignment="1">
      <alignment horizontal="center" vertical="top"/>
    </xf>
    <xf numFmtId="49" fontId="3" fillId="0" borderId="0" xfId="7" applyNumberFormat="1" applyFont="1" applyAlignment="1">
      <alignment horizontal="center" vertical="top"/>
    </xf>
    <xf numFmtId="0" fontId="2" fillId="0" borderId="55" xfId="7" applyFont="1" applyBorder="1" applyAlignment="1">
      <alignment horizontal="center" vertical="top"/>
    </xf>
    <xf numFmtId="0" fontId="2" fillId="0" borderId="51" xfId="7" applyFont="1" applyBorder="1" applyAlignment="1">
      <alignment horizontal="center" vertical="top"/>
    </xf>
    <xf numFmtId="43" fontId="6" fillId="0" borderId="61" xfId="33" applyFont="1" applyFill="1" applyBorder="1" applyAlignment="1">
      <alignment vertical="top"/>
    </xf>
    <xf numFmtId="43" fontId="6" fillId="0" borderId="57" xfId="33" applyFont="1" applyFill="1" applyBorder="1" applyAlignment="1">
      <alignment horizontal="center" vertical="top"/>
    </xf>
    <xf numFmtId="0" fontId="4" fillId="0" borderId="54" xfId="7" applyFont="1" applyBorder="1" applyAlignment="1">
      <alignment horizontal="left" vertical="center" wrapText="1"/>
    </xf>
    <xf numFmtId="164" fontId="4" fillId="0" borderId="6" xfId="7" applyNumberFormat="1" applyFont="1" applyBorder="1" applyAlignment="1">
      <alignment vertical="top"/>
    </xf>
    <xf numFmtId="164" fontId="4" fillId="0" borderId="19" xfId="7" applyNumberFormat="1" applyFont="1" applyBorder="1" applyAlignment="1">
      <alignment horizontal="center" vertical="top"/>
    </xf>
    <xf numFmtId="164" fontId="3" fillId="0" borderId="19" xfId="7" applyNumberFormat="1" applyFont="1" applyBorder="1" applyAlignment="1">
      <alignment horizontal="center" vertical="top" wrapText="1"/>
    </xf>
    <xf numFmtId="164" fontId="4" fillId="0" borderId="20" xfId="7" applyNumberFormat="1" applyFont="1" applyBorder="1" applyAlignment="1">
      <alignment horizontal="center" vertical="top"/>
    </xf>
    <xf numFmtId="0" fontId="4" fillId="0" borderId="59" xfId="7" applyFont="1" applyBorder="1" applyAlignment="1">
      <alignment horizontal="left" vertical="center" wrapText="1"/>
    </xf>
    <xf numFmtId="0" fontId="4" fillId="0" borderId="18" xfId="7" applyFont="1" applyBorder="1" applyAlignment="1">
      <alignment horizontal="left" vertical="center" wrapText="1"/>
    </xf>
    <xf numFmtId="164"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1" fontId="2" fillId="0" borderId="36" xfId="7" applyNumberFormat="1" applyFont="1" applyBorder="1" applyAlignment="1">
      <alignment horizontal="center" vertical="center"/>
    </xf>
    <xf numFmtId="0" fontId="4" fillId="0" borderId="61" xfId="7" applyFont="1" applyBorder="1" applyAlignment="1">
      <alignment horizontal="left" vertical="center" wrapText="1"/>
    </xf>
    <xf numFmtId="0" fontId="2" fillId="0" borderId="62" xfId="7" applyFont="1" applyBorder="1" applyAlignment="1">
      <alignment vertical="top"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4" fontId="4" fillId="0" borderId="7" xfId="7" applyNumberFormat="1" applyFont="1" applyBorder="1" applyAlignment="1">
      <alignment horizontal="center" vertical="top"/>
    </xf>
    <xf numFmtId="0" fontId="4" fillId="0" borderId="8" xfId="7" applyFont="1" applyBorder="1" applyAlignment="1">
      <alignment vertical="top" wrapText="1"/>
    </xf>
    <xf numFmtId="0" fontId="4" fillId="0" borderId="39" xfId="7" applyFont="1" applyBorder="1" applyAlignment="1">
      <alignment horizontal="left" vertical="center"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2" xfId="7" applyNumberFormat="1" applyFont="1" applyBorder="1" applyAlignment="1">
      <alignment horizontal="center" vertical="top"/>
    </xf>
    <xf numFmtId="49" fontId="3" fillId="0" borderId="43" xfId="7" applyNumberFormat="1" applyFont="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164" fontId="4" fillId="0" borderId="15" xfId="7" applyNumberFormat="1" applyFont="1" applyBorder="1" applyAlignment="1">
      <alignment horizontal="center" vertical="top"/>
    </xf>
    <xf numFmtId="164" fontId="4" fillId="0" borderId="14" xfId="7" applyNumberFormat="1" applyFont="1" applyBorder="1" applyAlignment="1">
      <alignment horizontal="center" vertical="top"/>
    </xf>
    <xf numFmtId="164" fontId="3" fillId="0" borderId="76" xfId="7" applyNumberFormat="1" applyFont="1" applyBorder="1" applyAlignment="1">
      <alignment horizontal="center" vertical="top"/>
    </xf>
    <xf numFmtId="164" fontId="4" fillId="0" borderId="25" xfId="7" applyNumberFormat="1" applyFont="1" applyBorder="1" applyAlignment="1">
      <alignment horizontal="center" vertical="top"/>
    </xf>
    <xf numFmtId="164" fontId="4" fillId="0" borderId="5" xfId="7" applyNumberFormat="1" applyFont="1" applyBorder="1" applyAlignment="1">
      <alignment horizontal="center" vertical="top"/>
    </xf>
    <xf numFmtId="2" fontId="4" fillId="0" borderId="28" xfId="7" applyNumberFormat="1" applyFont="1" applyBorder="1" applyAlignment="1">
      <alignment horizontal="center" vertical="top"/>
    </xf>
    <xf numFmtId="2" fontId="4" fillId="0" borderId="19" xfId="7" applyNumberFormat="1" applyFont="1" applyBorder="1" applyAlignment="1">
      <alignment horizontal="center" vertical="top"/>
    </xf>
    <xf numFmtId="164" fontId="3" fillId="0" borderId="28" xfId="7" applyNumberFormat="1" applyFont="1" applyBorder="1" applyAlignment="1">
      <alignment horizontal="center" vertical="top"/>
    </xf>
    <xf numFmtId="164" fontId="4" fillId="0" borderId="18" xfId="7" applyNumberFormat="1" applyFont="1" applyBorder="1" applyAlignment="1">
      <alignment horizontal="center" vertical="top"/>
    </xf>
    <xf numFmtId="164" fontId="4" fillId="0" borderId="59" xfId="7" applyNumberFormat="1" applyFont="1" applyBorder="1" applyAlignment="1">
      <alignment horizontal="center" vertical="top"/>
    </xf>
    <xf numFmtId="49" fontId="3" fillId="0" borderId="67" xfId="7" applyNumberFormat="1" applyFont="1" applyBorder="1" applyAlignment="1">
      <alignment horizontal="left" vertical="top"/>
    </xf>
    <xf numFmtId="49" fontId="3" fillId="0" borderId="65" xfId="7" applyNumberFormat="1" applyFont="1" applyBorder="1" applyAlignment="1">
      <alignment horizontal="center" vertical="top"/>
    </xf>
    <xf numFmtId="164" fontId="4" fillId="0" borderId="32" xfId="7" applyNumberFormat="1" applyFont="1" applyBorder="1" applyAlignment="1">
      <alignment horizontal="center" vertical="top"/>
    </xf>
    <xf numFmtId="164" fontId="3" fillId="0" borderId="4" xfId="7" applyNumberFormat="1" applyFont="1" applyBorder="1" applyAlignment="1">
      <alignment horizontal="center" vertical="top"/>
    </xf>
    <xf numFmtId="164" fontId="4" fillId="0" borderId="22" xfId="7" applyNumberFormat="1" applyFont="1" applyBorder="1" applyAlignment="1">
      <alignment horizontal="center" vertical="top"/>
    </xf>
    <xf numFmtId="164" fontId="4" fillId="0" borderId="49" xfId="7" applyNumberFormat="1" applyFont="1" applyBorder="1" applyAlignment="1">
      <alignment horizontal="center" vertical="top"/>
    </xf>
    <xf numFmtId="0" fontId="4" fillId="0" borderId="42" xfId="7" applyFont="1" applyBorder="1" applyAlignment="1">
      <alignment vertical="center" wrapText="1"/>
    </xf>
    <xf numFmtId="0" fontId="2" fillId="0" borderId="39" xfId="7" applyFont="1" applyBorder="1" applyAlignment="1">
      <alignment horizontal="center" vertical="center" wrapText="1"/>
    </xf>
    <xf numFmtId="0" fontId="2" fillId="0" borderId="30" xfId="7" applyFont="1" applyBorder="1" applyAlignment="1">
      <alignment horizontal="center" vertical="center" wrapText="1"/>
    </xf>
    <xf numFmtId="0" fontId="2" fillId="0" borderId="31" xfId="7" applyFont="1" applyBorder="1" applyAlignment="1">
      <alignment horizontal="center" vertical="center" wrapText="1"/>
    </xf>
    <xf numFmtId="49" fontId="3" fillId="0" borderId="41" xfId="7" applyNumberFormat="1" applyFont="1" applyBorder="1" applyAlignment="1">
      <alignment horizontal="center" vertical="top"/>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49" fontId="3" fillId="0" borderId="34" xfId="7" applyNumberFormat="1" applyFont="1" applyBorder="1" applyAlignment="1">
      <alignment horizontal="center" vertical="top"/>
    </xf>
    <xf numFmtId="0" fontId="4" fillId="0" borderId="46" xfId="7" applyFont="1" applyBorder="1" applyAlignment="1">
      <alignment horizontal="center" vertical="top"/>
    </xf>
    <xf numFmtId="164" fontId="4" fillId="0" borderId="52" xfId="7" applyNumberFormat="1" applyFont="1" applyBorder="1" applyAlignment="1">
      <alignment horizontal="center" vertical="top"/>
    </xf>
    <xf numFmtId="0" fontId="4" fillId="0" borderId="76" xfId="7" applyFont="1" applyBorder="1" applyAlignment="1">
      <alignment vertical="top" wrapText="1"/>
    </xf>
    <xf numFmtId="0" fontId="2" fillId="0" borderId="14" xfId="7" applyFont="1" applyBorder="1" applyAlignment="1">
      <alignment horizontal="center" vertical="top" wrapText="1"/>
    </xf>
    <xf numFmtId="0" fontId="2" fillId="0" borderId="16" xfId="7" applyFont="1" applyBorder="1" applyAlignment="1">
      <alignment horizontal="center" vertical="top" wrapText="1"/>
    </xf>
    <xf numFmtId="49" fontId="3" fillId="0" borderId="6" xfId="7" applyNumberFormat="1" applyFont="1" applyBorder="1" applyAlignment="1">
      <alignment horizontal="center" vertical="top"/>
    </xf>
    <xf numFmtId="164" fontId="4" fillId="0" borderId="0" xfId="7" applyNumberFormat="1" applyFont="1" applyAlignment="1">
      <alignment horizontal="center" vertical="top"/>
    </xf>
    <xf numFmtId="0" fontId="4" fillId="0" borderId="78" xfId="7" applyFont="1" applyBorder="1" applyAlignment="1">
      <alignment vertical="top" wrapText="1"/>
    </xf>
    <xf numFmtId="49" fontId="3" fillId="0" borderId="39" xfId="7" applyNumberFormat="1" applyFont="1" applyBorder="1" applyAlignment="1">
      <alignment horizontal="center" vertical="top"/>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6" xfId="7" applyFont="1" applyBorder="1" applyAlignment="1">
      <alignment horizontal="center" vertical="center"/>
    </xf>
    <xf numFmtId="164" fontId="4" fillId="0" borderId="52" xfId="7" applyNumberFormat="1" applyFont="1" applyBorder="1" applyAlignment="1">
      <alignment horizontal="center" vertical="center"/>
    </xf>
    <xf numFmtId="164" fontId="3" fillId="0" borderId="17" xfId="7" applyNumberFormat="1" applyFont="1" applyBorder="1" applyAlignment="1">
      <alignment horizontal="center" vertical="center"/>
    </xf>
    <xf numFmtId="0" fontId="4" fillId="0" borderId="27" xfId="7" applyFont="1" applyBorder="1" applyAlignment="1">
      <alignment vertical="top" wrapText="1"/>
    </xf>
    <xf numFmtId="49" fontId="2" fillId="0" borderId="75" xfId="7" applyNumberFormat="1" applyFont="1" applyBorder="1" applyAlignment="1">
      <alignment horizontal="center" vertical="top"/>
    </xf>
    <xf numFmtId="164" fontId="4" fillId="0" borderId="67" xfId="7" applyNumberFormat="1" applyFont="1" applyBorder="1" applyAlignment="1">
      <alignment horizontal="center" vertical="top"/>
    </xf>
    <xf numFmtId="164" fontId="4" fillId="0" borderId="35" xfId="7" applyNumberFormat="1" applyFont="1" applyBorder="1" applyAlignment="1">
      <alignment horizontal="center" vertical="top"/>
    </xf>
    <xf numFmtId="164" fontId="4" fillId="0" borderId="26" xfId="7" applyNumberFormat="1" applyFont="1" applyBorder="1" applyAlignment="1">
      <alignment horizontal="center" vertical="top"/>
    </xf>
    <xf numFmtId="164" fontId="3" fillId="0" borderId="35" xfId="7" applyNumberFormat="1" applyFont="1" applyBorder="1" applyAlignment="1">
      <alignment horizontal="center" vertical="top"/>
    </xf>
    <xf numFmtId="164" fontId="3" fillId="0" borderId="50" xfId="7" applyNumberFormat="1" applyFont="1" applyBorder="1" applyAlignment="1">
      <alignment horizontal="center" vertical="top"/>
    </xf>
    <xf numFmtId="164" fontId="3" fillId="0" borderId="66" xfId="7" applyNumberFormat="1" applyFont="1" applyBorder="1" applyAlignment="1">
      <alignment horizontal="center" vertical="top"/>
    </xf>
    <xf numFmtId="0" fontId="4" fillId="0" borderId="31" xfId="7" applyFont="1" applyBorder="1" applyAlignment="1">
      <alignment vertical="top" wrapText="1"/>
    </xf>
    <xf numFmtId="49" fontId="2" fillId="0" borderId="45" xfId="7" applyNumberFormat="1" applyFont="1" applyBorder="1" applyAlignment="1">
      <alignment horizontal="center" vertical="top"/>
    </xf>
    <xf numFmtId="0" fontId="4" fillId="0" borderId="46" xfId="7" applyFont="1" applyBorder="1" applyAlignment="1">
      <alignment horizontal="left" vertical="center" wrapText="1"/>
    </xf>
    <xf numFmtId="49" fontId="4" fillId="0" borderId="76" xfId="7" applyNumberFormat="1" applyFont="1" applyBorder="1" applyAlignment="1">
      <alignment horizontal="center" vertical="center" wrapText="1"/>
    </xf>
    <xf numFmtId="49" fontId="4" fillId="0" borderId="14" xfId="7" applyNumberFormat="1" applyFont="1" applyBorder="1" applyAlignment="1">
      <alignment horizontal="center" vertical="center" wrapText="1"/>
    </xf>
    <xf numFmtId="164" fontId="4" fillId="0" borderId="0" xfId="7" applyNumberFormat="1" applyFont="1" applyAlignment="1">
      <alignment vertical="top"/>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0" fontId="4" fillId="0" borderId="69" xfId="7" applyFont="1" applyBorder="1" applyAlignment="1">
      <alignment horizontal="left" vertical="center" wrapText="1"/>
    </xf>
    <xf numFmtId="0" fontId="4" fillId="0" borderId="51" xfId="7" applyFont="1" applyBorder="1" applyAlignment="1">
      <alignment horizontal="left" vertical="center" wrapText="1"/>
    </xf>
    <xf numFmtId="49" fontId="4" fillId="0" borderId="54" xfId="7" applyNumberFormat="1" applyFont="1" applyBorder="1" applyAlignment="1">
      <alignment horizontal="center" vertical="center" wrapText="1"/>
    </xf>
    <xf numFmtId="49" fontId="30" fillId="0" borderId="59" xfId="7" applyNumberFormat="1" applyFont="1" applyBorder="1" applyAlignment="1">
      <alignment horizontal="center" vertical="center" wrapText="1"/>
    </xf>
    <xf numFmtId="49" fontId="30" fillId="0" borderId="19" xfId="7" applyNumberFormat="1" applyFont="1" applyBorder="1" applyAlignment="1">
      <alignment horizontal="center" vertical="center" wrapText="1"/>
    </xf>
    <xf numFmtId="1" fontId="30" fillId="0" borderId="20" xfId="7" applyNumberFormat="1" applyFont="1" applyBorder="1" applyAlignment="1">
      <alignment horizontal="center" vertical="center" wrapText="1"/>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0" fontId="4" fillId="10" borderId="0" xfId="7" applyFont="1" applyFill="1" applyAlignment="1">
      <alignment horizontal="left" vertical="center" wrapText="1"/>
    </xf>
    <xf numFmtId="0" fontId="37" fillId="10" borderId="18" xfId="7" applyFont="1" applyFill="1" applyBorder="1" applyAlignment="1">
      <alignment horizontal="left" vertical="center" wrapText="1"/>
    </xf>
    <xf numFmtId="0" fontId="37" fillId="0" borderId="0" xfId="7" applyFont="1" applyAlignment="1">
      <alignment vertical="center" wrapText="1"/>
    </xf>
    <xf numFmtId="164" fontId="4" fillId="0" borderId="17" xfId="7" applyNumberFormat="1" applyFont="1" applyBorder="1" applyAlignment="1">
      <alignment vertical="top"/>
    </xf>
    <xf numFmtId="164" fontId="37" fillId="0" borderId="54" xfId="7" applyNumberFormat="1" applyFont="1" applyBorder="1" applyAlignment="1">
      <alignment vertical="top"/>
    </xf>
    <xf numFmtId="164" fontId="37" fillId="0" borderId="51" xfId="7" applyNumberFormat="1" applyFont="1" applyBorder="1" applyAlignment="1">
      <alignment vertical="top"/>
    </xf>
    <xf numFmtId="164" fontId="37" fillId="0" borderId="62" xfId="7" applyNumberFormat="1" applyFont="1" applyBorder="1" applyAlignment="1">
      <alignment vertical="top"/>
    </xf>
    <xf numFmtId="164" fontId="4" fillId="0" borderId="50" xfId="7" applyNumberFormat="1" applyFont="1" applyBorder="1" applyAlignment="1">
      <alignment vertical="top"/>
    </xf>
    <xf numFmtId="164" fontId="4" fillId="0" borderId="42" xfId="7" applyNumberFormat="1" applyFont="1" applyBorder="1" applyAlignment="1">
      <alignment horizontal="center" vertical="top"/>
    </xf>
    <xf numFmtId="164" fontId="37" fillId="0" borderId="52" xfId="7" applyNumberFormat="1" applyFont="1" applyBorder="1" applyAlignment="1">
      <alignment horizontal="center" vertical="top"/>
    </xf>
    <xf numFmtId="164" fontId="37" fillId="0" borderId="5" xfId="7" applyNumberFormat="1" applyFont="1" applyBorder="1" applyAlignment="1">
      <alignment vertical="top"/>
    </xf>
    <xf numFmtId="166" fontId="46" fillId="0" borderId="6" xfId="33" applyNumberFormat="1" applyFont="1" applyFill="1" applyBorder="1" applyAlignment="1">
      <alignment horizontal="center" vertical="top"/>
    </xf>
    <xf numFmtId="166" fontId="46" fillId="0" borderId="19" xfId="33" applyNumberFormat="1" applyFont="1" applyFill="1" applyBorder="1" applyAlignment="1">
      <alignment horizontal="center" vertical="top"/>
    </xf>
    <xf numFmtId="164" fontId="46" fillId="0" borderId="15" xfId="7" applyNumberFormat="1" applyFont="1" applyBorder="1" applyAlignment="1">
      <alignment horizontal="center" vertical="top"/>
    </xf>
    <xf numFmtId="164" fontId="46" fillId="0" borderId="16" xfId="7" applyNumberFormat="1" applyFont="1" applyBorder="1" applyAlignment="1">
      <alignment horizontal="center" vertical="top"/>
    </xf>
    <xf numFmtId="164" fontId="37" fillId="0" borderId="71" xfId="7" applyNumberFormat="1" applyFont="1" applyBorder="1" applyAlignment="1">
      <alignment horizontal="center" vertical="center"/>
    </xf>
    <xf numFmtId="164" fontId="37" fillId="0" borderId="36" xfId="7" applyNumberFormat="1" applyFont="1" applyBorder="1" applyAlignment="1">
      <alignment horizontal="center" vertical="center"/>
    </xf>
    <xf numFmtId="164" fontId="74" fillId="0" borderId="36" xfId="7" applyNumberFormat="1" applyFont="1" applyBorder="1" applyAlignment="1">
      <alignment horizontal="center" vertical="center"/>
    </xf>
    <xf numFmtId="164" fontId="37" fillId="0" borderId="38" xfId="7" applyNumberFormat="1" applyFont="1" applyBorder="1" applyAlignment="1">
      <alignment horizontal="center" vertical="center"/>
    </xf>
    <xf numFmtId="164" fontId="37" fillId="0" borderId="50" xfId="7" applyNumberFormat="1" applyFont="1" applyBorder="1" applyAlignment="1">
      <alignment vertical="top"/>
    </xf>
    <xf numFmtId="0" fontId="6" fillId="0" borderId="52" xfId="0" applyFont="1" applyBorder="1" applyAlignment="1">
      <alignment horizontal="left" vertical="top" wrapText="1"/>
    </xf>
    <xf numFmtId="0" fontId="0" fillId="0" borderId="0" xfId="0"/>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49" fontId="3" fillId="0" borderId="7" xfId="7" applyNumberFormat="1" applyFont="1" applyBorder="1" applyAlignment="1">
      <alignment horizontal="center" vertical="top"/>
    </xf>
    <xf numFmtId="49" fontId="3" fillId="0" borderId="18" xfId="7" applyNumberFormat="1" applyFont="1" applyBorder="1" applyAlignment="1">
      <alignment horizontal="center" vertical="top"/>
    </xf>
    <xf numFmtId="9" fontId="6" fillId="0" borderId="43" xfId="0" applyNumberFormat="1" applyFont="1" applyBorder="1" applyAlignment="1">
      <alignment horizontal="center" vertical="top"/>
    </xf>
    <xf numFmtId="2" fontId="6" fillId="11" borderId="39" xfId="0" applyNumberFormat="1"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0" fontId="2" fillId="11" borderId="49" xfId="0" applyFont="1" applyFill="1" applyBorder="1" applyAlignment="1">
      <alignment horizontal="center" vertical="top"/>
    </xf>
    <xf numFmtId="9" fontId="6" fillId="0" borderId="5" xfId="0" applyNumberFormat="1" applyFont="1" applyBorder="1" applyAlignment="1">
      <alignment horizontal="center" vertical="top"/>
    </xf>
    <xf numFmtId="9" fontId="6" fillId="0" borderId="17" xfId="0" applyNumberFormat="1" applyFont="1" applyBorder="1" applyAlignment="1">
      <alignment horizontal="center" vertical="top"/>
    </xf>
    <xf numFmtId="0" fontId="4" fillId="0" borderId="0" xfId="0" applyFont="1" applyBorder="1" applyAlignment="1">
      <alignment horizontal="left" vertical="top"/>
    </xf>
    <xf numFmtId="2" fontId="6" fillId="20" borderId="0" xfId="0" applyNumberFormat="1" applyFont="1" applyFill="1" applyBorder="1" applyAlignment="1">
      <alignment horizontal="center" vertical="top"/>
    </xf>
    <xf numFmtId="0" fontId="37" fillId="10" borderId="51" xfId="7" applyFont="1" applyFill="1" applyBorder="1" applyAlignment="1">
      <alignment horizontal="left" vertical="center" wrapText="1"/>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49" fontId="68"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49" fontId="19"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6" fillId="11" borderId="19" xfId="0" applyNumberFormat="1" applyFont="1" applyFill="1" applyBorder="1" applyAlignment="1">
      <alignment horizontal="center" vertical="top" wrapText="1"/>
    </xf>
    <xf numFmtId="0" fontId="10" fillId="0" borderId="20" xfId="0" applyFont="1" applyBorder="1" applyAlignment="1">
      <alignment vertical="top" wrapText="1"/>
    </xf>
    <xf numFmtId="49" fontId="68" fillId="0" borderId="18" xfId="0" applyNumberFormat="1" applyFont="1" applyBorder="1" applyAlignment="1">
      <alignment horizontal="center" vertical="top"/>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0" fontId="19" fillId="19" borderId="32" xfId="0" applyFont="1" applyFill="1" applyBorder="1" applyAlignment="1">
      <alignment horizontal="center" vertical="top"/>
    </xf>
    <xf numFmtId="0" fontId="19" fillId="19" borderId="23" xfId="0" applyFont="1" applyFill="1" applyBorder="1" applyAlignment="1">
      <alignment horizontal="center" vertical="top"/>
    </xf>
    <xf numFmtId="0" fontId="19" fillId="19" borderId="24" xfId="0" applyFont="1" applyFill="1" applyBorder="1" applyAlignment="1">
      <alignment horizontal="center" vertical="top"/>
    </xf>
    <xf numFmtId="49" fontId="5" fillId="2" borderId="5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2" fontId="47" fillId="0" borderId="54" xfId="0" applyNumberFormat="1" applyFont="1" applyBorder="1" applyAlignment="1">
      <alignment horizontal="center" vertical="top" wrapText="1"/>
    </xf>
    <xf numFmtId="2" fontId="47" fillId="0" borderId="62" xfId="0" applyNumberFormat="1" applyFont="1" applyBorder="1" applyAlignment="1">
      <alignment horizontal="center" vertical="top" wrapText="1"/>
    </xf>
    <xf numFmtId="2" fontId="47" fillId="0" borderId="69" xfId="0" applyNumberFormat="1" applyFont="1" applyBorder="1" applyAlignment="1">
      <alignment horizontal="center"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26" fillId="19" borderId="22" xfId="0" applyNumberFormat="1" applyFont="1" applyFill="1" applyBorder="1" applyAlignment="1">
      <alignment horizontal="right" vertical="top"/>
    </xf>
    <xf numFmtId="49" fontId="26" fillId="19" borderId="23" xfId="0" applyNumberFormat="1" applyFont="1" applyFill="1" applyBorder="1" applyAlignment="1">
      <alignment horizontal="right" vertical="top"/>
    </xf>
    <xf numFmtId="49" fontId="26" fillId="23" borderId="32" xfId="7" applyNumberFormat="1" applyFont="1" applyFill="1" applyBorder="1" applyAlignment="1">
      <alignment horizontal="right" vertical="top"/>
    </xf>
    <xf numFmtId="49" fontId="26" fillId="23" borderId="23" xfId="7" applyNumberFormat="1" applyFont="1" applyFill="1" applyBorder="1" applyAlignment="1">
      <alignment horizontal="right" vertical="top"/>
    </xf>
    <xf numFmtId="49" fontId="26" fillId="23" borderId="24" xfId="7" applyNumberFormat="1" applyFont="1" applyFill="1" applyBorder="1" applyAlignment="1">
      <alignment horizontal="right" vertical="top"/>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2" fillId="0" borderId="50" xfId="0" applyNumberFormat="1" applyFont="1" applyBorder="1" applyAlignment="1">
      <alignment horizontal="center" vertical="top" wrapText="1"/>
    </xf>
    <xf numFmtId="0" fontId="0" fillId="0" borderId="42" xfId="0"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49" fontId="6" fillId="3" borderId="66" xfId="0" applyNumberFormat="1" applyFont="1" applyFill="1" applyBorder="1" applyAlignment="1">
      <alignment horizontal="center" vertical="top" wrapText="1"/>
    </xf>
    <xf numFmtId="0" fontId="0" fillId="0" borderId="44" xfId="0" applyBorder="1" applyAlignment="1">
      <alignment horizontal="center" vertical="top" wrapText="1"/>
    </xf>
    <xf numFmtId="0" fontId="15" fillId="11" borderId="27" xfId="0" applyFont="1" applyFill="1" applyBorder="1" applyAlignment="1">
      <alignment horizontal="center" vertical="top" wrapText="1"/>
    </xf>
    <xf numFmtId="0" fontId="0" fillId="0" borderId="31" xfId="0" applyBorder="1" applyAlignment="1">
      <alignment horizontal="center" vertical="top" wrapText="1"/>
    </xf>
    <xf numFmtId="49" fontId="6" fillId="11" borderId="66" xfId="0" applyNumberFormat="1" applyFont="1" applyFill="1" applyBorder="1" applyAlignment="1">
      <alignment horizontal="center" vertical="top" wrapText="1"/>
    </xf>
    <xf numFmtId="0" fontId="0" fillId="0" borderId="67" xfId="0" applyBorder="1" applyAlignment="1">
      <alignment horizontal="center" vertical="top" wrapText="1"/>
    </xf>
    <xf numFmtId="0" fontId="0" fillId="0" borderId="65" xfId="0" applyBorder="1" applyAlignment="1">
      <alignment horizontal="center" vertical="top" wrapText="1"/>
    </xf>
    <xf numFmtId="0" fontId="0" fillId="0" borderId="43" xfId="0" applyBorder="1" applyAlignment="1">
      <alignment horizontal="center" vertical="top" wrapText="1"/>
    </xf>
    <xf numFmtId="0" fontId="0" fillId="0" borderId="41" xfId="0" applyBorder="1" applyAlignment="1">
      <alignment horizontal="center" vertical="top" wrapText="1"/>
    </xf>
    <xf numFmtId="0" fontId="4" fillId="0" borderId="50" xfId="0" applyFont="1" applyBorder="1" applyAlignment="1">
      <alignment horizontal="left" vertical="top" wrapText="1"/>
    </xf>
    <xf numFmtId="0" fontId="7" fillId="0" borderId="55" xfId="0" applyFont="1" applyBorder="1" applyAlignment="1">
      <alignment horizontal="left" vertical="top" wrapText="1"/>
    </xf>
    <xf numFmtId="0" fontId="6" fillId="0" borderId="61" xfId="0" applyFont="1" applyBorder="1" applyAlignment="1">
      <alignment horizontal="left" vertical="top" wrapText="1"/>
    </xf>
    <xf numFmtId="0" fontId="6"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10" fillId="0" borderId="8" xfId="0" applyFont="1" applyBorder="1" applyAlignment="1">
      <alignment horizontal="left" vertical="top" wrapText="1"/>
    </xf>
    <xf numFmtId="0" fontId="7" fillId="0" borderId="42" xfId="0" applyFont="1" applyBorder="1" applyAlignment="1">
      <alignment horizontal="left"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2" fontId="47" fillId="0" borderId="54" xfId="0" applyNumberFormat="1" applyFont="1" applyBorder="1" applyAlignment="1">
      <alignment horizontal="center" vertical="top"/>
    </xf>
    <xf numFmtId="2" fontId="47" fillId="0" borderId="62" xfId="0" applyNumberFormat="1" applyFont="1" applyBorder="1" applyAlignment="1">
      <alignment horizontal="center" vertical="top"/>
    </xf>
    <xf numFmtId="2" fontId="47" fillId="0" borderId="69" xfId="0" applyNumberFormat="1" applyFont="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47" fillId="0" borderId="52" xfId="0" applyNumberFormat="1" applyFont="1" applyBorder="1" applyAlignment="1">
      <alignment horizontal="center" vertical="top" wrapText="1"/>
    </xf>
    <xf numFmtId="2" fontId="47" fillId="0" borderId="17" xfId="0" applyNumberFormat="1" applyFont="1" applyBorder="1" applyAlignment="1">
      <alignment horizontal="center" vertical="top" wrapText="1"/>
    </xf>
    <xf numFmtId="2" fontId="47" fillId="0" borderId="46" xfId="0" applyNumberFormat="1" applyFont="1" applyBorder="1" applyAlignment="1">
      <alignment horizontal="center"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0" xfId="0" applyNumberFormat="1" applyFont="1" applyFill="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28" xfId="0" applyNumberFormat="1" applyFont="1" applyBorder="1" applyAlignment="1">
      <alignment horizontal="center" vertical="top"/>
    </xf>
    <xf numFmtId="49" fontId="5" fillId="0" borderId="40" xfId="0" applyNumberFormat="1" applyFont="1" applyBorder="1" applyAlignment="1">
      <alignment horizontal="center" vertical="top"/>
    </xf>
    <xf numFmtId="49" fontId="5" fillId="0" borderId="43"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34" xfId="0" applyFont="1" applyBorder="1" applyAlignment="1">
      <alignment horizontal="left" vertical="top" wrapText="1"/>
    </xf>
    <xf numFmtId="0" fontId="15" fillId="0" borderId="71" xfId="0" applyFont="1" applyBorder="1" applyAlignment="1">
      <alignment horizontal="left" vertical="top" wrapText="1"/>
    </xf>
    <xf numFmtId="49" fontId="5" fillId="8"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38" xfId="0" applyFont="1" applyBorder="1" applyAlignment="1">
      <alignment vertical="top" wrapText="1"/>
    </xf>
    <xf numFmtId="49" fontId="17" fillId="0" borderId="55" xfId="0" applyNumberFormat="1" applyFont="1" applyBorder="1" applyAlignment="1">
      <alignment horizontal="center" vertical="top"/>
    </xf>
    <xf numFmtId="49" fontId="2" fillId="0" borderId="18" xfId="0" applyNumberFormat="1" applyFont="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9" fillId="0" borderId="5" xfId="0" applyNumberFormat="1" applyFont="1" applyBorder="1" applyAlignment="1">
      <alignment horizontal="center" vertical="top" wrapText="1"/>
    </xf>
    <xf numFmtId="49" fontId="2" fillId="0" borderId="55" xfId="0" applyNumberFormat="1" applyFont="1" applyBorder="1" applyAlignment="1">
      <alignment horizontal="center" vertical="top" wrapText="1"/>
    </xf>
    <xf numFmtId="49" fontId="2" fillId="0" borderId="51"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Border="1" applyAlignment="1">
      <alignment vertical="top" wrapText="1"/>
    </xf>
    <xf numFmtId="0" fontId="3" fillId="0" borderId="7" xfId="0" applyFont="1" applyBorder="1" applyAlignment="1">
      <alignment vertical="top" wrapText="1"/>
    </xf>
    <xf numFmtId="0" fontId="3" fillId="0" borderId="63" xfId="0" applyFont="1" applyBorder="1" applyAlignment="1">
      <alignment vertical="top" wrapText="1"/>
    </xf>
    <xf numFmtId="0" fontId="4" fillId="0" borderId="35" xfId="0" applyFont="1" applyBorder="1" applyAlignment="1">
      <alignment vertical="top" wrapText="1"/>
    </xf>
    <xf numFmtId="0" fontId="15" fillId="0" borderId="7" xfId="0" applyFont="1" applyBorder="1" applyAlignment="1">
      <alignment vertical="top" wrapText="1"/>
    </xf>
    <xf numFmtId="0" fontId="15" fillId="0" borderId="40" xfId="0" applyFont="1" applyBorder="1" applyAlignment="1">
      <alignment vertical="top" wrapText="1"/>
    </xf>
    <xf numFmtId="49" fontId="5" fillId="0" borderId="28" xfId="0" applyNumberFormat="1" applyFont="1" applyBorder="1" applyAlignment="1">
      <alignment horizontal="center" vertical="top" wrapText="1"/>
    </xf>
    <xf numFmtId="0" fontId="15" fillId="0" borderId="28" xfId="0" applyFont="1" applyBorder="1" applyAlignment="1">
      <alignment horizontal="center" vertical="top" wrapText="1"/>
    </xf>
    <xf numFmtId="0" fontId="15" fillId="0" borderId="41" xfId="0" applyFont="1" applyBorder="1" applyAlignment="1">
      <alignment horizontal="center" vertical="top" wrapText="1"/>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0" borderId="0" xfId="0" applyNumberFormat="1" applyFont="1" applyBorder="1" applyAlignment="1">
      <alignment horizontal="center" vertical="top"/>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0" fontId="7" fillId="0" borderId="31" xfId="0" applyFont="1" applyBorder="1" applyAlignment="1">
      <alignment vertical="top" wrapText="1"/>
    </xf>
    <xf numFmtId="49" fontId="5" fillId="0" borderId="16"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2" xfId="0" applyNumberFormat="1" applyFont="1" applyBorder="1" applyAlignment="1">
      <alignment horizontal="center" vertical="top"/>
    </xf>
    <xf numFmtId="0" fontId="10" fillId="0" borderId="25" xfId="0" applyFont="1" applyBorder="1" applyAlignment="1">
      <alignment vertical="top"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5" fillId="8" borderId="37"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8" borderId="76"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75" xfId="0" applyNumberFormat="1" applyFont="1" applyBorder="1" applyAlignment="1">
      <alignment horizontal="center" vertical="top"/>
    </xf>
    <xf numFmtId="49" fontId="5" fillId="0" borderId="47" xfId="0" applyNumberFormat="1" applyFont="1" applyBorder="1" applyAlignment="1">
      <alignment horizontal="center" vertical="top"/>
    </xf>
    <xf numFmtId="49" fontId="5" fillId="0" borderId="45" xfId="0" applyNumberFormat="1" applyFont="1" applyBorder="1" applyAlignment="1">
      <alignment horizontal="center" vertical="top"/>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 fillId="0" borderId="5" xfId="0" applyNumberFormat="1" applyFont="1" applyBorder="1" applyAlignment="1">
      <alignment horizontal="center" vertical="top" wrapText="1"/>
    </xf>
    <xf numFmtId="49" fontId="2" fillId="0" borderId="54" xfId="0" applyNumberFormat="1" applyFont="1" applyBorder="1" applyAlignment="1">
      <alignment horizontal="center" vertical="top"/>
    </xf>
    <xf numFmtId="49" fontId="2" fillId="11" borderId="5"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49" fontId="2" fillId="11" borderId="51"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0" fontId="15" fillId="0" borderId="55"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2" fillId="0" borderId="5" xfId="0" applyNumberFormat="1" applyFont="1" applyBorder="1" applyAlignment="1">
      <alignment horizontal="center" vertical="top" shrinkToFit="1"/>
    </xf>
    <xf numFmtId="49" fontId="2" fillId="0" borderId="18" xfId="0" applyNumberFormat="1" applyFont="1" applyBorder="1" applyAlignment="1">
      <alignment horizontal="center" vertical="top" shrinkToFit="1"/>
    </xf>
    <xf numFmtId="49" fontId="2" fillId="0" borderId="12" xfId="0" applyNumberFormat="1" applyFont="1" applyBorder="1" applyAlignment="1">
      <alignment horizontal="center" vertical="top" shrinkToFi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4" fillId="0" borderId="0" xfId="0" applyFont="1" applyAlignment="1">
      <alignment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0" xfId="0"/>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15" fillId="0" borderId="74" xfId="0" applyFont="1" applyBorder="1" applyAlignment="1">
      <alignment vertical="top" wrapText="1"/>
    </xf>
    <xf numFmtId="49" fontId="2" fillId="0" borderId="59" xfId="0" applyNumberFormat="1" applyFont="1" applyBorder="1" applyAlignment="1">
      <alignment horizontal="center" vertical="top"/>
    </xf>
    <xf numFmtId="0" fontId="15" fillId="0" borderId="59"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Border="1" applyAlignment="1">
      <alignment horizontal="center" vertical="top"/>
    </xf>
    <xf numFmtId="0" fontId="15" fillId="0" borderId="18" xfId="0" applyFont="1" applyBorder="1" applyAlignment="1">
      <alignment horizontal="center" vertical="top"/>
    </xf>
    <xf numFmtId="2" fontId="15" fillId="0" borderId="18" xfId="0" applyNumberFormat="1" applyFont="1" applyBorder="1" applyAlignment="1">
      <alignment horizontal="center"/>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0" xfId="3"/>
    <xf numFmtId="0" fontId="15" fillId="0" borderId="0" xfId="0" applyFont="1"/>
    <xf numFmtId="0" fontId="4" fillId="0" borderId="59" xfId="3" applyBorder="1"/>
    <xf numFmtId="0" fontId="15" fillId="0" borderId="59" xfId="0" applyFont="1" applyBorder="1"/>
    <xf numFmtId="0" fontId="4" fillId="0" borderId="11" xfId="0" applyFont="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Border="1"/>
    <xf numFmtId="0" fontId="15" fillId="0" borderId="18" xfId="0" applyFont="1" applyBorder="1"/>
    <xf numFmtId="0" fontId="4" fillId="0" borderId="0" xfId="3" applyAlignment="1">
      <alignment horizontal="center" vertical="top"/>
    </xf>
    <xf numFmtId="0" fontId="15" fillId="0" borderId="0" xfId="0" applyFont="1" applyAlignment="1">
      <alignment horizontal="center" vertical="top"/>
    </xf>
    <xf numFmtId="164" fontId="4" fillId="0" borderId="35"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Border="1" applyAlignment="1">
      <alignment horizontal="center" vertical="top" wrapText="1"/>
    </xf>
    <xf numFmtId="0" fontId="10" fillId="0" borderId="11" xfId="0" applyFont="1" applyBorder="1" applyAlignment="1">
      <alignment vertical="top" wrapText="1"/>
    </xf>
    <xf numFmtId="49" fontId="3" fillId="18" borderId="1" xfId="0" applyNumberFormat="1" applyFont="1" applyFill="1" applyBorder="1" applyAlignment="1">
      <alignment horizontal="center" vertical="top"/>
    </xf>
    <xf numFmtId="164" fontId="10" fillId="0" borderId="26" xfId="0" applyNumberFormat="1" applyFont="1" applyBorder="1" applyAlignment="1">
      <alignment horizontal="center" vertical="top"/>
    </xf>
    <xf numFmtId="0" fontId="7" fillId="0" borderId="19" xfId="0" applyFont="1" applyBorder="1" applyAlignment="1">
      <alignment horizontal="center" vertical="top"/>
    </xf>
    <xf numFmtId="0" fontId="7" fillId="0" borderId="36" xfId="0" applyFont="1" applyBorder="1" applyAlignment="1">
      <alignment horizontal="center" vertical="top"/>
    </xf>
    <xf numFmtId="164" fontId="48" fillId="0" borderId="26" xfId="0" applyNumberFormat="1" applyFont="1" applyBorder="1" applyAlignment="1">
      <alignment horizontal="center" vertical="top" wrapText="1"/>
    </xf>
    <xf numFmtId="0" fontId="73" fillId="0" borderId="19" xfId="0" applyFont="1" applyBorder="1" applyAlignment="1">
      <alignment horizontal="center" vertical="top" wrapText="1"/>
    </xf>
    <xf numFmtId="0" fontId="73" fillId="0" borderId="36" xfId="0" applyFont="1" applyBorder="1" applyAlignment="1">
      <alignment horizontal="center" vertical="top" wrapText="1"/>
    </xf>
    <xf numFmtId="164" fontId="10"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164" fontId="4" fillId="0" borderId="26" xfId="0" applyNumberFormat="1" applyFont="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42" xfId="0"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0" borderId="0" xfId="0" applyNumberFormat="1" applyFont="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164" fontId="4"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23" fillId="0" borderId="67"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55" fillId="0" borderId="0" xfId="0" applyFont="1" applyAlignment="1">
      <alignment vertical="top" wrapText="1"/>
    </xf>
    <xf numFmtId="0" fontId="2" fillId="0" borderId="9" xfId="0" applyFont="1" applyBorder="1" applyAlignment="1">
      <alignment horizontal="center" vertical="top" wrapText="1"/>
    </xf>
    <xf numFmtId="0" fontId="2" fillId="0" borderId="30" xfId="0" applyFont="1" applyBorder="1" applyAlignment="1">
      <alignment horizontal="center" vertical="top" wrapText="1"/>
    </xf>
    <xf numFmtId="0" fontId="2" fillId="0" borderId="11" xfId="0" applyFont="1" applyBorder="1" applyAlignment="1">
      <alignment horizontal="center" vertical="top" wrapText="1"/>
    </xf>
    <xf numFmtId="0" fontId="2" fillId="0" borderId="31" xfId="0"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30"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31" xfId="0" applyNumberFormat="1" applyFont="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57" fillId="0" borderId="27" xfId="0" applyFont="1" applyBorder="1" applyAlignment="1">
      <alignment horizontal="left" vertical="top" wrapText="1"/>
    </xf>
    <xf numFmtId="0" fontId="57" fillId="0" borderId="20" xfId="0" applyFont="1" applyBorder="1" applyAlignment="1">
      <alignment horizontal="left" vertical="top" wrapText="1"/>
    </xf>
    <xf numFmtId="0" fontId="57" fillId="0" borderId="31" xfId="0" applyFont="1" applyBorder="1" applyAlignment="1">
      <alignment horizontal="left" vertical="top" wrapText="1"/>
    </xf>
    <xf numFmtId="49" fontId="58" fillId="0" borderId="50" xfId="0" applyNumberFormat="1" applyFont="1" applyBorder="1" applyAlignment="1">
      <alignment horizontal="center" vertical="top"/>
    </xf>
    <xf numFmtId="49" fontId="58" fillId="0" borderId="18" xfId="0" applyNumberFormat="1" applyFont="1" applyBorder="1" applyAlignment="1">
      <alignment horizontal="center" vertical="top"/>
    </xf>
    <xf numFmtId="49" fontId="58" fillId="0" borderId="42" xfId="0" applyNumberFormat="1" applyFont="1" applyBorder="1" applyAlignment="1">
      <alignment horizontal="center" vertical="top"/>
    </xf>
    <xf numFmtId="49" fontId="59" fillId="0" borderId="50" xfId="0" applyNumberFormat="1" applyFont="1" applyBorder="1" applyAlignment="1">
      <alignment horizontal="center" vertical="top"/>
    </xf>
    <xf numFmtId="49" fontId="59" fillId="0" borderId="18" xfId="0" applyNumberFormat="1" applyFont="1" applyBorder="1" applyAlignment="1">
      <alignment horizontal="center" vertical="top"/>
    </xf>
    <xf numFmtId="49" fontId="59" fillId="0" borderId="42" xfId="0" applyNumberFormat="1" applyFont="1" applyBorder="1" applyAlignment="1">
      <alignment horizontal="center" vertical="top"/>
    </xf>
    <xf numFmtId="164" fontId="6" fillId="0" borderId="66" xfId="0" applyNumberFormat="1" applyFont="1" applyBorder="1" applyAlignment="1">
      <alignment horizontal="left" vertical="top" wrapText="1"/>
    </xf>
    <xf numFmtId="164" fontId="6" fillId="0" borderId="59" xfId="0" applyNumberFormat="1" applyFont="1" applyBorder="1" applyAlignment="1">
      <alignment horizontal="left" vertical="top" wrapText="1"/>
    </xf>
    <xf numFmtId="164" fontId="6" fillId="0" borderId="44" xfId="0" applyNumberFormat="1" applyFont="1" applyBorder="1" applyAlignment="1">
      <alignment horizontal="left" vertical="top" wrapText="1"/>
    </xf>
    <xf numFmtId="0" fontId="2" fillId="0" borderId="34" xfId="0" applyFont="1" applyBorder="1" applyAlignment="1">
      <alignment horizontal="center" vertical="top"/>
    </xf>
    <xf numFmtId="0" fontId="2" fillId="0" borderId="6" xfId="0" applyFont="1" applyBorder="1" applyAlignment="1">
      <alignment horizontal="center" vertical="top"/>
    </xf>
    <xf numFmtId="0" fontId="2" fillId="0" borderId="39" xfId="0" applyFont="1" applyBorder="1" applyAlignment="1">
      <alignment horizontal="center" vertical="top"/>
    </xf>
    <xf numFmtId="0" fontId="2" fillId="0" borderId="26" xfId="0" applyFont="1" applyBorder="1" applyAlignment="1">
      <alignment horizontal="center" vertical="top"/>
    </xf>
    <xf numFmtId="0" fontId="2" fillId="0" borderId="19" xfId="0" applyFont="1" applyBorder="1" applyAlignment="1">
      <alignment horizontal="center" vertical="top"/>
    </xf>
    <xf numFmtId="0" fontId="2" fillId="0" borderId="30" xfId="0" applyFont="1" applyBorder="1" applyAlignment="1">
      <alignment horizontal="center" vertical="top"/>
    </xf>
    <xf numFmtId="0" fontId="2" fillId="0" borderId="27" xfId="0" applyFont="1" applyBorder="1" applyAlignment="1">
      <alignment horizontal="center" vertical="top"/>
    </xf>
    <xf numFmtId="0" fontId="2" fillId="0" borderId="20" xfId="0" applyFont="1" applyBorder="1" applyAlignment="1">
      <alignment horizontal="center" vertical="top"/>
    </xf>
    <xf numFmtId="0" fontId="2" fillId="0" borderId="31" xfId="0" applyFont="1" applyBorder="1" applyAlignment="1">
      <alignment horizontal="center" vertical="top"/>
    </xf>
    <xf numFmtId="0" fontId="34" fillId="0" borderId="27" xfId="0" applyFont="1" applyBorder="1" applyAlignment="1">
      <alignment horizontal="left" vertical="top" wrapText="1"/>
    </xf>
    <xf numFmtId="0" fontId="34" fillId="0" borderId="31" xfId="0" applyFont="1" applyBorder="1" applyAlignment="1">
      <alignment horizontal="left" vertical="top" wrapText="1"/>
    </xf>
    <xf numFmtId="49" fontId="65" fillId="0" borderId="50" xfId="0" applyNumberFormat="1" applyFont="1" applyBorder="1" applyAlignment="1">
      <alignment horizontal="center" vertical="top"/>
    </xf>
    <xf numFmtId="49" fontId="65" fillId="0" borderId="42" xfId="0" applyNumberFormat="1" applyFont="1" applyBorder="1" applyAlignment="1">
      <alignment horizontal="center" vertical="top"/>
    </xf>
    <xf numFmtId="49" fontId="63" fillId="0" borderId="50" xfId="0" applyNumberFormat="1" applyFont="1" applyBorder="1" applyAlignment="1">
      <alignment horizontal="center" vertical="top"/>
    </xf>
    <xf numFmtId="49" fontId="63" fillId="0" borderId="42" xfId="0" applyNumberFormat="1" applyFont="1" applyBorder="1" applyAlignment="1">
      <alignment horizontal="center" vertical="top"/>
    </xf>
    <xf numFmtId="0" fontId="6" fillId="0" borderId="66" xfId="0" applyFont="1" applyBorder="1" applyAlignment="1">
      <alignment horizontal="left" vertical="top" wrapText="1"/>
    </xf>
    <xf numFmtId="0" fontId="6" fillId="0" borderId="44" xfId="0" applyFont="1" applyBorder="1" applyAlignment="1">
      <alignment horizontal="left" vertical="top" wrapText="1"/>
    </xf>
    <xf numFmtId="49" fontId="2" fillId="0" borderId="34" xfId="0" applyNumberFormat="1" applyFont="1" applyBorder="1" applyAlignment="1">
      <alignment horizontal="center" vertical="top" wrapText="1"/>
    </xf>
    <xf numFmtId="49" fontId="2" fillId="0" borderId="39" xfId="0" applyNumberFormat="1" applyFont="1" applyBorder="1" applyAlignment="1">
      <alignment horizontal="center" vertical="top" wrapText="1"/>
    </xf>
    <xf numFmtId="0" fontId="52" fillId="0" borderId="31" xfId="0" applyFont="1" applyBorder="1" applyAlignment="1">
      <alignment horizontal="left" vertical="top" wrapText="1"/>
    </xf>
    <xf numFmtId="49" fontId="63" fillId="0" borderId="18" xfId="0" applyNumberFormat="1" applyFont="1" applyBorder="1" applyAlignment="1">
      <alignment horizontal="center" vertical="top"/>
    </xf>
    <xf numFmtId="0" fontId="6" fillId="0" borderId="20" xfId="0" applyFont="1" applyBorder="1" applyAlignment="1">
      <alignment horizontal="left" vertical="top" wrapText="1"/>
    </xf>
    <xf numFmtId="0" fontId="6" fillId="0" borderId="31" xfId="0" applyFont="1" applyBorder="1" applyAlignment="1">
      <alignment horizontal="left" vertical="top" wrapText="1"/>
    </xf>
    <xf numFmtId="0" fontId="2" fillId="0" borderId="10" xfId="0" applyFont="1" applyBorder="1" applyAlignment="1">
      <alignment horizontal="center" vertical="top" wrapText="1"/>
    </xf>
    <xf numFmtId="0" fontId="2" fillId="0" borderId="39" xfId="0"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34" fillId="0" borderId="27" xfId="0" applyFont="1" applyBorder="1" applyAlignment="1">
      <alignment vertical="top" wrapText="1"/>
    </xf>
    <xf numFmtId="0" fontId="34" fillId="0" borderId="20" xfId="0" applyFont="1" applyBorder="1" applyAlignment="1">
      <alignment vertical="top" wrapText="1"/>
    </xf>
    <xf numFmtId="0" fontId="34" fillId="0" borderId="31" xfId="0" applyFont="1" applyBorder="1" applyAlignment="1">
      <alignment vertical="top" wrapText="1"/>
    </xf>
    <xf numFmtId="49" fontId="63" fillId="0" borderId="66" xfId="0" applyNumberFormat="1" applyFont="1" applyBorder="1" applyAlignment="1">
      <alignment horizontal="center" vertical="top"/>
    </xf>
    <xf numFmtId="49" fontId="63" fillId="0" borderId="59" xfId="0" applyNumberFormat="1" applyFont="1" applyBorder="1" applyAlignment="1">
      <alignment horizontal="center" vertical="top"/>
    </xf>
    <xf numFmtId="49" fontId="63" fillId="0" borderId="44"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31"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34" fillId="0" borderId="20" xfId="0" applyFont="1" applyBorder="1" applyAlignment="1">
      <alignment horizontal="left" vertical="top" wrapText="1"/>
    </xf>
    <xf numFmtId="49" fontId="65"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34"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39" xfId="0" applyNumberFormat="1" applyFont="1"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0" fontId="6" fillId="0" borderId="18" xfId="0" applyFont="1" applyBorder="1" applyAlignment="1">
      <alignment horizontal="left" vertical="top" wrapText="1"/>
    </xf>
    <xf numFmtId="0" fontId="6" fillId="0" borderId="42" xfId="0" applyFont="1" applyBorder="1" applyAlignment="1">
      <alignment horizontal="left" vertical="top" wrapText="1"/>
    </xf>
    <xf numFmtId="49" fontId="2" fillId="0" borderId="6" xfId="0" applyNumberFormat="1" applyFont="1" applyBorder="1" applyAlignment="1">
      <alignment horizontal="center" vertical="top" wrapText="1"/>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34" fillId="0" borderId="25" xfId="0" applyFont="1" applyBorder="1" applyAlignment="1">
      <alignment vertical="top" wrapText="1"/>
    </xf>
    <xf numFmtId="0" fontId="34" fillId="0" borderId="7" xfId="0" applyFont="1" applyBorder="1" applyAlignment="1">
      <alignment vertical="top" wrapText="1"/>
    </xf>
    <xf numFmtId="0" fontId="34" fillId="0" borderId="63" xfId="0" applyFont="1" applyBorder="1" applyAlignment="1">
      <alignment vertical="top" wrapText="1"/>
    </xf>
    <xf numFmtId="49" fontId="65" fillId="0" borderId="5" xfId="0" applyNumberFormat="1" applyFont="1" applyBorder="1" applyAlignment="1">
      <alignment horizontal="center" vertical="top"/>
    </xf>
    <xf numFmtId="49" fontId="63" fillId="0" borderId="12" xfId="0" applyNumberFormat="1" applyFont="1" applyBorder="1" applyAlignment="1">
      <alignment horizontal="center" vertical="top"/>
    </xf>
    <xf numFmtId="49" fontId="63" fillId="0" borderId="52" xfId="0" applyNumberFormat="1" applyFont="1" applyBorder="1" applyAlignment="1">
      <alignment horizontal="center" vertical="top"/>
    </xf>
    <xf numFmtId="49" fontId="63" fillId="0" borderId="53" xfId="0" applyNumberFormat="1" applyFont="1" applyBorder="1" applyAlignment="1">
      <alignment horizontal="center" vertical="top"/>
    </xf>
    <xf numFmtId="0" fontId="6" fillId="0" borderId="55" xfId="0" applyFont="1" applyBorder="1" applyAlignment="1">
      <alignment horizontal="left" vertical="top" wrapText="1"/>
    </xf>
    <xf numFmtId="0" fontId="7" fillId="0" borderId="42" xfId="0" applyFont="1" applyBorder="1" applyAlignment="1">
      <alignment horizontal="center" vertical="top" wrapText="1"/>
    </xf>
    <xf numFmtId="0" fontId="6" fillId="0" borderId="66" xfId="0" applyFont="1" applyBorder="1" applyAlignment="1">
      <alignment vertical="top" wrapText="1"/>
    </xf>
    <xf numFmtId="0" fontId="6" fillId="0" borderId="59" xfId="0" applyFont="1" applyBorder="1" applyAlignment="1">
      <alignment vertical="top" wrapText="1"/>
    </xf>
    <xf numFmtId="0" fontId="35" fillId="0" borderId="59" xfId="0" applyFont="1" applyBorder="1" applyAlignment="1">
      <alignment wrapText="1"/>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39"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49" fontId="2" fillId="0" borderId="27" xfId="0" applyNumberFormat="1" applyFont="1" applyBorder="1" applyAlignment="1">
      <alignment horizontal="center" vertical="top"/>
    </xf>
    <xf numFmtId="49" fontId="2" fillId="0" borderId="20" xfId="0" applyNumberFormat="1" applyFont="1" applyBorder="1" applyAlignment="1">
      <alignment horizontal="center" vertical="top"/>
    </xf>
    <xf numFmtId="49" fontId="5" fillId="3" borderId="67" xfId="0" applyNumberFormat="1" applyFont="1" applyFill="1" applyBorder="1" applyAlignment="1">
      <alignment horizontal="left"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34" fillId="4" borderId="27" xfId="0" applyFont="1" applyFill="1" applyBorder="1" applyAlignment="1">
      <alignment horizontal="left" vertical="top" wrapText="1"/>
    </xf>
    <xf numFmtId="0" fontId="34" fillId="4" borderId="20" xfId="0" applyFont="1" applyFill="1" applyBorder="1" applyAlignment="1">
      <alignment horizontal="left" vertical="top" wrapText="1"/>
    </xf>
    <xf numFmtId="0" fontId="52"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57" fillId="4" borderId="27" xfId="0" applyFont="1" applyFill="1" applyBorder="1" applyAlignment="1">
      <alignment horizontal="left" vertical="top" wrapText="1"/>
    </xf>
    <xf numFmtId="0" fontId="57" fillId="4" borderId="20" xfId="0" applyFont="1" applyFill="1" applyBorder="1" applyAlignment="1">
      <alignment horizontal="left" vertical="top" wrapText="1"/>
    </xf>
    <xf numFmtId="0" fontId="57" fillId="4" borderId="31" xfId="0" applyFont="1" applyFill="1" applyBorder="1" applyAlignment="1">
      <alignment horizontal="left" vertical="top" wrapText="1"/>
    </xf>
    <xf numFmtId="0" fontId="6" fillId="0" borderId="31" xfId="0" applyFont="1" applyBorder="1" applyAlignment="1">
      <alignment horizontal="center" vertical="top"/>
    </xf>
    <xf numFmtId="0" fontId="23" fillId="0" borderId="42" xfId="0" applyFont="1" applyBorder="1" applyAlignment="1">
      <alignment horizontal="left" vertical="justify" wrapText="1"/>
    </xf>
    <xf numFmtId="49" fontId="5" fillId="3" borderId="22" xfId="0" applyNumberFormat="1" applyFont="1" applyFill="1" applyBorder="1" applyAlignment="1">
      <alignment horizontal="right" vertical="top"/>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7" fillId="4" borderId="31" xfId="0" applyFont="1" applyFill="1" applyBorder="1" applyAlignment="1">
      <alignment horizontal="left" vertical="top" wrapText="1"/>
    </xf>
    <xf numFmtId="0" fontId="23" fillId="0" borderId="50" xfId="0" applyFont="1" applyBorder="1" applyAlignment="1">
      <alignment horizontal="left"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23" fillId="0" borderId="34" xfId="0" applyFont="1" applyBorder="1" applyAlignment="1">
      <alignment horizontal="left" vertical="top" wrapText="1"/>
    </xf>
    <xf numFmtId="0" fontId="23" fillId="0" borderId="6" xfId="0" applyFont="1" applyBorder="1" applyAlignment="1">
      <alignment horizontal="left" vertical="top" wrapText="1"/>
    </xf>
    <xf numFmtId="0" fontId="23" fillId="0" borderId="39" xfId="0" applyFont="1" applyBorder="1" applyAlignment="1">
      <alignment horizontal="left"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Border="1" applyAlignment="1">
      <alignment horizontal="left" vertical="top" wrapText="1"/>
    </xf>
    <xf numFmtId="0" fontId="23" fillId="0" borderId="28" xfId="0" applyFont="1" applyBorder="1" applyAlignment="1">
      <alignment horizontal="left" vertical="top" wrapText="1"/>
    </xf>
    <xf numFmtId="0" fontId="23" fillId="0" borderId="41" xfId="0" applyFont="1" applyBorder="1" applyAlignment="1">
      <alignment horizontal="left" vertical="top" wrapText="1"/>
    </xf>
    <xf numFmtId="49" fontId="5" fillId="6" borderId="23" xfId="0" applyNumberFormat="1" applyFont="1" applyFill="1" applyBorder="1" applyAlignment="1">
      <alignment horizontal="right" vertical="top"/>
    </xf>
    <xf numFmtId="0" fontId="7" fillId="0" borderId="0" xfId="0" applyFont="1" applyAlignment="1">
      <alignmen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7" fillId="0" borderId="70" xfId="0" applyFont="1" applyBorder="1" applyAlignment="1">
      <alignmen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5" fillId="5" borderId="3" xfId="0" applyFont="1" applyFill="1" applyBorder="1" applyAlignment="1">
      <alignment horizontal="righ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164" fontId="47" fillId="0" borderId="52" xfId="0" applyNumberFormat="1" applyFont="1" applyBorder="1" applyAlignment="1">
      <alignment horizontal="center" vertical="top" wrapText="1"/>
    </xf>
    <xf numFmtId="164" fontId="47" fillId="0" borderId="17" xfId="0" applyNumberFormat="1" applyFont="1" applyBorder="1" applyAlignment="1">
      <alignment horizontal="center" vertical="top" wrapText="1"/>
    </xf>
    <xf numFmtId="164" fontId="47" fillId="0" borderId="46" xfId="0" applyNumberFormat="1" applyFont="1" applyBorder="1" applyAlignment="1">
      <alignment horizontal="center" vertical="top" wrapText="1"/>
    </xf>
    <xf numFmtId="0" fontId="6" fillId="0" borderId="3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40" xfId="0" applyNumberFormat="1" applyFont="1" applyFill="1" applyBorder="1" applyAlignment="1">
      <alignment horizontal="center" vertical="top"/>
    </xf>
    <xf numFmtId="0" fontId="4" fillId="0" borderId="40" xfId="0" applyFont="1" applyBorder="1" applyAlignment="1">
      <alignment vertical="top" wrapText="1"/>
    </xf>
    <xf numFmtId="0" fontId="6" fillId="0" borderId="6" xfId="0" applyFont="1" applyBorder="1" applyAlignment="1">
      <alignment horizontal="lef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39" fillId="2" borderId="52" xfId="0" applyNumberFormat="1" applyFont="1" applyFill="1" applyBorder="1" applyAlignment="1">
      <alignment horizontal="center" vertical="top"/>
    </xf>
    <xf numFmtId="49" fontId="39" fillId="2" borderId="53" xfId="0" applyNumberFormat="1" applyFont="1" applyFill="1" applyBorder="1" applyAlignment="1">
      <alignment horizontal="center" vertical="top"/>
    </xf>
    <xf numFmtId="49" fontId="39" fillId="3" borderId="14" xfId="0" applyNumberFormat="1" applyFont="1" applyFill="1" applyBorder="1" applyAlignment="1">
      <alignment horizontal="center" vertical="top"/>
    </xf>
    <xf numFmtId="49" fontId="39" fillId="3" borderId="1" xfId="0" applyNumberFormat="1" applyFont="1" applyFill="1" applyBorder="1" applyAlignment="1">
      <alignment horizontal="center" vertical="top"/>
    </xf>
    <xf numFmtId="49" fontId="39" fillId="0" borderId="14" xfId="0" applyNumberFormat="1" applyFont="1" applyBorder="1" applyAlignment="1">
      <alignment horizontal="center" vertical="top"/>
    </xf>
    <xf numFmtId="49" fontId="39" fillId="0" borderId="1" xfId="0" applyNumberFormat="1" applyFont="1" applyBorder="1" applyAlignment="1">
      <alignment horizontal="center" vertical="top"/>
    </xf>
    <xf numFmtId="0" fontId="37" fillId="11" borderId="25" xfId="0" applyFont="1" applyFill="1" applyBorder="1" applyAlignment="1">
      <alignment vertical="top" wrapText="1"/>
    </xf>
    <xf numFmtId="0" fontId="37" fillId="11" borderId="63" xfId="0" applyFont="1" applyFill="1" applyBorder="1" applyAlignment="1">
      <alignment vertical="top" wrapText="1"/>
    </xf>
    <xf numFmtId="49" fontId="86" fillId="0" borderId="5" xfId="0" applyNumberFormat="1" applyFont="1" applyBorder="1" applyAlignment="1">
      <alignment horizontal="center" vertical="top"/>
    </xf>
    <xf numFmtId="49" fontId="86" fillId="0" borderId="12" xfId="0" applyNumberFormat="1" applyFont="1" applyBorder="1" applyAlignment="1">
      <alignment horizontal="center" vertical="top"/>
    </xf>
    <xf numFmtId="49" fontId="44" fillId="0" borderId="5" xfId="0" applyNumberFormat="1" applyFont="1" applyBorder="1" applyAlignment="1">
      <alignment horizontal="center" vertical="top"/>
    </xf>
    <xf numFmtId="49" fontId="44" fillId="0" borderId="12" xfId="0" applyNumberFormat="1" applyFont="1" applyBorder="1" applyAlignment="1">
      <alignment horizontal="center" vertical="top"/>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0" fontId="4" fillId="0" borderId="0" xfId="0" applyFont="1" applyAlignment="1">
      <alignment horizontal="left" vertical="center" wrapText="1"/>
    </xf>
    <xf numFmtId="49" fontId="17" fillId="0" borderId="12" xfId="0" applyNumberFormat="1" applyFont="1" applyBorder="1" applyAlignment="1">
      <alignment horizontal="center" vertical="top"/>
    </xf>
    <xf numFmtId="164" fontId="6" fillId="0" borderId="73" xfId="0" applyNumberFormat="1" applyFont="1" applyBorder="1" applyAlignment="1">
      <alignment horizontal="left" vertical="center" wrapText="1"/>
    </xf>
    <xf numFmtId="0" fontId="35" fillId="0" borderId="44" xfId="0" applyFont="1" applyBorder="1" applyAlignment="1">
      <alignment horizontal="left" vertical="center" wrapText="1"/>
    </xf>
    <xf numFmtId="49" fontId="5" fillId="15" borderId="50"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Border="1" applyAlignment="1">
      <alignment horizontal="center" vertical="top"/>
    </xf>
    <xf numFmtId="49" fontId="3" fillId="0" borderId="1" xfId="7" applyNumberFormat="1" applyFont="1" applyBorder="1" applyAlignment="1">
      <alignment horizontal="center" vertical="top"/>
    </xf>
    <xf numFmtId="0" fontId="3" fillId="0" borderId="75" xfId="7" applyFont="1" applyBorder="1" applyAlignment="1">
      <alignment vertical="top" wrapText="1"/>
    </xf>
    <xf numFmtId="0" fontId="3" fillId="0" borderId="45" xfId="7" applyFont="1" applyBorder="1" applyAlignment="1">
      <alignment vertical="top" wrapText="1"/>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49" fontId="2" fillId="0" borderId="50" xfId="7" applyNumberFormat="1" applyFont="1" applyBorder="1" applyAlignment="1">
      <alignment horizontal="center" vertical="top"/>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0" fontId="42"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Alignment="1">
      <alignment horizontal="center" vertical="top"/>
    </xf>
    <xf numFmtId="0" fontId="4" fillId="0" borderId="0" xfId="7" applyFont="1" applyAlignment="1">
      <alignment horizontal="center" vertical="top"/>
    </xf>
    <xf numFmtId="0" fontId="4" fillId="0" borderId="34" xfId="7" applyFont="1" applyBorder="1" applyAlignment="1">
      <alignment horizontal="center" vertical="center" textRotation="90" wrapText="1"/>
    </xf>
    <xf numFmtId="0" fontId="4" fillId="0" borderId="6" xfId="7" applyFont="1" applyBorder="1" applyAlignment="1">
      <alignment horizontal="center" vertical="center" textRotation="90" wrapText="1"/>
    </xf>
    <xf numFmtId="0" fontId="4" fillId="0" borderId="39" xfId="7" applyFont="1" applyBorder="1" applyAlignment="1">
      <alignment horizontal="center" vertical="center" textRotation="90" wrapText="1"/>
    </xf>
    <xf numFmtId="0" fontId="4" fillId="0" borderId="26" xfId="7" applyFont="1" applyBorder="1" applyAlignment="1">
      <alignment horizontal="center" vertical="center" textRotation="90" wrapText="1"/>
    </xf>
    <xf numFmtId="0" fontId="4" fillId="0" borderId="19" xfId="7" applyFont="1" applyBorder="1" applyAlignment="1">
      <alignment horizontal="center" vertical="center" textRotation="90" wrapText="1"/>
    </xf>
    <xf numFmtId="0" fontId="4" fillId="0" borderId="30" xfId="7" applyFont="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Border="1" applyAlignment="1">
      <alignment horizontal="center" vertical="center" wrapText="1"/>
    </xf>
    <xf numFmtId="0" fontId="4" fillId="0" borderId="20" xfId="7" applyFont="1" applyBorder="1" applyAlignment="1">
      <alignment horizontal="center" vertical="center" wrapText="1"/>
    </xf>
    <xf numFmtId="0" fontId="4" fillId="0" borderId="31" xfId="7" applyFont="1" applyBorder="1" applyAlignment="1">
      <alignment horizontal="center" vertical="center" wrapText="1"/>
    </xf>
    <xf numFmtId="0" fontId="3" fillId="0" borderId="52" xfId="7" applyFont="1" applyBorder="1" applyAlignment="1">
      <alignment horizontal="center" vertical="center"/>
    </xf>
    <xf numFmtId="0" fontId="3" fillId="0" borderId="17" xfId="7" applyFont="1" applyBorder="1" applyAlignment="1">
      <alignment horizontal="center" vertical="center"/>
    </xf>
    <xf numFmtId="0" fontId="3" fillId="0" borderId="46" xfId="7" applyFont="1" applyBorder="1" applyAlignment="1">
      <alignment horizontal="center" vertical="center"/>
    </xf>
    <xf numFmtId="0" fontId="6" fillId="0" borderId="10" xfId="7" applyFont="1" applyBorder="1" applyAlignment="1">
      <alignment horizontal="center" vertical="center" textRotation="90" wrapText="1"/>
    </xf>
    <xf numFmtId="0" fontId="6" fillId="0" borderId="39" xfId="7" applyFont="1" applyBorder="1" applyAlignment="1">
      <alignment horizontal="center" vertical="center" textRotation="90" wrapText="1"/>
    </xf>
    <xf numFmtId="0" fontId="6" fillId="0" borderId="70" xfId="7" applyFont="1" applyBorder="1" applyAlignment="1">
      <alignment horizontal="center" vertical="center"/>
    </xf>
    <xf numFmtId="0" fontId="6" fillId="0" borderId="78" xfId="7" applyFont="1" applyBorder="1" applyAlignment="1">
      <alignment horizontal="center" vertical="center"/>
    </xf>
    <xf numFmtId="0" fontId="6" fillId="0" borderId="11" xfId="7" applyFont="1" applyBorder="1" applyAlignment="1">
      <alignment horizontal="center" vertical="center" textRotation="90" wrapText="1"/>
    </xf>
    <xf numFmtId="0" fontId="6" fillId="0" borderId="31" xfId="7" applyFont="1" applyBorder="1" applyAlignment="1">
      <alignment horizontal="center" vertical="center" textRotation="90" wrapText="1"/>
    </xf>
    <xf numFmtId="0" fontId="4" fillId="0" borderId="10" xfId="7" applyFont="1" applyBorder="1" applyAlignment="1">
      <alignment horizontal="center" vertical="center" wrapText="1"/>
    </xf>
    <xf numFmtId="0" fontId="4" fillId="0" borderId="39" xfId="7" applyFont="1" applyBorder="1" applyAlignment="1">
      <alignment horizontal="center" vertical="center" wrapText="1"/>
    </xf>
    <xf numFmtId="0" fontId="4" fillId="0" borderId="70" xfId="7" applyFont="1" applyBorder="1" applyAlignment="1">
      <alignment horizontal="center" vertical="center" wrapText="1"/>
    </xf>
    <xf numFmtId="0" fontId="4" fillId="0" borderId="62" xfId="7" applyFont="1" applyBorder="1" applyAlignment="1">
      <alignment horizontal="center" vertical="center" wrapText="1"/>
    </xf>
    <xf numFmtId="0" fontId="4" fillId="0" borderId="69" xfId="7" applyFont="1" applyBorder="1" applyAlignment="1">
      <alignment horizontal="center" vertical="center" wrapText="1"/>
    </xf>
    <xf numFmtId="0" fontId="6" fillId="0" borderId="50" xfId="7" applyFont="1" applyBorder="1" applyAlignment="1">
      <alignment horizontal="center" vertical="center" textRotation="90" wrapText="1"/>
    </xf>
    <xf numFmtId="0" fontId="6" fillId="0" borderId="18" xfId="7" applyFont="1" applyBorder="1" applyAlignment="1">
      <alignment horizontal="center" vertical="center" textRotation="90" wrapText="1"/>
    </xf>
    <xf numFmtId="0" fontId="6" fillId="0" borderId="42" xfId="7" applyFont="1" applyBorder="1" applyAlignment="1">
      <alignment horizontal="center" vertical="center" textRotation="90" wrapText="1"/>
    </xf>
    <xf numFmtId="0" fontId="5" fillId="0" borderId="52"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46" xfId="7" applyFont="1" applyBorder="1" applyAlignment="1">
      <alignment horizontal="center" vertical="center"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3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7" borderId="34"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35" xfId="7" applyNumberFormat="1" applyFont="1" applyFill="1" applyBorder="1" applyAlignment="1">
      <alignment horizontal="center" vertical="top"/>
    </xf>
    <xf numFmtId="49" fontId="3" fillId="8" borderId="7"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49" fontId="3" fillId="0" borderId="66" xfId="7" applyNumberFormat="1" applyFont="1" applyBorder="1" applyAlignment="1">
      <alignment horizontal="center" vertical="top"/>
    </xf>
    <xf numFmtId="49" fontId="3" fillId="0" borderId="59" xfId="7" applyNumberFormat="1" applyFont="1" applyBorder="1" applyAlignment="1">
      <alignment horizontal="center" vertical="top"/>
    </xf>
    <xf numFmtId="49" fontId="3" fillId="0" borderId="44" xfId="7" applyNumberFormat="1" applyFont="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0" fontId="3" fillId="0" borderId="50" xfId="7" applyFont="1" applyBorder="1" applyAlignment="1">
      <alignment horizontal="left" vertical="center" wrapText="1"/>
    </xf>
    <xf numFmtId="0" fontId="3" fillId="0" borderId="18" xfId="7" applyFont="1" applyBorder="1" applyAlignment="1">
      <alignment horizontal="left" vertical="center" wrapText="1"/>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Border="1" applyAlignment="1">
      <alignment horizontal="center" vertical="top" wrapText="1"/>
    </xf>
    <xf numFmtId="0" fontId="2" fillId="0" borderId="36" xfId="7" applyFont="1" applyBorder="1" applyAlignment="1">
      <alignment horizontal="center" vertical="top" wrapText="1"/>
    </xf>
    <xf numFmtId="1" fontId="2" fillId="0" borderId="27" xfId="7" applyNumberFormat="1"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16" xfId="7" applyNumberFormat="1" applyFont="1" applyBorder="1" applyAlignment="1">
      <alignment horizontal="center" vertical="top" wrapText="1"/>
    </xf>
    <xf numFmtId="1" fontId="2" fillId="0" borderId="56" xfId="7" applyNumberFormat="1" applyFont="1" applyBorder="1" applyAlignment="1">
      <alignment horizontal="center" vertical="top" wrapText="1"/>
    </xf>
    <xf numFmtId="0" fontId="4" fillId="0" borderId="8" xfId="7" applyFont="1" applyBorder="1" applyAlignment="1">
      <alignment horizontal="left" vertical="center" wrapText="1"/>
    </xf>
    <xf numFmtId="0" fontId="4" fillId="0" borderId="18" xfId="7" applyFont="1" applyBorder="1" applyAlignment="1">
      <alignment horizontal="left" vertical="center" wrapText="1"/>
    </xf>
    <xf numFmtId="0" fontId="4" fillId="0" borderId="55" xfId="7" applyFont="1" applyBorder="1" applyAlignment="1">
      <alignment horizontal="left" vertical="center" wrapText="1"/>
    </xf>
    <xf numFmtId="0" fontId="3" fillId="0" borderId="50" xfId="7" applyFont="1" applyBorder="1" applyAlignment="1">
      <alignment horizontal="left" vertical="top" wrapText="1"/>
    </xf>
    <xf numFmtId="0" fontId="3" fillId="0" borderId="18" xfId="7" applyFont="1" applyBorder="1" applyAlignment="1">
      <alignment horizontal="left" vertical="top" wrapText="1"/>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49" fontId="3" fillId="0" borderId="20" xfId="7" applyNumberFormat="1" applyFont="1" applyBorder="1" applyAlignment="1">
      <alignment horizontal="center" vertical="top"/>
    </xf>
    <xf numFmtId="49" fontId="3" fillId="0" borderId="31" xfId="7" applyNumberFormat="1" applyFont="1" applyBorder="1" applyAlignment="1">
      <alignment horizontal="center" vertical="top"/>
    </xf>
    <xf numFmtId="0" fontId="3" fillId="0" borderId="55" xfId="7" applyFont="1" applyBorder="1" applyAlignment="1">
      <alignment horizontal="left" vertical="center" wrapText="1"/>
    </xf>
    <xf numFmtId="49" fontId="3" fillId="8" borderId="26" xfId="7" applyNumberFormat="1" applyFont="1" applyFill="1" applyBorder="1" applyAlignment="1">
      <alignment horizontal="center" vertical="top"/>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3" fillId="0" borderId="27" xfId="7" applyFont="1" applyBorder="1" applyAlignment="1">
      <alignment wrapText="1"/>
    </xf>
    <xf numFmtId="0" fontId="3" fillId="0" borderId="20" xfId="7" applyFont="1" applyBorder="1" applyAlignment="1">
      <alignment wrapText="1"/>
    </xf>
    <xf numFmtId="0" fontId="3" fillId="0" borderId="31" xfId="7" applyFont="1" applyBorder="1" applyAlignment="1">
      <alignment wrapText="1"/>
    </xf>
    <xf numFmtId="0" fontId="42" fillId="0" borderId="34" xfId="7" applyFont="1" applyBorder="1" applyAlignment="1">
      <alignment horizontal="left" vertical="top" wrapText="1"/>
    </xf>
    <xf numFmtId="0" fontId="42" fillId="0" borderId="71" xfId="7" applyFont="1" applyBorder="1" applyAlignment="1">
      <alignment horizontal="left" vertical="top" wrapText="1"/>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0" fontId="4" fillId="0" borderId="34" xfId="7" applyFont="1" applyBorder="1" applyAlignment="1">
      <alignment horizontal="left" vertical="center" wrapText="1"/>
    </xf>
    <xf numFmtId="0" fontId="4" fillId="0" borderId="6" xfId="7" applyFont="1" applyBorder="1" applyAlignment="1">
      <alignment horizontal="left" vertical="center" wrapText="1"/>
    </xf>
    <xf numFmtId="0" fontId="4" fillId="0" borderId="39" xfId="7" applyFont="1" applyBorder="1" applyAlignment="1">
      <alignment horizontal="left" vertical="center" wrapText="1"/>
    </xf>
    <xf numFmtId="1" fontId="2" fillId="0" borderId="26" xfId="7" applyNumberFormat="1" applyFont="1" applyBorder="1" applyAlignment="1">
      <alignment horizontal="center" vertical="center" wrapText="1"/>
    </xf>
    <xf numFmtId="1" fontId="2" fillId="0" borderId="19" xfId="7" applyNumberFormat="1" applyFont="1" applyBorder="1" applyAlignment="1">
      <alignment horizontal="center" vertical="center" wrapText="1"/>
    </xf>
    <xf numFmtId="1" fontId="2" fillId="0" borderId="30" xfId="7" applyNumberFormat="1" applyFont="1" applyBorder="1" applyAlignment="1">
      <alignment horizontal="center" vertical="center" wrapText="1"/>
    </xf>
    <xf numFmtId="0" fontId="2" fillId="0" borderId="26" xfId="7" applyFont="1" applyBorder="1" applyAlignment="1">
      <alignment horizontal="center"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164" fontId="3" fillId="0" borderId="67" xfId="7" applyNumberFormat="1" applyFont="1" applyBorder="1" applyAlignment="1">
      <alignment horizontal="center" vertical="center"/>
    </xf>
    <xf numFmtId="164" fontId="3" fillId="0" borderId="0" xfId="7" applyNumberFormat="1" applyFont="1" applyAlignment="1">
      <alignment horizontal="center" vertical="center"/>
    </xf>
    <xf numFmtId="164"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15" borderId="18"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49" fontId="5" fillId="0" borderId="27" xfId="7" applyNumberFormat="1" applyFont="1" applyBorder="1" applyAlignment="1">
      <alignment horizontal="center" vertical="top"/>
    </xf>
    <xf numFmtId="49" fontId="5" fillId="0" borderId="20" xfId="7" applyNumberFormat="1" applyFont="1" applyBorder="1" applyAlignment="1">
      <alignment horizontal="center" vertical="top"/>
    </xf>
    <xf numFmtId="49" fontId="4" fillId="0" borderId="50" xfId="7" applyNumberFormat="1" applyFont="1" applyBorder="1" applyAlignment="1">
      <alignment horizontal="left" vertical="top" wrapText="1"/>
    </xf>
    <xf numFmtId="49" fontId="4" fillId="0" borderId="18" xfId="7" applyNumberFormat="1" applyFont="1" applyBorder="1" applyAlignment="1">
      <alignment horizontal="left" vertical="top"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50" xfId="7" applyFont="1" applyBorder="1" applyAlignment="1">
      <alignment horizontal="left" vertical="center" wrapText="1"/>
    </xf>
    <xf numFmtId="0" fontId="4" fillId="0" borderId="42"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1" fontId="4" fillId="0" borderId="50"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49" fontId="5" fillId="0" borderId="31" xfId="7" applyNumberFormat="1" applyFont="1" applyBorder="1" applyAlignment="1">
      <alignment horizontal="center" vertical="top"/>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1" fontId="4" fillId="0" borderId="45" xfId="7" applyNumberFormat="1" applyFont="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4" fillId="11" borderId="6" xfId="7" applyFont="1" applyFill="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0" fontId="3" fillId="0" borderId="47" xfId="7" applyFont="1" applyBorder="1" applyAlignment="1">
      <alignment vertical="top" wrapText="1"/>
    </xf>
    <xf numFmtId="49" fontId="3" fillId="7" borderId="66" xfId="7" applyNumberFormat="1" applyFont="1" applyFill="1" applyBorder="1" applyAlignment="1">
      <alignment horizontal="center" vertical="top"/>
    </xf>
    <xf numFmtId="49" fontId="3" fillId="7" borderId="59"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49" fontId="3" fillId="0" borderId="27" xfId="7" applyNumberFormat="1" applyFont="1" applyBorder="1" applyAlignment="1">
      <alignment horizontal="center" vertical="top"/>
    </xf>
    <xf numFmtId="0" fontId="3" fillId="0" borderId="55" xfId="7" applyFont="1" applyBorder="1" applyAlignment="1">
      <alignment horizontal="left" vertical="top"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49" fontId="2" fillId="0" borderId="5" xfId="7" applyNumberFormat="1" applyFont="1" applyBorder="1" applyAlignment="1">
      <alignment horizontal="center" vertical="top"/>
    </xf>
    <xf numFmtId="49" fontId="2" fillId="0" borderId="12" xfId="7" applyNumberFormat="1" applyFont="1" applyBorder="1" applyAlignment="1">
      <alignment horizontal="center" vertical="top"/>
    </xf>
    <xf numFmtId="49" fontId="3" fillId="8" borderId="22" xfId="7" applyNumberFormat="1" applyFont="1" applyFill="1" applyBorder="1" applyAlignment="1">
      <alignment horizontal="right" vertical="top"/>
    </xf>
    <xf numFmtId="0" fontId="4" fillId="0" borderId="75" xfId="7" applyFont="1" applyBorder="1" applyAlignment="1">
      <alignment vertical="center" wrapText="1"/>
    </xf>
    <xf numFmtId="0" fontId="4" fillId="0" borderId="45" xfId="7" applyFont="1" applyBorder="1" applyAlignment="1">
      <alignment vertical="center" wrapText="1"/>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49" fontId="2" fillId="0" borderId="30" xfId="7" applyNumberFormat="1" applyFont="1" applyBorder="1" applyAlignment="1">
      <alignment horizontal="center" vertical="center" wrapText="1"/>
    </xf>
    <xf numFmtId="0" fontId="4" fillId="0" borderId="25" xfId="7" applyFont="1" applyBorder="1" applyAlignment="1">
      <alignment vertical="center" wrapText="1"/>
    </xf>
    <xf numFmtId="0" fontId="4" fillId="0" borderId="63" xfId="7" applyFont="1" applyBorder="1" applyAlignment="1">
      <alignment vertical="center" wrapText="1"/>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2" fontId="21" fillId="6" borderId="32" xfId="7" applyNumberFormat="1" applyFont="1" applyFill="1" applyBorder="1" applyAlignment="1">
      <alignment horizontal="center" vertical="top" wrapText="1"/>
    </xf>
    <xf numFmtId="2" fontId="21" fillId="6" borderId="23" xfId="7" applyNumberFormat="1" applyFont="1" applyFill="1" applyBorder="1" applyAlignment="1">
      <alignment horizontal="center" vertical="top" wrapText="1"/>
    </xf>
    <xf numFmtId="2" fontId="21" fillId="6" borderId="24" xfId="7" applyNumberFormat="1" applyFont="1" applyFill="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2" fontId="22" fillId="0" borderId="52" xfId="7" applyNumberFormat="1" applyFont="1" applyBorder="1" applyAlignment="1">
      <alignment horizontal="center" vertical="top" wrapText="1"/>
    </xf>
    <xf numFmtId="2" fontId="22" fillId="0" borderId="17" xfId="7" applyNumberFormat="1" applyFont="1" applyBorder="1" applyAlignment="1">
      <alignment horizontal="center" vertical="top" wrapText="1"/>
    </xf>
    <xf numFmtId="2" fontId="22" fillId="0" borderId="46" xfId="7" applyNumberFormat="1" applyFont="1" applyBorder="1" applyAlignment="1">
      <alignment horizontal="center" vertical="top" wrapText="1"/>
    </xf>
    <xf numFmtId="49" fontId="5" fillId="8" borderId="22" xfId="7" applyNumberFormat="1" applyFont="1" applyFill="1" applyBorder="1" applyAlignment="1">
      <alignment horizontal="right" vertical="top"/>
    </xf>
    <xf numFmtId="49" fontId="5" fillId="8" borderId="23" xfId="7" applyNumberFormat="1" applyFont="1" applyFill="1" applyBorder="1" applyAlignment="1">
      <alignment horizontal="right" vertical="top"/>
    </xf>
    <xf numFmtId="49" fontId="5" fillId="7" borderId="22" xfId="7" applyNumberFormat="1" applyFont="1" applyFill="1" applyBorder="1" applyAlignment="1">
      <alignment horizontal="right" vertical="top"/>
    </xf>
    <xf numFmtId="49" fontId="5" fillId="7" borderId="23"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49" fontId="5" fillId="11" borderId="24" xfId="7" applyNumberFormat="1" applyFont="1" applyFill="1" applyBorder="1" applyAlignment="1">
      <alignment horizontal="right" vertical="top"/>
    </xf>
    <xf numFmtId="0" fontId="5" fillId="11" borderId="23" xfId="7" applyFont="1" applyFill="1" applyBorder="1" applyAlignment="1">
      <alignment horizontal="right" vertical="top"/>
    </xf>
    <xf numFmtId="0" fontId="5" fillId="11" borderId="24" xfId="7" applyFont="1" applyFill="1" applyBorder="1" applyAlignment="1">
      <alignment horizontal="right" vertical="top"/>
    </xf>
    <xf numFmtId="49" fontId="5" fillId="14" borderId="32" xfId="7" applyNumberFormat="1" applyFont="1" applyFill="1" applyBorder="1" applyAlignment="1">
      <alignment horizontal="right" vertical="top"/>
    </xf>
    <xf numFmtId="49" fontId="5" fillId="14" borderId="23" xfId="7" applyNumberFormat="1" applyFont="1" applyFill="1" applyBorder="1" applyAlignment="1">
      <alignment horizontal="right" vertical="top"/>
    </xf>
    <xf numFmtId="49" fontId="5" fillId="14" borderId="24" xfId="7" applyNumberFormat="1" applyFont="1" applyFill="1" applyBorder="1" applyAlignment="1">
      <alignment horizontal="right" vertical="top"/>
    </xf>
    <xf numFmtId="0" fontId="20" fillId="0" borderId="43" xfId="7" applyFont="1" applyBorder="1" applyAlignment="1">
      <alignment horizontal="right" vertical="top"/>
    </xf>
    <xf numFmtId="0" fontId="5"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12" fillId="5" borderId="23" xfId="7" applyNumberFormat="1" applyFont="1" applyFill="1" applyBorder="1" applyAlignment="1">
      <alignment horizontal="center" vertical="top" wrapText="1"/>
    </xf>
    <xf numFmtId="2" fontId="12" fillId="5" borderId="24" xfId="7" applyNumberFormat="1" applyFont="1" applyFill="1" applyBorder="1" applyAlignment="1">
      <alignment horizontal="center" vertical="top" wrapText="1"/>
    </xf>
    <xf numFmtId="0" fontId="6" fillId="0" borderId="61" xfId="7" applyFont="1" applyBorder="1" applyAlignment="1">
      <alignment horizontal="left" vertical="top" wrapText="1"/>
    </xf>
    <xf numFmtId="0" fontId="7" fillId="0" borderId="57" xfId="7" applyBorder="1" applyAlignment="1">
      <alignment vertical="top" wrapText="1"/>
    </xf>
    <xf numFmtId="0" fontId="7" fillId="0" borderId="56" xfId="7" applyBorder="1" applyAlignment="1">
      <alignment vertical="top" wrapText="1"/>
    </xf>
    <xf numFmtId="164" fontId="22" fillId="0" borderId="62" xfId="7" applyNumberFormat="1" applyFont="1" applyBorder="1" applyAlignment="1">
      <alignment horizontal="center" vertical="top" wrapText="1"/>
    </xf>
    <xf numFmtId="164" fontId="22" fillId="0" borderId="69" xfId="7" applyNumberFormat="1" applyFont="1" applyBorder="1" applyAlignment="1">
      <alignment horizontal="center" vertical="top" wrapText="1"/>
    </xf>
    <xf numFmtId="164" fontId="22" fillId="0" borderId="52" xfId="7" applyNumberFormat="1" applyFont="1" applyBorder="1" applyAlignment="1">
      <alignment horizontal="center" vertical="top" wrapText="1"/>
    </xf>
    <xf numFmtId="164" fontId="22" fillId="0" borderId="17" xfId="7" applyNumberFormat="1" applyFont="1" applyBorder="1" applyAlignment="1">
      <alignment horizontal="center" vertical="top" wrapText="1"/>
    </xf>
    <xf numFmtId="164" fontId="22" fillId="0" borderId="46" xfId="7" applyNumberFormat="1" applyFont="1" applyBorder="1" applyAlignment="1">
      <alignment horizontal="center" vertical="top" wrapText="1"/>
    </xf>
    <xf numFmtId="0" fontId="6"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2" fontId="22" fillId="0" borderId="53" xfId="7" applyNumberFormat="1" applyFont="1" applyBorder="1" applyAlignment="1">
      <alignment horizontal="center" vertical="top" wrapText="1"/>
    </xf>
    <xf numFmtId="2" fontId="22" fillId="0" borderId="21" xfId="7" applyNumberFormat="1" applyFont="1" applyBorder="1" applyAlignment="1">
      <alignment horizontal="center" vertical="top" wrapText="1"/>
    </xf>
    <xf numFmtId="2" fontId="22" fillId="0" borderId="48" xfId="7" applyNumberFormat="1" applyFont="1" applyBorder="1" applyAlignment="1">
      <alignment horizontal="center" vertical="top" wrapText="1"/>
    </xf>
    <xf numFmtId="0" fontId="5"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4" fontId="21" fillId="6" borderId="32" xfId="7" applyNumberFormat="1" applyFont="1" applyFill="1" applyBorder="1" applyAlignment="1">
      <alignment horizontal="center" vertical="top" wrapText="1"/>
    </xf>
    <xf numFmtId="164" fontId="21" fillId="6" borderId="23" xfId="7" applyNumberFormat="1" applyFont="1" applyFill="1" applyBorder="1" applyAlignment="1">
      <alignment horizontal="center" vertical="top" wrapText="1"/>
    </xf>
    <xf numFmtId="164" fontId="21" fillId="6" borderId="24" xfId="7" applyNumberFormat="1" applyFont="1" applyFill="1" applyBorder="1" applyAlignment="1">
      <alignment horizontal="center" vertical="top" wrapText="1"/>
    </xf>
    <xf numFmtId="0" fontId="6" fillId="0" borderId="54" xfId="7" applyFont="1" applyBorder="1" applyAlignment="1">
      <alignment horizontal="left"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2" fontId="22" fillId="0" borderId="54" xfId="7" applyNumberFormat="1" applyFont="1" applyBorder="1" applyAlignment="1">
      <alignment horizontal="center" vertical="top" wrapText="1"/>
    </xf>
    <xf numFmtId="2" fontId="22" fillId="0" borderId="62" xfId="7" applyNumberFormat="1" applyFont="1" applyBorder="1" applyAlignment="1">
      <alignment horizontal="center" vertical="top" wrapText="1"/>
    </xf>
    <xf numFmtId="2" fontId="22" fillId="0" borderId="69" xfId="7" applyNumberFormat="1" applyFont="1" applyBorder="1" applyAlignment="1">
      <alignment horizontal="center" vertical="top" wrapText="1"/>
    </xf>
    <xf numFmtId="0" fontId="7" fillId="0" borderId="70" xfId="7" applyBorder="1" applyAlignment="1">
      <alignment vertical="top" wrapText="1"/>
    </xf>
    <xf numFmtId="0" fontId="7" fillId="0" borderId="62" xfId="7" applyBorder="1" applyAlignment="1">
      <alignment vertical="top" wrapText="1"/>
    </xf>
    <xf numFmtId="0" fontId="7" fillId="0" borderId="69" xfId="7" applyBorder="1" applyAlignment="1">
      <alignmen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7" fillId="0" borderId="0" xfId="0" applyFont="1" applyAlignment="1">
      <alignment horizontal="left" wrapText="1"/>
    </xf>
    <xf numFmtId="0" fontId="52" fillId="0" borderId="0" xfId="0" applyFont="1" applyAlignment="1">
      <alignment horizontal="left" wrapText="1"/>
    </xf>
    <xf numFmtId="0" fontId="59" fillId="0" borderId="15" xfId="0" applyFont="1" applyBorder="1" applyAlignment="1">
      <alignment horizontal="center" vertical="center" textRotation="90" wrapText="1"/>
    </xf>
    <xf numFmtId="0" fontId="59" fillId="0" borderId="61" xfId="0" applyFont="1" applyBorder="1" applyAlignment="1">
      <alignment horizontal="center" vertical="center" textRotation="90" wrapText="1"/>
    </xf>
    <xf numFmtId="0" fontId="59" fillId="0" borderId="13" xfId="0" applyFont="1" applyBorder="1" applyAlignment="1">
      <alignment horizontal="center" vertical="center" textRotation="90" wrapText="1"/>
    </xf>
    <xf numFmtId="0" fontId="59" fillId="0" borderId="14" xfId="0" applyFont="1" applyBorder="1" applyAlignment="1">
      <alignment horizontal="center" vertical="center" textRotation="90" wrapText="1"/>
    </xf>
    <xf numFmtId="0" fontId="59" fillId="0" borderId="57" xfId="0" applyFont="1" applyBorder="1" applyAlignment="1">
      <alignment horizontal="center" vertical="center" textRotation="90" wrapText="1"/>
    </xf>
    <xf numFmtId="0" fontId="59" fillId="0" borderId="1" xfId="0" applyFont="1" applyBorder="1" applyAlignment="1">
      <alignment horizontal="center" vertical="center" textRotation="90" wrapText="1"/>
    </xf>
    <xf numFmtId="0" fontId="59" fillId="0" borderId="26" xfId="0" applyFont="1" applyBorder="1" applyAlignment="1">
      <alignment horizontal="center" vertical="center" textRotation="90" wrapText="1"/>
    </xf>
    <xf numFmtId="0" fontId="52" fillId="0" borderId="19" xfId="0" applyFont="1" applyBorder="1" applyAlignment="1">
      <alignment horizontal="center" vertical="center" textRotation="90" wrapText="1"/>
    </xf>
    <xf numFmtId="0" fontId="52" fillId="0" borderId="30" xfId="0" applyFont="1" applyBorder="1" applyAlignment="1">
      <alignment horizontal="center" vertical="center" textRotation="90" wrapText="1"/>
    </xf>
    <xf numFmtId="0" fontId="57" fillId="0" borderId="27"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31" xfId="0" applyFont="1" applyBorder="1" applyAlignment="1">
      <alignment horizontal="center" vertical="center" wrapText="1"/>
    </xf>
    <xf numFmtId="0" fontId="59" fillId="0" borderId="50" xfId="0" applyFont="1" applyBorder="1" applyAlignment="1">
      <alignment horizontal="center" vertical="center" textRotation="90" wrapText="1"/>
    </xf>
    <xf numFmtId="0" fontId="59" fillId="0" borderId="18" xfId="0" applyFont="1" applyBorder="1" applyAlignment="1">
      <alignment horizontal="center" vertical="center" textRotation="90" wrapText="1"/>
    </xf>
    <xf numFmtId="0" fontId="59" fillId="0" borderId="42" xfId="0" applyFont="1" applyBorder="1" applyAlignment="1">
      <alignment horizontal="center" vertical="center" textRotation="90" wrapText="1"/>
    </xf>
    <xf numFmtId="0" fontId="59" fillId="0" borderId="36" xfId="0" applyFont="1" applyBorder="1" applyAlignment="1">
      <alignment horizontal="center" vertical="center"/>
    </xf>
    <xf numFmtId="0" fontId="59" fillId="0" borderId="74" xfId="0" applyFont="1" applyBorder="1" applyAlignment="1">
      <alignment horizontal="center" vertical="center"/>
    </xf>
    <xf numFmtId="0" fontId="59" fillId="0" borderId="17" xfId="0" applyFont="1" applyBorder="1" applyAlignment="1">
      <alignment horizontal="center" vertical="center" textRotation="90" wrapText="1"/>
    </xf>
    <xf numFmtId="0" fontId="59" fillId="0" borderId="62" xfId="0" applyFont="1" applyBorder="1" applyAlignment="1">
      <alignment horizontal="center" vertical="center" textRotation="90" wrapText="1"/>
    </xf>
    <xf numFmtId="0" fontId="59" fillId="0" borderId="21" xfId="0" applyFont="1" applyBorder="1" applyAlignment="1">
      <alignment horizontal="center" vertical="center" textRotation="90" wrapText="1"/>
    </xf>
    <xf numFmtId="0" fontId="62" fillId="0" borderId="15"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6" xfId="0" applyFont="1" applyBorder="1" applyAlignment="1">
      <alignment horizontal="center" vertical="center" wrapText="1"/>
    </xf>
    <xf numFmtId="0" fontId="60" fillId="0" borderId="67" xfId="0" applyFont="1" applyBorder="1" applyAlignment="1">
      <alignment horizontal="center" vertical="center" textRotation="90" wrapText="1"/>
    </xf>
    <xf numFmtId="0" fontId="60" fillId="0" borderId="0" xfId="0" applyFont="1" applyAlignment="1">
      <alignment horizontal="center" vertical="center" textRotation="90" wrapText="1"/>
    </xf>
    <xf numFmtId="0" fontId="60" fillId="0" borderId="43" xfId="0" applyFont="1" applyBorder="1" applyAlignment="1">
      <alignment horizontal="center" vertical="center" textRotation="90" wrapText="1"/>
    </xf>
    <xf numFmtId="0" fontId="60" fillId="0" borderId="50" xfId="0" applyFont="1" applyBorder="1" applyAlignment="1">
      <alignment horizontal="center" vertical="center" textRotation="90" wrapText="1"/>
    </xf>
    <xf numFmtId="0" fontId="60" fillId="0" borderId="18" xfId="0" applyFont="1" applyBorder="1" applyAlignment="1">
      <alignment horizontal="center" vertical="center" textRotation="90" wrapText="1"/>
    </xf>
    <xf numFmtId="0" fontId="60" fillId="0" borderId="42" xfId="0" applyFont="1" applyBorder="1" applyAlignment="1">
      <alignment horizontal="center" vertical="center" textRotation="90" wrapText="1"/>
    </xf>
    <xf numFmtId="0" fontId="62" fillId="0" borderId="52" xfId="0" applyFont="1" applyBorder="1" applyAlignment="1">
      <alignment horizontal="center" vertical="center"/>
    </xf>
    <xf numFmtId="0" fontId="62" fillId="0" borderId="17" xfId="0" applyFont="1" applyBorder="1" applyAlignment="1">
      <alignment horizontal="center" vertical="center"/>
    </xf>
    <xf numFmtId="0" fontId="62" fillId="0" borderId="46" xfId="0" applyFont="1" applyBorder="1" applyAlignment="1">
      <alignment horizontal="center" vertical="center"/>
    </xf>
    <xf numFmtId="0" fontId="59" fillId="0" borderId="10" xfId="0" applyFont="1" applyBorder="1" applyAlignment="1">
      <alignment horizontal="center" vertical="center" textRotation="90" wrapText="1"/>
    </xf>
    <xf numFmtId="0" fontId="59" fillId="0" borderId="39" xfId="0" applyFont="1" applyBorder="1" applyAlignment="1">
      <alignment horizontal="center" vertical="center" textRotation="90" wrapText="1"/>
    </xf>
    <xf numFmtId="0" fontId="59" fillId="0" borderId="57" xfId="0" applyFont="1" applyBorder="1" applyAlignment="1">
      <alignment horizontal="center" vertical="center"/>
    </xf>
    <xf numFmtId="0" fontId="59" fillId="0" borderId="11" xfId="0" applyFont="1" applyBorder="1" applyAlignment="1">
      <alignment horizontal="center" vertical="center" textRotation="90" wrapText="1"/>
    </xf>
    <xf numFmtId="0" fontId="59" fillId="0" borderId="31" xfId="0" applyFont="1" applyBorder="1" applyAlignment="1">
      <alignment horizontal="center" vertical="center" textRotation="90" wrapText="1"/>
    </xf>
    <xf numFmtId="0" fontId="57" fillId="0" borderId="10" xfId="0" applyFont="1" applyBorder="1" applyAlignment="1">
      <alignment horizontal="center" vertical="center" wrapText="1"/>
    </xf>
    <xf numFmtId="0" fontId="57" fillId="0" borderId="39" xfId="0" applyFont="1" applyBorder="1" applyAlignment="1">
      <alignment horizontal="center" vertical="center" wrapText="1"/>
    </xf>
    <xf numFmtId="0" fontId="57" fillId="2" borderId="22" xfId="0" applyFont="1" applyFill="1" applyBorder="1" applyAlignment="1">
      <alignment horizontal="left" vertical="top" wrapText="1"/>
    </xf>
    <xf numFmtId="0" fontId="57" fillId="2" borderId="23" xfId="0" applyFont="1" applyFill="1" applyBorder="1" applyAlignment="1">
      <alignment horizontal="left" vertical="top" wrapText="1"/>
    </xf>
    <xf numFmtId="0" fontId="57" fillId="2" borderId="24" xfId="0" applyFont="1" applyFill="1" applyBorder="1" applyAlignment="1">
      <alignment horizontal="left" vertical="top" wrapText="1"/>
    </xf>
    <xf numFmtId="49" fontId="62" fillId="11" borderId="66" xfId="0" applyNumberFormat="1" applyFont="1" applyFill="1" applyBorder="1" applyAlignment="1">
      <alignment horizontal="center" vertical="top" wrapText="1"/>
    </xf>
    <xf numFmtId="49" fontId="62" fillId="11" borderId="67" xfId="0" applyNumberFormat="1" applyFont="1" applyFill="1" applyBorder="1" applyAlignment="1">
      <alignment horizontal="center" vertical="top" wrapText="1"/>
    </xf>
    <xf numFmtId="49" fontId="62" fillId="11" borderId="75" xfId="0" applyNumberFormat="1" applyFont="1" applyFill="1" applyBorder="1" applyAlignment="1">
      <alignment horizontal="center" vertical="top" wrapText="1"/>
    </xf>
    <xf numFmtId="49" fontId="62" fillId="11" borderId="44" xfId="0" applyNumberFormat="1" applyFont="1" applyFill="1" applyBorder="1" applyAlignment="1">
      <alignment horizontal="center" vertical="top" wrapText="1"/>
    </xf>
    <xf numFmtId="49" fontId="62" fillId="11" borderId="43" xfId="0" applyNumberFormat="1" applyFont="1" applyFill="1" applyBorder="1" applyAlignment="1">
      <alignment horizontal="center" vertical="top" wrapText="1"/>
    </xf>
    <xf numFmtId="49" fontId="62" fillId="11" borderId="45" xfId="0" applyNumberFormat="1" applyFont="1" applyFill="1" applyBorder="1" applyAlignment="1">
      <alignment horizontal="center" vertical="top" wrapText="1"/>
    </xf>
    <xf numFmtId="49" fontId="60" fillId="11" borderId="22" xfId="0" applyNumberFormat="1" applyFont="1" applyFill="1" applyBorder="1" applyAlignment="1">
      <alignment horizontal="left" vertical="top" wrapText="1"/>
    </xf>
    <xf numFmtId="49" fontId="60" fillId="11" borderId="23" xfId="0" applyNumberFormat="1" applyFont="1" applyFill="1" applyBorder="1" applyAlignment="1">
      <alignment horizontal="left" vertical="top" wrapText="1"/>
    </xf>
    <xf numFmtId="49" fontId="60" fillId="11" borderId="24" xfId="0" applyNumberFormat="1" applyFont="1" applyFill="1" applyBorder="1" applyAlignment="1">
      <alignment horizontal="left" vertical="top" wrapText="1"/>
    </xf>
    <xf numFmtId="49" fontId="62" fillId="2" borderId="52" xfId="0" applyNumberFormat="1" applyFont="1" applyFill="1" applyBorder="1" applyAlignment="1">
      <alignment horizontal="center" vertical="top"/>
    </xf>
    <xf numFmtId="49" fontId="62" fillId="2" borderId="59" xfId="0" applyNumberFormat="1" applyFont="1" applyFill="1" applyBorder="1" applyAlignment="1">
      <alignment horizontal="center" vertical="top"/>
    </xf>
    <xf numFmtId="49" fontId="62" fillId="2" borderId="53" xfId="0" applyNumberFormat="1" applyFont="1" applyFill="1" applyBorder="1" applyAlignment="1">
      <alignment horizontal="center" vertical="top"/>
    </xf>
    <xf numFmtId="49" fontId="62" fillId="3" borderId="14" xfId="0" applyNumberFormat="1" applyFont="1" applyFill="1" applyBorder="1" applyAlignment="1">
      <alignment horizontal="center" vertical="top"/>
    </xf>
    <xf numFmtId="49" fontId="62" fillId="3" borderId="19" xfId="0" applyNumberFormat="1" applyFont="1" applyFill="1" applyBorder="1" applyAlignment="1">
      <alignment horizontal="center" vertical="top"/>
    </xf>
    <xf numFmtId="49" fontId="62" fillId="3" borderId="1" xfId="0" applyNumberFormat="1" applyFont="1" applyFill="1" applyBorder="1" applyAlignment="1">
      <alignment horizontal="center" vertical="top"/>
    </xf>
    <xf numFmtId="49" fontId="62" fillId="11" borderId="26" xfId="0" applyNumberFormat="1" applyFont="1" applyFill="1" applyBorder="1" applyAlignment="1">
      <alignment horizontal="center" vertical="top" wrapText="1"/>
    </xf>
    <xf numFmtId="49" fontId="62" fillId="11" borderId="19" xfId="0" applyNumberFormat="1" applyFont="1" applyFill="1" applyBorder="1" applyAlignment="1">
      <alignment horizontal="center" vertical="top" wrapText="1"/>
    </xf>
    <xf numFmtId="0" fontId="52" fillId="11" borderId="19" xfId="0" applyFont="1" applyFill="1" applyBorder="1" applyAlignment="1">
      <alignment horizontal="center" vertical="top" wrapText="1"/>
    </xf>
    <xf numFmtId="49" fontId="62" fillId="0" borderId="14" xfId="0" applyNumberFormat="1" applyFont="1" applyBorder="1" applyAlignment="1">
      <alignment horizontal="center" vertical="top"/>
    </xf>
    <xf numFmtId="49" fontId="62" fillId="0" borderId="19" xfId="0" applyNumberFormat="1" applyFont="1" applyBorder="1" applyAlignment="1">
      <alignment horizontal="center" vertical="top"/>
    </xf>
    <xf numFmtId="49" fontId="62" fillId="0" borderId="9" xfId="0" applyNumberFormat="1" applyFont="1" applyBorder="1" applyAlignment="1">
      <alignment horizontal="center" vertical="top"/>
    </xf>
    <xf numFmtId="0" fontId="57" fillId="0" borderId="27" xfId="0" applyFont="1" applyBorder="1" applyAlignment="1">
      <alignment vertical="top" wrapText="1"/>
    </xf>
    <xf numFmtId="0" fontId="57" fillId="0" borderId="20" xfId="0" applyFont="1" applyBorder="1" applyAlignment="1">
      <alignment vertical="top" wrapText="1"/>
    </xf>
    <xf numFmtId="0" fontId="57" fillId="0" borderId="31" xfId="0" applyFont="1" applyBorder="1" applyAlignment="1">
      <alignment vertical="top" wrapText="1"/>
    </xf>
    <xf numFmtId="49" fontId="58" fillId="0" borderId="5" xfId="0" applyNumberFormat="1" applyFont="1" applyBorder="1" applyAlignment="1">
      <alignment horizontal="center" vertical="top"/>
    </xf>
    <xf numFmtId="49" fontId="59" fillId="0" borderId="8" xfId="0" applyNumberFormat="1" applyFont="1" applyBorder="1" applyAlignment="1">
      <alignment horizontal="center" vertical="top"/>
    </xf>
    <xf numFmtId="49" fontId="59" fillId="0" borderId="12" xfId="0" applyNumberFormat="1" applyFont="1" applyBorder="1" applyAlignment="1">
      <alignment horizontal="center" vertical="top"/>
    </xf>
    <xf numFmtId="49" fontId="59" fillId="0" borderId="5" xfId="0" applyNumberFormat="1" applyFont="1" applyBorder="1" applyAlignment="1">
      <alignment horizontal="center" vertical="top"/>
    </xf>
    <xf numFmtId="49" fontId="59" fillId="0" borderId="55" xfId="0" applyNumberFormat="1" applyFont="1" applyBorder="1" applyAlignment="1">
      <alignment horizontal="center" vertical="top"/>
    </xf>
    <xf numFmtId="49" fontId="59" fillId="0" borderId="51" xfId="0" applyNumberFormat="1" applyFont="1" applyBorder="1" applyAlignment="1">
      <alignment horizontal="center" vertical="top"/>
    </xf>
    <xf numFmtId="0" fontId="60" fillId="0" borderId="10" xfId="5" applyFont="1" applyFill="1" applyBorder="1" applyAlignment="1" applyProtection="1">
      <alignment vertical="top" wrapText="1"/>
      <protection locked="0"/>
    </xf>
    <xf numFmtId="0" fontId="52" fillId="0" borderId="71" xfId="0" applyFont="1" applyBorder="1" applyAlignment="1">
      <alignment vertical="top" wrapText="1"/>
    </xf>
    <xf numFmtId="0" fontId="52" fillId="11" borderId="30" xfId="0" applyFont="1" applyFill="1" applyBorder="1" applyAlignment="1">
      <alignment horizontal="center" vertical="top" wrapText="1"/>
    </xf>
    <xf numFmtId="49" fontId="62" fillId="0" borderId="1" xfId="0" applyNumberFormat="1" applyFont="1" applyBorder="1" applyAlignment="1">
      <alignment horizontal="center" vertical="top"/>
    </xf>
    <xf numFmtId="49" fontId="62" fillId="3" borderId="32" xfId="0" applyNumberFormat="1" applyFont="1" applyFill="1" applyBorder="1" applyAlignment="1">
      <alignment horizontal="right" vertical="top"/>
    </xf>
    <xf numFmtId="49" fontId="62" fillId="3" borderId="23" xfId="0" applyNumberFormat="1" applyFont="1" applyFill="1" applyBorder="1" applyAlignment="1">
      <alignment horizontal="right" vertical="top"/>
    </xf>
    <xf numFmtId="49" fontId="62" fillId="3" borderId="24" xfId="0" applyNumberFormat="1" applyFont="1" applyFill="1" applyBorder="1" applyAlignment="1">
      <alignment horizontal="right" vertical="top"/>
    </xf>
    <xf numFmtId="0" fontId="52" fillId="11" borderId="23" xfId="0" applyFont="1" applyFill="1" applyBorder="1" applyAlignment="1">
      <alignment horizontal="left" vertical="top" wrapText="1"/>
    </xf>
    <xf numFmtId="0" fontId="52" fillId="11" borderId="24" xfId="0" applyFont="1" applyFill="1" applyBorder="1" applyAlignment="1">
      <alignment horizontal="left" vertical="top" wrapText="1"/>
    </xf>
    <xf numFmtId="0" fontId="60" fillId="0" borderId="66" xfId="0" applyFont="1" applyBorder="1" applyAlignment="1">
      <alignment horizontal="left" vertical="top" wrapText="1"/>
    </xf>
    <xf numFmtId="0" fontId="52" fillId="0" borderId="44" xfId="0" applyFont="1" applyBorder="1" applyAlignment="1">
      <alignment horizontal="left" vertical="top" wrapText="1"/>
    </xf>
    <xf numFmtId="49" fontId="60" fillId="0" borderId="75" xfId="5" applyNumberFormat="1" applyFont="1" applyFill="1" applyBorder="1" applyAlignment="1">
      <alignment vertical="top" wrapText="1"/>
    </xf>
    <xf numFmtId="49" fontId="60" fillId="0" borderId="45" xfId="5" applyNumberFormat="1" applyFont="1" applyFill="1" applyBorder="1" applyAlignment="1">
      <alignment vertical="top" wrapText="1"/>
    </xf>
    <xf numFmtId="0" fontId="60" fillId="0" borderId="50" xfId="0" applyFont="1" applyBorder="1" applyAlignment="1">
      <alignment horizontal="center" vertical="top" wrapText="1"/>
    </xf>
    <xf numFmtId="0" fontId="60" fillId="0" borderId="42" xfId="0" applyFont="1" applyBorder="1" applyAlignment="1">
      <alignment horizontal="center" vertical="top" wrapText="1"/>
    </xf>
    <xf numFmtId="0" fontId="76" fillId="2" borderId="22" xfId="0" applyFont="1" applyFill="1" applyBorder="1" applyAlignment="1">
      <alignment horizontal="left" vertical="top" wrapText="1"/>
    </xf>
    <xf numFmtId="0" fontId="52" fillId="0" borderId="23" xfId="0" applyFont="1" applyBorder="1" applyAlignment="1">
      <alignment horizontal="left" vertical="top" wrapText="1"/>
    </xf>
    <xf numFmtId="0" fontId="60" fillId="0" borderId="18" xfId="0" applyFont="1" applyBorder="1" applyAlignment="1">
      <alignment horizontal="center" vertical="top" wrapText="1"/>
    </xf>
    <xf numFmtId="49" fontId="62" fillId="0" borderId="30" xfId="0" applyNumberFormat="1" applyFont="1" applyBorder="1" applyAlignment="1">
      <alignment horizontal="center" vertical="top"/>
    </xf>
    <xf numFmtId="49" fontId="62" fillId="11" borderId="23" xfId="0" applyNumberFormat="1" applyFont="1" applyFill="1" applyBorder="1" applyAlignment="1">
      <alignment horizontal="right" vertical="top"/>
    </xf>
    <xf numFmtId="49" fontId="62" fillId="11" borderId="24" xfId="0" applyNumberFormat="1" applyFont="1" applyFill="1" applyBorder="1" applyAlignment="1">
      <alignment horizontal="right" vertical="top"/>
    </xf>
    <xf numFmtId="49" fontId="62" fillId="11" borderId="22" xfId="0" applyNumberFormat="1" applyFont="1" applyFill="1" applyBorder="1" applyAlignment="1">
      <alignment horizontal="right" vertical="top"/>
    </xf>
    <xf numFmtId="49" fontId="62" fillId="7" borderId="4" xfId="0" applyNumberFormat="1" applyFont="1" applyFill="1" applyBorder="1" applyAlignment="1">
      <alignment horizontal="right" vertical="top"/>
    </xf>
    <xf numFmtId="49" fontId="62" fillId="7" borderId="60" xfId="0" applyNumberFormat="1" applyFont="1" applyFill="1" applyBorder="1" applyAlignment="1">
      <alignment horizontal="right" vertical="top"/>
    </xf>
    <xf numFmtId="0" fontId="62" fillId="0" borderId="22" xfId="0" applyFont="1" applyBorder="1" applyAlignment="1">
      <alignment horizontal="left" vertical="top" wrapText="1"/>
    </xf>
    <xf numFmtId="0" fontId="62" fillId="0" borderId="23" xfId="0" applyFont="1" applyBorder="1" applyAlignment="1">
      <alignment horizontal="left" vertical="top" wrapText="1"/>
    </xf>
    <xf numFmtId="49" fontId="62" fillId="11" borderId="22" xfId="0" applyNumberFormat="1" applyFont="1" applyFill="1" applyBorder="1" applyAlignment="1">
      <alignment horizontal="left" vertical="top" wrapText="1"/>
    </xf>
    <xf numFmtId="49" fontId="62" fillId="11" borderId="23" xfId="0" applyNumberFormat="1" applyFont="1" applyFill="1" applyBorder="1" applyAlignment="1">
      <alignment horizontal="left" vertical="top" wrapText="1"/>
    </xf>
    <xf numFmtId="49" fontId="62" fillId="11" borderId="24" xfId="0" applyNumberFormat="1" applyFont="1" applyFill="1" applyBorder="1" applyAlignment="1">
      <alignment horizontal="left" vertical="top" wrapText="1"/>
    </xf>
    <xf numFmtId="0" fontId="52" fillId="0" borderId="59" xfId="0" applyFont="1" applyBorder="1" applyAlignment="1">
      <alignment horizontal="left" vertical="top" wrapText="1"/>
    </xf>
    <xf numFmtId="0" fontId="59" fillId="11" borderId="32" xfId="0" applyFont="1" applyFill="1" applyBorder="1" applyAlignment="1">
      <alignment horizontal="center" vertical="top"/>
    </xf>
    <xf numFmtId="0" fontId="59" fillId="11" borderId="23" xfId="0" applyFont="1" applyFill="1" applyBorder="1" applyAlignment="1">
      <alignment horizontal="center" vertical="top"/>
    </xf>
    <xf numFmtId="0" fontId="59" fillId="11" borderId="24" xfId="0" applyFont="1" applyFill="1" applyBorder="1" applyAlignment="1">
      <alignment horizontal="center" vertical="top"/>
    </xf>
    <xf numFmtId="0" fontId="60" fillId="0" borderId="54" xfId="0" applyFont="1" applyBorder="1" applyAlignment="1">
      <alignment horizontal="left" vertical="top" wrapText="1"/>
    </xf>
    <xf numFmtId="0" fontId="52" fillId="0" borderId="62" xfId="0" applyFont="1" applyBorder="1" applyAlignment="1">
      <alignment vertical="top" wrapText="1"/>
    </xf>
    <xf numFmtId="0" fontId="52" fillId="0" borderId="69" xfId="0" applyFont="1" applyBorder="1" applyAlignment="1">
      <alignment vertical="top" wrapText="1"/>
    </xf>
    <xf numFmtId="2" fontId="88" fillId="0" borderId="54" xfId="0" applyNumberFormat="1" applyFont="1" applyBorder="1" applyAlignment="1">
      <alignment horizontal="center" vertical="top" wrapText="1"/>
    </xf>
    <xf numFmtId="2" fontId="88" fillId="0" borderId="62" xfId="0" applyNumberFormat="1" applyFont="1" applyBorder="1" applyAlignment="1">
      <alignment horizontal="center" vertical="top" wrapText="1"/>
    </xf>
    <xf numFmtId="2" fontId="88" fillId="0" borderId="69" xfId="0" applyNumberFormat="1" applyFont="1" applyBorder="1" applyAlignment="1">
      <alignment horizontal="center" vertical="top" wrapText="1"/>
    </xf>
    <xf numFmtId="2" fontId="79" fillId="0" borderId="54" xfId="0" applyNumberFormat="1" applyFont="1" applyBorder="1" applyAlignment="1">
      <alignment horizontal="center" vertical="top" wrapText="1"/>
    </xf>
    <xf numFmtId="2" fontId="79" fillId="0" borderId="62" xfId="0" applyNumberFormat="1" applyFont="1" applyBorder="1" applyAlignment="1">
      <alignment horizontal="center" vertical="top" wrapText="1"/>
    </xf>
    <xf numFmtId="2" fontId="79" fillId="0" borderId="69" xfId="0" applyNumberFormat="1" applyFont="1" applyBorder="1" applyAlignment="1">
      <alignment horizontal="center" vertical="top" wrapText="1"/>
    </xf>
    <xf numFmtId="0" fontId="60" fillId="0" borderId="62" xfId="0" applyFont="1" applyBorder="1" applyAlignment="1">
      <alignment horizontal="left" vertical="top" wrapText="1"/>
    </xf>
    <xf numFmtId="0" fontId="60" fillId="0" borderId="69" xfId="0" applyFont="1" applyBorder="1" applyAlignment="1">
      <alignment horizontal="left" vertical="top" wrapText="1"/>
    </xf>
    <xf numFmtId="0" fontId="60" fillId="0" borderId="61" xfId="0" applyFont="1" applyBorder="1" applyAlignment="1">
      <alignment horizontal="left" vertical="top" wrapText="1"/>
    </xf>
    <xf numFmtId="0" fontId="52" fillId="0" borderId="57" xfId="0" applyFont="1" applyBorder="1" applyAlignment="1">
      <alignment vertical="top" wrapText="1"/>
    </xf>
    <xf numFmtId="0" fontId="52" fillId="0" borderId="70" xfId="0" applyFont="1" applyBorder="1" applyAlignment="1">
      <alignment vertical="top" wrapText="1"/>
    </xf>
    <xf numFmtId="49" fontId="75" fillId="0" borderId="0" xfId="0" applyNumberFormat="1" applyFont="1" applyAlignment="1">
      <alignment horizontal="center" vertical="top" wrapText="1"/>
    </xf>
    <xf numFmtId="0" fontId="76" fillId="0" borderId="32" xfId="0" applyFont="1" applyBorder="1" applyAlignment="1">
      <alignment horizontal="center" vertical="center" wrapText="1"/>
    </xf>
    <xf numFmtId="0" fontId="76" fillId="0" borderId="23" xfId="0" applyFont="1" applyBorder="1" applyAlignment="1">
      <alignment horizontal="center" vertical="center" wrapText="1"/>
    </xf>
    <xf numFmtId="0" fontId="76" fillId="0" borderId="24"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4" xfId="0" applyFont="1" applyBorder="1" applyAlignment="1">
      <alignment horizontal="center" vertical="center" wrapText="1"/>
    </xf>
    <xf numFmtId="0" fontId="62" fillId="6" borderId="32" xfId="0" applyFont="1" applyFill="1" applyBorder="1" applyAlignment="1">
      <alignment horizontal="right" vertical="top" wrapText="1"/>
    </xf>
    <xf numFmtId="0" fontId="62" fillId="6" borderId="23" xfId="0" applyFont="1" applyFill="1" applyBorder="1" applyAlignment="1">
      <alignment horizontal="right" vertical="top" wrapText="1"/>
    </xf>
    <xf numFmtId="0" fontId="62" fillId="6" borderId="24" xfId="0" applyFont="1" applyFill="1" applyBorder="1" applyAlignment="1">
      <alignment horizontal="right" vertical="top" wrapText="1"/>
    </xf>
    <xf numFmtId="2" fontId="78" fillId="6" borderId="32" xfId="0" applyNumberFormat="1" applyFont="1" applyFill="1" applyBorder="1" applyAlignment="1">
      <alignment horizontal="center" vertical="top" wrapText="1"/>
    </xf>
    <xf numFmtId="2" fontId="78" fillId="6" borderId="23" xfId="0" applyNumberFormat="1" applyFont="1" applyFill="1" applyBorder="1" applyAlignment="1">
      <alignment horizontal="center" vertical="top" wrapText="1"/>
    </xf>
    <xf numFmtId="2" fontId="78" fillId="6" borderId="24" xfId="0" applyNumberFormat="1" applyFont="1" applyFill="1" applyBorder="1" applyAlignment="1">
      <alignment horizontal="center" vertical="top" wrapText="1"/>
    </xf>
    <xf numFmtId="0" fontId="60" fillId="0" borderId="52" xfId="0" applyFont="1" applyBorder="1" applyAlignment="1">
      <alignment horizontal="left" vertical="top" wrapText="1"/>
    </xf>
    <xf numFmtId="0" fontId="60" fillId="0" borderId="17" xfId="0" applyFont="1" applyBorder="1" applyAlignment="1">
      <alignment horizontal="left" vertical="top" wrapText="1"/>
    </xf>
    <xf numFmtId="0" fontId="60" fillId="0" borderId="46" xfId="0" applyFont="1" applyBorder="1" applyAlignment="1">
      <alignment horizontal="left" vertical="top" wrapText="1"/>
    </xf>
    <xf numFmtId="2" fontId="88" fillId="0" borderId="52" xfId="0" applyNumberFormat="1" applyFont="1" applyBorder="1" applyAlignment="1">
      <alignment horizontal="center" vertical="top" wrapText="1"/>
    </xf>
    <xf numFmtId="2" fontId="88" fillId="0" borderId="17" xfId="0" applyNumberFormat="1" applyFont="1" applyBorder="1" applyAlignment="1">
      <alignment horizontal="center" vertical="top" wrapText="1"/>
    </xf>
    <xf numFmtId="2" fontId="88" fillId="0" borderId="46" xfId="0" applyNumberFormat="1" applyFont="1" applyBorder="1" applyAlignment="1">
      <alignment horizontal="center" vertical="top" wrapText="1"/>
    </xf>
    <xf numFmtId="0" fontId="62" fillId="5" borderId="3" xfId="0" applyFont="1" applyFill="1" applyBorder="1" applyAlignment="1">
      <alignment horizontal="right" vertical="top" wrapText="1"/>
    </xf>
    <xf numFmtId="0" fontId="52" fillId="0" borderId="4" xfId="0" applyFont="1" applyBorder="1" applyAlignment="1">
      <alignment vertical="top" wrapText="1"/>
    </xf>
    <xf numFmtId="0" fontId="52" fillId="0" borderId="60" xfId="0" applyFont="1" applyBorder="1" applyAlignment="1">
      <alignment vertical="top" wrapText="1"/>
    </xf>
    <xf numFmtId="2" fontId="80" fillId="5" borderId="23" xfId="0" applyNumberFormat="1" applyFont="1" applyFill="1" applyBorder="1" applyAlignment="1">
      <alignment horizontal="center" vertical="top" wrapText="1"/>
    </xf>
    <xf numFmtId="2" fontId="80" fillId="5" borderId="24" xfId="0" applyNumberFormat="1" applyFont="1" applyFill="1" applyBorder="1" applyAlignment="1">
      <alignment horizontal="center" vertical="top" wrapText="1"/>
    </xf>
    <xf numFmtId="0" fontId="62" fillId="6" borderId="3" xfId="0" applyFont="1" applyFill="1" applyBorder="1" applyAlignment="1">
      <alignment horizontal="right" vertical="top" wrapText="1"/>
    </xf>
    <xf numFmtId="0" fontId="52" fillId="6" borderId="4" xfId="0" applyFont="1" applyFill="1" applyBorder="1" applyAlignment="1">
      <alignment vertical="top" wrapText="1"/>
    </xf>
    <xf numFmtId="0" fontId="52" fillId="6" borderId="22" xfId="0" applyFont="1" applyFill="1" applyBorder="1" applyAlignment="1">
      <alignment vertical="top" wrapText="1"/>
    </xf>
    <xf numFmtId="2" fontId="79" fillId="0" borderId="52" xfId="0" applyNumberFormat="1" applyFont="1" applyBorder="1" applyAlignment="1">
      <alignment horizontal="center" vertical="top" wrapText="1"/>
    </xf>
    <xf numFmtId="2" fontId="79" fillId="0" borderId="17" xfId="0" applyNumberFormat="1" applyFont="1" applyBorder="1" applyAlignment="1">
      <alignment horizontal="center" vertical="top" wrapText="1"/>
    </xf>
    <xf numFmtId="2" fontId="79" fillId="0" borderId="46" xfId="0" applyNumberFormat="1" applyFont="1" applyBorder="1" applyAlignment="1">
      <alignment horizontal="center" vertical="top" wrapText="1"/>
    </xf>
    <xf numFmtId="0" fontId="52" fillId="0" borderId="56" xfId="0" applyFont="1" applyBorder="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9" borderId="28" xfId="0" applyNumberFormat="1" applyFont="1" applyFill="1" applyBorder="1" applyAlignment="1">
      <alignment horizontal="center" vertical="top" wrapText="1"/>
    </xf>
    <xf numFmtId="0" fontId="10" fillId="0" borderId="28" xfId="0" applyFont="1" applyBorder="1" applyAlignment="1">
      <alignment vertical="top" wrapText="1"/>
    </xf>
    <xf numFmtId="49" fontId="11" fillId="3" borderId="19" xfId="0" applyNumberFormat="1" applyFont="1" applyFill="1" applyBorder="1" applyAlignment="1">
      <alignment horizontal="center" vertical="top" wrapText="1"/>
    </xf>
    <xf numFmtId="0" fontId="10" fillId="0" borderId="19" xfId="0" applyFont="1" applyBorder="1" applyAlignment="1">
      <alignment vertical="top" wrapText="1"/>
    </xf>
    <xf numFmtId="49" fontId="11" fillId="0" borderId="19" xfId="0" applyNumberFormat="1" applyFont="1" applyBorder="1" applyAlignment="1">
      <alignment horizontal="center"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49" fontId="19" fillId="0" borderId="19" xfId="0" applyNumberFormat="1" applyFont="1" applyBorder="1" applyAlignment="1">
      <alignment horizontal="left" vertical="top" wrapText="1"/>
    </xf>
    <xf numFmtId="0" fontId="19" fillId="0" borderId="19" xfId="0" applyFont="1" applyBorder="1" applyAlignment="1">
      <alignment vertical="top" wrapText="1"/>
    </xf>
    <xf numFmtId="49" fontId="10" fillId="0" borderId="19" xfId="0" applyNumberFormat="1" applyFont="1" applyBorder="1" applyAlignment="1">
      <alignment horizontal="center" vertical="top" wrapText="1"/>
    </xf>
    <xf numFmtId="0" fontId="10" fillId="0" borderId="19" xfId="0" applyFont="1" applyBorder="1" applyAlignment="1">
      <alignment horizontal="center"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Border="1" applyAlignment="1">
      <alignment horizontal="center" vertical="top" wrapText="1"/>
    </xf>
    <xf numFmtId="49" fontId="10" fillId="0" borderId="30" xfId="0" applyNumberFormat="1" applyFont="1" applyBorder="1" applyAlignment="1">
      <alignment horizontal="center" vertical="top" wrapText="1"/>
    </xf>
    <xf numFmtId="0" fontId="10" fillId="0" borderId="26" xfId="0" applyFont="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34" xfId="0" applyNumberFormat="1" applyFont="1" applyFill="1" applyBorder="1" applyAlignment="1">
      <alignment horizontal="left" vertical="top" wrapText="1"/>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26" xfId="0" applyNumberFormat="1" applyFont="1" applyFill="1" applyBorder="1" applyAlignment="1">
      <alignment horizontal="center"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4" fillId="11" borderId="26" xfId="0" applyFont="1" applyFill="1" applyBorder="1" applyAlignment="1">
      <alignment horizontal="center" vertical="top" wrapText="1"/>
    </xf>
    <xf numFmtId="0" fontId="4" fillId="11" borderId="19" xfId="0" applyFont="1" applyFill="1" applyBorder="1" applyAlignment="1">
      <alignment horizontal="center" vertical="top" wrapText="1"/>
    </xf>
    <xf numFmtId="0" fontId="4" fillId="11" borderId="30" xfId="0"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0" fontId="36" fillId="0" borderId="6" xfId="0" applyFont="1" applyBorder="1" applyAlignment="1">
      <alignment horizontal="left"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0" fontId="37" fillId="11" borderId="26" xfId="0" applyFont="1" applyFill="1" applyBorder="1" applyAlignment="1">
      <alignment horizontal="center" vertical="top" wrapText="1"/>
    </xf>
    <xf numFmtId="0" fontId="37" fillId="11" borderId="30" xfId="0" applyFont="1" applyFill="1" applyBorder="1" applyAlignment="1">
      <alignment horizontal="center" vertical="top" wrapText="1"/>
    </xf>
    <xf numFmtId="164" fontId="37" fillId="11" borderId="26" xfId="0" applyNumberFormat="1" applyFont="1" applyFill="1" applyBorder="1" applyAlignment="1">
      <alignment horizontal="center" vertical="top"/>
    </xf>
    <xf numFmtId="164" fontId="37" fillId="11" borderId="30" xfId="0" applyNumberFormat="1"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4" fillId="0" borderId="7"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5" fillId="3" borderId="26"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49" fontId="50" fillId="0" borderId="26" xfId="0" applyNumberFormat="1" applyFont="1" applyBorder="1" applyAlignment="1">
      <alignment horizontal="center" vertical="top" wrapText="1"/>
    </xf>
    <xf numFmtId="49" fontId="50" fillId="0" borderId="19" xfId="0" applyNumberFormat="1" applyFont="1" applyBorder="1" applyAlignment="1">
      <alignment horizontal="center" vertical="top" wrapText="1"/>
    </xf>
    <xf numFmtId="0" fontId="73" fillId="0" borderId="30" xfId="0" applyFont="1" applyBorder="1" applyAlignment="1">
      <alignment horizontal="center" vertical="top" wrapText="1"/>
    </xf>
    <xf numFmtId="0" fontId="48" fillId="0" borderId="27" xfId="0" applyFont="1" applyBorder="1" applyAlignment="1">
      <alignment horizontal="left" vertical="top" wrapText="1"/>
    </xf>
    <xf numFmtId="0" fontId="48" fillId="0" borderId="20" xfId="0" applyFont="1" applyBorder="1" applyAlignment="1">
      <alignment horizontal="left" vertical="top" wrapText="1"/>
    </xf>
    <xf numFmtId="0" fontId="48" fillId="0" borderId="31" xfId="0" applyFont="1" applyBorder="1" applyAlignment="1">
      <alignment horizontal="left" vertical="top" wrapText="1"/>
    </xf>
    <xf numFmtId="49" fontId="81" fillId="0" borderId="17" xfId="0" applyNumberFormat="1" applyFont="1" applyBorder="1" applyAlignment="1">
      <alignment horizontal="center" vertical="top"/>
    </xf>
    <xf numFmtId="49" fontId="81" fillId="0" borderId="0" xfId="0" applyNumberFormat="1" applyFont="1" applyAlignment="1">
      <alignment horizontal="center" vertical="top"/>
    </xf>
    <xf numFmtId="49" fontId="81" fillId="0" borderId="21" xfId="0" applyNumberFormat="1" applyFont="1" applyBorder="1" applyAlignment="1">
      <alignment horizontal="center" vertical="top"/>
    </xf>
    <xf numFmtId="49" fontId="81" fillId="0" borderId="35" xfId="0" applyNumberFormat="1" applyFont="1" applyBorder="1" applyAlignment="1">
      <alignment horizontal="center" vertical="top" wrapText="1"/>
    </xf>
    <xf numFmtId="49" fontId="81" fillId="0" borderId="19" xfId="0" applyNumberFormat="1" applyFont="1" applyBorder="1" applyAlignment="1">
      <alignment horizontal="center" vertical="top" wrapText="1"/>
    </xf>
    <xf numFmtId="0" fontId="82" fillId="0" borderId="19" xfId="0" applyFont="1" applyBorder="1" applyAlignment="1">
      <alignment horizontal="center" vertical="top" wrapText="1"/>
    </xf>
    <xf numFmtId="0" fontId="82" fillId="0" borderId="30" xfId="0" applyFont="1" applyBorder="1" applyAlignment="1">
      <alignment horizontal="center" vertical="top" wrapText="1"/>
    </xf>
    <xf numFmtId="0" fontId="40" fillId="0" borderId="26" xfId="0" applyFont="1" applyBorder="1" applyAlignment="1">
      <alignment horizontal="center" vertical="top"/>
    </xf>
    <xf numFmtId="0" fontId="40" fillId="0" borderId="19" xfId="0" applyFont="1" applyBorder="1" applyAlignment="1">
      <alignment horizontal="center" vertical="top"/>
    </xf>
    <xf numFmtId="0" fontId="40" fillId="0" borderId="30" xfId="0" applyFont="1" applyBorder="1" applyAlignment="1">
      <alignment horizontal="center" vertical="top"/>
    </xf>
    <xf numFmtId="0" fontId="40" fillId="0" borderId="27" xfId="0" applyFont="1" applyBorder="1" applyAlignment="1">
      <alignment horizontal="center" vertical="top"/>
    </xf>
    <xf numFmtId="0" fontId="40" fillId="0" borderId="20" xfId="0" applyFont="1" applyBorder="1" applyAlignment="1">
      <alignment horizontal="center" vertical="top"/>
    </xf>
    <xf numFmtId="0" fontId="40" fillId="0" borderId="31" xfId="0" applyFont="1" applyBorder="1" applyAlignment="1">
      <alignment horizontal="center" vertical="top"/>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26" fillId="3" borderId="22" xfId="0" applyNumberFormat="1"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23" fillId="0" borderId="19" xfId="0" applyNumberFormat="1" applyFont="1" applyBorder="1" applyAlignment="1">
      <alignment horizontal="center" vertical="top"/>
    </xf>
    <xf numFmtId="49" fontId="23" fillId="0" borderId="20" xfId="0" applyNumberFormat="1" applyFont="1" applyBorder="1" applyAlignment="1">
      <alignment horizontal="center" vertical="top"/>
    </xf>
    <xf numFmtId="49" fontId="26" fillId="0" borderId="19" xfId="0" applyNumberFormat="1" applyFont="1" applyBorder="1" applyAlignment="1">
      <alignment horizontal="center"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49" fontId="20" fillId="0" borderId="0" xfId="0" applyNumberFormat="1" applyFont="1" applyAlignment="1">
      <alignment horizontal="left" vertical="top" wrapText="1"/>
    </xf>
    <xf numFmtId="164" fontId="84" fillId="6" borderId="32" xfId="0" applyNumberFormat="1" applyFont="1" applyFill="1" applyBorder="1" applyAlignment="1">
      <alignment horizontal="center" vertical="top" wrapText="1"/>
    </xf>
    <xf numFmtId="164" fontId="84" fillId="6" borderId="23" xfId="0" applyNumberFormat="1" applyFont="1" applyFill="1" applyBorder="1" applyAlignment="1">
      <alignment horizontal="center" vertical="top" wrapText="1"/>
    </xf>
    <xf numFmtId="164" fontId="84" fillId="6" borderId="24" xfId="0" applyNumberFormat="1" applyFont="1" applyFill="1" applyBorder="1" applyAlignment="1">
      <alignment horizontal="center" vertical="top" wrapText="1"/>
    </xf>
    <xf numFmtId="0" fontId="23" fillId="4" borderId="28" xfId="0" applyFont="1" applyFill="1" applyBorder="1" applyAlignment="1">
      <alignment horizontal="left" vertical="top" wrapText="1"/>
    </xf>
    <xf numFmtId="1" fontId="23" fillId="0" borderId="19" xfId="0" applyNumberFormat="1" applyFont="1" applyBorder="1" applyAlignment="1">
      <alignment horizontal="center" vertical="top"/>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164" fontId="48" fillId="0" borderId="62" xfId="0" applyNumberFormat="1" applyFont="1" applyBorder="1" applyAlignment="1">
      <alignment horizontal="center" vertical="top" wrapText="1"/>
    </xf>
    <xf numFmtId="0" fontId="73" fillId="0" borderId="62" xfId="0" applyFont="1" applyBorder="1" applyAlignment="1">
      <alignment horizontal="center" vertical="top" wrapText="1"/>
    </xf>
    <xf numFmtId="0" fontId="73"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48" fillId="0" borderId="69" xfId="0" applyNumberFormat="1" applyFont="1" applyBorder="1" applyAlignment="1">
      <alignment horizontal="center" vertical="top" wrapText="1"/>
    </xf>
    <xf numFmtId="164" fontId="48" fillId="0" borderId="17" xfId="0" applyNumberFormat="1" applyFont="1" applyBorder="1" applyAlignment="1">
      <alignment horizontal="center" vertical="top" wrapText="1"/>
    </xf>
    <xf numFmtId="164" fontId="48" fillId="0" borderId="46"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49" fontId="5" fillId="11" borderId="0" xfId="0" applyNumberFormat="1" applyFont="1" applyFill="1" applyBorder="1" applyAlignment="1">
      <alignment horizontal="center" vertical="top" wrapText="1"/>
    </xf>
    <xf numFmtId="49" fontId="87" fillId="0" borderId="5" xfId="0" applyNumberFormat="1" applyFont="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17" fillId="0" borderId="42" xfId="0" applyNumberFormat="1" applyFont="1" applyBorder="1" applyAlignment="1">
      <alignment horizontal="center" vertical="top"/>
    </xf>
    <xf numFmtId="49" fontId="5" fillId="11" borderId="22" xfId="0" applyNumberFormat="1" applyFont="1" applyFill="1" applyBorder="1" applyAlignment="1">
      <alignment horizontal="right" vertical="top"/>
    </xf>
    <xf numFmtId="0" fontId="4" fillId="0" borderId="4" xfId="0" applyFont="1" applyBorder="1" applyAlignment="1">
      <alignment vertical="top" wrapText="1"/>
    </xf>
    <xf numFmtId="0" fontId="4" fillId="0" borderId="6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46" fillId="0" borderId="54" xfId="0" applyNumberFormat="1" applyFont="1" applyBorder="1" applyAlignment="1">
      <alignment horizontal="center" vertical="top" wrapText="1"/>
    </xf>
    <xf numFmtId="2" fontId="46" fillId="0" borderId="62" xfId="0" applyNumberFormat="1" applyFont="1" applyBorder="1" applyAlignment="1">
      <alignment horizontal="center" vertical="top" wrapText="1"/>
    </xf>
    <xf numFmtId="2" fontId="46"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workbookViewId="0">
      <selection activeCell="N95" sqref="N95"/>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8" ht="45.6" customHeight="1">
      <c r="A1" s="33"/>
      <c r="B1" s="33"/>
      <c r="C1" s="33"/>
      <c r="D1" s="33"/>
      <c r="E1" s="33"/>
      <c r="F1" s="33"/>
      <c r="G1" s="33"/>
      <c r="H1" s="33"/>
      <c r="I1" s="33"/>
      <c r="J1" s="33"/>
      <c r="K1" s="33"/>
      <c r="L1" s="33"/>
      <c r="M1" s="33"/>
      <c r="N1" s="2536" t="s">
        <v>770</v>
      </c>
      <c r="O1" s="2536"/>
      <c r="P1" s="2536"/>
      <c r="Q1" s="33"/>
    </row>
    <row r="2" spans="1:18" ht="15.75">
      <c r="A2" s="34"/>
      <c r="B2" s="34"/>
      <c r="C2" s="34"/>
      <c r="D2" s="34"/>
      <c r="E2" s="109" t="s">
        <v>65</v>
      </c>
      <c r="F2" s="109"/>
      <c r="G2" s="110"/>
      <c r="H2" s="109"/>
      <c r="I2" s="109"/>
      <c r="J2" s="109"/>
      <c r="K2" s="109"/>
      <c r="L2" s="109"/>
      <c r="M2" s="109"/>
      <c r="N2" s="109"/>
      <c r="O2" s="34"/>
      <c r="P2" s="34"/>
      <c r="Q2" s="34"/>
    </row>
    <row r="3" spans="1:18" ht="13.9" customHeight="1" thickBot="1">
      <c r="A3" s="32"/>
      <c r="B3" s="9"/>
      <c r="C3" s="9"/>
      <c r="D3" s="2624" t="s">
        <v>33</v>
      </c>
      <c r="E3" s="2624"/>
      <c r="F3" s="2624"/>
      <c r="G3" s="2624"/>
      <c r="H3" s="2624"/>
      <c r="I3" s="2624"/>
      <c r="J3" s="2624"/>
      <c r="K3" s="2624"/>
      <c r="L3" s="2624"/>
      <c r="M3" s="2624"/>
      <c r="N3" s="2624"/>
      <c r="O3" s="2624"/>
      <c r="P3" s="2624"/>
      <c r="Q3" s="2624"/>
    </row>
    <row r="4" spans="1:18" ht="30" customHeight="1">
      <c r="A4" s="2625" t="s">
        <v>0</v>
      </c>
      <c r="B4" s="2628" t="s">
        <v>1</v>
      </c>
      <c r="C4" s="2628" t="s">
        <v>2</v>
      </c>
      <c r="D4" s="2631" t="s">
        <v>3</v>
      </c>
      <c r="E4" s="2634" t="s">
        <v>4</v>
      </c>
      <c r="F4" s="2637" t="s">
        <v>5</v>
      </c>
      <c r="G4" s="2634" t="s">
        <v>6</v>
      </c>
      <c r="H4" s="2643" t="s">
        <v>325</v>
      </c>
      <c r="I4" s="2644"/>
      <c r="J4" s="2644"/>
      <c r="K4" s="2645"/>
      <c r="L4" s="2646" t="s">
        <v>262</v>
      </c>
      <c r="M4" s="2640" t="s">
        <v>396</v>
      </c>
      <c r="N4" s="2649" t="s">
        <v>21</v>
      </c>
      <c r="O4" s="2650"/>
      <c r="P4" s="2650"/>
      <c r="Q4" s="2651"/>
    </row>
    <row r="5" spans="1:18" ht="13.15" customHeight="1">
      <c r="A5" s="2626"/>
      <c r="B5" s="2629"/>
      <c r="C5" s="2629"/>
      <c r="D5" s="2632"/>
      <c r="E5" s="2635"/>
      <c r="F5" s="2638"/>
      <c r="G5" s="2635"/>
      <c r="H5" s="2652" t="s">
        <v>7</v>
      </c>
      <c r="I5" s="2654" t="s">
        <v>8</v>
      </c>
      <c r="J5" s="2654"/>
      <c r="K5" s="2655" t="s">
        <v>75</v>
      </c>
      <c r="L5" s="2647"/>
      <c r="M5" s="2641"/>
      <c r="N5" s="2657" t="s">
        <v>32</v>
      </c>
      <c r="O5" s="2659" t="s">
        <v>9</v>
      </c>
      <c r="P5" s="2659"/>
      <c r="Q5" s="2660"/>
    </row>
    <row r="6" spans="1:18" ht="124.15" customHeight="1" thickBot="1">
      <c r="A6" s="2627"/>
      <c r="B6" s="2630"/>
      <c r="C6" s="2630"/>
      <c r="D6" s="2633"/>
      <c r="E6" s="2636"/>
      <c r="F6" s="2639"/>
      <c r="G6" s="2636"/>
      <c r="H6" s="2653"/>
      <c r="I6" s="479" t="s">
        <v>7</v>
      </c>
      <c r="J6" s="479" t="s">
        <v>10</v>
      </c>
      <c r="K6" s="2656"/>
      <c r="L6" s="2648"/>
      <c r="M6" s="2642"/>
      <c r="N6" s="2658"/>
      <c r="O6" s="36" t="s">
        <v>233</v>
      </c>
      <c r="P6" s="36" t="s">
        <v>261</v>
      </c>
      <c r="Q6" s="37" t="s">
        <v>326</v>
      </c>
    </row>
    <row r="7" spans="1:18" ht="13.5" thickBot="1">
      <c r="A7" s="38" t="s">
        <v>11</v>
      </c>
      <c r="B7" s="483" t="s">
        <v>650</v>
      </c>
      <c r="C7" s="483"/>
      <c r="D7" s="169"/>
      <c r="E7" s="483"/>
      <c r="F7" s="483"/>
      <c r="G7" s="483"/>
      <c r="H7" s="483"/>
      <c r="I7" s="483"/>
      <c r="J7" s="483"/>
      <c r="K7" s="483"/>
      <c r="L7" s="483"/>
      <c r="M7" s="483"/>
      <c r="N7" s="485"/>
      <c r="O7" s="483"/>
      <c r="P7" s="483"/>
      <c r="Q7" s="484"/>
    </row>
    <row r="8" spans="1:18" ht="16.899999999999999" customHeight="1" thickBot="1">
      <c r="A8" s="39" t="s">
        <v>11</v>
      </c>
      <c r="B8" s="40" t="s">
        <v>11</v>
      </c>
      <c r="C8" s="2561" t="s">
        <v>651</v>
      </c>
      <c r="D8" s="2562"/>
      <c r="E8" s="2562"/>
      <c r="F8" s="2562"/>
      <c r="G8" s="2562"/>
      <c r="H8" s="2562"/>
      <c r="I8" s="2562"/>
      <c r="J8" s="2562"/>
      <c r="K8" s="2562"/>
      <c r="L8" s="2562"/>
      <c r="M8" s="2562"/>
      <c r="N8" s="2562"/>
      <c r="O8" s="2562"/>
      <c r="P8" s="2562"/>
      <c r="Q8" s="2563"/>
    </row>
    <row r="9" spans="1:18" ht="25.9" customHeight="1" thickBot="1">
      <c r="A9" s="482"/>
      <c r="B9" s="157"/>
      <c r="C9" s="157"/>
      <c r="D9" s="157"/>
      <c r="E9" s="157"/>
      <c r="F9" s="157"/>
      <c r="G9" s="157"/>
      <c r="H9" s="157"/>
      <c r="I9" s="157"/>
      <c r="J9" s="157"/>
      <c r="K9" s="157"/>
      <c r="L9" s="157"/>
      <c r="M9" s="158"/>
      <c r="N9" s="160" t="s">
        <v>331</v>
      </c>
      <c r="O9" s="238">
        <v>98.77</v>
      </c>
      <c r="P9" s="241"/>
      <c r="Q9" s="239"/>
      <c r="R9" s="240"/>
    </row>
    <row r="10" spans="1:18" s="33" customFormat="1" ht="17.45" customHeight="1">
      <c r="A10" s="2548" t="s">
        <v>11</v>
      </c>
      <c r="B10" s="2554" t="s">
        <v>11</v>
      </c>
      <c r="C10" s="2520" t="s">
        <v>11</v>
      </c>
      <c r="D10" s="2522" t="s">
        <v>332</v>
      </c>
      <c r="E10" s="2524" t="s">
        <v>40</v>
      </c>
      <c r="F10" s="2526" t="s">
        <v>66</v>
      </c>
      <c r="G10" s="1107" t="s">
        <v>36</v>
      </c>
      <c r="H10" s="1108">
        <f>I10+K10</f>
        <v>5395.5999999999995</v>
      </c>
      <c r="I10" s="1109">
        <v>5360.2</v>
      </c>
      <c r="J10" s="761">
        <v>4662.3999999999996</v>
      </c>
      <c r="K10" s="1156">
        <v>35.4</v>
      </c>
      <c r="L10" s="1157">
        <v>5600</v>
      </c>
      <c r="M10" s="1158">
        <v>5800</v>
      </c>
      <c r="N10" s="1161" t="s">
        <v>351</v>
      </c>
      <c r="O10" s="1162" t="s">
        <v>449</v>
      </c>
      <c r="P10" s="1162" t="s">
        <v>449</v>
      </c>
      <c r="Q10" s="1162" t="s">
        <v>449</v>
      </c>
      <c r="R10" s="240"/>
    </row>
    <row r="11" spans="1:18" s="33" customFormat="1">
      <c r="A11" s="2549"/>
      <c r="B11" s="2555"/>
      <c r="C11" s="2545"/>
      <c r="D11" s="2546"/>
      <c r="E11" s="2547"/>
      <c r="F11" s="2537"/>
      <c r="G11" s="1116" t="s">
        <v>67</v>
      </c>
      <c r="H11" s="1117">
        <f>I11+K11</f>
        <v>0</v>
      </c>
      <c r="I11" s="1118"/>
      <c r="J11" s="1119"/>
      <c r="K11" s="1163"/>
      <c r="L11" s="1164"/>
      <c r="M11" s="1165"/>
      <c r="N11" s="1166" t="s">
        <v>355</v>
      </c>
      <c r="O11" s="1167" t="s">
        <v>436</v>
      </c>
      <c r="P11" s="1167"/>
      <c r="Q11" s="1167"/>
      <c r="R11" s="240"/>
    </row>
    <row r="12" spans="1:18" s="33" customFormat="1" ht="25.15" customHeight="1">
      <c r="A12" s="2549"/>
      <c r="B12" s="2555"/>
      <c r="C12" s="2545"/>
      <c r="D12" s="2546"/>
      <c r="E12" s="2547"/>
      <c r="F12" s="2537"/>
      <c r="G12" s="1116" t="s">
        <v>79</v>
      </c>
      <c r="H12" s="1117">
        <f>I12+K12</f>
        <v>0</v>
      </c>
      <c r="I12" s="1118"/>
      <c r="J12" s="1119"/>
      <c r="K12" s="1163"/>
      <c r="L12" s="1164"/>
      <c r="M12" s="1165"/>
      <c r="N12" s="1168" t="s">
        <v>352</v>
      </c>
      <c r="O12" s="1169" t="s">
        <v>450</v>
      </c>
      <c r="P12" s="1169" t="s">
        <v>450</v>
      </c>
      <c r="Q12" s="1169" t="s">
        <v>450</v>
      </c>
      <c r="R12" s="240"/>
    </row>
    <row r="13" spans="1:18" s="33" customFormat="1">
      <c r="A13" s="2549"/>
      <c r="B13" s="2555"/>
      <c r="C13" s="2545"/>
      <c r="D13" s="2546"/>
      <c r="E13" s="2547"/>
      <c r="F13" s="2537"/>
      <c r="G13" s="1116"/>
      <c r="H13" s="1117"/>
      <c r="I13" s="1118"/>
      <c r="J13" s="1119"/>
      <c r="K13" s="1163"/>
      <c r="L13" s="1164"/>
      <c r="M13" s="1165"/>
      <c r="N13" s="1166" t="s">
        <v>355</v>
      </c>
      <c r="O13" s="1169" t="s">
        <v>437</v>
      </c>
      <c r="P13" s="1169"/>
      <c r="Q13" s="1169"/>
      <c r="R13" s="240"/>
    </row>
    <row r="14" spans="1:18" s="33" customFormat="1" ht="26.45" customHeight="1">
      <c r="A14" s="2549"/>
      <c r="B14" s="2555"/>
      <c r="C14" s="2545"/>
      <c r="D14" s="2546"/>
      <c r="E14" s="2547"/>
      <c r="F14" s="2537"/>
      <c r="G14" s="1116" t="s">
        <v>52</v>
      </c>
      <c r="H14" s="1117">
        <f>I14+K14</f>
        <v>13.9</v>
      </c>
      <c r="I14" s="1118">
        <v>13.9</v>
      </c>
      <c r="J14" s="762">
        <v>13.6</v>
      </c>
      <c r="K14" s="1170"/>
      <c r="L14" s="1164">
        <v>14</v>
      </c>
      <c r="M14" s="1165">
        <v>15</v>
      </c>
      <c r="N14" s="1171" t="s">
        <v>353</v>
      </c>
      <c r="O14" s="1172" t="s">
        <v>438</v>
      </c>
      <c r="P14" s="1172" t="s">
        <v>439</v>
      </c>
      <c r="Q14" s="1172" t="s">
        <v>439</v>
      </c>
      <c r="R14" s="240"/>
    </row>
    <row r="15" spans="1:18" s="33" customFormat="1">
      <c r="A15" s="2549"/>
      <c r="B15" s="2555"/>
      <c r="C15" s="2545"/>
      <c r="D15" s="2546"/>
      <c r="E15" s="2547"/>
      <c r="F15" s="2537"/>
      <c r="G15" s="1127" t="s">
        <v>403</v>
      </c>
      <c r="H15" s="1173">
        <f>I15+K15</f>
        <v>15.92</v>
      </c>
      <c r="I15" s="1174">
        <v>15.92</v>
      </c>
      <c r="J15" s="1175"/>
      <c r="K15" s="1176"/>
      <c r="L15" s="1177"/>
      <c r="M15" s="1178"/>
      <c r="N15" s="1179"/>
      <c r="O15" s="1180"/>
      <c r="P15" s="1180"/>
      <c r="Q15" s="1181"/>
      <c r="R15" s="240"/>
    </row>
    <row r="16" spans="1:18" s="33" customFormat="1" ht="13.5" thickBot="1">
      <c r="A16" s="2550"/>
      <c r="B16" s="2556"/>
      <c r="C16" s="2521"/>
      <c r="D16" s="2523"/>
      <c r="E16" s="2525"/>
      <c r="F16" s="2525"/>
      <c r="G16" s="236" t="s">
        <v>12</v>
      </c>
      <c r="H16" s="1182">
        <f t="shared" ref="H16:M16" si="0">SUM(H10:H15)</f>
        <v>5425.4199999999992</v>
      </c>
      <c r="I16" s="1182">
        <f t="shared" si="0"/>
        <v>5390.0199999999995</v>
      </c>
      <c r="J16" s="1182">
        <f t="shared" si="0"/>
        <v>4676</v>
      </c>
      <c r="K16" s="1182">
        <f t="shared" si="0"/>
        <v>35.4</v>
      </c>
      <c r="L16" s="1182">
        <f t="shared" si="0"/>
        <v>5614</v>
      </c>
      <c r="M16" s="1182">
        <f t="shared" si="0"/>
        <v>5815</v>
      </c>
      <c r="N16" s="1124"/>
      <c r="O16" s="1183"/>
      <c r="P16" s="1183"/>
      <c r="Q16" s="1184"/>
    </row>
    <row r="17" spans="1:17" s="33" customFormat="1" ht="14.45" customHeight="1">
      <c r="A17" s="2548" t="s">
        <v>11</v>
      </c>
      <c r="B17" s="2554" t="s">
        <v>11</v>
      </c>
      <c r="C17" s="2520" t="s">
        <v>13</v>
      </c>
      <c r="D17" s="2522" t="s">
        <v>333</v>
      </c>
      <c r="E17" s="2524" t="s">
        <v>40</v>
      </c>
      <c r="F17" s="2526" t="s">
        <v>66</v>
      </c>
      <c r="G17" s="1107" t="s">
        <v>36</v>
      </c>
      <c r="H17" s="1108">
        <f>I17+K17</f>
        <v>556.5</v>
      </c>
      <c r="I17" s="1109">
        <v>556.5</v>
      </c>
      <c r="J17" s="761">
        <v>433.1</v>
      </c>
      <c r="K17" s="1156">
        <v>0</v>
      </c>
      <c r="L17" s="1157">
        <v>578</v>
      </c>
      <c r="M17" s="1158">
        <v>600</v>
      </c>
      <c r="N17" s="1185" t="s">
        <v>354</v>
      </c>
      <c r="O17" s="1186">
        <v>27</v>
      </c>
      <c r="P17" s="1187">
        <v>27</v>
      </c>
      <c r="Q17" s="1186">
        <v>27</v>
      </c>
    </row>
    <row r="18" spans="1:17" s="33" customFormat="1">
      <c r="A18" s="2549"/>
      <c r="B18" s="2555"/>
      <c r="C18" s="2545"/>
      <c r="D18" s="2546"/>
      <c r="E18" s="2547"/>
      <c r="F18" s="2537"/>
      <c r="G18" s="1116"/>
      <c r="H18" s="1117"/>
      <c r="I18" s="1118"/>
      <c r="J18" s="1119"/>
      <c r="K18" s="1163"/>
      <c r="L18" s="1164"/>
      <c r="M18" s="1165"/>
      <c r="N18" s="1188" t="s">
        <v>355</v>
      </c>
      <c r="O18" s="1167" t="s">
        <v>356</v>
      </c>
      <c r="P18" s="1167" t="s">
        <v>356</v>
      </c>
      <c r="Q18" s="1167" t="s">
        <v>356</v>
      </c>
    </row>
    <row r="19" spans="1:17" s="33" customFormat="1" ht="13.15" customHeight="1">
      <c r="A19" s="2549"/>
      <c r="B19" s="2555"/>
      <c r="C19" s="2545"/>
      <c r="D19" s="2546"/>
      <c r="E19" s="2547"/>
      <c r="F19" s="2537"/>
      <c r="G19" s="1116"/>
      <c r="H19" s="1189"/>
      <c r="I19" s="1118"/>
      <c r="J19" s="1119"/>
      <c r="K19" s="1163"/>
      <c r="L19" s="1164"/>
      <c r="M19" s="1165"/>
      <c r="N19" s="1190" t="s">
        <v>357</v>
      </c>
      <c r="O19" s="1191">
        <v>8</v>
      </c>
      <c r="P19" s="1192">
        <v>8</v>
      </c>
      <c r="Q19" s="1193">
        <v>8</v>
      </c>
    </row>
    <row r="20" spans="1:17" s="33" customFormat="1">
      <c r="A20" s="2549"/>
      <c r="B20" s="2555"/>
      <c r="C20" s="2545"/>
      <c r="D20" s="2546"/>
      <c r="E20" s="2547"/>
      <c r="F20" s="2537"/>
      <c r="G20" s="1127" t="s">
        <v>403</v>
      </c>
      <c r="H20" s="1194">
        <f>I20+K20</f>
        <v>0.97</v>
      </c>
      <c r="I20" s="1174">
        <v>0.97</v>
      </c>
      <c r="J20" s="1175"/>
      <c r="K20" s="1176"/>
      <c r="L20" s="1177"/>
      <c r="M20" s="1178"/>
      <c r="N20" s="1195"/>
      <c r="O20" s="1135"/>
      <c r="P20" s="1196"/>
      <c r="Q20" s="1197"/>
    </row>
    <row r="21" spans="1:17" s="33" customFormat="1" ht="13.5" thickBot="1">
      <c r="A21" s="2550"/>
      <c r="B21" s="2556"/>
      <c r="C21" s="2521"/>
      <c r="D21" s="2523"/>
      <c r="E21" s="2525"/>
      <c r="F21" s="2525"/>
      <c r="G21" s="236" t="s">
        <v>12</v>
      </c>
      <c r="H21" s="237">
        <f t="shared" ref="H21:M21" si="1">SUM(H17:H20)</f>
        <v>557.47</v>
      </c>
      <c r="I21" s="237">
        <f t="shared" si="1"/>
        <v>557.47</v>
      </c>
      <c r="J21" s="237">
        <f>SUM(J17:J20)</f>
        <v>433.1</v>
      </c>
      <c r="K21" s="1159">
        <f t="shared" si="1"/>
        <v>0</v>
      </c>
      <c r="L21" s="1160">
        <f t="shared" si="1"/>
        <v>578</v>
      </c>
      <c r="M21" s="470">
        <f t="shared" si="1"/>
        <v>600</v>
      </c>
      <c r="N21" s="1124"/>
      <c r="O21" s="1125"/>
      <c r="P21" s="1198"/>
      <c r="Q21" s="1125"/>
    </row>
    <row r="22" spans="1:17" s="33" customFormat="1" ht="15.6" customHeight="1" thickBot="1">
      <c r="A22" s="2548" t="s">
        <v>11</v>
      </c>
      <c r="B22" s="2554" t="s">
        <v>11</v>
      </c>
      <c r="C22" s="2520" t="s">
        <v>34</v>
      </c>
      <c r="D22" s="2522" t="s">
        <v>334</v>
      </c>
      <c r="E22" s="2524" t="s">
        <v>40</v>
      </c>
      <c r="F22" s="2526" t="s">
        <v>66</v>
      </c>
      <c r="G22" s="1107" t="s">
        <v>36</v>
      </c>
      <c r="H22" s="1108">
        <f>I22+K22</f>
        <v>280.8</v>
      </c>
      <c r="I22" s="1109">
        <v>280.8</v>
      </c>
      <c r="J22" s="761">
        <v>262.89999999999998</v>
      </c>
      <c r="K22" s="1156">
        <v>0</v>
      </c>
      <c r="L22" s="1157">
        <v>291</v>
      </c>
      <c r="M22" s="1158">
        <v>300</v>
      </c>
      <c r="N22" s="1113" t="s">
        <v>358</v>
      </c>
      <c r="O22" s="1114">
        <v>8</v>
      </c>
      <c r="P22" s="1199">
        <v>8</v>
      </c>
      <c r="Q22" s="1114">
        <v>8</v>
      </c>
    </row>
    <row r="23" spans="1:17" s="33" customFormat="1" ht="10.15" customHeight="1">
      <c r="A23" s="2549"/>
      <c r="B23" s="2555"/>
      <c r="C23" s="2545"/>
      <c r="D23" s="2546"/>
      <c r="E23" s="2547"/>
      <c r="F23" s="2537"/>
      <c r="G23" s="1116"/>
      <c r="H23" s="1117"/>
      <c r="I23" s="1118"/>
      <c r="J23" s="1119"/>
      <c r="K23" s="1163"/>
      <c r="L23" s="1164"/>
      <c r="M23" s="1165"/>
      <c r="N23" s="1166" t="s">
        <v>355</v>
      </c>
      <c r="O23" s="1200" t="s">
        <v>713</v>
      </c>
      <c r="P23" s="1200"/>
      <c r="Q23" s="1200"/>
    </row>
    <row r="24" spans="1:17" s="33" customFormat="1" ht="13.5" thickBot="1">
      <c r="A24" s="2550"/>
      <c r="B24" s="2556"/>
      <c r="C24" s="2521"/>
      <c r="D24" s="2523"/>
      <c r="E24" s="2525"/>
      <c r="F24" s="2525"/>
      <c r="G24" s="236" t="s">
        <v>12</v>
      </c>
      <c r="H24" s="237">
        <f t="shared" ref="H24:M24" si="2">SUM(H22:H23)</f>
        <v>280.8</v>
      </c>
      <c r="I24" s="237">
        <f t="shared" si="2"/>
        <v>280.8</v>
      </c>
      <c r="J24" s="237">
        <f t="shared" si="2"/>
        <v>262.89999999999998</v>
      </c>
      <c r="K24" s="1159">
        <f t="shared" si="2"/>
        <v>0</v>
      </c>
      <c r="L24" s="1160">
        <f t="shared" si="2"/>
        <v>291</v>
      </c>
      <c r="M24" s="470">
        <f t="shared" si="2"/>
        <v>300</v>
      </c>
      <c r="N24" s="1124"/>
      <c r="O24" s="1125"/>
      <c r="P24" s="1125"/>
      <c r="Q24" s="1126"/>
    </row>
    <row r="25" spans="1:17" s="33" customFormat="1" ht="24.6" customHeight="1" thickBot="1">
      <c r="A25" s="2548" t="s">
        <v>11</v>
      </c>
      <c r="B25" s="2554" t="s">
        <v>11</v>
      </c>
      <c r="C25" s="2520" t="s">
        <v>38</v>
      </c>
      <c r="D25" s="2522" t="s">
        <v>432</v>
      </c>
      <c r="E25" s="2524" t="s">
        <v>40</v>
      </c>
      <c r="F25" s="2526" t="s">
        <v>66</v>
      </c>
      <c r="G25" s="1107" t="s">
        <v>36</v>
      </c>
      <c r="H25" s="1108">
        <f>I25+K25</f>
        <v>25</v>
      </c>
      <c r="I25" s="1109">
        <v>25</v>
      </c>
      <c r="J25" s="1110"/>
      <c r="K25" s="1156">
        <v>0</v>
      </c>
      <c r="L25" s="1157">
        <v>25</v>
      </c>
      <c r="M25" s="1158">
        <v>25</v>
      </c>
      <c r="N25" s="1113" t="s">
        <v>360</v>
      </c>
      <c r="O25" s="1114">
        <v>71</v>
      </c>
      <c r="P25" s="1201"/>
      <c r="Q25" s="1115"/>
    </row>
    <row r="26" spans="1:17" s="33" customFormat="1" ht="15.6" customHeight="1" thickBot="1">
      <c r="A26" s="2550"/>
      <c r="B26" s="2556"/>
      <c r="C26" s="2521"/>
      <c r="D26" s="2523"/>
      <c r="E26" s="2525"/>
      <c r="F26" s="2525"/>
      <c r="G26" s="236" t="s">
        <v>12</v>
      </c>
      <c r="H26" s="237">
        <f t="shared" ref="H26:M26" si="3">SUM(H25:H25)</f>
        <v>25</v>
      </c>
      <c r="I26" s="237">
        <f t="shared" si="3"/>
        <v>25</v>
      </c>
      <c r="J26" s="237">
        <f t="shared" si="3"/>
        <v>0</v>
      </c>
      <c r="K26" s="1159">
        <f t="shared" si="3"/>
        <v>0</v>
      </c>
      <c r="L26" s="1160">
        <f t="shared" si="3"/>
        <v>25</v>
      </c>
      <c r="M26" s="470">
        <f t="shared" si="3"/>
        <v>25</v>
      </c>
      <c r="N26" s="1124"/>
      <c r="O26" s="1125"/>
      <c r="P26" s="1125"/>
      <c r="Q26" s="1126"/>
    </row>
    <row r="27" spans="1:17" s="33" customFormat="1" ht="24" customHeight="1" thickBot="1">
      <c r="A27" s="473" t="s">
        <v>11</v>
      </c>
      <c r="B27" s="824" t="s">
        <v>11</v>
      </c>
      <c r="C27" s="1136"/>
      <c r="D27" s="1137" t="s">
        <v>427</v>
      </c>
      <c r="E27" s="1138"/>
      <c r="F27" s="1139"/>
      <c r="G27" s="1140"/>
      <c r="H27" s="1141">
        <f t="shared" ref="H27:M27" si="4">H16+H21+H24+H26</f>
        <v>6288.69</v>
      </c>
      <c r="I27" s="1141">
        <f t="shared" si="4"/>
        <v>6253.29</v>
      </c>
      <c r="J27" s="1141">
        <f t="shared" si="4"/>
        <v>5372</v>
      </c>
      <c r="K27" s="1141">
        <f t="shared" si="4"/>
        <v>35.4</v>
      </c>
      <c r="L27" s="1141">
        <f t="shared" si="4"/>
        <v>6508</v>
      </c>
      <c r="M27" s="1141">
        <f t="shared" si="4"/>
        <v>6740</v>
      </c>
      <c r="N27" s="1143"/>
      <c r="O27" s="1144"/>
      <c r="P27" s="1144"/>
      <c r="Q27" s="1126"/>
    </row>
    <row r="28" spans="1:17" s="33" customFormat="1" ht="20.45" customHeight="1" thickBot="1">
      <c r="A28" s="448" t="s">
        <v>11</v>
      </c>
      <c r="B28" s="449" t="s">
        <v>13</v>
      </c>
      <c r="C28" s="2551" t="s">
        <v>464</v>
      </c>
      <c r="D28" s="2552"/>
      <c r="E28" s="2552"/>
      <c r="F28" s="2552"/>
      <c r="G28" s="2552"/>
      <c r="H28" s="2552"/>
      <c r="I28" s="2552"/>
      <c r="J28" s="2552"/>
      <c r="K28" s="2552"/>
      <c r="L28" s="2552"/>
      <c r="M28" s="2552"/>
      <c r="N28" s="2552"/>
      <c r="O28" s="2552"/>
      <c r="P28" s="2552"/>
      <c r="Q28" s="2553"/>
    </row>
    <row r="29" spans="1:17" s="33" customFormat="1" ht="13.9" customHeight="1" thickBot="1">
      <c r="A29" s="2548" t="s">
        <v>11</v>
      </c>
      <c r="B29" s="2554" t="s">
        <v>13</v>
      </c>
      <c r="C29" s="2520" t="s">
        <v>11</v>
      </c>
      <c r="D29" s="2522" t="s">
        <v>337</v>
      </c>
      <c r="E29" s="2524" t="s">
        <v>40</v>
      </c>
      <c r="F29" s="2526" t="s">
        <v>433</v>
      </c>
      <c r="G29" s="1107" t="s">
        <v>68</v>
      </c>
      <c r="H29" s="1108">
        <f>I29+K29</f>
        <v>1.5</v>
      </c>
      <c r="I29" s="1109">
        <v>1.5</v>
      </c>
      <c r="J29" s="761">
        <v>1.4</v>
      </c>
      <c r="K29" s="1156">
        <v>0</v>
      </c>
      <c r="L29" s="1157">
        <v>0</v>
      </c>
      <c r="M29" s="1158">
        <v>0</v>
      </c>
      <c r="N29" s="1113"/>
      <c r="O29" s="1114"/>
      <c r="P29" s="1114"/>
      <c r="Q29" s="1115"/>
    </row>
    <row r="30" spans="1:17" s="33" customFormat="1" ht="13.5" thickBot="1">
      <c r="A30" s="2549"/>
      <c r="B30" s="2555"/>
      <c r="C30" s="2545"/>
      <c r="D30" s="2546"/>
      <c r="E30" s="2547"/>
      <c r="F30" s="2537"/>
      <c r="G30" s="1116"/>
      <c r="H30" s="1117"/>
      <c r="I30" s="1118"/>
      <c r="J30" s="1119"/>
      <c r="K30" s="1163"/>
      <c r="L30" s="1164"/>
      <c r="M30" s="1165"/>
      <c r="N30" s="1113"/>
      <c r="O30" s="1114"/>
      <c r="P30" s="1114"/>
      <c r="Q30" s="1115"/>
    </row>
    <row r="31" spans="1:17" s="33" customFormat="1" ht="13.5" thickBot="1">
      <c r="A31" s="2550"/>
      <c r="B31" s="2556"/>
      <c r="C31" s="2521"/>
      <c r="D31" s="2523"/>
      <c r="E31" s="2525"/>
      <c r="F31" s="2525"/>
      <c r="G31" s="236" t="s">
        <v>12</v>
      </c>
      <c r="H31" s="237">
        <f t="shared" ref="H31:M31" si="5">SUM(H29:H30)</f>
        <v>1.5</v>
      </c>
      <c r="I31" s="237">
        <f t="shared" si="5"/>
        <v>1.5</v>
      </c>
      <c r="J31" s="237">
        <f t="shared" si="5"/>
        <v>1.4</v>
      </c>
      <c r="K31" s="1159">
        <f t="shared" si="5"/>
        <v>0</v>
      </c>
      <c r="L31" s="1160">
        <f t="shared" si="5"/>
        <v>0</v>
      </c>
      <c r="M31" s="470">
        <f t="shared" si="5"/>
        <v>0</v>
      </c>
      <c r="N31" s="1124"/>
      <c r="O31" s="1125"/>
      <c r="P31" s="1125"/>
      <c r="Q31" s="1126"/>
    </row>
    <row r="32" spans="1:17" s="33" customFormat="1" ht="38.450000000000003" customHeight="1" thickBot="1">
      <c r="A32" s="2516" t="s">
        <v>11</v>
      </c>
      <c r="B32" s="2518" t="s">
        <v>13</v>
      </c>
      <c r="C32" s="2538" t="s">
        <v>13</v>
      </c>
      <c r="D32" s="2540" t="s">
        <v>338</v>
      </c>
      <c r="E32" s="2542" t="s">
        <v>40</v>
      </c>
      <c r="F32" s="2544" t="s">
        <v>433</v>
      </c>
      <c r="G32" s="136" t="s">
        <v>68</v>
      </c>
      <c r="H32" s="137">
        <f>I32+K32</f>
        <v>48.3</v>
      </c>
      <c r="I32" s="74">
        <v>48.3</v>
      </c>
      <c r="J32" s="73">
        <v>47.6</v>
      </c>
      <c r="K32" s="72">
        <v>0</v>
      </c>
      <c r="L32" s="11">
        <v>0</v>
      </c>
      <c r="M32" s="197">
        <v>0</v>
      </c>
      <c r="N32" s="487" t="s">
        <v>359</v>
      </c>
      <c r="O32" s="162"/>
      <c r="P32" s="162"/>
      <c r="Q32" s="163"/>
    </row>
    <row r="33" spans="1:17" s="33" customFormat="1" ht="13.5" thickBot="1">
      <c r="A33" s="2517"/>
      <c r="B33" s="2519"/>
      <c r="C33" s="2539"/>
      <c r="D33" s="2541"/>
      <c r="E33" s="2543"/>
      <c r="F33" s="2543"/>
      <c r="G33" s="50" t="s">
        <v>12</v>
      </c>
      <c r="H33" s="51">
        <f t="shared" ref="H33:M33" si="6">SUM(H32:H32)</f>
        <v>48.3</v>
      </c>
      <c r="I33" s="51">
        <f t="shared" si="6"/>
        <v>48.3</v>
      </c>
      <c r="J33" s="51">
        <f t="shared" si="6"/>
        <v>47.6</v>
      </c>
      <c r="K33" s="12">
        <f t="shared" si="6"/>
        <v>0</v>
      </c>
      <c r="L33" s="63">
        <f t="shared" si="6"/>
        <v>0</v>
      </c>
      <c r="M33" s="54">
        <f t="shared" si="6"/>
        <v>0</v>
      </c>
      <c r="N33" s="166"/>
      <c r="O33" s="164"/>
      <c r="P33" s="164"/>
      <c r="Q33" s="111"/>
    </row>
    <row r="34" spans="1:17" s="33" customFormat="1" ht="25.15" customHeight="1" thickBot="1">
      <c r="A34" s="2516" t="s">
        <v>11</v>
      </c>
      <c r="B34" s="2518" t="s">
        <v>13</v>
      </c>
      <c r="C34" s="2538" t="s">
        <v>34</v>
      </c>
      <c r="D34" s="2540" t="s">
        <v>339</v>
      </c>
      <c r="E34" s="2542" t="s">
        <v>40</v>
      </c>
      <c r="F34" s="2544" t="s">
        <v>66</v>
      </c>
      <c r="G34" s="136" t="s">
        <v>68</v>
      </c>
      <c r="H34" s="137">
        <f>I34+K34</f>
        <v>58.2</v>
      </c>
      <c r="I34" s="74">
        <v>58.2</v>
      </c>
      <c r="J34" s="73">
        <v>44.1</v>
      </c>
      <c r="K34" s="72">
        <v>0</v>
      </c>
      <c r="L34" s="11">
        <v>0</v>
      </c>
      <c r="M34" s="197">
        <v>0</v>
      </c>
      <c r="N34" s="487" t="s">
        <v>424</v>
      </c>
      <c r="O34" s="168">
        <v>0.76</v>
      </c>
      <c r="P34" s="162"/>
      <c r="Q34" s="163"/>
    </row>
    <row r="35" spans="1:17" s="33" customFormat="1" ht="13.5" thickBot="1">
      <c r="A35" s="2517"/>
      <c r="B35" s="2519"/>
      <c r="C35" s="2539"/>
      <c r="D35" s="2541"/>
      <c r="E35" s="2543"/>
      <c r="F35" s="2543"/>
      <c r="G35" s="50" t="s">
        <v>12</v>
      </c>
      <c r="H35" s="51">
        <f t="shared" ref="H35:M35" si="7">SUM(H34:H34)</f>
        <v>58.2</v>
      </c>
      <c r="I35" s="51">
        <f t="shared" si="7"/>
        <v>58.2</v>
      </c>
      <c r="J35" s="51">
        <f t="shared" si="7"/>
        <v>44.1</v>
      </c>
      <c r="K35" s="12">
        <f t="shared" si="7"/>
        <v>0</v>
      </c>
      <c r="L35" s="63">
        <f t="shared" si="7"/>
        <v>0</v>
      </c>
      <c r="M35" s="54">
        <f t="shared" si="7"/>
        <v>0</v>
      </c>
      <c r="N35" s="166"/>
      <c r="O35" s="164"/>
      <c r="P35" s="164"/>
      <c r="Q35" s="111"/>
    </row>
    <row r="36" spans="1:17" s="33" customFormat="1" ht="13.9" customHeight="1" thickBot="1">
      <c r="A36" s="2516" t="s">
        <v>11</v>
      </c>
      <c r="B36" s="2518" t="s">
        <v>13</v>
      </c>
      <c r="C36" s="2538" t="s">
        <v>35</v>
      </c>
      <c r="D36" s="2540" t="s">
        <v>340</v>
      </c>
      <c r="E36" s="2542" t="s">
        <v>40</v>
      </c>
      <c r="F36" s="2544" t="s">
        <v>434</v>
      </c>
      <c r="G36" s="136" t="s">
        <v>68</v>
      </c>
      <c r="H36" s="137">
        <f>I36+K36</f>
        <v>15.3</v>
      </c>
      <c r="I36" s="74">
        <v>15.3</v>
      </c>
      <c r="J36" s="73">
        <v>15.1</v>
      </c>
      <c r="K36" s="72">
        <v>0</v>
      </c>
      <c r="L36" s="11">
        <v>0</v>
      </c>
      <c r="M36" s="197">
        <v>0</v>
      </c>
      <c r="N36" s="487"/>
      <c r="O36" s="162"/>
      <c r="P36" s="162"/>
      <c r="Q36" s="163"/>
    </row>
    <row r="37" spans="1:17" s="33" customFormat="1" ht="13.5" thickBot="1">
      <c r="A37" s="2517"/>
      <c r="B37" s="2519"/>
      <c r="C37" s="2539"/>
      <c r="D37" s="2541"/>
      <c r="E37" s="2543"/>
      <c r="F37" s="2543"/>
      <c r="G37" s="50" t="s">
        <v>12</v>
      </c>
      <c r="H37" s="51">
        <f t="shared" ref="H37:M37" si="8">SUM(H36:H36)</f>
        <v>15.3</v>
      </c>
      <c r="I37" s="51">
        <f t="shared" si="8"/>
        <v>15.3</v>
      </c>
      <c r="J37" s="51">
        <f t="shared" si="8"/>
        <v>15.1</v>
      </c>
      <c r="K37" s="12">
        <f t="shared" si="8"/>
        <v>0</v>
      </c>
      <c r="L37" s="63">
        <f t="shared" si="8"/>
        <v>0</v>
      </c>
      <c r="M37" s="54">
        <f t="shared" si="8"/>
        <v>0</v>
      </c>
      <c r="N37" s="166"/>
      <c r="O37" s="164"/>
      <c r="P37" s="164"/>
      <c r="Q37" s="111"/>
    </row>
    <row r="38" spans="1:17" s="33" customFormat="1" ht="13.9" customHeight="1" thickBot="1">
      <c r="A38" s="2516" t="s">
        <v>11</v>
      </c>
      <c r="B38" s="2518" t="s">
        <v>13</v>
      </c>
      <c r="C38" s="2538" t="s">
        <v>53</v>
      </c>
      <c r="D38" s="2540" t="s">
        <v>341</v>
      </c>
      <c r="E38" s="2542" t="s">
        <v>40</v>
      </c>
      <c r="F38" s="2544" t="s">
        <v>69</v>
      </c>
      <c r="G38" s="136" t="s">
        <v>68</v>
      </c>
      <c r="H38" s="204">
        <f>I38+K38</f>
        <v>6.1</v>
      </c>
      <c r="I38" s="205">
        <v>6.1</v>
      </c>
      <c r="J38" s="138"/>
      <c r="K38" s="72">
        <v>0</v>
      </c>
      <c r="L38" s="11">
        <v>0</v>
      </c>
      <c r="M38" s="197">
        <v>0</v>
      </c>
      <c r="N38" s="487"/>
      <c r="O38" s="162"/>
      <c r="P38" s="162"/>
      <c r="Q38" s="163"/>
    </row>
    <row r="39" spans="1:17" s="33" customFormat="1" ht="13.5" thickBot="1">
      <c r="A39" s="2517"/>
      <c r="B39" s="2519"/>
      <c r="C39" s="2539"/>
      <c r="D39" s="2541"/>
      <c r="E39" s="2543"/>
      <c r="F39" s="2543"/>
      <c r="G39" s="50" t="s">
        <v>12</v>
      </c>
      <c r="H39" s="51">
        <f t="shared" ref="H39:M39" si="9">SUM(H38:H38)</f>
        <v>6.1</v>
      </c>
      <c r="I39" s="51">
        <f t="shared" si="9"/>
        <v>6.1</v>
      </c>
      <c r="J39" s="51">
        <f t="shared" si="9"/>
        <v>0</v>
      </c>
      <c r="K39" s="12">
        <f t="shared" si="9"/>
        <v>0</v>
      </c>
      <c r="L39" s="63">
        <f t="shared" si="9"/>
        <v>0</v>
      </c>
      <c r="M39" s="54">
        <f t="shared" si="9"/>
        <v>0</v>
      </c>
      <c r="N39" s="166"/>
      <c r="O39" s="164"/>
      <c r="P39" s="164"/>
      <c r="Q39" s="111"/>
    </row>
    <row r="40" spans="1:17" s="33" customFormat="1" ht="13.5" thickBot="1">
      <c r="A40" s="2516" t="s">
        <v>11</v>
      </c>
      <c r="B40" s="2518" t="s">
        <v>13</v>
      </c>
      <c r="C40" s="2538" t="s">
        <v>37</v>
      </c>
      <c r="D40" s="2540" t="s">
        <v>342</v>
      </c>
      <c r="E40" s="2542" t="s">
        <v>40</v>
      </c>
      <c r="F40" s="2544" t="s">
        <v>434</v>
      </c>
      <c r="G40" s="136" t="s">
        <v>68</v>
      </c>
      <c r="H40" s="137">
        <f>I40+K40</f>
        <v>61.2</v>
      </c>
      <c r="I40" s="74">
        <v>61.2</v>
      </c>
      <c r="J40" s="73">
        <v>45.9</v>
      </c>
      <c r="K40" s="72">
        <v>0</v>
      </c>
      <c r="L40" s="11">
        <v>0</v>
      </c>
      <c r="M40" s="197">
        <v>0</v>
      </c>
      <c r="N40" s="487"/>
      <c r="O40" s="162"/>
      <c r="P40" s="162"/>
      <c r="Q40" s="163"/>
    </row>
    <row r="41" spans="1:17" s="33" customFormat="1" ht="13.5" thickBot="1">
      <c r="A41" s="2517"/>
      <c r="B41" s="2519"/>
      <c r="C41" s="2539"/>
      <c r="D41" s="2541"/>
      <c r="E41" s="2543"/>
      <c r="F41" s="2543"/>
      <c r="G41" s="50" t="s">
        <v>12</v>
      </c>
      <c r="H41" s="51">
        <f t="shared" ref="H41:M41" si="10">SUM(H40:H40)</f>
        <v>61.2</v>
      </c>
      <c r="I41" s="51">
        <f t="shared" si="10"/>
        <v>61.2</v>
      </c>
      <c r="J41" s="51">
        <f t="shared" si="10"/>
        <v>45.9</v>
      </c>
      <c r="K41" s="12">
        <f t="shared" si="10"/>
        <v>0</v>
      </c>
      <c r="L41" s="63">
        <f t="shared" si="10"/>
        <v>0</v>
      </c>
      <c r="M41" s="54">
        <f t="shared" si="10"/>
        <v>0</v>
      </c>
      <c r="N41" s="166"/>
      <c r="O41" s="164"/>
      <c r="P41" s="164"/>
      <c r="Q41" s="111"/>
    </row>
    <row r="42" spans="1:17" s="33" customFormat="1" ht="13.9" customHeight="1" thickBot="1">
      <c r="A42" s="2516" t="s">
        <v>11</v>
      </c>
      <c r="B42" s="2518" t="s">
        <v>13</v>
      </c>
      <c r="C42" s="2538" t="s">
        <v>54</v>
      </c>
      <c r="D42" s="2540" t="s">
        <v>343</v>
      </c>
      <c r="E42" s="2542" t="s">
        <v>40</v>
      </c>
      <c r="F42" s="2544" t="s">
        <v>70</v>
      </c>
      <c r="G42" s="136" t="s">
        <v>68</v>
      </c>
      <c r="H42" s="137">
        <f>I42+K42</f>
        <v>6.6</v>
      </c>
      <c r="I42" s="74">
        <v>6.6</v>
      </c>
      <c r="J42" s="73">
        <v>6.2</v>
      </c>
      <c r="K42" s="72">
        <v>0</v>
      </c>
      <c r="L42" s="11">
        <v>0</v>
      </c>
      <c r="M42" s="197">
        <v>0</v>
      </c>
      <c r="N42" s="487"/>
      <c r="O42" s="162"/>
      <c r="P42" s="162"/>
      <c r="Q42" s="163"/>
    </row>
    <row r="43" spans="1:17" s="33" customFormat="1" ht="12.6" customHeight="1" thickBot="1">
      <c r="A43" s="2517"/>
      <c r="B43" s="2519"/>
      <c r="C43" s="2539"/>
      <c r="D43" s="2541"/>
      <c r="E43" s="2543"/>
      <c r="F43" s="2543"/>
      <c r="G43" s="50" t="s">
        <v>12</v>
      </c>
      <c r="H43" s="51">
        <f t="shared" ref="H43:M43" si="11">SUM(H42:H42)</f>
        <v>6.6</v>
      </c>
      <c r="I43" s="51">
        <f t="shared" si="11"/>
        <v>6.6</v>
      </c>
      <c r="J43" s="51">
        <f t="shared" si="11"/>
        <v>6.2</v>
      </c>
      <c r="K43" s="12">
        <f t="shared" si="11"/>
        <v>0</v>
      </c>
      <c r="L43" s="63">
        <f t="shared" si="11"/>
        <v>0</v>
      </c>
      <c r="M43" s="54">
        <f t="shared" si="11"/>
        <v>0</v>
      </c>
      <c r="N43" s="166"/>
      <c r="O43" s="164"/>
      <c r="P43" s="164"/>
      <c r="Q43" s="111"/>
    </row>
    <row r="44" spans="1:17" s="33" customFormat="1" ht="13.5" thickBot="1">
      <c r="A44" s="2516" t="s">
        <v>11</v>
      </c>
      <c r="B44" s="2518" t="s">
        <v>13</v>
      </c>
      <c r="C44" s="2538" t="s">
        <v>38</v>
      </c>
      <c r="D44" s="2540" t="s">
        <v>344</v>
      </c>
      <c r="E44" s="2542" t="s">
        <v>40</v>
      </c>
      <c r="F44" s="2544" t="s">
        <v>66</v>
      </c>
      <c r="G44" s="136" t="s">
        <v>68</v>
      </c>
      <c r="H44" s="137">
        <f>I44+K44</f>
        <v>22.3</v>
      </c>
      <c r="I44" s="74">
        <v>22.3</v>
      </c>
      <c r="J44" s="73">
        <v>20.5</v>
      </c>
      <c r="K44" s="139">
        <v>0</v>
      </c>
      <c r="L44" s="52">
        <v>0</v>
      </c>
      <c r="M44" s="30">
        <v>0</v>
      </c>
      <c r="N44" s="487"/>
      <c r="O44" s="162"/>
      <c r="P44" s="162"/>
      <c r="Q44" s="163"/>
    </row>
    <row r="45" spans="1:17" s="33" customFormat="1" ht="13.5" thickBot="1">
      <c r="A45" s="2517"/>
      <c r="B45" s="2519"/>
      <c r="C45" s="2539"/>
      <c r="D45" s="2541"/>
      <c r="E45" s="2543"/>
      <c r="F45" s="2543"/>
      <c r="G45" s="50" t="s">
        <v>12</v>
      </c>
      <c r="H45" s="51">
        <f t="shared" ref="H45:M45" si="12">SUM(H44:H44)</f>
        <v>22.3</v>
      </c>
      <c r="I45" s="51">
        <f t="shared" si="12"/>
        <v>22.3</v>
      </c>
      <c r="J45" s="51">
        <f t="shared" si="12"/>
        <v>20.5</v>
      </c>
      <c r="K45" s="51">
        <f t="shared" si="12"/>
        <v>0</v>
      </c>
      <c r="L45" s="51">
        <f t="shared" si="12"/>
        <v>0</v>
      </c>
      <c r="M45" s="51">
        <f t="shared" si="12"/>
        <v>0</v>
      </c>
      <c r="N45" s="166"/>
      <c r="O45" s="164"/>
      <c r="P45" s="164"/>
      <c r="Q45" s="111"/>
    </row>
    <row r="46" spans="1:17" s="33" customFormat="1" ht="25.15" customHeight="1" thickBot="1">
      <c r="A46" s="2516" t="s">
        <v>11</v>
      </c>
      <c r="B46" s="2518" t="s">
        <v>13</v>
      </c>
      <c r="C46" s="2538" t="s">
        <v>55</v>
      </c>
      <c r="D46" s="2540" t="s">
        <v>345</v>
      </c>
      <c r="E46" s="2542" t="s">
        <v>40</v>
      </c>
      <c r="F46" s="2544" t="s">
        <v>435</v>
      </c>
      <c r="G46" s="136" t="s">
        <v>68</v>
      </c>
      <c r="H46" s="137">
        <f>I46+K46</f>
        <v>25.7</v>
      </c>
      <c r="I46" s="74">
        <v>25.7</v>
      </c>
      <c r="J46" s="73">
        <v>22.5</v>
      </c>
      <c r="K46" s="139">
        <v>0</v>
      </c>
      <c r="L46" s="52">
        <v>0</v>
      </c>
      <c r="M46" s="30">
        <v>0</v>
      </c>
      <c r="N46" s="487" t="s">
        <v>361</v>
      </c>
      <c r="O46" s="168">
        <v>1500</v>
      </c>
      <c r="P46" s="168">
        <v>1500</v>
      </c>
      <c r="Q46" s="167">
        <v>1500</v>
      </c>
    </row>
    <row r="47" spans="1:17" s="33" customFormat="1" ht="13.5" thickBot="1">
      <c r="A47" s="2517"/>
      <c r="B47" s="2519"/>
      <c r="C47" s="2539"/>
      <c r="D47" s="2541"/>
      <c r="E47" s="2543"/>
      <c r="F47" s="2543"/>
      <c r="G47" s="50" t="s">
        <v>12</v>
      </c>
      <c r="H47" s="51">
        <f t="shared" ref="H47:M47" si="13">SUM(H46:H46)</f>
        <v>25.7</v>
      </c>
      <c r="I47" s="51">
        <f t="shared" si="13"/>
        <v>25.7</v>
      </c>
      <c r="J47" s="51">
        <f t="shared" si="13"/>
        <v>22.5</v>
      </c>
      <c r="K47" s="51">
        <f t="shared" si="13"/>
        <v>0</v>
      </c>
      <c r="L47" s="51">
        <f t="shared" si="13"/>
        <v>0</v>
      </c>
      <c r="M47" s="51">
        <f t="shared" si="13"/>
        <v>0</v>
      </c>
      <c r="N47" s="166"/>
      <c r="O47" s="164"/>
      <c r="P47" s="164"/>
      <c r="Q47" s="111"/>
    </row>
    <row r="48" spans="1:17" s="33" customFormat="1" ht="35.450000000000003" customHeight="1" thickBot="1">
      <c r="A48" s="2516" t="s">
        <v>11</v>
      </c>
      <c r="B48" s="2518" t="s">
        <v>13</v>
      </c>
      <c r="C48" s="2538" t="s">
        <v>56</v>
      </c>
      <c r="D48" s="2540" t="s">
        <v>463</v>
      </c>
      <c r="E48" s="2542" t="s">
        <v>40</v>
      </c>
      <c r="F48" s="2544" t="s">
        <v>434</v>
      </c>
      <c r="G48" s="136" t="s">
        <v>68</v>
      </c>
      <c r="H48" s="137">
        <f>I48+K48</f>
        <v>16.600000000000001</v>
      </c>
      <c r="I48" s="74">
        <v>16.600000000000001</v>
      </c>
      <c r="J48" s="73">
        <v>16.3</v>
      </c>
      <c r="K48" s="72">
        <v>0</v>
      </c>
      <c r="L48" s="11">
        <v>0</v>
      </c>
      <c r="M48" s="197">
        <v>0</v>
      </c>
      <c r="N48" s="487" t="s">
        <v>425</v>
      </c>
      <c r="O48" s="225">
        <v>29.3</v>
      </c>
      <c r="P48" s="225">
        <v>35</v>
      </c>
      <c r="Q48" s="226">
        <v>40</v>
      </c>
    </row>
    <row r="49" spans="1:18" s="33" customFormat="1" ht="15" customHeight="1" thickBot="1">
      <c r="A49" s="2560"/>
      <c r="B49" s="2569"/>
      <c r="C49" s="2570"/>
      <c r="D49" s="2571"/>
      <c r="E49" s="2572"/>
      <c r="F49" s="2573"/>
      <c r="G49" s="97"/>
      <c r="H49" s="149"/>
      <c r="I49" s="150"/>
      <c r="J49" s="151"/>
      <c r="K49" s="173"/>
      <c r="L49" s="174"/>
      <c r="M49" s="175"/>
      <c r="N49" s="487" t="s">
        <v>426</v>
      </c>
      <c r="O49" s="225">
        <v>1.5</v>
      </c>
      <c r="P49" s="225">
        <v>2</v>
      </c>
      <c r="Q49" s="226">
        <v>2.5</v>
      </c>
      <c r="R49" s="28"/>
    </row>
    <row r="50" spans="1:18" s="33" customFormat="1" ht="13.5" thickBot="1">
      <c r="A50" s="2517"/>
      <c r="B50" s="2519"/>
      <c r="C50" s="2539"/>
      <c r="D50" s="2541"/>
      <c r="E50" s="2543"/>
      <c r="F50" s="2543"/>
      <c r="G50" s="50" t="s">
        <v>12</v>
      </c>
      <c r="H50" s="51">
        <f t="shared" ref="H50:M50" si="14">SUM(H48:H49)</f>
        <v>16.600000000000001</v>
      </c>
      <c r="I50" s="51">
        <f t="shared" si="14"/>
        <v>16.600000000000001</v>
      </c>
      <c r="J50" s="51">
        <f t="shared" si="14"/>
        <v>16.3</v>
      </c>
      <c r="K50" s="12">
        <f t="shared" si="14"/>
        <v>0</v>
      </c>
      <c r="L50" s="63">
        <f t="shared" si="14"/>
        <v>0</v>
      </c>
      <c r="M50" s="54">
        <f t="shared" si="14"/>
        <v>0</v>
      </c>
      <c r="N50" s="166"/>
      <c r="O50" s="164"/>
      <c r="P50" s="164"/>
      <c r="Q50" s="111"/>
    </row>
    <row r="51" spans="1:18" s="33" customFormat="1" ht="13.9" customHeight="1" thickBot="1">
      <c r="A51" s="2516" t="s">
        <v>11</v>
      </c>
      <c r="B51" s="2518" t="s">
        <v>13</v>
      </c>
      <c r="C51" s="2538" t="s">
        <v>64</v>
      </c>
      <c r="D51" s="2540" t="s">
        <v>346</v>
      </c>
      <c r="E51" s="2542" t="s">
        <v>40</v>
      </c>
      <c r="F51" s="2544" t="s">
        <v>435</v>
      </c>
      <c r="G51" s="136" t="s">
        <v>68</v>
      </c>
      <c r="H51" s="137">
        <f>I51+K51</f>
        <v>0.1</v>
      </c>
      <c r="I51" s="74">
        <v>0.1</v>
      </c>
      <c r="J51" s="73">
        <v>0.1</v>
      </c>
      <c r="K51" s="72">
        <v>0</v>
      </c>
      <c r="L51" s="11">
        <v>0</v>
      </c>
      <c r="M51" s="197">
        <v>0</v>
      </c>
      <c r="N51" s="487"/>
      <c r="O51" s="162"/>
      <c r="P51" s="162"/>
      <c r="Q51" s="163"/>
    </row>
    <row r="52" spans="1:18" s="33" customFormat="1" ht="13.5" thickBot="1">
      <c r="A52" s="2517"/>
      <c r="B52" s="2519"/>
      <c r="C52" s="2539"/>
      <c r="D52" s="2541"/>
      <c r="E52" s="2543"/>
      <c r="F52" s="2543"/>
      <c r="G52" s="50" t="s">
        <v>12</v>
      </c>
      <c r="H52" s="51">
        <f t="shared" ref="H52:M52" si="15">SUM(H51:H51)</f>
        <v>0.1</v>
      </c>
      <c r="I52" s="51">
        <f t="shared" si="15"/>
        <v>0.1</v>
      </c>
      <c r="J52" s="51">
        <f t="shared" si="15"/>
        <v>0.1</v>
      </c>
      <c r="K52" s="12">
        <f t="shared" si="15"/>
        <v>0</v>
      </c>
      <c r="L52" s="63">
        <f t="shared" si="15"/>
        <v>0</v>
      </c>
      <c r="M52" s="54">
        <f t="shared" si="15"/>
        <v>0</v>
      </c>
      <c r="N52" s="166"/>
      <c r="O52" s="164"/>
      <c r="P52" s="164"/>
      <c r="Q52" s="111"/>
    </row>
    <row r="53" spans="1:18" s="33" customFormat="1" ht="13.9" customHeight="1" thickBot="1">
      <c r="A53" s="2516" t="s">
        <v>11</v>
      </c>
      <c r="B53" s="2518" t="s">
        <v>13</v>
      </c>
      <c r="C53" s="2520" t="s">
        <v>57</v>
      </c>
      <c r="D53" s="2522" t="s">
        <v>347</v>
      </c>
      <c r="E53" s="2524" t="s">
        <v>40</v>
      </c>
      <c r="F53" s="2526" t="s">
        <v>70</v>
      </c>
      <c r="G53" s="1107" t="s">
        <v>68</v>
      </c>
      <c r="H53" s="1108">
        <f>I53+K53</f>
        <v>96</v>
      </c>
      <c r="I53" s="1109">
        <v>90</v>
      </c>
      <c r="J53" s="761">
        <v>81.2</v>
      </c>
      <c r="K53" s="1156">
        <v>6</v>
      </c>
      <c r="L53" s="1157">
        <v>0</v>
      </c>
      <c r="M53" s="1158">
        <v>0</v>
      </c>
      <c r="N53" s="1113"/>
      <c r="O53" s="1114"/>
      <c r="P53" s="1114"/>
      <c r="Q53" s="1115"/>
    </row>
    <row r="54" spans="1:18" s="33" customFormat="1" ht="13.5" thickBot="1">
      <c r="A54" s="2517"/>
      <c r="B54" s="2519"/>
      <c r="C54" s="2521"/>
      <c r="D54" s="2523"/>
      <c r="E54" s="2525"/>
      <c r="F54" s="2525"/>
      <c r="G54" s="236" t="s">
        <v>12</v>
      </c>
      <c r="H54" s="237">
        <f t="shared" ref="H54:M54" si="16">SUM(H53:H53)</f>
        <v>96</v>
      </c>
      <c r="I54" s="237">
        <f t="shared" si="16"/>
        <v>90</v>
      </c>
      <c r="J54" s="237">
        <f t="shared" si="16"/>
        <v>81.2</v>
      </c>
      <c r="K54" s="1159">
        <f t="shared" si="16"/>
        <v>6</v>
      </c>
      <c r="L54" s="1160">
        <f t="shared" si="16"/>
        <v>0</v>
      </c>
      <c r="M54" s="470">
        <f t="shared" si="16"/>
        <v>0</v>
      </c>
      <c r="N54" s="1124"/>
      <c r="O54" s="1125"/>
      <c r="P54" s="1125"/>
      <c r="Q54" s="1126"/>
    </row>
    <row r="55" spans="1:18" s="33" customFormat="1" ht="13.9" customHeight="1" thickBot="1">
      <c r="A55" s="2516" t="s">
        <v>11</v>
      </c>
      <c r="B55" s="2518" t="s">
        <v>13</v>
      </c>
      <c r="C55" s="2520" t="s">
        <v>39</v>
      </c>
      <c r="D55" s="2522" t="s">
        <v>348</v>
      </c>
      <c r="E55" s="2524" t="s">
        <v>40</v>
      </c>
      <c r="F55" s="2526" t="s">
        <v>407</v>
      </c>
      <c r="G55" s="1107" t="s">
        <v>68</v>
      </c>
      <c r="H55" s="1108">
        <f>I55+K55</f>
        <v>0.3</v>
      </c>
      <c r="I55" s="1109">
        <v>0.3</v>
      </c>
      <c r="J55" s="1110"/>
      <c r="K55" s="1156">
        <v>0</v>
      </c>
      <c r="L55" s="1157">
        <v>0</v>
      </c>
      <c r="M55" s="1158">
        <v>0</v>
      </c>
      <c r="N55" s="1113"/>
      <c r="O55" s="1114"/>
      <c r="P55" s="1114"/>
      <c r="Q55" s="1115"/>
    </row>
    <row r="56" spans="1:18" s="33" customFormat="1" ht="42.6" customHeight="1" thickBot="1">
      <c r="A56" s="2517"/>
      <c r="B56" s="2519"/>
      <c r="C56" s="2521"/>
      <c r="D56" s="2523"/>
      <c r="E56" s="2525"/>
      <c r="F56" s="2525"/>
      <c r="G56" s="236" t="s">
        <v>12</v>
      </c>
      <c r="H56" s="237">
        <f t="shared" ref="H56:M56" si="17">SUM(H55:H55)</f>
        <v>0.3</v>
      </c>
      <c r="I56" s="237">
        <f t="shared" si="17"/>
        <v>0.3</v>
      </c>
      <c r="J56" s="237">
        <f t="shared" si="17"/>
        <v>0</v>
      </c>
      <c r="K56" s="1159">
        <f t="shared" si="17"/>
        <v>0</v>
      </c>
      <c r="L56" s="1160">
        <f t="shared" si="17"/>
        <v>0</v>
      </c>
      <c r="M56" s="470">
        <f t="shared" si="17"/>
        <v>0</v>
      </c>
      <c r="N56" s="1124"/>
      <c r="O56" s="1125"/>
      <c r="P56" s="1125"/>
      <c r="Q56" s="1126"/>
    </row>
    <row r="57" spans="1:18" s="33" customFormat="1" ht="13.5" thickBot="1">
      <c r="A57" s="2516" t="s">
        <v>11</v>
      </c>
      <c r="B57" s="2518" t="s">
        <v>13</v>
      </c>
      <c r="C57" s="2520" t="s">
        <v>203</v>
      </c>
      <c r="D57" s="2522" t="s">
        <v>349</v>
      </c>
      <c r="E57" s="2524" t="s">
        <v>40</v>
      </c>
      <c r="F57" s="2526" t="s">
        <v>407</v>
      </c>
      <c r="G57" s="1107" t="s">
        <v>68</v>
      </c>
      <c r="H57" s="1108">
        <f>I57+K57</f>
        <v>27.5</v>
      </c>
      <c r="I57" s="1109">
        <v>27.5</v>
      </c>
      <c r="J57" s="761">
        <v>19.5</v>
      </c>
      <c r="K57" s="1156">
        <v>0</v>
      </c>
      <c r="L57" s="1157">
        <v>0</v>
      </c>
      <c r="M57" s="1158">
        <v>0</v>
      </c>
      <c r="N57" s="1113"/>
      <c r="O57" s="1114"/>
      <c r="P57" s="1114"/>
      <c r="Q57" s="1115"/>
    </row>
    <row r="58" spans="1:18" s="33" customFormat="1" ht="13.5" thickBot="1">
      <c r="A58" s="2517"/>
      <c r="B58" s="2519"/>
      <c r="C58" s="2521"/>
      <c r="D58" s="2523"/>
      <c r="E58" s="2525"/>
      <c r="F58" s="2525"/>
      <c r="G58" s="236" t="s">
        <v>12</v>
      </c>
      <c r="H58" s="237">
        <f t="shared" ref="H58:M58" si="18">SUM(H57:H57)</f>
        <v>27.5</v>
      </c>
      <c r="I58" s="237">
        <f t="shared" si="18"/>
        <v>27.5</v>
      </c>
      <c r="J58" s="237">
        <f t="shared" si="18"/>
        <v>19.5</v>
      </c>
      <c r="K58" s="1159">
        <f t="shared" si="18"/>
        <v>0</v>
      </c>
      <c r="L58" s="1160">
        <f t="shared" si="18"/>
        <v>0</v>
      </c>
      <c r="M58" s="470">
        <f t="shared" si="18"/>
        <v>0</v>
      </c>
      <c r="N58" s="1124"/>
      <c r="O58" s="1125"/>
      <c r="P58" s="1125"/>
      <c r="Q58" s="1126"/>
    </row>
    <row r="59" spans="1:18" s="33" customFormat="1" ht="13.9" customHeight="1" thickBot="1">
      <c r="A59" s="2516" t="s">
        <v>11</v>
      </c>
      <c r="B59" s="2518" t="s">
        <v>13</v>
      </c>
      <c r="C59" s="2520" t="s">
        <v>676</v>
      </c>
      <c r="D59" s="2522" t="s">
        <v>429</v>
      </c>
      <c r="E59" s="2524" t="s">
        <v>40</v>
      </c>
      <c r="F59" s="2526" t="s">
        <v>66</v>
      </c>
      <c r="G59" s="1107" t="s">
        <v>68</v>
      </c>
      <c r="H59" s="1108">
        <f>I59+K59</f>
        <v>24.2</v>
      </c>
      <c r="I59" s="1109">
        <v>24.2</v>
      </c>
      <c r="J59" s="761">
        <v>23.8</v>
      </c>
      <c r="K59" s="1156">
        <v>0</v>
      </c>
      <c r="L59" s="1157">
        <v>0</v>
      </c>
      <c r="M59" s="1158">
        <v>0</v>
      </c>
      <c r="N59" s="1113"/>
      <c r="O59" s="1114"/>
      <c r="P59" s="1114"/>
      <c r="Q59" s="1115"/>
    </row>
    <row r="60" spans="1:18" s="33" customFormat="1" ht="13.5" thickBot="1">
      <c r="A60" s="2517"/>
      <c r="B60" s="2519"/>
      <c r="C60" s="2521"/>
      <c r="D60" s="2523"/>
      <c r="E60" s="2525"/>
      <c r="F60" s="2525"/>
      <c r="G60" s="236" t="s">
        <v>12</v>
      </c>
      <c r="H60" s="237">
        <f t="shared" ref="H60:M60" si="19">SUM(H59:H59)</f>
        <v>24.2</v>
      </c>
      <c r="I60" s="237">
        <f>SUM(I59:I59)</f>
        <v>24.2</v>
      </c>
      <c r="J60" s="237">
        <f>SUM(J59:J59)</f>
        <v>23.8</v>
      </c>
      <c r="K60" s="1159">
        <f t="shared" si="19"/>
        <v>0</v>
      </c>
      <c r="L60" s="1160">
        <f t="shared" si="19"/>
        <v>0</v>
      </c>
      <c r="M60" s="470">
        <f t="shared" si="19"/>
        <v>0</v>
      </c>
      <c r="N60" s="1124"/>
      <c r="O60" s="1125"/>
      <c r="P60" s="1125"/>
      <c r="Q60" s="1126"/>
    </row>
    <row r="61" spans="1:18" s="33" customFormat="1" ht="13.5" thickBot="1">
      <c r="A61" s="247" t="s">
        <v>11</v>
      </c>
      <c r="B61" s="481" t="s">
        <v>13</v>
      </c>
      <c r="C61" s="1136"/>
      <c r="D61" s="1137" t="s">
        <v>427</v>
      </c>
      <c r="E61" s="1138"/>
      <c r="F61" s="1139"/>
      <c r="G61" s="1140"/>
      <c r="H61" s="1141">
        <f>H31+H33+H35+H37+H39+H41+H43+H45+H47+H50+H52+H54+H56+H60+H58</f>
        <v>409.90000000000003</v>
      </c>
      <c r="I61" s="1141">
        <f>I31+I33+I35+I37+I39+I41+I43+I45+I47+I50+I52+I54+I56+I60+I58</f>
        <v>403.90000000000003</v>
      </c>
      <c r="J61" s="1141">
        <f>J31+J33+J35+J37+J39+J41+J43+J45+J47+J50+J52+J54+J56+J60+J58</f>
        <v>344.2</v>
      </c>
      <c r="K61" s="1141">
        <f>K31+K33+K35+K37+K39+K41+K43+K45+K47+K50+K52+K54+K56+K60+K58</f>
        <v>6</v>
      </c>
      <c r="L61" s="1141">
        <v>422</v>
      </c>
      <c r="M61" s="1141">
        <v>439</v>
      </c>
      <c r="N61" s="1143"/>
      <c r="O61" s="1144"/>
      <c r="P61" s="1144"/>
      <c r="Q61" s="1126"/>
    </row>
    <row r="62" spans="1:18" s="33" customFormat="1" ht="13.9" customHeight="1" thickBot="1">
      <c r="A62" s="39" t="s">
        <v>11</v>
      </c>
      <c r="B62" s="40" t="s">
        <v>34</v>
      </c>
      <c r="C62" s="2551" t="s">
        <v>410</v>
      </c>
      <c r="D62" s="2552"/>
      <c r="E62" s="2552"/>
      <c r="F62" s="2552"/>
      <c r="G62" s="2552"/>
      <c r="H62" s="2552"/>
      <c r="I62" s="2552"/>
      <c r="J62" s="2552"/>
      <c r="K62" s="2552"/>
      <c r="L62" s="2552"/>
      <c r="M62" s="2552"/>
      <c r="N62" s="2552"/>
      <c r="O62" s="2552"/>
      <c r="P62" s="2552"/>
      <c r="Q62" s="2553"/>
    </row>
    <row r="63" spans="1:18" s="33" customFormat="1" ht="24.6" customHeight="1" thickBot="1">
      <c r="A63" s="2516" t="s">
        <v>11</v>
      </c>
      <c r="B63" s="2518" t="s">
        <v>34</v>
      </c>
      <c r="C63" s="2538" t="s">
        <v>11</v>
      </c>
      <c r="D63" s="2540" t="s">
        <v>412</v>
      </c>
      <c r="E63" s="2542" t="s">
        <v>40</v>
      </c>
      <c r="F63" s="2544" t="s">
        <v>66</v>
      </c>
      <c r="G63" s="136" t="s">
        <v>36</v>
      </c>
      <c r="H63" s="137">
        <f>I63+K63</f>
        <v>35.299999999999997</v>
      </c>
      <c r="I63" s="74">
        <v>35.299999999999997</v>
      </c>
      <c r="J63" s="138"/>
      <c r="K63" s="139">
        <v>0</v>
      </c>
      <c r="L63" s="52">
        <v>36</v>
      </c>
      <c r="M63" s="30">
        <v>36</v>
      </c>
      <c r="N63" s="487" t="s">
        <v>71</v>
      </c>
      <c r="O63" s="168">
        <v>2</v>
      </c>
      <c r="P63" s="168">
        <v>2</v>
      </c>
      <c r="Q63" s="167">
        <v>2</v>
      </c>
    </row>
    <row r="64" spans="1:18" s="33" customFormat="1" ht="13.5" thickBot="1">
      <c r="A64" s="2517"/>
      <c r="B64" s="2519"/>
      <c r="C64" s="2539"/>
      <c r="D64" s="2541"/>
      <c r="E64" s="2543"/>
      <c r="F64" s="2543"/>
      <c r="G64" s="50" t="s">
        <v>12</v>
      </c>
      <c r="H64" s="51">
        <f t="shared" ref="H64:M64" si="20">SUM(H63:H63)</f>
        <v>35.299999999999997</v>
      </c>
      <c r="I64" s="51">
        <f t="shared" si="20"/>
        <v>35.299999999999997</v>
      </c>
      <c r="J64" s="51">
        <f t="shared" si="20"/>
        <v>0</v>
      </c>
      <c r="K64" s="51">
        <f t="shared" si="20"/>
        <v>0</v>
      </c>
      <c r="L64" s="51">
        <f t="shared" si="20"/>
        <v>36</v>
      </c>
      <c r="M64" s="51">
        <f t="shared" si="20"/>
        <v>36</v>
      </c>
      <c r="N64" s="166"/>
      <c r="O64" s="164"/>
      <c r="P64" s="164"/>
      <c r="Q64" s="111"/>
    </row>
    <row r="65" spans="1:17" s="33" customFormat="1" ht="13.5" thickBot="1">
      <c r="A65" s="46" t="s">
        <v>11</v>
      </c>
      <c r="B65" s="40" t="s">
        <v>34</v>
      </c>
      <c r="C65" s="804"/>
      <c r="D65" s="805" t="s">
        <v>427</v>
      </c>
      <c r="E65" s="217"/>
      <c r="F65" s="806"/>
      <c r="G65" s="198"/>
      <c r="H65" s="232">
        <f t="shared" ref="H65:M65" si="21">H64*1</f>
        <v>35.299999999999997</v>
      </c>
      <c r="I65" s="232">
        <f t="shared" si="21"/>
        <v>35.299999999999997</v>
      </c>
      <c r="J65" s="232">
        <f t="shared" si="21"/>
        <v>0</v>
      </c>
      <c r="K65" s="232">
        <f t="shared" si="21"/>
        <v>0</v>
      </c>
      <c r="L65" s="232">
        <f t="shared" si="21"/>
        <v>36</v>
      </c>
      <c r="M65" s="232">
        <f t="shared" si="21"/>
        <v>36</v>
      </c>
      <c r="N65" s="807"/>
      <c r="O65" s="808"/>
      <c r="P65" s="808"/>
      <c r="Q65" s="809"/>
    </row>
    <row r="66" spans="1:17" s="33" customFormat="1" ht="13.9" customHeight="1" thickBot="1">
      <c r="A66" s="39" t="s">
        <v>11</v>
      </c>
      <c r="B66" s="40" t="s">
        <v>35</v>
      </c>
      <c r="C66" s="2561" t="s">
        <v>413</v>
      </c>
      <c r="D66" s="2562"/>
      <c r="E66" s="2562"/>
      <c r="F66" s="2562"/>
      <c r="G66" s="2562"/>
      <c r="H66" s="2562"/>
      <c r="I66" s="2562"/>
      <c r="J66" s="2562"/>
      <c r="K66" s="2562"/>
      <c r="L66" s="2562"/>
      <c r="M66" s="2562"/>
      <c r="N66" s="2562"/>
      <c r="O66" s="2562"/>
      <c r="P66" s="2562"/>
      <c r="Q66" s="2563"/>
    </row>
    <row r="67" spans="1:17" s="33" customFormat="1" ht="13.9" customHeight="1" thickBot="1">
      <c r="A67" s="2516" t="s">
        <v>11</v>
      </c>
      <c r="B67" s="2518" t="s">
        <v>35</v>
      </c>
      <c r="C67" s="2538" t="s">
        <v>11</v>
      </c>
      <c r="D67" s="2540" t="s">
        <v>411</v>
      </c>
      <c r="E67" s="2542" t="s">
        <v>40</v>
      </c>
      <c r="F67" s="2544" t="s">
        <v>66</v>
      </c>
      <c r="G67" s="136" t="s">
        <v>36</v>
      </c>
      <c r="H67" s="137">
        <f>I67+K67</f>
        <v>5.8</v>
      </c>
      <c r="I67" s="74">
        <v>5.8</v>
      </c>
      <c r="J67" s="138"/>
      <c r="K67" s="139">
        <v>0</v>
      </c>
      <c r="L67" s="52">
        <v>6</v>
      </c>
      <c r="M67" s="30">
        <v>6</v>
      </c>
      <c r="N67" s="487"/>
      <c r="O67" s="162"/>
      <c r="P67" s="162"/>
      <c r="Q67" s="163"/>
    </row>
    <row r="68" spans="1:17" s="33" customFormat="1" ht="13.5" thickBot="1">
      <c r="A68" s="2517"/>
      <c r="B68" s="2519"/>
      <c r="C68" s="2539"/>
      <c r="D68" s="2541"/>
      <c r="E68" s="2543"/>
      <c r="F68" s="2543"/>
      <c r="G68" s="50" t="s">
        <v>12</v>
      </c>
      <c r="H68" s="51">
        <f t="shared" ref="H68:M68" si="22">SUM(H67:H67)</f>
        <v>5.8</v>
      </c>
      <c r="I68" s="51">
        <f t="shared" si="22"/>
        <v>5.8</v>
      </c>
      <c r="J68" s="51">
        <f t="shared" si="22"/>
        <v>0</v>
      </c>
      <c r="K68" s="51">
        <f t="shared" si="22"/>
        <v>0</v>
      </c>
      <c r="L68" s="51">
        <f t="shared" si="22"/>
        <v>6</v>
      </c>
      <c r="M68" s="51">
        <f t="shared" si="22"/>
        <v>6</v>
      </c>
      <c r="N68" s="166"/>
      <c r="O68" s="164"/>
      <c r="P68" s="164"/>
      <c r="Q68" s="111"/>
    </row>
    <row r="69" spans="1:17" s="33" customFormat="1" ht="13.5" thickBot="1">
      <c r="A69" s="247" t="s">
        <v>11</v>
      </c>
      <c r="B69" s="481" t="s">
        <v>11</v>
      </c>
      <c r="C69" s="480"/>
      <c r="D69" s="233" t="s">
        <v>427</v>
      </c>
      <c r="E69" s="217"/>
      <c r="F69" s="229"/>
      <c r="G69" s="198"/>
      <c r="H69" s="232">
        <f t="shared" ref="H69:M69" si="23">H68*1</f>
        <v>5.8</v>
      </c>
      <c r="I69" s="232">
        <f t="shared" si="23"/>
        <v>5.8</v>
      </c>
      <c r="J69" s="232">
        <f t="shared" si="23"/>
        <v>0</v>
      </c>
      <c r="K69" s="232">
        <f t="shared" si="23"/>
        <v>0</v>
      </c>
      <c r="L69" s="232">
        <f t="shared" si="23"/>
        <v>6</v>
      </c>
      <c r="M69" s="232">
        <f t="shared" si="23"/>
        <v>6</v>
      </c>
      <c r="N69" s="230"/>
      <c r="O69" s="231"/>
      <c r="P69" s="231"/>
      <c r="Q69" s="111"/>
    </row>
    <row r="70" spans="1:17" s="33" customFormat="1" ht="13.5" thickBot="1">
      <c r="A70" s="186" t="s">
        <v>11</v>
      </c>
      <c r="B70" s="2564" t="s">
        <v>58</v>
      </c>
      <c r="C70" s="2565"/>
      <c r="D70" s="2565"/>
      <c r="E70" s="2565"/>
      <c r="F70" s="2565"/>
      <c r="G70" s="2566"/>
      <c r="H70" s="401">
        <f t="shared" ref="H70:M70" si="24">H69+H65+H61+H27</f>
        <v>6739.69</v>
      </c>
      <c r="I70" s="401">
        <f t="shared" si="24"/>
        <v>6698.29</v>
      </c>
      <c r="J70" s="401">
        <f t="shared" si="24"/>
        <v>5716.2</v>
      </c>
      <c r="K70" s="401">
        <f t="shared" si="24"/>
        <v>41.4</v>
      </c>
      <c r="L70" s="401">
        <f t="shared" si="24"/>
        <v>6972</v>
      </c>
      <c r="M70" s="401">
        <f t="shared" si="24"/>
        <v>7221</v>
      </c>
      <c r="N70" s="402"/>
      <c r="O70" s="402"/>
      <c r="P70" s="402"/>
      <c r="Q70" s="403"/>
    </row>
    <row r="71" spans="1:17" s="33" customFormat="1" ht="13.9" customHeight="1" thickBot="1">
      <c r="A71" s="39" t="s">
        <v>34</v>
      </c>
      <c r="B71" s="40" t="s">
        <v>11</v>
      </c>
      <c r="C71" s="2561" t="s">
        <v>414</v>
      </c>
      <c r="D71" s="2562"/>
      <c r="E71" s="2562"/>
      <c r="F71" s="2562"/>
      <c r="G71" s="2562"/>
      <c r="H71" s="2562"/>
      <c r="I71" s="2562"/>
      <c r="J71" s="2562"/>
      <c r="K71" s="2562"/>
      <c r="L71" s="2562"/>
      <c r="M71" s="2562"/>
      <c r="N71" s="2562"/>
      <c r="O71" s="2562"/>
      <c r="P71" s="2562"/>
      <c r="Q71" s="2563"/>
    </row>
    <row r="72" spans="1:17" s="33" customFormat="1" ht="24.75" thickBot="1">
      <c r="A72" s="2516" t="s">
        <v>34</v>
      </c>
      <c r="B72" s="2554" t="s">
        <v>11</v>
      </c>
      <c r="C72" s="2520" t="s">
        <v>11</v>
      </c>
      <c r="D72" s="2522" t="s">
        <v>428</v>
      </c>
      <c r="E72" s="2524" t="s">
        <v>40</v>
      </c>
      <c r="F72" s="2526" t="s">
        <v>51</v>
      </c>
      <c r="G72" s="1107" t="s">
        <v>36</v>
      </c>
      <c r="H72" s="1108">
        <f>I72+K72</f>
        <v>3834.6</v>
      </c>
      <c r="I72" s="1109">
        <v>0</v>
      </c>
      <c r="J72" s="1110"/>
      <c r="K72" s="1111">
        <v>3834.6</v>
      </c>
      <c r="L72" s="235">
        <v>4000</v>
      </c>
      <c r="M72" s="1112">
        <v>4000</v>
      </c>
      <c r="N72" s="1113" t="s">
        <v>362</v>
      </c>
      <c r="O72" s="1114"/>
      <c r="P72" s="1114"/>
      <c r="Q72" s="1115"/>
    </row>
    <row r="73" spans="1:17" s="33" customFormat="1" ht="36.75" thickBot="1">
      <c r="A73" s="2560"/>
      <c r="B73" s="2555"/>
      <c r="C73" s="2545"/>
      <c r="D73" s="2546"/>
      <c r="E73" s="2547"/>
      <c r="F73" s="2537"/>
      <c r="G73" s="1599" t="s">
        <v>52</v>
      </c>
      <c r="H73" s="1600">
        <f>K73+I73</f>
        <v>2434.6999999999998</v>
      </c>
      <c r="I73" s="1601">
        <v>0</v>
      </c>
      <c r="J73" s="1602"/>
      <c r="K73" s="1603">
        <v>2434.6999999999998</v>
      </c>
      <c r="L73" s="1121"/>
      <c r="M73" s="1122"/>
      <c r="N73" s="1113" t="s">
        <v>363</v>
      </c>
      <c r="O73" s="1114">
        <v>100</v>
      </c>
      <c r="P73" s="1114">
        <v>100</v>
      </c>
      <c r="Q73" s="1115">
        <v>100</v>
      </c>
    </row>
    <row r="74" spans="1:17" s="33" customFormat="1" ht="13.5" thickBot="1">
      <c r="A74" s="2517"/>
      <c r="B74" s="2556"/>
      <c r="C74" s="2521"/>
      <c r="D74" s="2523"/>
      <c r="E74" s="2525"/>
      <c r="F74" s="2525"/>
      <c r="G74" s="236" t="s">
        <v>12</v>
      </c>
      <c r="H74" s="237">
        <f t="shared" ref="H74:M74" si="25">SUM(H72:H73)</f>
        <v>6269.2999999999993</v>
      </c>
      <c r="I74" s="237">
        <f t="shared" si="25"/>
        <v>0</v>
      </c>
      <c r="J74" s="237">
        <f t="shared" si="25"/>
        <v>0</v>
      </c>
      <c r="K74" s="1123">
        <f t="shared" si="25"/>
        <v>6269.2999999999993</v>
      </c>
      <c r="L74" s="237">
        <f t="shared" si="25"/>
        <v>4000</v>
      </c>
      <c r="M74" s="237">
        <f t="shared" si="25"/>
        <v>4000</v>
      </c>
      <c r="N74" s="1124"/>
      <c r="O74" s="1125"/>
      <c r="P74" s="1125"/>
      <c r="Q74" s="1126"/>
    </row>
    <row r="75" spans="1:17" s="33" customFormat="1" ht="13.9" customHeight="1" thickBot="1">
      <c r="A75" s="2516" t="s">
        <v>34</v>
      </c>
      <c r="B75" s="2554" t="s">
        <v>11</v>
      </c>
      <c r="C75" s="2520" t="s">
        <v>13</v>
      </c>
      <c r="D75" s="2522" t="s">
        <v>415</v>
      </c>
      <c r="E75" s="2524" t="s">
        <v>40</v>
      </c>
      <c r="F75" s="2526" t="s">
        <v>51</v>
      </c>
      <c r="G75" s="1107" t="s">
        <v>36</v>
      </c>
      <c r="H75" s="1108">
        <f>I75+K75</f>
        <v>67.400000000000006</v>
      </c>
      <c r="I75" s="1109">
        <v>67.400000000000006</v>
      </c>
      <c r="J75" s="1110"/>
      <c r="K75" s="1111">
        <v>0</v>
      </c>
      <c r="L75" s="235">
        <v>70</v>
      </c>
      <c r="M75" s="1112">
        <v>70</v>
      </c>
      <c r="N75" s="1113"/>
      <c r="O75" s="1114"/>
      <c r="P75" s="1114"/>
      <c r="Q75" s="1115"/>
    </row>
    <row r="76" spans="1:17" s="33" customFormat="1" ht="13.5" thickBot="1">
      <c r="A76" s="2560"/>
      <c r="B76" s="2555"/>
      <c r="C76" s="2545"/>
      <c r="D76" s="2546"/>
      <c r="E76" s="2547"/>
      <c r="F76" s="2537"/>
      <c r="G76" s="1116"/>
      <c r="H76" s="1117"/>
      <c r="I76" s="1118"/>
      <c r="J76" s="1119"/>
      <c r="K76" s="1120"/>
      <c r="L76" s="1121"/>
      <c r="M76" s="1122"/>
      <c r="N76" s="1113"/>
      <c r="O76" s="1114"/>
      <c r="P76" s="1114"/>
      <c r="Q76" s="1115"/>
    </row>
    <row r="77" spans="1:17" s="33" customFormat="1">
      <c r="A77" s="2560"/>
      <c r="B77" s="2555"/>
      <c r="C77" s="2545"/>
      <c r="D77" s="2546"/>
      <c r="E77" s="2547"/>
      <c r="F77" s="2537"/>
      <c r="G77" s="1127"/>
      <c r="H77" s="1128"/>
      <c r="I77" s="1129"/>
      <c r="J77" s="1130"/>
      <c r="K77" s="1131"/>
      <c r="L77" s="1132"/>
      <c r="M77" s="1133"/>
      <c r="N77" s="1134"/>
      <c r="O77" s="1135"/>
      <c r="P77" s="1135"/>
      <c r="Q77" s="1127"/>
    </row>
    <row r="78" spans="1:17" s="33" customFormat="1" ht="13.5" thickBot="1">
      <c r="A78" s="2517"/>
      <c r="B78" s="2556"/>
      <c r="C78" s="2521"/>
      <c r="D78" s="2523"/>
      <c r="E78" s="2525"/>
      <c r="F78" s="2525"/>
      <c r="G78" s="236" t="s">
        <v>12</v>
      </c>
      <c r="H78" s="237">
        <f t="shared" ref="H78:M78" si="26">SUM(H75:H77)</f>
        <v>67.400000000000006</v>
      </c>
      <c r="I78" s="237">
        <f t="shared" si="26"/>
        <v>67.400000000000006</v>
      </c>
      <c r="J78" s="237">
        <f t="shared" si="26"/>
        <v>0</v>
      </c>
      <c r="K78" s="237">
        <f t="shared" si="26"/>
        <v>0</v>
      </c>
      <c r="L78" s="237">
        <f t="shared" si="26"/>
        <v>70</v>
      </c>
      <c r="M78" s="237">
        <f t="shared" si="26"/>
        <v>70</v>
      </c>
      <c r="N78" s="1124"/>
      <c r="O78" s="1125"/>
      <c r="P78" s="1125"/>
      <c r="Q78" s="1126"/>
    </row>
    <row r="79" spans="1:17" s="33" customFormat="1" ht="13.5" thickBot="1">
      <c r="A79" s="2516" t="s">
        <v>34</v>
      </c>
      <c r="B79" s="2554" t="s">
        <v>11</v>
      </c>
      <c r="C79" s="2520" t="s">
        <v>34</v>
      </c>
      <c r="D79" s="2522" t="s">
        <v>416</v>
      </c>
      <c r="E79" s="2524" t="s">
        <v>40</v>
      </c>
      <c r="F79" s="2526" t="s">
        <v>51</v>
      </c>
      <c r="G79" s="1107" t="s">
        <v>36</v>
      </c>
      <c r="H79" s="1108">
        <f>I79+K79</f>
        <v>0</v>
      </c>
      <c r="I79" s="1109">
        <v>0</v>
      </c>
      <c r="J79" s="1110"/>
      <c r="K79" s="1111">
        <v>0</v>
      </c>
      <c r="L79" s="235">
        <v>0</v>
      </c>
      <c r="M79" s="1112">
        <v>0</v>
      </c>
      <c r="N79" s="1113"/>
      <c r="O79" s="1114"/>
      <c r="P79" s="1114"/>
      <c r="Q79" s="1115"/>
    </row>
    <row r="80" spans="1:17" s="33" customFormat="1" ht="13.5" thickBot="1">
      <c r="A80" s="2517"/>
      <c r="B80" s="2556"/>
      <c r="C80" s="2521"/>
      <c r="D80" s="2523"/>
      <c r="E80" s="2525"/>
      <c r="F80" s="2525"/>
      <c r="G80" s="236" t="s">
        <v>12</v>
      </c>
      <c r="H80" s="237">
        <f t="shared" ref="H80:M80" si="27">SUM(H79:H79)</f>
        <v>0</v>
      </c>
      <c r="I80" s="237">
        <f t="shared" si="27"/>
        <v>0</v>
      </c>
      <c r="J80" s="237">
        <f t="shared" si="27"/>
        <v>0</v>
      </c>
      <c r="K80" s="237">
        <f t="shared" si="27"/>
        <v>0</v>
      </c>
      <c r="L80" s="237">
        <f t="shared" si="27"/>
        <v>0</v>
      </c>
      <c r="M80" s="237">
        <f t="shared" si="27"/>
        <v>0</v>
      </c>
      <c r="N80" s="1124"/>
      <c r="O80" s="1125"/>
      <c r="P80" s="1125"/>
      <c r="Q80" s="1126"/>
    </row>
    <row r="81" spans="1:18" ht="13.5" thickBot="1">
      <c r="A81" s="247" t="s">
        <v>34</v>
      </c>
      <c r="B81" s="824" t="s">
        <v>11</v>
      </c>
      <c r="C81" s="1136"/>
      <c r="D81" s="1137" t="s">
        <v>427</v>
      </c>
      <c r="E81" s="1138"/>
      <c r="F81" s="1139"/>
      <c r="G81" s="1140"/>
      <c r="H81" s="1141">
        <f t="shared" ref="H81:M81" si="28">H80+H78+H74</f>
        <v>6336.6999999999989</v>
      </c>
      <c r="I81" s="1141">
        <f t="shared" si="28"/>
        <v>67.400000000000006</v>
      </c>
      <c r="J81" s="1141">
        <f t="shared" si="28"/>
        <v>0</v>
      </c>
      <c r="K81" s="1142">
        <f t="shared" si="28"/>
        <v>6269.2999999999993</v>
      </c>
      <c r="L81" s="1141">
        <f t="shared" si="28"/>
        <v>4070</v>
      </c>
      <c r="M81" s="1141">
        <f t="shared" si="28"/>
        <v>4070</v>
      </c>
      <c r="N81" s="1143"/>
      <c r="O81" s="1144"/>
      <c r="P81" s="1144"/>
      <c r="Q81" s="1126"/>
    </row>
    <row r="82" spans="1:18" s="33" customFormat="1" ht="13.5" thickBot="1">
      <c r="A82" s="186" t="s">
        <v>34</v>
      </c>
      <c r="B82" s="2621" t="s">
        <v>58</v>
      </c>
      <c r="C82" s="2622"/>
      <c r="D82" s="2622"/>
      <c r="E82" s="2622"/>
      <c r="F82" s="2622"/>
      <c r="G82" s="2623"/>
      <c r="H82" s="1145">
        <f t="shared" ref="H82:M82" si="29">H81*1</f>
        <v>6336.6999999999989</v>
      </c>
      <c r="I82" s="1145">
        <f t="shared" si="29"/>
        <v>67.400000000000006</v>
      </c>
      <c r="J82" s="1145">
        <f t="shared" si="29"/>
        <v>0</v>
      </c>
      <c r="K82" s="1145">
        <f t="shared" si="29"/>
        <v>6269.2999999999993</v>
      </c>
      <c r="L82" s="1145">
        <f t="shared" si="29"/>
        <v>4070</v>
      </c>
      <c r="M82" s="1145">
        <f t="shared" si="29"/>
        <v>4070</v>
      </c>
      <c r="N82" s="1146"/>
      <c r="O82" s="1146"/>
      <c r="P82" s="1146"/>
      <c r="Q82" s="1147"/>
    </row>
    <row r="83" spans="1:18" s="33" customFormat="1" ht="13.5" thickBot="1">
      <c r="A83" s="46"/>
      <c r="B83" s="440"/>
      <c r="C83" s="1148"/>
      <c r="D83" s="1149"/>
      <c r="E83" s="1149"/>
      <c r="F83" s="2567" t="s">
        <v>455</v>
      </c>
      <c r="G83" s="2568"/>
      <c r="H83" s="1150">
        <f t="shared" ref="H83:M83" si="30">H15+H20</f>
        <v>16.89</v>
      </c>
      <c r="I83" s="1150">
        <f t="shared" si="30"/>
        <v>16.89</v>
      </c>
      <c r="J83" s="1150">
        <f t="shared" si="30"/>
        <v>0</v>
      </c>
      <c r="K83" s="1150">
        <f t="shared" si="30"/>
        <v>0</v>
      </c>
      <c r="L83" s="1150">
        <f t="shared" si="30"/>
        <v>0</v>
      </c>
      <c r="M83" s="1150">
        <f t="shared" si="30"/>
        <v>0</v>
      </c>
      <c r="N83" s="1151"/>
      <c r="O83" s="1152"/>
      <c r="P83" s="1152"/>
      <c r="Q83" s="1153"/>
    </row>
    <row r="84" spans="1:18" ht="13.5" thickBot="1">
      <c r="A84" s="234" t="s">
        <v>11</v>
      </c>
      <c r="B84" s="2619" t="s">
        <v>459</v>
      </c>
      <c r="C84" s="2620"/>
      <c r="D84" s="2620"/>
      <c r="E84" s="2620"/>
      <c r="F84" s="2620"/>
      <c r="G84" s="2620"/>
      <c r="H84" s="1154">
        <f t="shared" ref="H84:M84" si="31">H27+H61+H65+H69+H81-H83</f>
        <v>13059.5</v>
      </c>
      <c r="I84" s="1154">
        <f t="shared" si="31"/>
        <v>6748.7999999999993</v>
      </c>
      <c r="J84" s="1154">
        <f>J27+J61+J65+J69+J81-J83</f>
        <v>5716.2</v>
      </c>
      <c r="K84" s="1154">
        <f t="shared" si="31"/>
        <v>6310.6999999999989</v>
      </c>
      <c r="L84" s="1154">
        <f t="shared" si="31"/>
        <v>11042</v>
      </c>
      <c r="M84" s="1154">
        <f t="shared" si="31"/>
        <v>11291</v>
      </c>
      <c r="N84" s="2557"/>
      <c r="O84" s="2558"/>
      <c r="P84" s="2558"/>
      <c r="Q84" s="2559"/>
    </row>
    <row r="85" spans="1:18" s="33" customFormat="1" ht="13.5" thickBot="1">
      <c r="A85" s="234" t="s">
        <v>11</v>
      </c>
      <c r="B85" s="2596" t="s">
        <v>15</v>
      </c>
      <c r="C85" s="2597"/>
      <c r="D85" s="2597"/>
      <c r="E85" s="2597"/>
      <c r="F85" s="2597"/>
      <c r="G85" s="2598"/>
      <c r="H85" s="1604">
        <f t="shared" ref="H85:M85" si="32">H83+H84</f>
        <v>13076.39</v>
      </c>
      <c r="I85" s="1155">
        <f t="shared" si="32"/>
        <v>6765.69</v>
      </c>
      <c r="J85" s="1155">
        <f t="shared" si="32"/>
        <v>5716.2</v>
      </c>
      <c r="K85" s="1604">
        <f t="shared" si="32"/>
        <v>6310.6999999999989</v>
      </c>
      <c r="L85" s="1155">
        <f t="shared" si="32"/>
        <v>11042</v>
      </c>
      <c r="M85" s="1155">
        <f t="shared" si="32"/>
        <v>11291</v>
      </c>
      <c r="N85" s="2527"/>
      <c r="O85" s="2528"/>
      <c r="P85" s="2528"/>
      <c r="Q85" s="2529"/>
    </row>
    <row r="86" spans="1:18">
      <c r="A86" s="246"/>
      <c r="B86" s="246"/>
      <c r="C86" s="246"/>
      <c r="D86" s="246"/>
      <c r="E86" s="246"/>
      <c r="F86" s="246"/>
      <c r="G86" s="246"/>
      <c r="H86" s="246"/>
      <c r="I86" s="246"/>
      <c r="J86" s="246"/>
      <c r="K86" s="246"/>
      <c r="L86" s="246"/>
      <c r="M86" s="246"/>
      <c r="N86" s="246"/>
      <c r="O86" s="134"/>
      <c r="P86" s="134"/>
      <c r="Q86" s="134"/>
    </row>
    <row r="87" spans="1:18" s="33" customFormat="1">
      <c r="A87" s="261"/>
      <c r="B87" s="261"/>
      <c r="C87" s="261"/>
      <c r="D87" s="261"/>
      <c r="E87" s="261"/>
      <c r="F87" s="261"/>
      <c r="G87" s="261"/>
      <c r="H87" s="261"/>
      <c r="I87" s="261"/>
      <c r="J87" s="261"/>
      <c r="K87" s="261"/>
      <c r="L87" s="261"/>
      <c r="M87" s="261"/>
      <c r="N87" s="261"/>
      <c r="O87" s="134"/>
      <c r="P87" s="134"/>
      <c r="Q87" s="134"/>
    </row>
    <row r="88" spans="1:18" ht="26.45" customHeight="1" thickBot="1">
      <c r="A88" s="113"/>
      <c r="B88" s="133"/>
      <c r="C88" s="133"/>
      <c r="D88" s="156"/>
      <c r="E88" s="156"/>
      <c r="F88" s="2589" t="s">
        <v>16</v>
      </c>
      <c r="G88" s="2589"/>
      <c r="H88" s="2589"/>
      <c r="I88" s="2589"/>
      <c r="J88" s="2589"/>
      <c r="K88" s="2589"/>
      <c r="L88" s="2589"/>
      <c r="M88" s="2589"/>
      <c r="N88" s="134"/>
      <c r="O88" s="134"/>
      <c r="P88" s="134"/>
      <c r="Q88" s="134"/>
    </row>
    <row r="89" spans="1:18" ht="37.9" customHeight="1" thickBot="1">
      <c r="A89" s="34"/>
      <c r="B89" s="131"/>
      <c r="C89" s="131"/>
      <c r="D89" s="2590"/>
      <c r="E89" s="2591"/>
      <c r="F89" s="2591"/>
      <c r="G89" s="2592"/>
      <c r="H89" s="2593" t="s">
        <v>327</v>
      </c>
      <c r="I89" s="2594"/>
      <c r="J89" s="2594"/>
      <c r="K89" s="2595"/>
      <c r="L89" s="34"/>
      <c r="M89" s="493"/>
      <c r="N89" s="131"/>
      <c r="O89" s="135"/>
      <c r="P89" s="131"/>
      <c r="Q89" s="131"/>
    </row>
    <row r="90" spans="1:18" ht="15" customHeight="1" thickBot="1">
      <c r="A90" s="34"/>
      <c r="B90" s="131"/>
      <c r="C90" s="131"/>
      <c r="D90" s="2583"/>
      <c r="E90" s="2584"/>
      <c r="F90" s="2584"/>
      <c r="G90" s="2585"/>
      <c r="H90" s="2586">
        <f>H91+H92+H93+H94+H95+H96</f>
        <v>13076.39</v>
      </c>
      <c r="I90" s="2587"/>
      <c r="J90" s="2587"/>
      <c r="K90" s="2588"/>
      <c r="L90" s="493"/>
      <c r="M90" s="765"/>
      <c r="N90" s="656"/>
      <c r="O90" s="786"/>
      <c r="P90" s="656"/>
      <c r="Q90" s="656"/>
      <c r="R90" s="787"/>
    </row>
    <row r="91" spans="1:18" ht="13.15" customHeight="1">
      <c r="A91" s="34"/>
      <c r="B91" s="131"/>
      <c r="C91" s="131"/>
      <c r="D91" s="2610" t="s">
        <v>652</v>
      </c>
      <c r="E91" s="2611"/>
      <c r="F91" s="2611"/>
      <c r="G91" s="2612"/>
      <c r="H91" s="2613">
        <v>10201</v>
      </c>
      <c r="I91" s="2614"/>
      <c r="J91" s="2614"/>
      <c r="K91" s="2615"/>
      <c r="L91" s="34"/>
      <c r="M91" s="765"/>
      <c r="N91" s="131"/>
      <c r="O91" s="135"/>
      <c r="P91" s="131"/>
      <c r="Q91" s="131"/>
    </row>
    <row r="92" spans="1:18" ht="13.15" customHeight="1">
      <c r="A92" s="34"/>
      <c r="B92" s="131"/>
      <c r="C92" s="131"/>
      <c r="D92" s="2616" t="s">
        <v>653</v>
      </c>
      <c r="E92" s="2617"/>
      <c r="F92" s="2617"/>
      <c r="G92" s="2618"/>
      <c r="H92" s="2574"/>
      <c r="I92" s="2575"/>
      <c r="J92" s="2575"/>
      <c r="K92" s="2576"/>
      <c r="L92" s="34"/>
      <c r="M92" s="765"/>
      <c r="N92" s="131"/>
      <c r="O92" s="135"/>
      <c r="P92" s="131"/>
      <c r="Q92" s="131"/>
    </row>
    <row r="93" spans="1:18" ht="13.15" customHeight="1">
      <c r="A93" s="34"/>
      <c r="B93" s="131"/>
      <c r="C93" s="131"/>
      <c r="D93" s="2577" t="s">
        <v>62</v>
      </c>
      <c r="E93" s="2578"/>
      <c r="F93" s="2578"/>
      <c r="G93" s="2579"/>
      <c r="H93" s="2574"/>
      <c r="I93" s="2575"/>
      <c r="J93" s="2575"/>
      <c r="K93" s="2576"/>
      <c r="L93" s="34"/>
      <c r="M93" s="765"/>
      <c r="N93" s="131"/>
      <c r="O93" s="135"/>
      <c r="P93" s="131"/>
      <c r="Q93" s="131"/>
    </row>
    <row r="94" spans="1:18" ht="13.15" customHeight="1">
      <c r="A94" s="34"/>
      <c r="B94" s="131"/>
      <c r="C94" s="131"/>
      <c r="D94" s="2577" t="s">
        <v>72</v>
      </c>
      <c r="E94" s="2578"/>
      <c r="F94" s="2578"/>
      <c r="G94" s="2579"/>
      <c r="H94" s="2574">
        <v>409.9</v>
      </c>
      <c r="I94" s="2575"/>
      <c r="J94" s="2575"/>
      <c r="K94" s="2576"/>
      <c r="L94" s="34"/>
      <c r="M94" s="765"/>
      <c r="N94" s="131"/>
      <c r="O94" s="135"/>
      <c r="P94" s="131"/>
      <c r="Q94" s="131"/>
    </row>
    <row r="95" spans="1:18" ht="13.15" customHeight="1">
      <c r="A95" s="34"/>
      <c r="B95" s="131"/>
      <c r="C95" s="131"/>
      <c r="D95" s="2577" t="s">
        <v>654</v>
      </c>
      <c r="E95" s="2578"/>
      <c r="F95" s="2578"/>
      <c r="G95" s="2579"/>
      <c r="H95" s="2580">
        <v>2448.6</v>
      </c>
      <c r="I95" s="2581"/>
      <c r="J95" s="2581"/>
      <c r="K95" s="2582"/>
      <c r="L95" s="34"/>
      <c r="M95" s="765"/>
      <c r="N95" s="131"/>
      <c r="O95" s="135"/>
      <c r="P95" s="131"/>
      <c r="Q95" s="131"/>
    </row>
    <row r="96" spans="1:18" s="33" customFormat="1" ht="13.9" customHeight="1" thickBot="1">
      <c r="A96" s="34"/>
      <c r="B96" s="131"/>
      <c r="C96" s="131"/>
      <c r="D96" s="2530" t="s">
        <v>460</v>
      </c>
      <c r="E96" s="2531"/>
      <c r="F96" s="2531"/>
      <c r="G96" s="2532"/>
      <c r="H96" s="2533">
        <v>16.89</v>
      </c>
      <c r="I96" s="2534"/>
      <c r="J96" s="2534"/>
      <c r="K96" s="2535"/>
      <c r="L96" s="34"/>
      <c r="M96" s="765"/>
      <c r="N96" s="131"/>
      <c r="O96" s="135"/>
      <c r="P96" s="131"/>
      <c r="Q96" s="131"/>
    </row>
    <row r="97" spans="1:17" ht="13.9" customHeight="1" thickBot="1">
      <c r="A97" s="34"/>
      <c r="B97" s="131"/>
      <c r="C97" s="131"/>
      <c r="D97" s="2607"/>
      <c r="E97" s="2608"/>
      <c r="F97" s="2608"/>
      <c r="G97" s="2609"/>
      <c r="H97" s="2586">
        <f>SUM(H98:K99)</f>
        <v>0</v>
      </c>
      <c r="I97" s="2587"/>
      <c r="J97" s="2587"/>
      <c r="K97" s="2588"/>
      <c r="L97" s="34"/>
      <c r="M97" s="34"/>
      <c r="N97" s="131"/>
      <c r="O97" s="135"/>
      <c r="P97" s="131"/>
      <c r="Q97" s="131"/>
    </row>
    <row r="98" spans="1:17" ht="13.15" customHeight="1">
      <c r="A98" s="34"/>
      <c r="B98" s="131"/>
      <c r="C98" s="131"/>
      <c r="D98" s="2610"/>
      <c r="E98" s="2611"/>
      <c r="F98" s="2611"/>
      <c r="G98" s="2612"/>
      <c r="H98" s="2613">
        <v>0</v>
      </c>
      <c r="I98" s="2614"/>
      <c r="J98" s="2614"/>
      <c r="K98" s="2615"/>
      <c r="L98" s="34"/>
      <c r="M98" s="34"/>
      <c r="N98" s="131"/>
      <c r="O98" s="135"/>
      <c r="P98" s="131"/>
      <c r="Q98" s="131"/>
    </row>
    <row r="99" spans="1:17" ht="13.15" customHeight="1" thickBot="1">
      <c r="A99" s="34"/>
      <c r="B99" s="131"/>
      <c r="C99" s="131"/>
      <c r="D99" s="2604"/>
      <c r="E99" s="2605"/>
      <c r="F99" s="2605"/>
      <c r="G99" s="2606"/>
      <c r="H99" s="2575">
        <v>0</v>
      </c>
      <c r="I99" s="2575"/>
      <c r="J99" s="2575"/>
      <c r="K99" s="2576"/>
      <c r="L99" s="34"/>
      <c r="M99" s="34"/>
      <c r="N99" s="131"/>
      <c r="O99" s="135"/>
      <c r="P99" s="131"/>
      <c r="Q99" s="131"/>
    </row>
    <row r="100" spans="1:17" ht="13.9" customHeight="1" thickBot="1">
      <c r="A100" s="34"/>
      <c r="B100" s="131"/>
      <c r="C100" s="131"/>
      <c r="D100" s="2599"/>
      <c r="E100" s="2600"/>
      <c r="F100" s="2600"/>
      <c r="G100" s="2601"/>
      <c r="H100" s="2602">
        <f>H97+H90</f>
        <v>13076.39</v>
      </c>
      <c r="I100" s="2602"/>
      <c r="J100" s="2602"/>
      <c r="K100" s="2603"/>
      <c r="L100" s="34"/>
      <c r="M100" s="34"/>
      <c r="N100" s="131"/>
      <c r="O100" s="135"/>
      <c r="P100" s="131"/>
      <c r="Q100" s="131"/>
    </row>
  </sheetData>
  <mergeCells count="199">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A10:A16"/>
    <mergeCell ref="B10:B16"/>
    <mergeCell ref="C10:C16"/>
    <mergeCell ref="D10:D16"/>
    <mergeCell ref="E10:E16"/>
    <mergeCell ref="F10:F16"/>
    <mergeCell ref="A17:A21"/>
    <mergeCell ref="B17:B21"/>
    <mergeCell ref="F17:F21"/>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D95:G95"/>
    <mergeCell ref="H95:K95"/>
    <mergeCell ref="D90:G90"/>
    <mergeCell ref="H90:K90"/>
    <mergeCell ref="D79:D80"/>
    <mergeCell ref="E79:E80"/>
    <mergeCell ref="F79:F80"/>
    <mergeCell ref="E75:E78"/>
    <mergeCell ref="F75:F78"/>
    <mergeCell ref="F88:M88"/>
    <mergeCell ref="D89:G89"/>
    <mergeCell ref="H89:K89"/>
    <mergeCell ref="B85:G85"/>
    <mergeCell ref="F48:F50"/>
    <mergeCell ref="F57:F58"/>
    <mergeCell ref="E67:E68"/>
    <mergeCell ref="F36:F37"/>
    <mergeCell ref="F42:F43"/>
    <mergeCell ref="F67:F68"/>
    <mergeCell ref="F51:F52"/>
    <mergeCell ref="E36:E37"/>
    <mergeCell ref="H94:K94"/>
    <mergeCell ref="F72:F74"/>
    <mergeCell ref="E72:E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59:A60"/>
    <mergeCell ref="B59:B60"/>
    <mergeCell ref="C59:C60"/>
    <mergeCell ref="D59:D60"/>
    <mergeCell ref="E59:E60"/>
    <mergeCell ref="F59:F60"/>
    <mergeCell ref="A57:A58"/>
    <mergeCell ref="B57:B58"/>
    <mergeCell ref="C57:C58"/>
    <mergeCell ref="D57:D58"/>
    <mergeCell ref="E57:E58"/>
    <mergeCell ref="A55:A56"/>
    <mergeCell ref="B55:B56"/>
    <mergeCell ref="C55:C56"/>
    <mergeCell ref="D55:D56"/>
    <mergeCell ref="E55:E56"/>
    <mergeCell ref="F55:F56"/>
    <mergeCell ref="B53:B54"/>
    <mergeCell ref="C53:C54"/>
    <mergeCell ref="D53:D54"/>
    <mergeCell ref="E53:E54"/>
    <mergeCell ref="F53:F54"/>
    <mergeCell ref="A53:A5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2"/>
  <sheetViews>
    <sheetView topLeftCell="A46" workbookViewId="0">
      <selection activeCell="AB47" sqref="AB47"/>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33" customFormat="1" ht="46.15" customHeight="1">
      <c r="A1" s="1843"/>
      <c r="B1" s="1843"/>
      <c r="C1" s="1843"/>
      <c r="D1" s="1843"/>
      <c r="E1" s="1843"/>
      <c r="F1" s="1843"/>
      <c r="G1" s="1843"/>
      <c r="H1" s="1843"/>
      <c r="I1" s="1843"/>
      <c r="J1" s="1843"/>
      <c r="K1" s="1843"/>
      <c r="L1" s="1843"/>
      <c r="M1" s="1843"/>
      <c r="N1" s="2848" t="s">
        <v>770</v>
      </c>
      <c r="O1" s="2848"/>
      <c r="P1" s="2848"/>
      <c r="Q1" s="2848"/>
      <c r="R1" s="1843"/>
      <c r="S1" s="1843"/>
      <c r="T1" s="1843"/>
      <c r="U1" s="1843"/>
      <c r="V1" s="1843"/>
      <c r="W1" s="1843"/>
    </row>
    <row r="2" spans="1:23" ht="15.75">
      <c r="A2" s="34"/>
      <c r="B2" s="34"/>
      <c r="C2" s="34"/>
      <c r="D2" s="34"/>
      <c r="E2" s="57" t="s">
        <v>604</v>
      </c>
      <c r="F2" s="34"/>
      <c r="G2" s="35"/>
      <c r="H2" s="34"/>
      <c r="I2" s="34"/>
      <c r="J2" s="34"/>
      <c r="K2" s="34"/>
      <c r="L2" s="61"/>
      <c r="M2" s="58"/>
      <c r="N2" s="58"/>
      <c r="O2" s="58"/>
      <c r="P2" s="58"/>
      <c r="Q2" s="58"/>
      <c r="R2" s="34"/>
      <c r="S2" s="34"/>
      <c r="T2" s="34"/>
      <c r="U2" s="34"/>
      <c r="V2" s="34"/>
      <c r="W2" s="34"/>
    </row>
    <row r="3" spans="1:23" ht="14.45" customHeight="1" thickBot="1">
      <c r="A3" s="34"/>
      <c r="B3" s="34"/>
      <c r="C3" s="34"/>
      <c r="D3" s="3964" t="s">
        <v>33</v>
      </c>
      <c r="E3" s="3964"/>
      <c r="F3" s="3964"/>
      <c r="G3" s="3964"/>
      <c r="H3" s="3964"/>
      <c r="I3" s="3964"/>
      <c r="J3" s="3964"/>
      <c r="K3" s="3964"/>
      <c r="L3" s="3964"/>
      <c r="M3" s="3964"/>
      <c r="N3" s="3964"/>
      <c r="O3" s="3964"/>
      <c r="P3" s="3964"/>
      <c r="Q3" s="3964"/>
      <c r="R3" s="3964"/>
      <c r="S3" s="3964"/>
      <c r="T3" s="3964"/>
      <c r="U3" s="3964"/>
      <c r="V3" s="3964"/>
      <c r="W3" s="3964"/>
    </row>
    <row r="4" spans="1:23" ht="34.15" customHeight="1">
      <c r="A4" s="2625" t="s">
        <v>0</v>
      </c>
      <c r="B4" s="2628" t="s">
        <v>1</v>
      </c>
      <c r="C4" s="2628" t="s">
        <v>2</v>
      </c>
      <c r="D4" s="2849" t="s">
        <v>3</v>
      </c>
      <c r="E4" s="2634" t="s">
        <v>4</v>
      </c>
      <c r="F4" s="2637" t="s">
        <v>5</v>
      </c>
      <c r="G4" s="2634" t="s">
        <v>6</v>
      </c>
      <c r="H4" s="2643" t="s">
        <v>600</v>
      </c>
      <c r="I4" s="2644"/>
      <c r="J4" s="2644"/>
      <c r="K4" s="2645"/>
      <c r="L4" s="2646" t="s">
        <v>301</v>
      </c>
      <c r="M4" s="2640" t="s">
        <v>601</v>
      </c>
      <c r="N4" s="2649" t="s">
        <v>21</v>
      </c>
      <c r="O4" s="2650"/>
      <c r="P4" s="2650"/>
      <c r="Q4" s="2651"/>
      <c r="R4" s="34"/>
      <c r="S4" s="34"/>
      <c r="T4" s="34"/>
      <c r="U4" s="34"/>
      <c r="V4" s="34"/>
      <c r="W4" s="34"/>
    </row>
    <row r="5" spans="1:23" ht="13.15" customHeight="1">
      <c r="A5" s="2626"/>
      <c r="B5" s="2629"/>
      <c r="C5" s="2629"/>
      <c r="D5" s="2850"/>
      <c r="E5" s="2635"/>
      <c r="F5" s="2638"/>
      <c r="G5" s="2635"/>
      <c r="H5" s="2652" t="s">
        <v>7</v>
      </c>
      <c r="I5" s="2654" t="s">
        <v>8</v>
      </c>
      <c r="J5" s="2654"/>
      <c r="K5" s="2655" t="s">
        <v>161</v>
      </c>
      <c r="L5" s="2647"/>
      <c r="M5" s="2641"/>
      <c r="N5" s="3960" t="s">
        <v>32</v>
      </c>
      <c r="O5" s="3962" t="s">
        <v>9</v>
      </c>
      <c r="P5" s="3962"/>
      <c r="Q5" s="3963"/>
      <c r="R5" s="34"/>
      <c r="S5" s="34"/>
      <c r="T5" s="34"/>
      <c r="U5" s="34"/>
      <c r="V5" s="34"/>
      <c r="W5" s="34"/>
    </row>
    <row r="6" spans="1:23" ht="128.44999999999999" customHeight="1" thickBot="1">
      <c r="A6" s="2627"/>
      <c r="B6" s="2630"/>
      <c r="C6" s="2630"/>
      <c r="D6" s="2851"/>
      <c r="E6" s="2636"/>
      <c r="F6" s="2639"/>
      <c r="G6" s="2636"/>
      <c r="H6" s="2653"/>
      <c r="I6" s="1840" t="s">
        <v>7</v>
      </c>
      <c r="J6" s="1840" t="s">
        <v>10</v>
      </c>
      <c r="K6" s="2656"/>
      <c r="L6" s="2648"/>
      <c r="M6" s="2642"/>
      <c r="N6" s="3961"/>
      <c r="O6" s="413" t="s">
        <v>233</v>
      </c>
      <c r="P6" s="413" t="s">
        <v>261</v>
      </c>
      <c r="Q6" s="414" t="s">
        <v>326</v>
      </c>
      <c r="R6" s="34"/>
      <c r="S6" s="34"/>
      <c r="T6" s="34"/>
      <c r="U6" s="34"/>
      <c r="V6" s="34"/>
      <c r="W6" s="34"/>
    </row>
    <row r="7" spans="1:23" ht="33" customHeight="1" thickBot="1">
      <c r="A7" s="38" t="s">
        <v>11</v>
      </c>
      <c r="B7" s="2884" t="s">
        <v>678</v>
      </c>
      <c r="C7" s="2884"/>
      <c r="D7" s="2884"/>
      <c r="E7" s="2884"/>
      <c r="F7" s="2884"/>
      <c r="G7" s="2884"/>
      <c r="H7" s="2884"/>
      <c r="I7" s="2884"/>
      <c r="J7" s="2884"/>
      <c r="K7" s="2884"/>
      <c r="L7" s="2884"/>
      <c r="M7" s="2884"/>
      <c r="N7" s="2884"/>
      <c r="O7" s="2884"/>
      <c r="P7" s="2884"/>
      <c r="Q7" s="3965"/>
      <c r="R7" s="34"/>
      <c r="S7" s="34"/>
      <c r="T7" s="34"/>
      <c r="U7" s="34"/>
      <c r="V7" s="34"/>
      <c r="W7" s="34"/>
    </row>
    <row r="8" spans="1:23" ht="37.9" customHeight="1" thickBot="1">
      <c r="A8" s="39" t="s">
        <v>11</v>
      </c>
      <c r="B8" s="40" t="s">
        <v>11</v>
      </c>
      <c r="C8" s="3047" t="s">
        <v>679</v>
      </c>
      <c r="D8" s="3047"/>
      <c r="E8" s="3047"/>
      <c r="F8" s="3047"/>
      <c r="G8" s="3047"/>
      <c r="H8" s="3047"/>
      <c r="I8" s="3047"/>
      <c r="J8" s="3047"/>
      <c r="K8" s="3047"/>
      <c r="L8" s="3047"/>
      <c r="M8" s="3047"/>
      <c r="N8" s="3047"/>
      <c r="O8" s="3047"/>
      <c r="P8" s="3047"/>
      <c r="Q8" s="3048"/>
      <c r="R8" s="34"/>
      <c r="S8" s="34"/>
      <c r="T8" s="34"/>
      <c r="U8" s="34"/>
      <c r="V8" s="34"/>
      <c r="W8" s="34"/>
    </row>
    <row r="9" spans="1:23" ht="13.15" customHeight="1">
      <c r="A9" s="3966" t="s">
        <v>11</v>
      </c>
      <c r="B9" s="3968" t="s">
        <v>11</v>
      </c>
      <c r="C9" s="2748" t="s">
        <v>11</v>
      </c>
      <c r="D9" s="3970" t="s">
        <v>210</v>
      </c>
      <c r="E9" s="2544" t="s">
        <v>40</v>
      </c>
      <c r="F9" s="3972" t="s">
        <v>70</v>
      </c>
      <c r="G9" s="41" t="s">
        <v>68</v>
      </c>
      <c r="H9" s="59">
        <v>397.4</v>
      </c>
      <c r="I9" s="43">
        <v>397.4</v>
      </c>
      <c r="J9" s="43">
        <v>0</v>
      </c>
      <c r="K9" s="60">
        <v>0</v>
      </c>
      <c r="L9" s="64">
        <v>380.6</v>
      </c>
      <c r="M9" s="65">
        <v>371.2</v>
      </c>
      <c r="N9" s="3974" t="s">
        <v>302</v>
      </c>
      <c r="O9" s="415">
        <v>1213</v>
      </c>
      <c r="P9" s="415">
        <v>1193</v>
      </c>
      <c r="Q9" s="416">
        <v>1173</v>
      </c>
      <c r="R9" s="34"/>
      <c r="S9" s="34"/>
      <c r="T9" s="34"/>
      <c r="U9" s="34"/>
      <c r="V9" s="34"/>
      <c r="W9" s="34"/>
    </row>
    <row r="10" spans="1:23" ht="48" customHeight="1" thickBot="1">
      <c r="A10" s="3967"/>
      <c r="B10" s="3969"/>
      <c r="C10" s="2750"/>
      <c r="D10" s="3971"/>
      <c r="E10" s="2763"/>
      <c r="F10" s="3973"/>
      <c r="G10" s="98" t="s">
        <v>12</v>
      </c>
      <c r="H10" s="417">
        <f t="shared" ref="H10:M10" si="0">H9*1</f>
        <v>397.4</v>
      </c>
      <c r="I10" s="417">
        <f t="shared" si="0"/>
        <v>397.4</v>
      </c>
      <c r="J10" s="417">
        <f t="shared" si="0"/>
        <v>0</v>
      </c>
      <c r="K10" s="417">
        <f t="shared" si="0"/>
        <v>0</v>
      </c>
      <c r="L10" s="417">
        <f t="shared" si="0"/>
        <v>380.6</v>
      </c>
      <c r="M10" s="417">
        <f t="shared" si="0"/>
        <v>371.2</v>
      </c>
      <c r="N10" s="3975"/>
      <c r="O10" s="1847"/>
      <c r="P10" s="1847"/>
      <c r="Q10" s="1846"/>
      <c r="R10" s="34"/>
      <c r="S10" s="34"/>
      <c r="T10" s="1424"/>
      <c r="U10" s="34"/>
      <c r="V10" s="34"/>
      <c r="W10" s="34"/>
    </row>
    <row r="11" spans="1:23" ht="22.15" customHeight="1" thickBot="1">
      <c r="A11" s="1848" t="s">
        <v>11</v>
      </c>
      <c r="B11" s="1856" t="s">
        <v>11</v>
      </c>
      <c r="C11" s="2775" t="s">
        <v>34</v>
      </c>
      <c r="D11" s="3970" t="s">
        <v>246</v>
      </c>
      <c r="E11" s="2544" t="s">
        <v>40</v>
      </c>
      <c r="F11" s="3983" t="s">
        <v>211</v>
      </c>
      <c r="G11" s="1903" t="s">
        <v>52</v>
      </c>
      <c r="H11" s="59">
        <v>5930.8</v>
      </c>
      <c r="I11" s="43">
        <v>5930.8</v>
      </c>
      <c r="J11" s="43">
        <v>0</v>
      </c>
      <c r="K11" s="60">
        <v>0</v>
      </c>
      <c r="L11" s="1904">
        <v>5767.4</v>
      </c>
      <c r="M11" s="1905">
        <v>5726</v>
      </c>
      <c r="N11" s="3974" t="s">
        <v>302</v>
      </c>
      <c r="O11" s="3976">
        <v>2910</v>
      </c>
      <c r="P11" s="3976">
        <v>2917</v>
      </c>
      <c r="Q11" s="3979">
        <v>2932</v>
      </c>
      <c r="R11" s="34"/>
      <c r="S11" s="34"/>
      <c r="T11" s="1424"/>
      <c r="U11" s="34"/>
      <c r="V11" s="34"/>
      <c r="W11" s="34"/>
    </row>
    <row r="12" spans="1:23">
      <c r="A12" s="1849"/>
      <c r="B12" s="1857"/>
      <c r="C12" s="2749"/>
      <c r="D12" s="3982"/>
      <c r="E12" s="2763"/>
      <c r="F12" s="2896"/>
      <c r="G12" s="1903" t="s">
        <v>52</v>
      </c>
      <c r="H12" s="59">
        <v>237.2</v>
      </c>
      <c r="I12" s="43">
        <v>237.2</v>
      </c>
      <c r="J12" s="43">
        <v>139.6</v>
      </c>
      <c r="K12" s="60">
        <v>0</v>
      </c>
      <c r="L12" s="1904">
        <v>230.7</v>
      </c>
      <c r="M12" s="1905">
        <v>229</v>
      </c>
      <c r="N12" s="3985"/>
      <c r="O12" s="3977"/>
      <c r="P12" s="3977"/>
      <c r="Q12" s="3980"/>
      <c r="R12" s="34"/>
      <c r="S12" s="34"/>
      <c r="T12" s="1424"/>
      <c r="U12" s="34"/>
      <c r="V12" s="34"/>
      <c r="W12" s="34"/>
    </row>
    <row r="13" spans="1:23" ht="39.6" customHeight="1" thickBot="1">
      <c r="A13" s="1850"/>
      <c r="B13" s="1858"/>
      <c r="C13" s="2776"/>
      <c r="D13" s="3971"/>
      <c r="E13" s="2543"/>
      <c r="F13" s="3984"/>
      <c r="G13" s="42" t="s">
        <v>12</v>
      </c>
      <c r="H13" s="48">
        <f t="shared" ref="H13:M13" si="1">H11+H12</f>
        <v>6168</v>
      </c>
      <c r="I13" s="48">
        <f t="shared" si="1"/>
        <v>6168</v>
      </c>
      <c r="J13" s="48">
        <f t="shared" si="1"/>
        <v>139.6</v>
      </c>
      <c r="K13" s="48">
        <f t="shared" si="1"/>
        <v>0</v>
      </c>
      <c r="L13" s="48">
        <f t="shared" si="1"/>
        <v>5998.0999999999995</v>
      </c>
      <c r="M13" s="48">
        <f t="shared" si="1"/>
        <v>5955</v>
      </c>
      <c r="N13" s="3975"/>
      <c r="O13" s="3978"/>
      <c r="P13" s="3978"/>
      <c r="Q13" s="3981"/>
      <c r="R13" s="34"/>
      <c r="S13" s="34"/>
      <c r="T13" s="1424"/>
      <c r="U13" s="34"/>
      <c r="V13" s="34"/>
      <c r="W13" s="34"/>
    </row>
    <row r="14" spans="1:23" ht="13.9" customHeight="1" thickBot="1">
      <c r="A14" s="509" t="s">
        <v>11</v>
      </c>
      <c r="B14" s="69" t="s">
        <v>11</v>
      </c>
      <c r="C14" s="2775" t="s">
        <v>35</v>
      </c>
      <c r="D14" s="3970" t="s">
        <v>303</v>
      </c>
      <c r="E14" s="2544" t="s">
        <v>40</v>
      </c>
      <c r="F14" s="3983" t="s">
        <v>211</v>
      </c>
      <c r="G14" s="1903" t="s">
        <v>52</v>
      </c>
      <c r="H14" s="1952">
        <v>14585.5</v>
      </c>
      <c r="I14" s="1953">
        <v>14585.5</v>
      </c>
      <c r="J14" s="43">
        <v>0</v>
      </c>
      <c r="K14" s="60">
        <v>0</v>
      </c>
      <c r="L14" s="1904">
        <v>14203.2</v>
      </c>
      <c r="M14" s="1905">
        <v>14010.5</v>
      </c>
      <c r="N14" s="3974" t="s">
        <v>302</v>
      </c>
      <c r="O14" s="3976">
        <v>18070</v>
      </c>
      <c r="P14" s="3976">
        <v>17930</v>
      </c>
      <c r="Q14" s="3979">
        <v>17800</v>
      </c>
      <c r="R14" s="34"/>
      <c r="S14" s="34"/>
      <c r="T14" s="1424"/>
      <c r="U14" s="34"/>
      <c r="V14" s="34"/>
      <c r="W14" s="34"/>
    </row>
    <row r="15" spans="1:23">
      <c r="A15" s="1841"/>
      <c r="B15" s="70"/>
      <c r="C15" s="2749"/>
      <c r="D15" s="3982"/>
      <c r="E15" s="2763"/>
      <c r="F15" s="2896"/>
      <c r="G15" s="1903" t="s">
        <v>52</v>
      </c>
      <c r="H15" s="59">
        <v>102.1</v>
      </c>
      <c r="I15" s="43">
        <v>102.1</v>
      </c>
      <c r="J15" s="43">
        <v>92</v>
      </c>
      <c r="K15" s="60">
        <v>0</v>
      </c>
      <c r="L15" s="1904">
        <v>99.4</v>
      </c>
      <c r="M15" s="1905">
        <v>98.1</v>
      </c>
      <c r="N15" s="3985"/>
      <c r="O15" s="3977"/>
      <c r="P15" s="3977"/>
      <c r="Q15" s="3980"/>
      <c r="R15" s="34"/>
      <c r="S15" s="34"/>
      <c r="T15" s="1424"/>
      <c r="U15" s="34"/>
      <c r="V15" s="34"/>
      <c r="W15" s="34"/>
    </row>
    <row r="16" spans="1:23" ht="27.6" customHeight="1" thickBot="1">
      <c r="A16" s="247"/>
      <c r="B16" s="71"/>
      <c r="C16" s="2776"/>
      <c r="D16" s="3971"/>
      <c r="E16" s="2543"/>
      <c r="F16" s="3984"/>
      <c r="G16" s="42" t="s">
        <v>12</v>
      </c>
      <c r="H16" s="1954">
        <f>H14+H15</f>
        <v>14687.6</v>
      </c>
      <c r="I16" s="1954">
        <f t="shared" ref="I16" si="2">I14+I15</f>
        <v>14687.6</v>
      </c>
      <c r="J16" s="48">
        <f>J14+J15</f>
        <v>92</v>
      </c>
      <c r="K16" s="48">
        <f>K14+K15</f>
        <v>0</v>
      </c>
      <c r="L16" s="48">
        <f>SUM(L14:L15)</f>
        <v>14302.6</v>
      </c>
      <c r="M16" s="48">
        <f>SUM(M14:M15)</f>
        <v>14108.6</v>
      </c>
      <c r="N16" s="3975"/>
      <c r="O16" s="3978"/>
      <c r="P16" s="3978"/>
      <c r="Q16" s="3981"/>
      <c r="R16" s="34"/>
      <c r="S16" s="34"/>
      <c r="T16" s="1424"/>
      <c r="U16" s="34"/>
      <c r="V16" s="34"/>
      <c r="W16" s="34"/>
    </row>
    <row r="17" spans="1:23" ht="13.15" customHeight="1">
      <c r="A17" s="1848" t="s">
        <v>11</v>
      </c>
      <c r="B17" s="1856" t="s">
        <v>11</v>
      </c>
      <c r="C17" s="2775" t="s">
        <v>53</v>
      </c>
      <c r="D17" s="3970" t="s">
        <v>212</v>
      </c>
      <c r="E17" s="2544" t="s">
        <v>40</v>
      </c>
      <c r="F17" s="3983" t="s">
        <v>70</v>
      </c>
      <c r="G17" s="1903" t="s">
        <v>52</v>
      </c>
      <c r="H17" s="59">
        <v>0</v>
      </c>
      <c r="I17" s="43">
        <v>0</v>
      </c>
      <c r="J17" s="43">
        <v>0</v>
      </c>
      <c r="K17" s="60">
        <v>0</v>
      </c>
      <c r="L17" s="1904">
        <v>0</v>
      </c>
      <c r="M17" s="1905">
        <v>0</v>
      </c>
      <c r="N17" s="3974" t="s">
        <v>302</v>
      </c>
      <c r="O17" s="3976">
        <v>0</v>
      </c>
      <c r="P17" s="3976">
        <v>0</v>
      </c>
      <c r="Q17" s="3979">
        <v>0</v>
      </c>
      <c r="R17" s="34"/>
      <c r="S17" s="34"/>
      <c r="T17" s="1424"/>
      <c r="U17" s="34"/>
      <c r="V17" s="34"/>
      <c r="W17" s="34"/>
    </row>
    <row r="18" spans="1:23" ht="48" customHeight="1" thickBot="1">
      <c r="A18" s="1850"/>
      <c r="B18" s="1858"/>
      <c r="C18" s="2776"/>
      <c r="D18" s="3971"/>
      <c r="E18" s="2543"/>
      <c r="F18" s="3984"/>
      <c r="G18" s="98" t="s">
        <v>12</v>
      </c>
      <c r="H18" s="417">
        <f t="shared" ref="H18:M18" si="3">H17*1</f>
        <v>0</v>
      </c>
      <c r="I18" s="417">
        <f t="shared" si="3"/>
        <v>0</v>
      </c>
      <c r="J18" s="417">
        <f t="shared" si="3"/>
        <v>0</v>
      </c>
      <c r="K18" s="417">
        <f t="shared" si="3"/>
        <v>0</v>
      </c>
      <c r="L18" s="417">
        <f t="shared" si="3"/>
        <v>0</v>
      </c>
      <c r="M18" s="418">
        <f t="shared" si="3"/>
        <v>0</v>
      </c>
      <c r="N18" s="3975"/>
      <c r="O18" s="3978"/>
      <c r="P18" s="3978"/>
      <c r="Q18" s="3981"/>
      <c r="R18" s="34"/>
      <c r="S18" s="34"/>
      <c r="T18" s="1424"/>
      <c r="U18" s="34"/>
      <c r="V18" s="34"/>
      <c r="W18" s="34"/>
    </row>
    <row r="19" spans="1:23" ht="13.9" customHeight="1" thickBot="1">
      <c r="A19" s="509" t="s">
        <v>11</v>
      </c>
      <c r="B19" s="69" t="s">
        <v>11</v>
      </c>
      <c r="C19" s="2775" t="s">
        <v>54</v>
      </c>
      <c r="D19" s="3970" t="s">
        <v>213</v>
      </c>
      <c r="E19" s="2544" t="s">
        <v>40</v>
      </c>
      <c r="F19" s="3983" t="s">
        <v>70</v>
      </c>
      <c r="G19" s="1909" t="s">
        <v>52</v>
      </c>
      <c r="H19" s="422">
        <v>0.2</v>
      </c>
      <c r="I19" s="1910">
        <v>0.2</v>
      </c>
      <c r="J19" s="1910">
        <v>0</v>
      </c>
      <c r="K19" s="1911">
        <v>0</v>
      </c>
      <c r="L19" s="1912">
        <v>0.2</v>
      </c>
      <c r="M19" s="1913">
        <v>0.2</v>
      </c>
      <c r="N19" s="3974" t="s">
        <v>302</v>
      </c>
      <c r="O19" s="3976">
        <v>2</v>
      </c>
      <c r="P19" s="3976">
        <v>2</v>
      </c>
      <c r="Q19" s="3979">
        <v>2</v>
      </c>
      <c r="R19" s="34"/>
      <c r="S19" s="34"/>
      <c r="T19" s="1424"/>
      <c r="U19" s="34"/>
      <c r="V19" s="34"/>
      <c r="W19" s="34"/>
    </row>
    <row r="20" spans="1:23" ht="40.15" customHeight="1" thickBot="1">
      <c r="A20" s="1841"/>
      <c r="B20" s="71"/>
      <c r="C20" s="2776"/>
      <c r="D20" s="3971"/>
      <c r="E20" s="2543"/>
      <c r="F20" s="3984"/>
      <c r="G20" s="98" t="s">
        <v>12</v>
      </c>
      <c r="H20" s="99">
        <f t="shared" ref="H20:M20" si="4">H19*1</f>
        <v>0.2</v>
      </c>
      <c r="I20" s="99">
        <f t="shared" si="4"/>
        <v>0.2</v>
      </c>
      <c r="J20" s="99">
        <f t="shared" si="4"/>
        <v>0</v>
      </c>
      <c r="K20" s="99">
        <f t="shared" si="4"/>
        <v>0</v>
      </c>
      <c r="L20" s="99">
        <f t="shared" si="4"/>
        <v>0.2</v>
      </c>
      <c r="M20" s="99">
        <f t="shared" si="4"/>
        <v>0.2</v>
      </c>
      <c r="N20" s="3975"/>
      <c r="O20" s="3978"/>
      <c r="P20" s="3978"/>
      <c r="Q20" s="3981"/>
      <c r="R20" s="34"/>
      <c r="S20" s="34"/>
      <c r="T20" s="1424"/>
      <c r="U20" s="34"/>
      <c r="V20" s="34"/>
      <c r="W20" s="34"/>
    </row>
    <row r="21" spans="1:23" ht="13.9" customHeight="1" thickBot="1">
      <c r="A21" s="1841" t="s">
        <v>11</v>
      </c>
      <c r="B21" s="70" t="s">
        <v>11</v>
      </c>
      <c r="C21" s="1854" t="s">
        <v>38</v>
      </c>
      <c r="D21" s="2777" t="s">
        <v>680</v>
      </c>
      <c r="E21" s="3115" t="s">
        <v>40</v>
      </c>
      <c r="F21" s="3115" t="s">
        <v>70</v>
      </c>
      <c r="G21" s="106" t="s">
        <v>36</v>
      </c>
      <c r="H21" s="100">
        <v>340</v>
      </c>
      <c r="I21" s="100">
        <v>340</v>
      </c>
      <c r="J21" s="100">
        <v>0</v>
      </c>
      <c r="K21" s="100">
        <v>0</v>
      </c>
      <c r="L21" s="100">
        <v>345</v>
      </c>
      <c r="M21" s="101">
        <v>348</v>
      </c>
      <c r="N21" s="3974" t="s">
        <v>302</v>
      </c>
      <c r="O21" s="3976">
        <v>97</v>
      </c>
      <c r="P21" s="3976">
        <v>100</v>
      </c>
      <c r="Q21" s="3979">
        <v>100</v>
      </c>
      <c r="R21" s="34"/>
      <c r="S21" s="34"/>
      <c r="T21" s="1424"/>
      <c r="U21" s="34"/>
      <c r="V21" s="34"/>
      <c r="W21" s="34"/>
    </row>
    <row r="22" spans="1:23" ht="13.5" thickBot="1">
      <c r="A22" s="1841"/>
      <c r="B22" s="70"/>
      <c r="C22" s="1854"/>
      <c r="D22" s="2779"/>
      <c r="E22" s="3116"/>
      <c r="F22" s="3116"/>
      <c r="G22" s="107" t="s">
        <v>12</v>
      </c>
      <c r="H22" s="99">
        <f t="shared" ref="H22:M22" si="5">SUM(H21)</f>
        <v>340</v>
      </c>
      <c r="I22" s="102">
        <f t="shared" si="5"/>
        <v>340</v>
      </c>
      <c r="J22" s="102">
        <f t="shared" si="5"/>
        <v>0</v>
      </c>
      <c r="K22" s="1914">
        <f t="shared" si="5"/>
        <v>0</v>
      </c>
      <c r="L22" s="103">
        <f t="shared" si="5"/>
        <v>345</v>
      </c>
      <c r="M22" s="103">
        <f t="shared" si="5"/>
        <v>348</v>
      </c>
      <c r="N22" s="3975"/>
      <c r="O22" s="3978"/>
      <c r="P22" s="3978"/>
      <c r="Q22" s="3981"/>
      <c r="R22" s="34"/>
      <c r="S22" s="34"/>
      <c r="T22" s="1424"/>
      <c r="U22" s="34"/>
      <c r="V22" s="34"/>
      <c r="W22" s="34"/>
    </row>
    <row r="23" spans="1:23" ht="13.9" customHeight="1" thickBot="1">
      <c r="A23" s="509" t="s">
        <v>11</v>
      </c>
      <c r="B23" s="69" t="s">
        <v>11</v>
      </c>
      <c r="C23" s="2775" t="s">
        <v>55</v>
      </c>
      <c r="D23" s="3970" t="s">
        <v>214</v>
      </c>
      <c r="E23" s="2544" t="s">
        <v>40</v>
      </c>
      <c r="F23" s="3983" t="s">
        <v>70</v>
      </c>
      <c r="G23" s="1915" t="s">
        <v>52</v>
      </c>
      <c r="H23" s="1916">
        <f>I23+K23</f>
        <v>0</v>
      </c>
      <c r="I23" s="1917">
        <v>0</v>
      </c>
      <c r="J23" s="1917">
        <v>0</v>
      </c>
      <c r="K23" s="1918">
        <v>0</v>
      </c>
      <c r="L23" s="1919">
        <v>0</v>
      </c>
      <c r="M23" s="1920">
        <v>0</v>
      </c>
      <c r="N23" s="3974" t="s">
        <v>302</v>
      </c>
      <c r="O23" s="3976">
        <v>0</v>
      </c>
      <c r="P23" s="3976">
        <v>0</v>
      </c>
      <c r="Q23" s="3979">
        <v>0</v>
      </c>
      <c r="R23" s="34"/>
      <c r="S23" s="34"/>
      <c r="T23" s="1424"/>
      <c r="U23" s="34"/>
      <c r="V23" s="34"/>
      <c r="W23" s="34"/>
    </row>
    <row r="24" spans="1:23" ht="18" customHeight="1" thickBot="1">
      <c r="A24" s="1841"/>
      <c r="B24" s="71"/>
      <c r="C24" s="2776"/>
      <c r="D24" s="3971"/>
      <c r="E24" s="2543"/>
      <c r="F24" s="3984"/>
      <c r="G24" s="107" t="s">
        <v>12</v>
      </c>
      <c r="H24" s="99">
        <f t="shared" ref="H24:M24" si="6">H23*1</f>
        <v>0</v>
      </c>
      <c r="I24" s="99">
        <f t="shared" si="6"/>
        <v>0</v>
      </c>
      <c r="J24" s="99">
        <f t="shared" si="6"/>
        <v>0</v>
      </c>
      <c r="K24" s="99">
        <f t="shared" si="6"/>
        <v>0</v>
      </c>
      <c r="L24" s="99">
        <f t="shared" si="6"/>
        <v>0</v>
      </c>
      <c r="M24" s="99">
        <f t="shared" si="6"/>
        <v>0</v>
      </c>
      <c r="N24" s="3975"/>
      <c r="O24" s="3978"/>
      <c r="P24" s="3978"/>
      <c r="Q24" s="3981"/>
      <c r="R24" s="34"/>
      <c r="S24" s="34"/>
      <c r="T24" s="1424"/>
      <c r="U24" s="34"/>
      <c r="V24" s="34"/>
      <c r="W24" s="34"/>
    </row>
    <row r="25" spans="1:23" ht="13.15" customHeight="1">
      <c r="A25" s="509" t="s">
        <v>11</v>
      </c>
      <c r="B25" s="69" t="s">
        <v>11</v>
      </c>
      <c r="C25" s="2775" t="s">
        <v>56</v>
      </c>
      <c r="D25" s="2777" t="s">
        <v>681</v>
      </c>
      <c r="E25" s="3115" t="s">
        <v>40</v>
      </c>
      <c r="F25" s="3983" t="s">
        <v>70</v>
      </c>
      <c r="G25" s="419" t="s">
        <v>36</v>
      </c>
      <c r="H25" s="43">
        <v>3198</v>
      </c>
      <c r="I25" s="43">
        <v>3198</v>
      </c>
      <c r="J25" s="43">
        <v>0</v>
      </c>
      <c r="K25" s="43">
        <v>0</v>
      </c>
      <c r="L25" s="420">
        <v>3198</v>
      </c>
      <c r="M25" s="421">
        <v>3198</v>
      </c>
      <c r="N25" s="3974" t="s">
        <v>302</v>
      </c>
      <c r="O25" s="3976">
        <v>4000</v>
      </c>
      <c r="P25" s="3976">
        <v>4000</v>
      </c>
      <c r="Q25" s="3979">
        <v>4000</v>
      </c>
      <c r="R25" s="34"/>
      <c r="S25" s="34"/>
      <c r="T25" s="1424"/>
      <c r="U25" s="34"/>
      <c r="V25" s="34"/>
      <c r="W25" s="34"/>
    </row>
    <row r="26" spans="1:23" ht="13.5" thickBot="1">
      <c r="A26" s="1841"/>
      <c r="B26" s="70"/>
      <c r="C26" s="2749"/>
      <c r="D26" s="2778"/>
      <c r="E26" s="2573"/>
      <c r="F26" s="2896"/>
      <c r="G26" s="618" t="s">
        <v>403</v>
      </c>
      <c r="H26" s="422">
        <v>116.4</v>
      </c>
      <c r="I26" s="423">
        <v>116.4</v>
      </c>
      <c r="J26" s="423">
        <v>0</v>
      </c>
      <c r="K26" s="424">
        <v>0</v>
      </c>
      <c r="L26" s="425">
        <v>0</v>
      </c>
      <c r="M26" s="426">
        <v>0</v>
      </c>
      <c r="N26" s="3985"/>
      <c r="O26" s="3977"/>
      <c r="P26" s="3977"/>
      <c r="Q26" s="3980"/>
      <c r="R26" s="34"/>
      <c r="S26" s="34"/>
      <c r="T26" s="1424"/>
      <c r="U26" s="34"/>
      <c r="V26" s="34"/>
      <c r="W26" s="34"/>
    </row>
    <row r="27" spans="1:23" ht="24" customHeight="1" thickBot="1">
      <c r="A27" s="1841"/>
      <c r="B27" s="71"/>
      <c r="C27" s="2776"/>
      <c r="D27" s="2779"/>
      <c r="E27" s="3116"/>
      <c r="F27" s="3984"/>
      <c r="G27" s="427" t="s">
        <v>12</v>
      </c>
      <c r="H27" s="428">
        <f>SUM(H25:H26)</f>
        <v>3314.4</v>
      </c>
      <c r="I27" s="428">
        <f>SUM(I25:I26)</f>
        <v>3314.4</v>
      </c>
      <c r="J27" s="428">
        <f>J25*1</f>
        <v>0</v>
      </c>
      <c r="K27" s="428">
        <f>K25*1</f>
        <v>0</v>
      </c>
      <c r="L27" s="428">
        <f>L25*1</f>
        <v>3198</v>
      </c>
      <c r="M27" s="428">
        <f>M25*1</f>
        <v>3198</v>
      </c>
      <c r="N27" s="3975"/>
      <c r="O27" s="3978"/>
      <c r="P27" s="3978"/>
      <c r="Q27" s="3981"/>
      <c r="R27" s="34"/>
      <c r="S27" s="34"/>
      <c r="T27" s="1424"/>
      <c r="U27" s="34"/>
      <c r="V27" s="34"/>
      <c r="W27" s="34"/>
    </row>
    <row r="28" spans="1:23" ht="13.5" thickBot="1">
      <c r="A28" s="128" t="s">
        <v>11</v>
      </c>
      <c r="B28" s="129" t="s">
        <v>11</v>
      </c>
      <c r="C28" s="3093" t="s">
        <v>14</v>
      </c>
      <c r="D28" s="3094"/>
      <c r="E28" s="3094"/>
      <c r="F28" s="3094"/>
      <c r="G28" s="3990"/>
      <c r="H28" s="1955">
        <f>SUM(H10,H13,H16,H18,H20,H22,H24,H27)</f>
        <v>24907.600000000002</v>
      </c>
      <c r="I28" s="1955">
        <f>SUM(I10,I13,I16,I18,I20,I22,I24,I27)</f>
        <v>24907.600000000002</v>
      </c>
      <c r="J28" s="67">
        <f>SUM(J10,J13,J16,J18,J20,J22,J24,J27)</f>
        <v>231.6</v>
      </c>
      <c r="K28" s="67">
        <f>SUM(K10,K13,K16,K18,K20,K27)</f>
        <v>0</v>
      </c>
      <c r="L28" s="67">
        <f>SUM(L10,L13,L16,L18,L20,L22,L24,L27)</f>
        <v>24224.5</v>
      </c>
      <c r="M28" s="67">
        <f>SUM(M10,M13,M16,M18,M20,M22,M24,M27)</f>
        <v>23981</v>
      </c>
      <c r="N28" s="429"/>
      <c r="O28" s="430"/>
      <c r="P28" s="430"/>
      <c r="Q28" s="431"/>
      <c r="R28" s="34"/>
      <c r="S28" s="34"/>
      <c r="T28" s="34"/>
      <c r="U28" s="34"/>
      <c r="V28" s="34"/>
      <c r="W28" s="34"/>
    </row>
    <row r="29" spans="1:23" ht="13.9" customHeight="1" thickBot="1">
      <c r="A29" s="39" t="s">
        <v>11</v>
      </c>
      <c r="B29" s="40" t="s">
        <v>13</v>
      </c>
      <c r="C29" s="3646" t="s">
        <v>605</v>
      </c>
      <c r="D29" s="3647"/>
      <c r="E29" s="3647"/>
      <c r="F29" s="3647"/>
      <c r="G29" s="3647"/>
      <c r="H29" s="3647"/>
      <c r="I29" s="3647"/>
      <c r="J29" s="3647"/>
      <c r="K29" s="3647"/>
      <c r="L29" s="3647"/>
      <c r="M29" s="3647"/>
      <c r="N29" s="3991"/>
      <c r="O29" s="3647"/>
      <c r="P29" s="3647"/>
      <c r="Q29" s="3648"/>
      <c r="R29" s="34"/>
      <c r="S29" s="34"/>
      <c r="T29" s="34"/>
      <c r="U29" s="34"/>
      <c r="V29" s="34"/>
      <c r="W29" s="34"/>
    </row>
    <row r="30" spans="1:23" ht="13.15" customHeight="1">
      <c r="A30" s="2516" t="s">
        <v>11</v>
      </c>
      <c r="B30" s="2518" t="s">
        <v>13</v>
      </c>
      <c r="C30" s="2748" t="s">
        <v>11</v>
      </c>
      <c r="D30" s="2760" t="s">
        <v>304</v>
      </c>
      <c r="E30" s="2544" t="s">
        <v>40</v>
      </c>
      <c r="F30" s="3992" t="s">
        <v>70</v>
      </c>
      <c r="G30" s="41" t="s">
        <v>36</v>
      </c>
      <c r="H30" s="137">
        <v>664</v>
      </c>
      <c r="I30" s="74">
        <v>664</v>
      </c>
      <c r="J30" s="73">
        <v>0</v>
      </c>
      <c r="K30" s="139">
        <v>0</v>
      </c>
      <c r="L30" s="52">
        <v>664</v>
      </c>
      <c r="M30" s="154">
        <v>664</v>
      </c>
      <c r="N30" s="3995" t="s">
        <v>302</v>
      </c>
      <c r="O30" s="3986">
        <v>4590</v>
      </c>
      <c r="P30" s="3988" t="s">
        <v>606</v>
      </c>
      <c r="Q30" s="4000" t="s">
        <v>606</v>
      </c>
      <c r="R30" s="34"/>
      <c r="S30" s="34"/>
      <c r="T30" s="34"/>
      <c r="U30" s="34"/>
      <c r="V30" s="34"/>
      <c r="W30" s="34"/>
    </row>
    <row r="31" spans="1:23">
      <c r="A31" s="2560"/>
      <c r="B31" s="2569"/>
      <c r="C31" s="2749"/>
      <c r="D31" s="2761"/>
      <c r="E31" s="2573"/>
      <c r="F31" s="3993"/>
      <c r="G31" s="31" t="s">
        <v>403</v>
      </c>
      <c r="H31" s="140">
        <v>72.099999999999994</v>
      </c>
      <c r="I31" s="199">
        <v>72.099999999999994</v>
      </c>
      <c r="J31" s="199">
        <v>0</v>
      </c>
      <c r="K31" s="556">
        <v>0</v>
      </c>
      <c r="L31" s="432">
        <v>0</v>
      </c>
      <c r="M31" s="149">
        <v>0</v>
      </c>
      <c r="N31" s="3996"/>
      <c r="O31" s="3998"/>
      <c r="P31" s="3999"/>
      <c r="Q31" s="2898"/>
      <c r="R31" s="34"/>
      <c r="S31" s="34"/>
      <c r="T31" s="34"/>
      <c r="U31" s="34"/>
      <c r="V31" s="34"/>
      <c r="W31" s="34"/>
    </row>
    <row r="32" spans="1:23" ht="19.149999999999999" customHeight="1" thickBot="1">
      <c r="A32" s="2517"/>
      <c r="B32" s="2519"/>
      <c r="C32" s="2750"/>
      <c r="D32" s="2762"/>
      <c r="E32" s="2543"/>
      <c r="F32" s="3994"/>
      <c r="G32" s="50" t="s">
        <v>12</v>
      </c>
      <c r="H32" s="53">
        <f>SUM(H30:H31)</f>
        <v>736.1</v>
      </c>
      <c r="I32" s="53">
        <f>SUM(I30:I31)</f>
        <v>736.1</v>
      </c>
      <c r="J32" s="53">
        <f>J30*1</f>
        <v>0</v>
      </c>
      <c r="K32" s="53">
        <f>K30*1</f>
        <v>0</v>
      </c>
      <c r="L32" s="53">
        <f>L30*1</f>
        <v>664</v>
      </c>
      <c r="M32" s="433">
        <f>M30*1</f>
        <v>664</v>
      </c>
      <c r="N32" s="3997"/>
      <c r="O32" s="3987"/>
      <c r="P32" s="3989"/>
      <c r="Q32" s="4001"/>
      <c r="R32" s="34"/>
      <c r="S32" s="34"/>
      <c r="T32" s="34"/>
      <c r="U32" s="34"/>
      <c r="V32" s="34"/>
      <c r="W32" s="34"/>
    </row>
    <row r="33" spans="1:23" ht="13.15" customHeight="1">
      <c r="A33" s="2516" t="s">
        <v>11</v>
      </c>
      <c r="B33" s="2518" t="s">
        <v>13</v>
      </c>
      <c r="C33" s="2748" t="s">
        <v>13</v>
      </c>
      <c r="D33" s="2760" t="s">
        <v>305</v>
      </c>
      <c r="E33" s="2544" t="s">
        <v>40</v>
      </c>
      <c r="F33" s="3992" t="s">
        <v>70</v>
      </c>
      <c r="G33" s="136" t="s">
        <v>68</v>
      </c>
      <c r="H33" s="137">
        <v>0.3</v>
      </c>
      <c r="I33" s="74">
        <v>0.3</v>
      </c>
      <c r="J33" s="73">
        <v>0</v>
      </c>
      <c r="K33" s="139">
        <v>0</v>
      </c>
      <c r="L33" s="52">
        <v>0.3</v>
      </c>
      <c r="M33" s="30">
        <v>0.3</v>
      </c>
      <c r="N33" s="3985" t="s">
        <v>302</v>
      </c>
      <c r="O33" s="3986">
        <v>1</v>
      </c>
      <c r="P33" s="3988" t="s">
        <v>158</v>
      </c>
      <c r="Q33" s="4002" t="s">
        <v>158</v>
      </c>
      <c r="R33" s="34"/>
      <c r="S33" s="34"/>
      <c r="T33" s="1424"/>
      <c r="U33" s="34"/>
      <c r="V33" s="34"/>
      <c r="W33" s="34"/>
    </row>
    <row r="34" spans="1:23" ht="99" customHeight="1" thickBot="1">
      <c r="A34" s="2517"/>
      <c r="B34" s="2519"/>
      <c r="C34" s="2750"/>
      <c r="D34" s="2762"/>
      <c r="E34" s="2543"/>
      <c r="F34" s="3994"/>
      <c r="G34" s="50" t="s">
        <v>12</v>
      </c>
      <c r="H34" s="53">
        <f t="shared" ref="H34:M34" si="7">H33*1</f>
        <v>0.3</v>
      </c>
      <c r="I34" s="53">
        <f t="shared" si="7"/>
        <v>0.3</v>
      </c>
      <c r="J34" s="53">
        <f t="shared" si="7"/>
        <v>0</v>
      </c>
      <c r="K34" s="53">
        <f t="shared" si="7"/>
        <v>0</v>
      </c>
      <c r="L34" s="53">
        <f t="shared" si="7"/>
        <v>0.3</v>
      </c>
      <c r="M34" s="53">
        <f t="shared" si="7"/>
        <v>0.3</v>
      </c>
      <c r="N34" s="3975"/>
      <c r="O34" s="3987"/>
      <c r="P34" s="3989"/>
      <c r="Q34" s="4003"/>
      <c r="R34" s="34"/>
      <c r="S34" s="34"/>
      <c r="T34" s="1424"/>
      <c r="U34" s="34"/>
      <c r="V34" s="34"/>
      <c r="W34" s="34"/>
    </row>
    <row r="35" spans="1:23" ht="13.15" customHeight="1">
      <c r="A35" s="1848" t="s">
        <v>11</v>
      </c>
      <c r="B35" s="1851" t="s">
        <v>13</v>
      </c>
      <c r="C35" s="1853" t="s">
        <v>35</v>
      </c>
      <c r="D35" s="2760" t="s">
        <v>215</v>
      </c>
      <c r="E35" s="2544" t="s">
        <v>40</v>
      </c>
      <c r="F35" s="3992" t="s">
        <v>70</v>
      </c>
      <c r="G35" s="136" t="s">
        <v>52</v>
      </c>
      <c r="H35" s="137">
        <v>0</v>
      </c>
      <c r="I35" s="74">
        <v>0</v>
      </c>
      <c r="J35" s="73">
        <v>0</v>
      </c>
      <c r="K35" s="139">
        <v>0</v>
      </c>
      <c r="L35" s="52">
        <v>0</v>
      </c>
      <c r="M35" s="30">
        <v>0</v>
      </c>
      <c r="N35" s="3974" t="s">
        <v>302</v>
      </c>
      <c r="O35" s="3986">
        <v>0</v>
      </c>
      <c r="P35" s="3988" t="s">
        <v>66</v>
      </c>
      <c r="Q35" s="4000" t="s">
        <v>66</v>
      </c>
      <c r="R35" s="34"/>
      <c r="S35" s="34"/>
      <c r="T35" s="1424"/>
      <c r="U35" s="34"/>
      <c r="V35" s="34"/>
      <c r="W35" s="34"/>
    </row>
    <row r="36" spans="1:23" ht="29.45" customHeight="1" thickBot="1">
      <c r="A36" s="1850"/>
      <c r="B36" s="1852"/>
      <c r="C36" s="1855"/>
      <c r="D36" s="2762"/>
      <c r="E36" s="2543"/>
      <c r="F36" s="3994"/>
      <c r="G36" s="50" t="s">
        <v>12</v>
      </c>
      <c r="H36" s="53">
        <f>I36+K36</f>
        <v>0</v>
      </c>
      <c r="I36" s="53">
        <f>I35*1</f>
        <v>0</v>
      </c>
      <c r="J36" s="53">
        <f>J35*1</f>
        <v>0</v>
      </c>
      <c r="K36" s="53">
        <f>K35*1</f>
        <v>0</v>
      </c>
      <c r="L36" s="53">
        <f>L35*1</f>
        <v>0</v>
      </c>
      <c r="M36" s="53">
        <f>M35*1</f>
        <v>0</v>
      </c>
      <c r="N36" s="3975"/>
      <c r="O36" s="3987"/>
      <c r="P36" s="3989"/>
      <c r="Q36" s="4001"/>
      <c r="R36" s="34"/>
      <c r="S36" s="34"/>
      <c r="T36" s="1424"/>
      <c r="U36" s="34"/>
      <c r="V36" s="34"/>
      <c r="W36" s="34"/>
    </row>
    <row r="37" spans="1:23" ht="13.15" customHeight="1">
      <c r="A37" s="2516" t="s">
        <v>11</v>
      </c>
      <c r="B37" s="2518" t="s">
        <v>13</v>
      </c>
      <c r="C37" s="2748" t="s">
        <v>53</v>
      </c>
      <c r="D37" s="2760" t="s">
        <v>306</v>
      </c>
      <c r="E37" s="2544" t="s">
        <v>40</v>
      </c>
      <c r="F37" s="3992" t="s">
        <v>70</v>
      </c>
      <c r="G37" s="136" t="s">
        <v>68</v>
      </c>
      <c r="H37" s="137">
        <v>41.5</v>
      </c>
      <c r="I37" s="74">
        <v>41.5</v>
      </c>
      <c r="J37" s="73">
        <v>0</v>
      </c>
      <c r="K37" s="139">
        <v>0</v>
      </c>
      <c r="L37" s="52">
        <v>70</v>
      </c>
      <c r="M37" s="30">
        <v>70</v>
      </c>
      <c r="N37" s="3974" t="s">
        <v>302</v>
      </c>
      <c r="O37" s="3986">
        <v>60</v>
      </c>
      <c r="P37" s="3988" t="s">
        <v>607</v>
      </c>
      <c r="Q37" s="4000" t="s">
        <v>607</v>
      </c>
      <c r="R37" s="34"/>
      <c r="S37" s="34"/>
      <c r="T37" s="1424"/>
      <c r="U37" s="34"/>
      <c r="V37" s="34"/>
      <c r="W37" s="34"/>
    </row>
    <row r="38" spans="1:23" ht="52.15" customHeight="1" thickBot="1">
      <c r="A38" s="2517"/>
      <c r="B38" s="2519"/>
      <c r="C38" s="2750"/>
      <c r="D38" s="2762"/>
      <c r="E38" s="2543"/>
      <c r="F38" s="3994"/>
      <c r="G38" s="50" t="s">
        <v>12</v>
      </c>
      <c r="H38" s="53">
        <f t="shared" ref="H38:M38" si="8">SUM(H37)</f>
        <v>41.5</v>
      </c>
      <c r="I38" s="53">
        <f t="shared" si="8"/>
        <v>41.5</v>
      </c>
      <c r="J38" s="53">
        <f t="shared" si="8"/>
        <v>0</v>
      </c>
      <c r="K38" s="53">
        <f t="shared" si="8"/>
        <v>0</v>
      </c>
      <c r="L38" s="53">
        <f t="shared" si="8"/>
        <v>70</v>
      </c>
      <c r="M38" s="53">
        <f t="shared" si="8"/>
        <v>70</v>
      </c>
      <c r="N38" s="3975"/>
      <c r="O38" s="3987"/>
      <c r="P38" s="3989"/>
      <c r="Q38" s="4001"/>
      <c r="R38" s="34"/>
      <c r="S38" s="34"/>
      <c r="T38" s="1424"/>
      <c r="U38" s="34"/>
      <c r="V38" s="34"/>
      <c r="W38" s="34"/>
    </row>
    <row r="39" spans="1:23" ht="13.5" thickBot="1">
      <c r="A39" s="46" t="s">
        <v>11</v>
      </c>
      <c r="B39" s="44" t="s">
        <v>13</v>
      </c>
      <c r="C39" s="3265" t="s">
        <v>14</v>
      </c>
      <c r="D39" s="3266"/>
      <c r="E39" s="3266"/>
      <c r="F39" s="3266"/>
      <c r="G39" s="3267"/>
      <c r="H39" s="47">
        <f>SUM(H32,H34,H36,H38)</f>
        <v>777.9</v>
      </c>
      <c r="I39" s="47">
        <f>SUM(I32,I34,I36,I38)</f>
        <v>777.9</v>
      </c>
      <c r="J39" s="47">
        <f>SUM(J32,J38)</f>
        <v>0</v>
      </c>
      <c r="K39" s="47">
        <f>SUM(K32:K38)</f>
        <v>0</v>
      </c>
      <c r="L39" s="47">
        <f>SUM(L32,L34,L36,L38)</f>
        <v>734.3</v>
      </c>
      <c r="M39" s="47">
        <f>SUM(M32,M34,M36,M38)</f>
        <v>734.3</v>
      </c>
      <c r="N39" s="434"/>
      <c r="O39" s="132"/>
      <c r="P39" s="132"/>
      <c r="Q39" s="435"/>
      <c r="R39" s="34"/>
      <c r="S39" s="34"/>
      <c r="T39" s="1424"/>
      <c r="U39" s="34"/>
      <c r="V39" s="34"/>
      <c r="W39" s="34"/>
    </row>
    <row r="40" spans="1:23" ht="13.9" customHeight="1" thickBot="1">
      <c r="A40" s="39" t="s">
        <v>11</v>
      </c>
      <c r="B40" s="40" t="s">
        <v>34</v>
      </c>
      <c r="C40" s="4012" t="s">
        <v>216</v>
      </c>
      <c r="D40" s="3047"/>
      <c r="E40" s="3047"/>
      <c r="F40" s="3047"/>
      <c r="G40" s="3047"/>
      <c r="H40" s="3047"/>
      <c r="I40" s="3047"/>
      <c r="J40" s="3047"/>
      <c r="K40" s="3047"/>
      <c r="L40" s="3047"/>
      <c r="M40" s="3047"/>
      <c r="N40" s="3047"/>
      <c r="O40" s="3047"/>
      <c r="P40" s="3047"/>
      <c r="Q40" s="3048"/>
      <c r="R40" s="34"/>
      <c r="S40" s="34"/>
      <c r="T40" s="1424"/>
      <c r="U40" s="34"/>
      <c r="V40" s="34"/>
      <c r="W40" s="34"/>
    </row>
    <row r="41" spans="1:23" ht="13.9" customHeight="1" thickBot="1">
      <c r="A41" s="2516" t="s">
        <v>11</v>
      </c>
      <c r="B41" s="3968" t="s">
        <v>34</v>
      </c>
      <c r="C41" s="760" t="s">
        <v>11</v>
      </c>
      <c r="D41" s="2827" t="s">
        <v>217</v>
      </c>
      <c r="E41" s="2544" t="s">
        <v>40</v>
      </c>
      <c r="F41" s="2544" t="s">
        <v>248</v>
      </c>
      <c r="G41" s="528" t="s">
        <v>36</v>
      </c>
      <c r="H41" s="1923">
        <v>871.6</v>
      </c>
      <c r="I41" s="1923">
        <v>871.6</v>
      </c>
      <c r="J41" s="1924">
        <v>0</v>
      </c>
      <c r="K41" s="1925">
        <v>0</v>
      </c>
      <c r="L41" s="1923">
        <v>1370</v>
      </c>
      <c r="M41" s="1923">
        <v>1370</v>
      </c>
      <c r="N41" s="3974" t="s">
        <v>307</v>
      </c>
      <c r="O41" s="3986">
        <v>2280</v>
      </c>
      <c r="P41" s="3988" t="s">
        <v>308</v>
      </c>
      <c r="Q41" s="4000" t="s">
        <v>308</v>
      </c>
      <c r="R41" s="34"/>
      <c r="S41" s="34"/>
      <c r="T41" s="34"/>
      <c r="U41" s="34"/>
      <c r="V41" s="34"/>
      <c r="W41" s="34"/>
    </row>
    <row r="42" spans="1:23" ht="13.5" thickBot="1">
      <c r="A42" s="2560"/>
      <c r="B42" s="3263"/>
      <c r="C42" s="1854"/>
      <c r="D42" s="2828"/>
      <c r="E42" s="2573"/>
      <c r="F42" s="2573"/>
      <c r="G42" s="168" t="s">
        <v>403</v>
      </c>
      <c r="H42" s="1926">
        <v>51.6</v>
      </c>
      <c r="I42" s="1927">
        <v>51.6</v>
      </c>
      <c r="J42" s="1927">
        <v>0</v>
      </c>
      <c r="K42" s="1928">
        <v>0</v>
      </c>
      <c r="L42" s="1929">
        <v>0</v>
      </c>
      <c r="M42" s="225">
        <v>0</v>
      </c>
      <c r="N42" s="3985"/>
      <c r="O42" s="3998"/>
      <c r="P42" s="3999"/>
      <c r="Q42" s="2898"/>
      <c r="R42" s="34"/>
      <c r="S42" s="34"/>
      <c r="T42" s="34"/>
      <c r="U42" s="34"/>
      <c r="V42" s="34"/>
      <c r="W42" s="34"/>
    </row>
    <row r="43" spans="1:23" ht="13.5" thickBot="1">
      <c r="A43" s="2517"/>
      <c r="B43" s="3969"/>
      <c r="C43" s="130"/>
      <c r="D43" s="2829"/>
      <c r="E43" s="2543"/>
      <c r="F43" s="2543"/>
      <c r="G43" s="436" t="s">
        <v>12</v>
      </c>
      <c r="H43" s="1605">
        <f>SUM(H41:H42)</f>
        <v>923.2</v>
      </c>
      <c r="I43" s="1606">
        <f>SUM(I41:I42)</f>
        <v>923.2</v>
      </c>
      <c r="J43" s="190">
        <v>0</v>
      </c>
      <c r="K43" s="437">
        <f>SUM(K41:K41)</f>
        <v>0</v>
      </c>
      <c r="L43" s="438">
        <f>L41</f>
        <v>1370</v>
      </c>
      <c r="M43" s="202">
        <f>M41</f>
        <v>1370</v>
      </c>
      <c r="N43" s="3975"/>
      <c r="O43" s="3987"/>
      <c r="P43" s="3989"/>
      <c r="Q43" s="4001"/>
      <c r="R43" s="34"/>
      <c r="S43" s="34"/>
      <c r="T43" s="34"/>
      <c r="U43" s="34"/>
      <c r="V43" s="34"/>
      <c r="W43" s="34"/>
    </row>
    <row r="44" spans="1:23" ht="13.5" thickBot="1">
      <c r="A44" s="439" t="s">
        <v>11</v>
      </c>
      <c r="B44" s="440" t="s">
        <v>34</v>
      </c>
      <c r="C44" s="4026" t="s">
        <v>14</v>
      </c>
      <c r="D44" s="4027"/>
      <c r="E44" s="4028"/>
      <c r="F44" s="4028"/>
      <c r="G44" s="4029"/>
      <c r="H44" s="1607">
        <f>H43</f>
        <v>923.2</v>
      </c>
      <c r="I44" s="1608">
        <f>SUM(I43:I43)</f>
        <v>923.2</v>
      </c>
      <c r="J44" s="441">
        <v>0</v>
      </c>
      <c r="K44" s="442">
        <f>SUM(K43:K43)</f>
        <v>0</v>
      </c>
      <c r="L44" s="443">
        <f>L43</f>
        <v>1370</v>
      </c>
      <c r="M44" s="444">
        <f>M43</f>
        <v>1370</v>
      </c>
      <c r="N44" s="445"/>
      <c r="O44" s="446"/>
      <c r="P44" s="446"/>
      <c r="Q44" s="447"/>
      <c r="R44" s="34"/>
      <c r="S44" s="34"/>
      <c r="T44" s="34"/>
      <c r="U44" s="34"/>
      <c r="V44" s="34"/>
      <c r="W44" s="34"/>
    </row>
    <row r="45" spans="1:23" ht="13.9" customHeight="1" thickBot="1">
      <c r="A45" s="448" t="s">
        <v>11</v>
      </c>
      <c r="B45" s="449" t="s">
        <v>53</v>
      </c>
      <c r="C45" s="4030" t="s">
        <v>218</v>
      </c>
      <c r="D45" s="4030"/>
      <c r="E45" s="4030"/>
      <c r="F45" s="4030"/>
      <c r="G45" s="4030"/>
      <c r="H45" s="4030"/>
      <c r="I45" s="4030"/>
      <c r="J45" s="4030"/>
      <c r="K45" s="4030"/>
      <c r="L45" s="4030"/>
      <c r="M45" s="4030"/>
      <c r="N45" s="4030"/>
      <c r="O45" s="4030"/>
      <c r="P45" s="4030"/>
      <c r="Q45" s="4031"/>
      <c r="R45" s="34"/>
      <c r="S45" s="34"/>
      <c r="T45" s="34"/>
      <c r="U45" s="34"/>
      <c r="V45" s="34"/>
      <c r="W45" s="34"/>
    </row>
    <row r="46" spans="1:23" ht="13.15" customHeight="1">
      <c r="A46" s="4004" t="s">
        <v>11</v>
      </c>
      <c r="B46" s="4006" t="s">
        <v>53</v>
      </c>
      <c r="C46" s="4008" t="s">
        <v>11</v>
      </c>
      <c r="D46" s="2522" t="s">
        <v>309</v>
      </c>
      <c r="E46" s="2526" t="s">
        <v>40</v>
      </c>
      <c r="F46" s="4010" t="s">
        <v>70</v>
      </c>
      <c r="G46" s="450" t="s">
        <v>68</v>
      </c>
      <c r="H46" s="1108">
        <v>1007.2</v>
      </c>
      <c r="I46" s="1109">
        <v>1007.2</v>
      </c>
      <c r="J46" s="761">
        <v>0</v>
      </c>
      <c r="K46" s="1111">
        <v>0</v>
      </c>
      <c r="L46" s="235">
        <v>908.8</v>
      </c>
      <c r="M46" s="1112">
        <v>962.3</v>
      </c>
      <c r="N46" s="4013" t="s">
        <v>302</v>
      </c>
      <c r="O46" s="4015">
        <v>2983</v>
      </c>
      <c r="P46" s="4017" t="s">
        <v>608</v>
      </c>
      <c r="Q46" s="4019" t="s">
        <v>609</v>
      </c>
      <c r="R46" s="34"/>
      <c r="S46" s="34"/>
      <c r="T46" s="34"/>
      <c r="U46" s="34"/>
      <c r="V46" s="34"/>
      <c r="W46" s="34"/>
    </row>
    <row r="47" spans="1:23" ht="54.6" customHeight="1" thickBot="1">
      <c r="A47" s="4005"/>
      <c r="B47" s="4007"/>
      <c r="C47" s="4009"/>
      <c r="D47" s="2523"/>
      <c r="E47" s="2525"/>
      <c r="F47" s="4011"/>
      <c r="G47" s="236" t="s">
        <v>12</v>
      </c>
      <c r="H47" s="451">
        <f t="shared" ref="H47:M47" si="9">H46</f>
        <v>1007.2</v>
      </c>
      <c r="I47" s="451">
        <f t="shared" si="9"/>
        <v>1007.2</v>
      </c>
      <c r="J47" s="451">
        <f t="shared" si="9"/>
        <v>0</v>
      </c>
      <c r="K47" s="451">
        <f t="shared" si="9"/>
        <v>0</v>
      </c>
      <c r="L47" s="451">
        <f t="shared" si="9"/>
        <v>908.8</v>
      </c>
      <c r="M47" s="451">
        <f t="shared" si="9"/>
        <v>962.3</v>
      </c>
      <c r="N47" s="4014"/>
      <c r="O47" s="4016"/>
      <c r="P47" s="4018"/>
      <c r="Q47" s="4020"/>
      <c r="R47" s="34"/>
      <c r="S47" s="34"/>
      <c r="T47" s="34"/>
      <c r="U47" s="34"/>
      <c r="V47" s="34"/>
      <c r="W47" s="34"/>
    </row>
    <row r="48" spans="1:23" ht="13.5" thickBot="1">
      <c r="A48" s="439" t="s">
        <v>11</v>
      </c>
      <c r="B48" s="440" t="s">
        <v>53</v>
      </c>
      <c r="C48" s="4021" t="s">
        <v>14</v>
      </c>
      <c r="D48" s="4022"/>
      <c r="E48" s="4022"/>
      <c r="F48" s="4022"/>
      <c r="G48" s="4023"/>
      <c r="H48" s="452">
        <f>SUM(H47)</f>
        <v>1007.2</v>
      </c>
      <c r="I48" s="452">
        <f>SUM(I47)</f>
        <v>1007.2</v>
      </c>
      <c r="J48" s="452">
        <f>SUM(J47)</f>
        <v>0</v>
      </c>
      <c r="K48" s="452">
        <f>SUM(K47)</f>
        <v>0</v>
      </c>
      <c r="L48" s="452">
        <f>L47</f>
        <v>908.8</v>
      </c>
      <c r="M48" s="452">
        <f>M47</f>
        <v>962.3</v>
      </c>
      <c r="N48" s="453"/>
      <c r="O48" s="446"/>
      <c r="P48" s="446"/>
      <c r="Q48" s="447"/>
      <c r="R48" s="34"/>
      <c r="S48" s="34"/>
      <c r="T48" s="34"/>
      <c r="U48" s="34"/>
      <c r="V48" s="34"/>
      <c r="W48" s="34"/>
    </row>
    <row r="49" spans="1:23" ht="13.5" thickBot="1">
      <c r="A49" s="448" t="s">
        <v>11</v>
      </c>
      <c r="B49" s="4024" t="s">
        <v>58</v>
      </c>
      <c r="C49" s="4025"/>
      <c r="D49" s="4025"/>
      <c r="E49" s="4025"/>
      <c r="F49" s="4025"/>
      <c r="G49" s="4025"/>
      <c r="H49" s="1956">
        <f>H28+H39+H44+H48</f>
        <v>27615.900000000005</v>
      </c>
      <c r="I49" s="1956">
        <f>I28+I39+I44+I48</f>
        <v>27615.900000000005</v>
      </c>
      <c r="J49" s="454">
        <f>J28+J39+J44+J48</f>
        <v>231.6</v>
      </c>
      <c r="K49" s="454">
        <f>K28+K39+K44+K48</f>
        <v>0</v>
      </c>
      <c r="L49" s="454">
        <f>L28+L39+L44+L48</f>
        <v>27237.599999999999</v>
      </c>
      <c r="M49" s="454">
        <f>SUM(M28,M39,M44,M48)</f>
        <v>27047.599999999999</v>
      </c>
      <c r="N49" s="455"/>
      <c r="O49" s="456"/>
      <c r="P49" s="456"/>
      <c r="Q49" s="457"/>
      <c r="R49" s="34"/>
      <c r="S49" s="34"/>
      <c r="T49" s="1424"/>
      <c r="U49" s="34"/>
      <c r="V49" s="34"/>
      <c r="W49" s="34"/>
    </row>
    <row r="50" spans="1:23" ht="24.75" thickBot="1">
      <c r="A50" s="458" t="s">
        <v>13</v>
      </c>
      <c r="B50" s="4032" t="s">
        <v>310</v>
      </c>
      <c r="C50" s="4032"/>
      <c r="D50" s="4032"/>
      <c r="E50" s="4032"/>
      <c r="F50" s="4032"/>
      <c r="G50" s="4032"/>
      <c r="H50" s="4032"/>
      <c r="I50" s="4032"/>
      <c r="J50" s="4032"/>
      <c r="K50" s="4032"/>
      <c r="L50" s="4032"/>
      <c r="M50" s="4032"/>
      <c r="N50" s="4032"/>
      <c r="O50" s="4032"/>
      <c r="P50" s="4032"/>
      <c r="Q50" s="4033"/>
      <c r="R50" s="34"/>
      <c r="S50" s="34"/>
      <c r="T50" s="1424"/>
      <c r="U50" s="34"/>
      <c r="V50" s="34"/>
      <c r="W50" s="34"/>
    </row>
    <row r="51" spans="1:23" ht="13.9" customHeight="1" thickBot="1">
      <c r="A51" s="448" t="s">
        <v>13</v>
      </c>
      <c r="B51" s="449" t="s">
        <v>11</v>
      </c>
      <c r="C51" s="3047" t="s">
        <v>1038</v>
      </c>
      <c r="D51" s="3047"/>
      <c r="E51" s="3047"/>
      <c r="F51" s="3047"/>
      <c r="G51" s="3047"/>
      <c r="H51" s="3047"/>
      <c r="I51" s="3047"/>
      <c r="J51" s="3047"/>
      <c r="K51" s="3047"/>
      <c r="L51" s="3047"/>
      <c r="M51" s="3047"/>
      <c r="N51" s="3047"/>
      <c r="O51" s="3047"/>
      <c r="P51" s="3047"/>
      <c r="Q51" s="3048"/>
      <c r="R51" s="34"/>
      <c r="S51" s="34"/>
      <c r="T51" s="1424"/>
      <c r="U51" s="34"/>
      <c r="V51" s="34"/>
      <c r="W51" s="34"/>
    </row>
    <row r="52" spans="1:23" ht="13.15" customHeight="1">
      <c r="A52" s="1860" t="s">
        <v>13</v>
      </c>
      <c r="B52" s="459" t="s">
        <v>11</v>
      </c>
      <c r="C52" s="4034" t="s">
        <v>11</v>
      </c>
      <c r="D52" s="4036" t="s">
        <v>610</v>
      </c>
      <c r="E52" s="4039" t="s">
        <v>219</v>
      </c>
      <c r="F52" s="4042" t="s">
        <v>70</v>
      </c>
      <c r="G52" s="460" t="s">
        <v>68</v>
      </c>
      <c r="H52" s="1118">
        <v>202</v>
      </c>
      <c r="I52" s="1109">
        <v>202</v>
      </c>
      <c r="J52" s="761">
        <v>181.9</v>
      </c>
      <c r="K52" s="1109">
        <v>0</v>
      </c>
      <c r="L52" s="761">
        <v>202</v>
      </c>
      <c r="M52" s="1930">
        <v>202</v>
      </c>
      <c r="N52" s="4046" t="s">
        <v>302</v>
      </c>
      <c r="O52" s="3201">
        <v>28</v>
      </c>
      <c r="P52" s="3201">
        <v>28</v>
      </c>
      <c r="Q52" s="3195">
        <v>28</v>
      </c>
      <c r="R52" s="34"/>
      <c r="S52" s="34"/>
      <c r="T52" s="1424"/>
      <c r="U52" s="34"/>
      <c r="V52" s="34"/>
      <c r="W52" s="34"/>
    </row>
    <row r="53" spans="1:23">
      <c r="A53" s="1862"/>
      <c r="B53" s="461"/>
      <c r="C53" s="4035"/>
      <c r="D53" s="4037"/>
      <c r="E53" s="4040"/>
      <c r="F53" s="4043"/>
      <c r="G53" s="1931" t="s">
        <v>220</v>
      </c>
      <c r="H53" s="1932">
        <v>132.4</v>
      </c>
      <c r="I53" s="1933">
        <v>132.4</v>
      </c>
      <c r="J53" s="763">
        <v>129.69999999999999</v>
      </c>
      <c r="K53" s="1933">
        <v>0</v>
      </c>
      <c r="L53" s="763">
        <v>132.4</v>
      </c>
      <c r="M53" s="1934">
        <v>132.4</v>
      </c>
      <c r="N53" s="4047"/>
      <c r="O53" s="3202"/>
      <c r="P53" s="3202"/>
      <c r="Q53" s="3196"/>
      <c r="R53" s="34"/>
      <c r="S53" s="34"/>
      <c r="T53" s="1424"/>
      <c r="U53" s="34"/>
      <c r="V53" s="34"/>
      <c r="W53" s="34"/>
    </row>
    <row r="54" spans="1:23">
      <c r="A54" s="1862"/>
      <c r="B54" s="461"/>
      <c r="C54" s="4035"/>
      <c r="D54" s="4037"/>
      <c r="E54" s="4040"/>
      <c r="F54" s="4043"/>
      <c r="G54" s="465" t="s">
        <v>162</v>
      </c>
      <c r="H54" s="1932">
        <v>60.1</v>
      </c>
      <c r="I54" s="1118">
        <v>60.1</v>
      </c>
      <c r="J54" s="762">
        <v>45.7</v>
      </c>
      <c r="K54" s="1118">
        <v>0</v>
      </c>
      <c r="L54" s="762">
        <v>60.1</v>
      </c>
      <c r="M54" s="1163">
        <v>60.1</v>
      </c>
      <c r="N54" s="4047"/>
      <c r="O54" s="3202"/>
      <c r="P54" s="3202"/>
      <c r="Q54" s="3196"/>
      <c r="R54" s="34"/>
      <c r="S54" s="34"/>
      <c r="T54" s="1424"/>
      <c r="U54" s="34"/>
      <c r="V54" s="34"/>
      <c r="W54" s="34"/>
    </row>
    <row r="55" spans="1:23">
      <c r="A55" s="1862"/>
      <c r="B55" s="461"/>
      <c r="C55" s="4035"/>
      <c r="D55" s="4037"/>
      <c r="E55" s="4040"/>
      <c r="F55" s="4043"/>
      <c r="G55" s="1935" t="s">
        <v>221</v>
      </c>
      <c r="H55" s="1932">
        <v>62.9</v>
      </c>
      <c r="I55" s="1118">
        <v>62.9</v>
      </c>
      <c r="J55" s="1118">
        <v>56.4</v>
      </c>
      <c r="K55" s="1118">
        <v>0</v>
      </c>
      <c r="L55" s="762">
        <v>62.9</v>
      </c>
      <c r="M55" s="1163">
        <v>62.9</v>
      </c>
      <c r="N55" s="4047"/>
      <c r="O55" s="3202"/>
      <c r="P55" s="3202"/>
      <c r="Q55" s="3196"/>
      <c r="R55" s="34"/>
      <c r="S55" s="34"/>
      <c r="T55" s="1424"/>
      <c r="U55" s="34"/>
      <c r="V55" s="34"/>
      <c r="W55" s="34"/>
    </row>
    <row r="56" spans="1:23">
      <c r="A56" s="1862"/>
      <c r="B56" s="461"/>
      <c r="C56" s="2954"/>
      <c r="D56" s="4037"/>
      <c r="E56" s="4040"/>
      <c r="F56" s="4044"/>
      <c r="G56" s="465" t="s">
        <v>36</v>
      </c>
      <c r="H56" s="1932">
        <v>166</v>
      </c>
      <c r="I56" s="1118">
        <v>157.1</v>
      </c>
      <c r="J56" s="1957">
        <v>123.7</v>
      </c>
      <c r="K56" s="1118">
        <v>8.9</v>
      </c>
      <c r="L56" s="762">
        <v>166</v>
      </c>
      <c r="M56" s="762">
        <v>166</v>
      </c>
      <c r="N56" s="4047"/>
      <c r="O56" s="3202"/>
      <c r="P56" s="3202"/>
      <c r="Q56" s="3196"/>
      <c r="R56" s="34"/>
      <c r="S56" s="34"/>
      <c r="T56" s="1424"/>
      <c r="U56" s="34"/>
      <c r="V56" s="34"/>
      <c r="W56" s="34"/>
    </row>
    <row r="57" spans="1:23">
      <c r="A57" s="1862"/>
      <c r="B57" s="461"/>
      <c r="C57" s="2954"/>
      <c r="D57" s="4037"/>
      <c r="E57" s="4040"/>
      <c r="F57" s="4044"/>
      <c r="G57" s="1936" t="s">
        <v>52</v>
      </c>
      <c r="H57" s="1932">
        <v>1</v>
      </c>
      <c r="I57" s="1932">
        <v>1</v>
      </c>
      <c r="J57" s="1937">
        <v>0.5</v>
      </c>
      <c r="K57" s="1932">
        <v>0</v>
      </c>
      <c r="L57" s="1937">
        <v>0.9</v>
      </c>
      <c r="M57" s="1937">
        <v>0.9</v>
      </c>
      <c r="N57" s="4047"/>
      <c r="O57" s="3202"/>
      <c r="P57" s="3202"/>
      <c r="Q57" s="3196"/>
      <c r="R57" s="34"/>
      <c r="S57" s="34"/>
      <c r="T57" s="1424"/>
      <c r="U57" s="34"/>
      <c r="V57" s="34"/>
      <c r="W57" s="34"/>
    </row>
    <row r="58" spans="1:23">
      <c r="A58" s="1862"/>
      <c r="B58" s="461"/>
      <c r="C58" s="2954"/>
      <c r="D58" s="4037"/>
      <c r="E58" s="4040"/>
      <c r="F58" s="4044"/>
      <c r="G58" s="1936" t="s">
        <v>403</v>
      </c>
      <c r="H58" s="1932">
        <v>4.3</v>
      </c>
      <c r="I58" s="1932">
        <v>4.3</v>
      </c>
      <c r="J58" s="1937">
        <v>0</v>
      </c>
      <c r="K58" s="1932">
        <v>0</v>
      </c>
      <c r="L58" s="1937">
        <v>0</v>
      </c>
      <c r="M58" s="1937">
        <v>0</v>
      </c>
      <c r="N58" s="4047"/>
      <c r="O58" s="3202"/>
      <c r="P58" s="3202"/>
      <c r="Q58" s="3196"/>
      <c r="R58" s="34"/>
      <c r="S58" s="34"/>
      <c r="T58" s="1424"/>
      <c r="U58" s="34"/>
      <c r="V58" s="34"/>
      <c r="W58" s="34"/>
    </row>
    <row r="59" spans="1:23" ht="13.5" thickBot="1">
      <c r="A59" s="462"/>
      <c r="B59" s="463"/>
      <c r="C59" s="3156"/>
      <c r="D59" s="4038"/>
      <c r="E59" s="4041"/>
      <c r="F59" s="4045"/>
      <c r="G59" s="464" t="s">
        <v>12</v>
      </c>
      <c r="H59" s="237">
        <f>H52+H53+H54+H55+H56+H57+H58</f>
        <v>628.69999999999993</v>
      </c>
      <c r="I59" s="237">
        <f>I52+I53+I54+I55+I56+I57+I58</f>
        <v>619.79999999999995</v>
      </c>
      <c r="J59" s="1962">
        <f>J52+J53+J54+J55+J56+J57+J58</f>
        <v>537.9</v>
      </c>
      <c r="K59" s="237">
        <f>SUM(K52:K58)</f>
        <v>8.9</v>
      </c>
      <c r="L59" s="237">
        <f>SUM(L52:L58)</f>
        <v>624.29999999999995</v>
      </c>
      <c r="M59" s="237">
        <f>SUM(M52:M58)</f>
        <v>624.29999999999995</v>
      </c>
      <c r="N59" s="4048"/>
      <c r="O59" s="3203"/>
      <c r="P59" s="3203"/>
      <c r="Q59" s="3197"/>
      <c r="R59" s="34"/>
      <c r="S59" s="34"/>
      <c r="T59" s="1424"/>
      <c r="U59" s="34"/>
      <c r="V59" s="34"/>
      <c r="W59" s="34"/>
    </row>
    <row r="60" spans="1:23" ht="13.15" customHeight="1">
      <c r="A60" s="1860" t="s">
        <v>13</v>
      </c>
      <c r="B60" s="459" t="s">
        <v>11</v>
      </c>
      <c r="C60" s="4034" t="s">
        <v>13</v>
      </c>
      <c r="D60" s="4036" t="s">
        <v>611</v>
      </c>
      <c r="E60" s="4039" t="s">
        <v>222</v>
      </c>
      <c r="F60" s="4042" t="s">
        <v>70</v>
      </c>
      <c r="G60" s="460" t="s">
        <v>68</v>
      </c>
      <c r="H60" s="1938">
        <v>301.60000000000002</v>
      </c>
      <c r="I60" s="1938">
        <v>301.60000000000002</v>
      </c>
      <c r="J60" s="1939">
        <v>256.2</v>
      </c>
      <c r="K60" s="1940">
        <v>0</v>
      </c>
      <c r="L60" s="1938">
        <v>301.60000000000002</v>
      </c>
      <c r="M60" s="1941">
        <v>301.60000000000002</v>
      </c>
      <c r="N60" s="4046" t="s">
        <v>302</v>
      </c>
      <c r="O60" s="3201">
        <v>70</v>
      </c>
      <c r="P60" s="3201">
        <v>70</v>
      </c>
      <c r="Q60" s="3195">
        <v>70</v>
      </c>
      <c r="R60" s="34"/>
      <c r="S60" s="34"/>
      <c r="T60" s="1424"/>
      <c r="U60" s="34"/>
      <c r="V60" s="34"/>
      <c r="W60" s="34"/>
    </row>
    <row r="61" spans="1:23">
      <c r="A61" s="1862"/>
      <c r="B61" s="461"/>
      <c r="C61" s="4035"/>
      <c r="D61" s="4037"/>
      <c r="E61" s="4040"/>
      <c r="F61" s="4043"/>
      <c r="G61" s="465" t="s">
        <v>162</v>
      </c>
      <c r="H61" s="1118">
        <v>60.5</v>
      </c>
      <c r="I61" s="1118">
        <v>60.1</v>
      </c>
      <c r="J61" s="762">
        <v>32.299999999999997</v>
      </c>
      <c r="K61" s="1163">
        <v>0.4</v>
      </c>
      <c r="L61" s="1118">
        <v>60.5</v>
      </c>
      <c r="M61" s="1942">
        <v>60.5</v>
      </c>
      <c r="N61" s="4047"/>
      <c r="O61" s="3202"/>
      <c r="P61" s="3202"/>
      <c r="Q61" s="3196"/>
      <c r="R61" s="34"/>
      <c r="S61" s="34"/>
      <c r="T61" s="1424"/>
      <c r="U61" s="34"/>
      <c r="V61" s="34"/>
      <c r="W61" s="34"/>
    </row>
    <row r="62" spans="1:23">
      <c r="A62" s="1862"/>
      <c r="B62" s="461"/>
      <c r="C62" s="2954"/>
      <c r="D62" s="4037"/>
      <c r="E62" s="4040"/>
      <c r="F62" s="4044"/>
      <c r="G62" s="465" t="s">
        <v>36</v>
      </c>
      <c r="H62" s="1118">
        <v>208</v>
      </c>
      <c r="I62" s="1118">
        <v>208</v>
      </c>
      <c r="J62" s="762">
        <v>190.5</v>
      </c>
      <c r="K62" s="1163">
        <v>0</v>
      </c>
      <c r="L62" s="1118">
        <v>208</v>
      </c>
      <c r="M62" s="762">
        <v>208</v>
      </c>
      <c r="N62" s="4047"/>
      <c r="O62" s="3202"/>
      <c r="P62" s="3202"/>
      <c r="Q62" s="3196"/>
      <c r="R62" s="34"/>
      <c r="S62" s="34"/>
      <c r="T62" s="1424"/>
      <c r="U62" s="34"/>
      <c r="V62" s="34"/>
      <c r="W62" s="34"/>
    </row>
    <row r="63" spans="1:23">
      <c r="A63" s="1862"/>
      <c r="B63" s="461"/>
      <c r="C63" s="2954"/>
      <c r="D63" s="4037"/>
      <c r="E63" s="4040"/>
      <c r="F63" s="4044"/>
      <c r="G63" s="1936" t="s">
        <v>403</v>
      </c>
      <c r="H63" s="1932">
        <v>6.8</v>
      </c>
      <c r="I63" s="1932">
        <v>6.8</v>
      </c>
      <c r="J63" s="1937">
        <v>0</v>
      </c>
      <c r="K63" s="1943">
        <v>0</v>
      </c>
      <c r="L63" s="1932">
        <v>0</v>
      </c>
      <c r="M63" s="1937">
        <v>0</v>
      </c>
      <c r="N63" s="4047"/>
      <c r="O63" s="3202"/>
      <c r="P63" s="3202"/>
      <c r="Q63" s="3196"/>
      <c r="R63" s="34"/>
      <c r="S63" s="34"/>
      <c r="T63" s="1424"/>
      <c r="U63" s="34"/>
      <c r="V63" s="34"/>
      <c r="W63" s="34"/>
    </row>
    <row r="64" spans="1:23" ht="13.5" thickBot="1">
      <c r="A64" s="462"/>
      <c r="B64" s="463"/>
      <c r="C64" s="3156"/>
      <c r="D64" s="4038"/>
      <c r="E64" s="4041"/>
      <c r="F64" s="4045"/>
      <c r="G64" s="464" t="s">
        <v>12</v>
      </c>
      <c r="H64" s="237">
        <f>H60+H61+H62+H63</f>
        <v>576.9</v>
      </c>
      <c r="I64" s="237">
        <f>I60+I61+I62+I63</f>
        <v>576.5</v>
      </c>
      <c r="J64" s="1962">
        <f>J60+J61+J62+J63</f>
        <v>479</v>
      </c>
      <c r="K64" s="237">
        <f>K60+K61+K62</f>
        <v>0.4</v>
      </c>
      <c r="L64" s="237">
        <f>L60+L61+L62</f>
        <v>570.1</v>
      </c>
      <c r="M64" s="237">
        <f>M60+M61+M62</f>
        <v>570.1</v>
      </c>
      <c r="N64" s="4048"/>
      <c r="O64" s="3203"/>
      <c r="P64" s="3203"/>
      <c r="Q64" s="3197"/>
      <c r="R64" s="34"/>
      <c r="S64" s="34"/>
      <c r="T64" s="1424"/>
      <c r="U64" s="34"/>
      <c r="V64" s="34"/>
      <c r="W64" s="34"/>
    </row>
    <row r="65" spans="1:23" s="1635" customFormat="1" ht="13.15" customHeight="1">
      <c r="A65" s="1963" t="s">
        <v>13</v>
      </c>
      <c r="B65" s="1964" t="s">
        <v>11</v>
      </c>
      <c r="C65" s="4057" t="s">
        <v>34</v>
      </c>
      <c r="D65" s="4060" t="s">
        <v>1028</v>
      </c>
      <c r="E65" s="4063" t="s">
        <v>1032</v>
      </c>
      <c r="F65" s="4066" t="s">
        <v>70</v>
      </c>
      <c r="G65" s="460" t="s">
        <v>68</v>
      </c>
      <c r="H65" s="1938">
        <v>0</v>
      </c>
      <c r="I65" s="1938">
        <v>0</v>
      </c>
      <c r="J65" s="1939">
        <v>0</v>
      </c>
      <c r="K65" s="1940">
        <v>0</v>
      </c>
      <c r="L65" s="1938">
        <v>0</v>
      </c>
      <c r="M65" s="1941">
        <v>0</v>
      </c>
      <c r="N65" s="4046" t="s">
        <v>302</v>
      </c>
      <c r="O65" s="4070"/>
      <c r="P65" s="4070"/>
      <c r="Q65" s="4073"/>
      <c r="R65" s="34"/>
      <c r="S65" s="34"/>
      <c r="T65" s="1424"/>
      <c r="U65" s="34"/>
      <c r="V65" s="34"/>
      <c r="W65" s="34"/>
    </row>
    <row r="66" spans="1:23" s="1635" customFormat="1">
      <c r="A66" s="1965"/>
      <c r="B66" s="1966"/>
      <c r="C66" s="4058"/>
      <c r="D66" s="4061"/>
      <c r="E66" s="4064"/>
      <c r="F66" s="4067"/>
      <c r="G66" s="465" t="s">
        <v>162</v>
      </c>
      <c r="H66" s="1118">
        <v>0</v>
      </c>
      <c r="I66" s="1118">
        <v>0</v>
      </c>
      <c r="J66" s="762">
        <v>0</v>
      </c>
      <c r="K66" s="1163">
        <v>0</v>
      </c>
      <c r="L66" s="1118">
        <v>0</v>
      </c>
      <c r="M66" s="1942">
        <v>0</v>
      </c>
      <c r="N66" s="4047"/>
      <c r="O66" s="4071"/>
      <c r="P66" s="4071"/>
      <c r="Q66" s="4074"/>
      <c r="R66" s="34"/>
      <c r="S66" s="34"/>
      <c r="T66" s="1424"/>
      <c r="U66" s="34"/>
      <c r="V66" s="34"/>
      <c r="W66" s="34"/>
    </row>
    <row r="67" spans="1:23" s="1635" customFormat="1">
      <c r="A67" s="1965"/>
      <c r="B67" s="1966"/>
      <c r="C67" s="2951"/>
      <c r="D67" s="4061"/>
      <c r="E67" s="4064"/>
      <c r="F67" s="4068"/>
      <c r="G67" s="1967" t="s">
        <v>36</v>
      </c>
      <c r="H67" s="1601">
        <v>90.8</v>
      </c>
      <c r="I67" s="1601">
        <v>90.8</v>
      </c>
      <c r="J67" s="1957">
        <v>70.400000000000006</v>
      </c>
      <c r="K67" s="1958">
        <v>0</v>
      </c>
      <c r="L67" s="1118">
        <v>0</v>
      </c>
      <c r="M67" s="762">
        <v>0</v>
      </c>
      <c r="N67" s="4047"/>
      <c r="O67" s="4071"/>
      <c r="P67" s="4071"/>
      <c r="Q67" s="4074"/>
      <c r="R67" s="34"/>
      <c r="S67" s="34"/>
      <c r="T67" s="1424"/>
      <c r="U67" s="34"/>
      <c r="V67" s="34"/>
      <c r="W67" s="34"/>
    </row>
    <row r="68" spans="1:23" s="1635" customFormat="1">
      <c r="A68" s="1965"/>
      <c r="B68" s="1966"/>
      <c r="C68" s="2951"/>
      <c r="D68" s="4061"/>
      <c r="E68" s="4064"/>
      <c r="F68" s="4068"/>
      <c r="G68" s="1968" t="s">
        <v>67</v>
      </c>
      <c r="H68" s="1960">
        <v>14.8</v>
      </c>
      <c r="I68" s="1960">
        <v>14.7</v>
      </c>
      <c r="J68" s="1961">
        <v>1.7</v>
      </c>
      <c r="K68" s="1959">
        <v>0.1</v>
      </c>
      <c r="L68" s="1932">
        <v>0</v>
      </c>
      <c r="M68" s="1937">
        <v>0</v>
      </c>
      <c r="N68" s="4047"/>
      <c r="O68" s="4071"/>
      <c r="P68" s="4071"/>
      <c r="Q68" s="4074"/>
      <c r="R68" s="34"/>
      <c r="S68" s="34"/>
      <c r="T68" s="1424"/>
      <c r="U68" s="34"/>
      <c r="V68" s="34"/>
      <c r="W68" s="34"/>
    </row>
    <row r="69" spans="1:23" s="1635" customFormat="1" ht="13.5" thickBot="1">
      <c r="A69" s="1969"/>
      <c r="B69" s="1970"/>
      <c r="C69" s="4059"/>
      <c r="D69" s="4062"/>
      <c r="E69" s="4065"/>
      <c r="F69" s="4069"/>
      <c r="G69" s="1971" t="s">
        <v>12</v>
      </c>
      <c r="H69" s="1962">
        <f>H65+H66+H67+H68</f>
        <v>105.6</v>
      </c>
      <c r="I69" s="1962">
        <f>I65+I66+I67+I68</f>
        <v>105.5</v>
      </c>
      <c r="J69" s="1962">
        <f>J65+J66+J67+J68</f>
        <v>72.100000000000009</v>
      </c>
      <c r="K69" s="1962">
        <f>K65+K66+K68</f>
        <v>0.1</v>
      </c>
      <c r="L69" s="237">
        <f>L65+L66+L67</f>
        <v>0</v>
      </c>
      <c r="M69" s="237">
        <f>M65+M66+M67</f>
        <v>0</v>
      </c>
      <c r="N69" s="4048"/>
      <c r="O69" s="4072"/>
      <c r="P69" s="4072"/>
      <c r="Q69" s="4075"/>
      <c r="R69" s="34"/>
      <c r="S69" s="34"/>
      <c r="T69" s="1424"/>
      <c r="U69" s="34"/>
      <c r="V69" s="34"/>
      <c r="W69" s="34"/>
    </row>
    <row r="70" spans="1:23" ht="23.45" customHeight="1" thickBot="1">
      <c r="A70" s="439" t="s">
        <v>13</v>
      </c>
      <c r="B70" s="440" t="s">
        <v>11</v>
      </c>
      <c r="C70" s="4021" t="s">
        <v>14</v>
      </c>
      <c r="D70" s="4022"/>
      <c r="E70" s="4022"/>
      <c r="F70" s="4022"/>
      <c r="G70" s="4023"/>
      <c r="H70" s="2133">
        <f>H59+H64+H69</f>
        <v>1311.1999999999998</v>
      </c>
      <c r="I70" s="2133">
        <f t="shared" ref="I70:M70" si="10">I59+I64+I69</f>
        <v>1301.8</v>
      </c>
      <c r="J70" s="2133">
        <f t="shared" si="10"/>
        <v>1089</v>
      </c>
      <c r="K70" s="2133">
        <f t="shared" si="10"/>
        <v>9.4</v>
      </c>
      <c r="L70" s="452">
        <f t="shared" si="10"/>
        <v>1194.4000000000001</v>
      </c>
      <c r="M70" s="452">
        <f t="shared" si="10"/>
        <v>1194.4000000000001</v>
      </c>
      <c r="N70" s="452"/>
      <c r="O70" s="446"/>
      <c r="P70" s="446"/>
      <c r="Q70" s="447"/>
      <c r="R70" s="34"/>
      <c r="S70" s="34"/>
      <c r="T70" s="1424"/>
      <c r="U70" s="34"/>
      <c r="V70" s="34"/>
      <c r="W70" s="34"/>
    </row>
    <row r="71" spans="1:23" ht="27" customHeight="1" thickBot="1">
      <c r="A71" s="448" t="s">
        <v>13</v>
      </c>
      <c r="B71" s="449" t="s">
        <v>13</v>
      </c>
      <c r="C71" s="4030" t="s">
        <v>311</v>
      </c>
      <c r="D71" s="4030"/>
      <c r="E71" s="4030"/>
      <c r="F71" s="4030"/>
      <c r="G71" s="4030"/>
      <c r="H71" s="4030"/>
      <c r="I71" s="4030"/>
      <c r="J71" s="4030"/>
      <c r="K71" s="4030"/>
      <c r="L71" s="4030"/>
      <c r="M71" s="4030"/>
      <c r="N71" s="4030"/>
      <c r="O71" s="4030"/>
      <c r="P71" s="4030"/>
      <c r="Q71" s="4031"/>
      <c r="R71" s="34"/>
      <c r="S71" s="34"/>
      <c r="T71" s="1424"/>
      <c r="U71" s="34"/>
      <c r="V71" s="34"/>
      <c r="W71" s="34"/>
    </row>
    <row r="72" spans="1:23" ht="13.15" customHeight="1">
      <c r="A72" s="2120" t="s">
        <v>13</v>
      </c>
      <c r="B72" s="459" t="s">
        <v>13</v>
      </c>
      <c r="C72" s="4034" t="s">
        <v>11</v>
      </c>
      <c r="D72" s="4049" t="s">
        <v>312</v>
      </c>
      <c r="E72" s="4052" t="s">
        <v>223</v>
      </c>
      <c r="F72" s="4055" t="s">
        <v>70</v>
      </c>
      <c r="G72" s="466" t="s">
        <v>68</v>
      </c>
      <c r="H72" s="1938">
        <v>661.9</v>
      </c>
      <c r="I72" s="1938">
        <v>661.9</v>
      </c>
      <c r="J72" s="1939">
        <v>615.1</v>
      </c>
      <c r="K72" s="1940">
        <v>0</v>
      </c>
      <c r="L72" s="1938">
        <v>661.9</v>
      </c>
      <c r="M72" s="1941">
        <v>661.9</v>
      </c>
      <c r="N72" s="4046" t="s">
        <v>302</v>
      </c>
      <c r="O72" s="3201">
        <v>354</v>
      </c>
      <c r="P72" s="3201">
        <v>354</v>
      </c>
      <c r="Q72" s="3195">
        <v>354</v>
      </c>
      <c r="R72" s="34"/>
      <c r="S72" s="34"/>
      <c r="T72" s="1424"/>
      <c r="U72" s="34"/>
      <c r="V72" s="34"/>
      <c r="W72" s="34"/>
    </row>
    <row r="73" spans="1:23">
      <c r="A73" s="2121"/>
      <c r="B73" s="461"/>
      <c r="C73" s="4035"/>
      <c r="D73" s="4050"/>
      <c r="E73" s="4053"/>
      <c r="F73" s="4043"/>
      <c r="G73" s="465" t="s">
        <v>162</v>
      </c>
      <c r="H73" s="1118">
        <v>110</v>
      </c>
      <c r="I73" s="1601">
        <v>94</v>
      </c>
      <c r="J73" s="762">
        <v>12</v>
      </c>
      <c r="K73" s="1958">
        <v>16</v>
      </c>
      <c r="L73" s="1118">
        <v>110</v>
      </c>
      <c r="M73" s="1942">
        <v>110</v>
      </c>
      <c r="N73" s="4047"/>
      <c r="O73" s="3202"/>
      <c r="P73" s="3202"/>
      <c r="Q73" s="3196"/>
      <c r="R73" s="34"/>
      <c r="S73" s="34"/>
      <c r="T73" s="1424"/>
      <c r="U73" s="34"/>
      <c r="V73" s="34"/>
      <c r="W73" s="34"/>
    </row>
    <row r="74" spans="1:23">
      <c r="A74" s="2121"/>
      <c r="B74" s="461"/>
      <c r="C74" s="2954"/>
      <c r="D74" s="4050"/>
      <c r="E74" s="4053"/>
      <c r="F74" s="4043"/>
      <c r="G74" s="465" t="s">
        <v>36</v>
      </c>
      <c r="H74" s="1601">
        <v>2377.4</v>
      </c>
      <c r="I74" s="1601">
        <v>2365.4</v>
      </c>
      <c r="J74" s="762">
        <v>1956.8</v>
      </c>
      <c r="K74" s="1163">
        <v>12</v>
      </c>
      <c r="L74" s="1118">
        <v>2375.4</v>
      </c>
      <c r="M74" s="762">
        <v>2375.4</v>
      </c>
      <c r="N74" s="4047"/>
      <c r="O74" s="3202"/>
      <c r="P74" s="3202"/>
      <c r="Q74" s="3196"/>
      <c r="R74" s="34"/>
      <c r="S74" s="34"/>
      <c r="T74" s="1424"/>
      <c r="U74" s="34"/>
      <c r="V74" s="34"/>
      <c r="W74" s="34"/>
    </row>
    <row r="75" spans="1:23">
      <c r="A75" s="2121"/>
      <c r="B75" s="461"/>
      <c r="C75" s="2954"/>
      <c r="D75" s="4050"/>
      <c r="E75" s="4053"/>
      <c r="F75" s="4043"/>
      <c r="G75" s="903" t="s">
        <v>52</v>
      </c>
      <c r="H75" s="1118">
        <v>31.5</v>
      </c>
      <c r="I75" s="1118">
        <v>31.5</v>
      </c>
      <c r="J75" s="762">
        <v>30.5</v>
      </c>
      <c r="K75" s="1118">
        <v>0</v>
      </c>
      <c r="L75" s="1118">
        <v>31.5</v>
      </c>
      <c r="M75" s="1118">
        <v>31.5</v>
      </c>
      <c r="N75" s="4047"/>
      <c r="O75" s="3202"/>
      <c r="P75" s="3202"/>
      <c r="Q75" s="3196"/>
      <c r="R75" s="34"/>
      <c r="S75" s="34"/>
      <c r="T75" s="1424"/>
      <c r="U75" s="34"/>
      <c r="V75" s="34"/>
      <c r="W75" s="34"/>
    </row>
    <row r="76" spans="1:23">
      <c r="A76" s="2121"/>
      <c r="B76" s="461"/>
      <c r="C76" s="2954"/>
      <c r="D76" s="4050"/>
      <c r="E76" s="4053"/>
      <c r="F76" s="4043"/>
      <c r="G76" s="903" t="s">
        <v>67</v>
      </c>
      <c r="H76" s="1118">
        <v>69.3</v>
      </c>
      <c r="I76" s="1118">
        <v>69.3</v>
      </c>
      <c r="J76" s="1118">
        <v>64</v>
      </c>
      <c r="K76" s="1118">
        <v>0</v>
      </c>
      <c r="L76" s="1118">
        <v>0</v>
      </c>
      <c r="M76" s="1118">
        <v>0</v>
      </c>
      <c r="N76" s="4047"/>
      <c r="O76" s="3202"/>
      <c r="P76" s="3202"/>
      <c r="Q76" s="3196"/>
      <c r="R76" s="34"/>
      <c r="S76" s="34"/>
      <c r="T76" s="1424"/>
      <c r="U76" s="34"/>
      <c r="V76" s="34"/>
      <c r="W76" s="34"/>
    </row>
    <row r="77" spans="1:23">
      <c r="A77" s="2121"/>
      <c r="B77" s="461"/>
      <c r="C77" s="2954"/>
      <c r="D77" s="4050"/>
      <c r="E77" s="4053"/>
      <c r="F77" s="4043"/>
      <c r="G77" s="1931" t="s">
        <v>403</v>
      </c>
      <c r="H77" s="1933">
        <v>3.9</v>
      </c>
      <c r="I77" s="1933">
        <v>3.9</v>
      </c>
      <c r="J77" s="763">
        <v>0</v>
      </c>
      <c r="K77" s="1944">
        <v>0</v>
      </c>
      <c r="L77" s="1933">
        <v>0</v>
      </c>
      <c r="M77" s="2141">
        <v>0</v>
      </c>
      <c r="N77" s="4047"/>
      <c r="O77" s="3202"/>
      <c r="P77" s="3202"/>
      <c r="Q77" s="3196"/>
      <c r="R77" s="34"/>
      <c r="S77" s="34"/>
      <c r="T77" s="1424"/>
      <c r="U77" s="34"/>
      <c r="V77" s="34"/>
      <c r="W77" s="34"/>
    </row>
    <row r="78" spans="1:23" ht="13.5" thickBot="1">
      <c r="A78" s="462"/>
      <c r="B78" s="463"/>
      <c r="C78" s="3156"/>
      <c r="D78" s="4051"/>
      <c r="E78" s="4054"/>
      <c r="F78" s="4056"/>
      <c r="G78" s="464" t="s">
        <v>12</v>
      </c>
      <c r="H78" s="1962">
        <f>H72+H73+H74+H76+H75+H77</f>
        <v>3254.0000000000005</v>
      </c>
      <c r="I78" s="1962">
        <f>I72+I73+I74+I76+I75+I77</f>
        <v>3226.0000000000005</v>
      </c>
      <c r="J78" s="237">
        <f>J72+J73+J74+J76+J75+J77</f>
        <v>2678.4</v>
      </c>
      <c r="K78" s="1962">
        <f>K72+K73+K74+K76</f>
        <v>28</v>
      </c>
      <c r="L78" s="237">
        <f>L72+L73+L74+L76+L77+L75</f>
        <v>3178.8</v>
      </c>
      <c r="M78" s="237">
        <f>M72+M73+M74+M76+M75+M77</f>
        <v>3178.8</v>
      </c>
      <c r="N78" s="4048"/>
      <c r="O78" s="3203"/>
      <c r="P78" s="3203"/>
      <c r="Q78" s="3197"/>
      <c r="R78" s="34"/>
      <c r="S78" s="34"/>
      <c r="T78" s="1424"/>
      <c r="U78" s="34"/>
      <c r="V78" s="34"/>
      <c r="W78" s="34"/>
    </row>
    <row r="79" spans="1:23" ht="24" customHeight="1">
      <c r="A79" s="1860" t="s">
        <v>13</v>
      </c>
      <c r="B79" s="459" t="s">
        <v>13</v>
      </c>
      <c r="C79" s="4034" t="s">
        <v>35</v>
      </c>
      <c r="D79" s="4049" t="s">
        <v>313</v>
      </c>
      <c r="E79" s="4052" t="s">
        <v>40</v>
      </c>
      <c r="F79" s="4055" t="s">
        <v>70</v>
      </c>
      <c r="G79" s="467" t="s">
        <v>68</v>
      </c>
      <c r="H79" s="1109">
        <v>796.6</v>
      </c>
      <c r="I79" s="1109">
        <v>796.6</v>
      </c>
      <c r="J79" s="761">
        <v>0</v>
      </c>
      <c r="K79" s="1156">
        <v>0</v>
      </c>
      <c r="L79" s="468">
        <v>1169.5999999999999</v>
      </c>
      <c r="M79" s="1156">
        <v>1298.4000000000001</v>
      </c>
      <c r="N79" s="1945" t="s">
        <v>302</v>
      </c>
      <c r="O79" s="3201">
        <v>585</v>
      </c>
      <c r="P79" s="3201">
        <v>625</v>
      </c>
      <c r="Q79" s="3195">
        <v>645</v>
      </c>
      <c r="R79" s="34"/>
      <c r="S79" s="34"/>
      <c r="T79" s="1424"/>
      <c r="U79" s="34"/>
      <c r="V79" s="34"/>
      <c r="W79" s="34"/>
    </row>
    <row r="80" spans="1:23" ht="13.15" customHeight="1">
      <c r="A80" s="1862"/>
      <c r="B80" s="461"/>
      <c r="C80" s="2954"/>
      <c r="D80" s="4050"/>
      <c r="E80" s="4053"/>
      <c r="F80" s="4043"/>
      <c r="G80" s="903" t="s">
        <v>36</v>
      </c>
      <c r="H80" s="1118">
        <v>1006.6</v>
      </c>
      <c r="I80" s="1118">
        <v>1006.6</v>
      </c>
      <c r="J80" s="1118">
        <v>0</v>
      </c>
      <c r="K80" s="1118">
        <v>0</v>
      </c>
      <c r="L80" s="652">
        <v>1107</v>
      </c>
      <c r="M80" s="1946">
        <v>1218</v>
      </c>
      <c r="N80" s="4076" t="s">
        <v>247</v>
      </c>
      <c r="O80" s="3202"/>
      <c r="P80" s="3202"/>
      <c r="Q80" s="3196"/>
      <c r="R80" s="34"/>
      <c r="S80" s="34"/>
      <c r="T80" s="1424"/>
      <c r="U80" s="34"/>
      <c r="V80" s="34"/>
      <c r="W80" s="34"/>
    </row>
    <row r="81" spans="1:23">
      <c r="A81" s="1862"/>
      <c r="B81" s="461"/>
      <c r="C81" s="2954"/>
      <c r="D81" s="4050"/>
      <c r="E81" s="4053"/>
      <c r="F81" s="4043"/>
      <c r="G81" s="903" t="s">
        <v>52</v>
      </c>
      <c r="H81" s="1118">
        <v>84</v>
      </c>
      <c r="I81" s="763">
        <v>84</v>
      </c>
      <c r="J81" s="763">
        <v>0</v>
      </c>
      <c r="K81" s="1934">
        <v>0</v>
      </c>
      <c r="L81" s="652">
        <v>84</v>
      </c>
      <c r="M81" s="1934">
        <v>84</v>
      </c>
      <c r="N81" s="4076"/>
      <c r="O81" s="3202"/>
      <c r="P81" s="3202"/>
      <c r="Q81" s="3196"/>
      <c r="R81" s="34"/>
      <c r="S81" s="34"/>
      <c r="T81" s="1424"/>
      <c r="U81" s="34"/>
      <c r="V81" s="34"/>
      <c r="W81" s="34"/>
    </row>
    <row r="82" spans="1:23" ht="13.5" thickBot="1">
      <c r="A82" s="462"/>
      <c r="B82" s="463"/>
      <c r="C82" s="3156"/>
      <c r="D82" s="4051"/>
      <c r="E82" s="4054"/>
      <c r="F82" s="4056"/>
      <c r="G82" s="469" t="s">
        <v>12</v>
      </c>
      <c r="H82" s="470">
        <f>H79+H80+H81</f>
        <v>1887.2</v>
      </c>
      <c r="I82" s="470">
        <f>I79+I80+I81</f>
        <v>1887.2</v>
      </c>
      <c r="J82" s="470">
        <f>J79+J80</f>
        <v>0</v>
      </c>
      <c r="K82" s="470">
        <f>K79+K80</f>
        <v>0</v>
      </c>
      <c r="L82" s="470">
        <f>L79+L80+L81</f>
        <v>2360.6</v>
      </c>
      <c r="M82" s="471">
        <f>M79+M80+M81</f>
        <v>2600.4</v>
      </c>
      <c r="N82" s="4077"/>
      <c r="O82" s="3203"/>
      <c r="P82" s="3203"/>
      <c r="Q82" s="3197"/>
      <c r="R82" s="34"/>
      <c r="S82" s="34"/>
      <c r="T82" s="1424"/>
      <c r="U82" s="34"/>
      <c r="V82" s="34"/>
      <c r="W82" s="34"/>
    </row>
    <row r="83" spans="1:23" ht="13.5" thickBot="1">
      <c r="A83" s="439" t="s">
        <v>13</v>
      </c>
      <c r="B83" s="440" t="s">
        <v>13</v>
      </c>
      <c r="C83" s="4021" t="s">
        <v>14</v>
      </c>
      <c r="D83" s="4022"/>
      <c r="E83" s="4022"/>
      <c r="F83" s="4022"/>
      <c r="G83" s="4078"/>
      <c r="H83" s="1972">
        <f t="shared" ref="H83:M83" si="11">SUM(H78,H82)</f>
        <v>5141.2000000000007</v>
      </c>
      <c r="I83" s="1972">
        <f t="shared" si="11"/>
        <v>5113.2000000000007</v>
      </c>
      <c r="J83" s="472">
        <f t="shared" si="11"/>
        <v>2678.4</v>
      </c>
      <c r="K83" s="1972">
        <f t="shared" si="11"/>
        <v>28</v>
      </c>
      <c r="L83" s="472">
        <f t="shared" si="11"/>
        <v>5539.4</v>
      </c>
      <c r="M83" s="472">
        <f t="shared" si="11"/>
        <v>5779.2000000000007</v>
      </c>
      <c r="N83" s="452"/>
      <c r="O83" s="446"/>
      <c r="P83" s="446"/>
      <c r="Q83" s="447"/>
      <c r="R83" s="34"/>
      <c r="S83" s="34"/>
      <c r="T83" s="1424"/>
      <c r="U83" s="34"/>
      <c r="V83" s="34"/>
      <c r="W83" s="34"/>
    </row>
    <row r="84" spans="1:23" ht="13.9" customHeight="1" thickBot="1">
      <c r="A84" s="1861" t="s">
        <v>13</v>
      </c>
      <c r="B84" s="1859" t="s">
        <v>34</v>
      </c>
      <c r="C84" s="4079" t="s">
        <v>224</v>
      </c>
      <c r="D84" s="4080"/>
      <c r="E84" s="4080"/>
      <c r="F84" s="4080"/>
      <c r="G84" s="4080"/>
      <c r="H84" s="4080"/>
      <c r="I84" s="4080"/>
      <c r="J84" s="4080"/>
      <c r="K84" s="4080"/>
      <c r="L84" s="4080"/>
      <c r="M84" s="4080"/>
      <c r="N84" s="4080"/>
      <c r="O84" s="4080"/>
      <c r="P84" s="4080"/>
      <c r="Q84" s="4081"/>
      <c r="R84" s="34"/>
      <c r="S84" s="34"/>
      <c r="T84" s="1424"/>
      <c r="U84" s="34"/>
      <c r="V84" s="34"/>
      <c r="W84" s="34"/>
    </row>
    <row r="85" spans="1:23" ht="13.15" customHeight="1">
      <c r="A85" s="4004" t="s">
        <v>13</v>
      </c>
      <c r="B85" s="4006" t="s">
        <v>34</v>
      </c>
      <c r="C85" s="4008" t="s">
        <v>11</v>
      </c>
      <c r="D85" s="2522" t="s">
        <v>314</v>
      </c>
      <c r="E85" s="2526" t="s">
        <v>40</v>
      </c>
      <c r="F85" s="4010" t="s">
        <v>70</v>
      </c>
      <c r="G85" s="450" t="s">
        <v>36</v>
      </c>
      <c r="H85" s="1108">
        <v>4.5</v>
      </c>
      <c r="I85" s="1109">
        <v>4.5</v>
      </c>
      <c r="J85" s="761">
        <v>0</v>
      </c>
      <c r="K85" s="1111">
        <v>0</v>
      </c>
      <c r="L85" s="235">
        <v>4.5</v>
      </c>
      <c r="M85" s="1112">
        <v>4.5</v>
      </c>
      <c r="N85" s="4013" t="s">
        <v>302</v>
      </c>
      <c r="O85" s="4015">
        <v>0</v>
      </c>
      <c r="P85" s="4017" t="s">
        <v>66</v>
      </c>
      <c r="Q85" s="4019" t="s">
        <v>66</v>
      </c>
      <c r="R85" s="34"/>
      <c r="S85" s="34"/>
      <c r="T85" s="1424"/>
      <c r="U85" s="34"/>
      <c r="V85" s="34"/>
      <c r="W85" s="34"/>
    </row>
    <row r="86" spans="1:23" ht="41.45" customHeight="1" thickBot="1">
      <c r="A86" s="4005"/>
      <c r="B86" s="4007"/>
      <c r="C86" s="4009"/>
      <c r="D86" s="2523"/>
      <c r="E86" s="2525"/>
      <c r="F86" s="4011"/>
      <c r="G86" s="236" t="s">
        <v>12</v>
      </c>
      <c r="H86" s="451">
        <f t="shared" ref="H86:M86" si="12">H85</f>
        <v>4.5</v>
      </c>
      <c r="I86" s="451">
        <f t="shared" si="12"/>
        <v>4.5</v>
      </c>
      <c r="J86" s="451">
        <f t="shared" si="12"/>
        <v>0</v>
      </c>
      <c r="K86" s="451">
        <f t="shared" si="12"/>
        <v>0</v>
      </c>
      <c r="L86" s="451">
        <f t="shared" si="12"/>
        <v>4.5</v>
      </c>
      <c r="M86" s="451">
        <f t="shared" si="12"/>
        <v>4.5</v>
      </c>
      <c r="N86" s="4014"/>
      <c r="O86" s="4016"/>
      <c r="P86" s="4018"/>
      <c r="Q86" s="4020"/>
      <c r="R86" s="34"/>
      <c r="S86" s="34"/>
      <c r="T86" s="1424"/>
      <c r="U86" s="34"/>
      <c r="V86" s="34"/>
      <c r="W86" s="34"/>
    </row>
    <row r="87" spans="1:23" ht="13.15" customHeight="1">
      <c r="A87" s="4004" t="s">
        <v>13</v>
      </c>
      <c r="B87" s="4006" t="s">
        <v>34</v>
      </c>
      <c r="C87" s="4008" t="s">
        <v>13</v>
      </c>
      <c r="D87" s="2522" t="s">
        <v>612</v>
      </c>
      <c r="E87" s="4010" t="s">
        <v>40</v>
      </c>
      <c r="F87" s="4010" t="s">
        <v>211</v>
      </c>
      <c r="G87" s="450" t="s">
        <v>36</v>
      </c>
      <c r="H87" s="1973">
        <v>6</v>
      </c>
      <c r="I87" s="1974">
        <v>6</v>
      </c>
      <c r="J87" s="761">
        <v>0</v>
      </c>
      <c r="K87" s="1111">
        <v>0</v>
      </c>
      <c r="L87" s="235">
        <v>8</v>
      </c>
      <c r="M87" s="1112">
        <v>8</v>
      </c>
      <c r="N87" s="4013" t="s">
        <v>315</v>
      </c>
      <c r="O87" s="4015">
        <v>3</v>
      </c>
      <c r="P87" s="4017" t="s">
        <v>585</v>
      </c>
      <c r="Q87" s="4019" t="s">
        <v>585</v>
      </c>
      <c r="R87" s="34"/>
      <c r="S87" s="34"/>
      <c r="T87" s="1424"/>
      <c r="U87" s="34"/>
      <c r="V87" s="34"/>
      <c r="W87" s="34"/>
    </row>
    <row r="88" spans="1:23" ht="31.9" customHeight="1" thickBot="1">
      <c r="A88" s="4005"/>
      <c r="B88" s="4007"/>
      <c r="C88" s="4009"/>
      <c r="D88" s="2523"/>
      <c r="E88" s="4011"/>
      <c r="F88" s="4011"/>
      <c r="G88" s="236" t="s">
        <v>12</v>
      </c>
      <c r="H88" s="1975">
        <f t="shared" ref="H88:M88" si="13">H87*1</f>
        <v>6</v>
      </c>
      <c r="I88" s="1975">
        <f t="shared" si="13"/>
        <v>6</v>
      </c>
      <c r="J88" s="451">
        <f t="shared" si="13"/>
        <v>0</v>
      </c>
      <c r="K88" s="451">
        <f t="shared" si="13"/>
        <v>0</v>
      </c>
      <c r="L88" s="451">
        <f t="shared" si="13"/>
        <v>8</v>
      </c>
      <c r="M88" s="451">
        <f t="shared" si="13"/>
        <v>8</v>
      </c>
      <c r="N88" s="4014"/>
      <c r="O88" s="4016"/>
      <c r="P88" s="4018"/>
      <c r="Q88" s="4020"/>
      <c r="R88" s="34"/>
      <c r="S88" s="34"/>
      <c r="T88" s="1424"/>
      <c r="U88" s="34"/>
      <c r="V88" s="34"/>
      <c r="W88" s="34"/>
    </row>
    <row r="89" spans="1:23" ht="13.15" customHeight="1">
      <c r="A89" s="4004" t="s">
        <v>13</v>
      </c>
      <c r="B89" s="4006" t="s">
        <v>34</v>
      </c>
      <c r="C89" s="4008" t="s">
        <v>34</v>
      </c>
      <c r="D89" s="2522" t="s">
        <v>225</v>
      </c>
      <c r="E89" s="4010" t="s">
        <v>40</v>
      </c>
      <c r="F89" s="4010" t="s">
        <v>70</v>
      </c>
      <c r="G89" s="450" t="s">
        <v>52</v>
      </c>
      <c r="H89" s="1973">
        <v>0.3</v>
      </c>
      <c r="I89" s="1974">
        <v>0.3</v>
      </c>
      <c r="J89" s="761">
        <v>0</v>
      </c>
      <c r="K89" s="1111">
        <v>0</v>
      </c>
      <c r="L89" s="235">
        <v>0</v>
      </c>
      <c r="M89" s="1112">
        <v>0</v>
      </c>
      <c r="N89" s="4013" t="s">
        <v>302</v>
      </c>
      <c r="O89" s="4015">
        <v>22</v>
      </c>
      <c r="P89" s="4017" t="s">
        <v>66</v>
      </c>
      <c r="Q89" s="4019" t="s">
        <v>66</v>
      </c>
      <c r="R89" s="34"/>
      <c r="S89" s="34"/>
      <c r="T89" s="1424"/>
      <c r="U89" s="34"/>
      <c r="V89" s="34"/>
      <c r="W89" s="34"/>
    </row>
    <row r="90" spans="1:23" ht="13.5" thickBot="1">
      <c r="A90" s="4005"/>
      <c r="B90" s="4007"/>
      <c r="C90" s="4009"/>
      <c r="D90" s="2523"/>
      <c r="E90" s="4011"/>
      <c r="F90" s="4011"/>
      <c r="G90" s="236" t="s">
        <v>12</v>
      </c>
      <c r="H90" s="1975">
        <f t="shared" ref="H90:M90" si="14">H89*1</f>
        <v>0.3</v>
      </c>
      <c r="I90" s="1975">
        <f t="shared" si="14"/>
        <v>0.3</v>
      </c>
      <c r="J90" s="451">
        <f t="shared" si="14"/>
        <v>0</v>
      </c>
      <c r="K90" s="451">
        <f t="shared" si="14"/>
        <v>0</v>
      </c>
      <c r="L90" s="451">
        <f t="shared" si="14"/>
        <v>0</v>
      </c>
      <c r="M90" s="451">
        <f t="shared" si="14"/>
        <v>0</v>
      </c>
      <c r="N90" s="4014"/>
      <c r="O90" s="4016"/>
      <c r="P90" s="4018"/>
      <c r="Q90" s="4020"/>
      <c r="R90" s="34"/>
      <c r="S90" s="34"/>
      <c r="T90" s="1424"/>
      <c r="U90" s="34"/>
      <c r="V90" s="34"/>
      <c r="W90" s="34"/>
    </row>
    <row r="91" spans="1:23" ht="13.5" thickBot="1">
      <c r="A91" s="473" t="s">
        <v>13</v>
      </c>
      <c r="B91" s="463" t="s">
        <v>34</v>
      </c>
      <c r="C91" s="4082" t="s">
        <v>14</v>
      </c>
      <c r="D91" s="4083"/>
      <c r="E91" s="4083"/>
      <c r="F91" s="4083"/>
      <c r="G91" s="4078"/>
      <c r="H91" s="1976">
        <f t="shared" ref="H91:M91" si="15">H86+H88+H90</f>
        <v>10.8</v>
      </c>
      <c r="I91" s="1976">
        <f t="shared" si="15"/>
        <v>10.8</v>
      </c>
      <c r="J91" s="474">
        <f t="shared" si="15"/>
        <v>0</v>
      </c>
      <c r="K91" s="474">
        <f t="shared" si="15"/>
        <v>0</v>
      </c>
      <c r="L91" s="474">
        <f t="shared" si="15"/>
        <v>12.5</v>
      </c>
      <c r="M91" s="475">
        <f t="shared" si="15"/>
        <v>12.5</v>
      </c>
      <c r="N91" s="1609"/>
      <c r="O91" s="1610"/>
      <c r="P91" s="1610"/>
      <c r="Q91" s="1611"/>
      <c r="R91" s="34"/>
      <c r="S91" s="34"/>
      <c r="T91" s="1424"/>
      <c r="U91" s="34"/>
      <c r="V91" s="34"/>
      <c r="W91" s="34"/>
    </row>
    <row r="92" spans="1:23" ht="13.5" thickBot="1">
      <c r="A92" s="448" t="s">
        <v>13</v>
      </c>
      <c r="B92" s="4024" t="s">
        <v>58</v>
      </c>
      <c r="C92" s="4025"/>
      <c r="D92" s="4025"/>
      <c r="E92" s="4025"/>
      <c r="F92" s="4025"/>
      <c r="G92" s="4084"/>
      <c r="H92" s="1956">
        <f>SUM(H70,H83,H91)</f>
        <v>6463.2000000000007</v>
      </c>
      <c r="I92" s="1956">
        <f>SUM(I70,I83,I91)</f>
        <v>6425.8000000000011</v>
      </c>
      <c r="J92" s="454">
        <f>SUM(J70,J83,J91)</f>
        <v>3767.4</v>
      </c>
      <c r="K92" s="1956">
        <f>SUM(K70,K83,K91)</f>
        <v>37.4</v>
      </c>
      <c r="L92" s="454">
        <f>SUM(L70,L83,L91)</f>
        <v>6746.2999999999993</v>
      </c>
      <c r="M92" s="476">
        <f>M70+M83+M91</f>
        <v>6986.1</v>
      </c>
      <c r="N92" s="1612"/>
      <c r="O92" s="1613"/>
      <c r="P92" s="1613"/>
      <c r="Q92" s="1614"/>
      <c r="R92" s="34"/>
      <c r="S92" s="34"/>
      <c r="T92" s="1424"/>
      <c r="U92" s="34"/>
      <c r="V92" s="34"/>
      <c r="W92" s="34"/>
    </row>
    <row r="93" spans="1:23" ht="13.9" customHeight="1" thickBot="1">
      <c r="A93" s="458" t="s">
        <v>34</v>
      </c>
      <c r="B93" s="4085" t="s">
        <v>682</v>
      </c>
      <c r="C93" s="4086"/>
      <c r="D93" s="4086"/>
      <c r="E93" s="4086"/>
      <c r="F93" s="4086"/>
      <c r="G93" s="4086"/>
      <c r="H93" s="4086"/>
      <c r="I93" s="4086"/>
      <c r="J93" s="4086"/>
      <c r="K93" s="4086"/>
      <c r="L93" s="4086"/>
      <c r="M93" s="4086"/>
      <c r="N93" s="4086"/>
      <c r="O93" s="4086"/>
      <c r="P93" s="4086"/>
      <c r="Q93" s="4087"/>
      <c r="R93" s="34"/>
      <c r="S93" s="34"/>
      <c r="T93" s="1424"/>
      <c r="U93" s="34"/>
      <c r="V93" s="34"/>
      <c r="W93" s="34"/>
    </row>
    <row r="94" spans="1:23" ht="13.9" customHeight="1" thickBot="1">
      <c r="A94" s="448" t="s">
        <v>34</v>
      </c>
      <c r="B94" s="449" t="s">
        <v>11</v>
      </c>
      <c r="C94" s="4079" t="s">
        <v>316</v>
      </c>
      <c r="D94" s="4080"/>
      <c r="E94" s="4080"/>
      <c r="F94" s="4080"/>
      <c r="G94" s="4080"/>
      <c r="H94" s="4080"/>
      <c r="I94" s="4080"/>
      <c r="J94" s="4080"/>
      <c r="K94" s="4080"/>
      <c r="L94" s="4080"/>
      <c r="M94" s="4080"/>
      <c r="N94" s="4080"/>
      <c r="O94" s="4080"/>
      <c r="P94" s="4080"/>
      <c r="Q94" s="4081"/>
      <c r="R94" s="34"/>
      <c r="S94" s="34"/>
      <c r="T94" s="1424"/>
      <c r="U94" s="34"/>
      <c r="V94" s="34"/>
      <c r="W94" s="34"/>
    </row>
    <row r="95" spans="1:23" ht="13.15" customHeight="1">
      <c r="A95" s="1860" t="s">
        <v>34</v>
      </c>
      <c r="B95" s="459" t="s">
        <v>11</v>
      </c>
      <c r="C95" s="4034" t="s">
        <v>11</v>
      </c>
      <c r="D95" s="4036" t="s">
        <v>613</v>
      </c>
      <c r="E95" s="4039" t="s">
        <v>40</v>
      </c>
      <c r="F95" s="4055" t="s">
        <v>211</v>
      </c>
      <c r="G95" s="1844" t="s">
        <v>52</v>
      </c>
      <c r="H95" s="1939">
        <v>142.80000000000001</v>
      </c>
      <c r="I95" s="1938">
        <v>142.80000000000001</v>
      </c>
      <c r="J95" s="1939">
        <v>4.4000000000000004</v>
      </c>
      <c r="K95" s="1940">
        <v>0</v>
      </c>
      <c r="L95" s="1938">
        <v>0</v>
      </c>
      <c r="M95" s="1939">
        <v>0</v>
      </c>
      <c r="N95" s="4088" t="s">
        <v>317</v>
      </c>
      <c r="O95" s="3201">
        <v>46</v>
      </c>
      <c r="P95" s="3201">
        <v>50</v>
      </c>
      <c r="Q95" s="3195">
        <v>50</v>
      </c>
      <c r="R95" s="34"/>
      <c r="S95" s="34"/>
      <c r="T95" s="1424"/>
      <c r="U95" s="34"/>
      <c r="V95" s="34"/>
      <c r="W95" s="34"/>
    </row>
    <row r="96" spans="1:23">
      <c r="A96" s="1862"/>
      <c r="B96" s="461"/>
      <c r="C96" s="4035"/>
      <c r="D96" s="4037"/>
      <c r="E96" s="4040"/>
      <c r="F96" s="4043"/>
      <c r="G96" s="903" t="s">
        <v>36</v>
      </c>
      <c r="H96" s="1118">
        <v>0</v>
      </c>
      <c r="I96" s="1118">
        <v>0</v>
      </c>
      <c r="J96" s="1118">
        <v>0</v>
      </c>
      <c r="K96" s="1118">
        <v>0</v>
      </c>
      <c r="L96" s="1118">
        <v>160</v>
      </c>
      <c r="M96" s="1118">
        <v>160</v>
      </c>
      <c r="N96" s="4089"/>
      <c r="O96" s="3202"/>
      <c r="P96" s="3202"/>
      <c r="Q96" s="3196"/>
      <c r="R96" s="34"/>
      <c r="S96" s="34"/>
      <c r="T96" s="1424"/>
      <c r="U96" s="34"/>
      <c r="V96" s="34"/>
      <c r="W96" s="34"/>
    </row>
    <row r="97" spans="1:23">
      <c r="A97" s="1862"/>
      <c r="B97" s="461"/>
      <c r="C97" s="2954"/>
      <c r="D97" s="4037"/>
      <c r="E97" s="4040"/>
      <c r="F97" s="2954"/>
      <c r="G97" s="1947" t="s">
        <v>403</v>
      </c>
      <c r="H97" s="763">
        <v>189.4</v>
      </c>
      <c r="I97" s="1933">
        <v>109.4</v>
      </c>
      <c r="J97" s="763">
        <v>0</v>
      </c>
      <c r="K97" s="1944">
        <v>80</v>
      </c>
      <c r="L97" s="1933">
        <v>0</v>
      </c>
      <c r="M97" s="1933">
        <v>0</v>
      </c>
      <c r="N97" s="4090"/>
      <c r="O97" s="3202"/>
      <c r="P97" s="3202"/>
      <c r="Q97" s="3196"/>
      <c r="R97" s="34"/>
      <c r="S97" s="34"/>
      <c r="T97" s="1424"/>
      <c r="U97" s="34"/>
      <c r="V97" s="34"/>
      <c r="W97" s="34"/>
    </row>
    <row r="98" spans="1:23" ht="13.5" thickBot="1">
      <c r="A98" s="462"/>
      <c r="B98" s="463"/>
      <c r="C98" s="3156"/>
      <c r="D98" s="4038"/>
      <c r="E98" s="4041"/>
      <c r="F98" s="3156"/>
      <c r="G98" s="469" t="s">
        <v>12</v>
      </c>
      <c r="H98" s="470">
        <f>H97+H95</f>
        <v>332.20000000000005</v>
      </c>
      <c r="I98" s="470">
        <f>I97+I95</f>
        <v>252.20000000000002</v>
      </c>
      <c r="J98" s="470">
        <f>J97+J95</f>
        <v>4.4000000000000004</v>
      </c>
      <c r="K98" s="470">
        <f>K97+K95</f>
        <v>80</v>
      </c>
      <c r="L98" s="470">
        <v>160</v>
      </c>
      <c r="M98" s="470">
        <v>160</v>
      </c>
      <c r="N98" s="4091"/>
      <c r="O98" s="3203"/>
      <c r="P98" s="3203"/>
      <c r="Q98" s="3197"/>
      <c r="R98" s="34"/>
      <c r="S98" s="34"/>
      <c r="T98" s="1424"/>
      <c r="U98" s="34"/>
      <c r="V98" s="34"/>
      <c r="W98" s="34"/>
    </row>
    <row r="99" spans="1:23" ht="13.15" customHeight="1">
      <c r="A99" s="1860" t="s">
        <v>34</v>
      </c>
      <c r="B99" s="459" t="s">
        <v>11</v>
      </c>
      <c r="C99" s="4034" t="s">
        <v>13</v>
      </c>
      <c r="D99" s="4036" t="s">
        <v>614</v>
      </c>
      <c r="E99" s="4039" t="s">
        <v>40</v>
      </c>
      <c r="F99" s="4055" t="s">
        <v>211</v>
      </c>
      <c r="G99" s="1948" t="s">
        <v>36</v>
      </c>
      <c r="H99" s="1109">
        <v>72.3</v>
      </c>
      <c r="I99" s="1109">
        <v>72.3</v>
      </c>
      <c r="J99" s="761">
        <v>0</v>
      </c>
      <c r="K99" s="1156">
        <v>0</v>
      </c>
      <c r="L99" s="1109">
        <v>75.900000000000006</v>
      </c>
      <c r="M99" s="1156">
        <v>79.7</v>
      </c>
      <c r="N99" s="4046" t="s">
        <v>615</v>
      </c>
      <c r="O99" s="3201">
        <v>16</v>
      </c>
      <c r="P99" s="3201">
        <v>16</v>
      </c>
      <c r="Q99" s="3195">
        <v>16</v>
      </c>
      <c r="R99" s="34"/>
      <c r="S99" s="34"/>
      <c r="T99" s="1424"/>
      <c r="U99" s="34"/>
      <c r="V99" s="34"/>
      <c r="W99" s="34"/>
    </row>
    <row r="100" spans="1:23">
      <c r="A100" s="1862"/>
      <c r="B100" s="461"/>
      <c r="C100" s="4035"/>
      <c r="D100" s="4037"/>
      <c r="E100" s="4040"/>
      <c r="F100" s="4043"/>
      <c r="G100" s="465" t="s">
        <v>52</v>
      </c>
      <c r="H100" s="1118">
        <v>160.9</v>
      </c>
      <c r="I100" s="1118">
        <v>160.9</v>
      </c>
      <c r="J100" s="1118">
        <v>0</v>
      </c>
      <c r="K100" s="1163">
        <v>0</v>
      </c>
      <c r="L100" s="1118">
        <v>160.9</v>
      </c>
      <c r="M100" s="1163">
        <v>160.9</v>
      </c>
      <c r="N100" s="4047"/>
      <c r="O100" s="3202"/>
      <c r="P100" s="3202"/>
      <c r="Q100" s="3196"/>
      <c r="R100" s="34"/>
      <c r="S100" s="34"/>
      <c r="T100" s="1424"/>
      <c r="U100" s="34"/>
      <c r="V100" s="34"/>
      <c r="W100" s="34"/>
    </row>
    <row r="101" spans="1:23">
      <c r="A101" s="1862"/>
      <c r="B101" s="461"/>
      <c r="C101" s="2954"/>
      <c r="D101" s="4037"/>
      <c r="E101" s="4040"/>
      <c r="F101" s="2954"/>
      <c r="G101" s="465" t="s">
        <v>52</v>
      </c>
      <c r="H101" s="1118">
        <v>8</v>
      </c>
      <c r="I101" s="1118">
        <v>8</v>
      </c>
      <c r="J101" s="1118">
        <v>0</v>
      </c>
      <c r="K101" s="1163">
        <v>0</v>
      </c>
      <c r="L101" s="1118">
        <v>8</v>
      </c>
      <c r="M101" s="1163">
        <v>8</v>
      </c>
      <c r="N101" s="4047"/>
      <c r="O101" s="3202"/>
      <c r="P101" s="3202"/>
      <c r="Q101" s="3196"/>
      <c r="R101" s="34"/>
      <c r="S101" s="34"/>
      <c r="T101" s="1424"/>
      <c r="U101" s="34"/>
      <c r="V101" s="34"/>
      <c r="W101" s="34"/>
    </row>
    <row r="102" spans="1:23" ht="13.5" thickBot="1">
      <c r="A102" s="462"/>
      <c r="B102" s="463"/>
      <c r="C102" s="3156"/>
      <c r="D102" s="4038"/>
      <c r="E102" s="4041"/>
      <c r="F102" s="3156"/>
      <c r="G102" s="464" t="s">
        <v>12</v>
      </c>
      <c r="H102" s="237">
        <f t="shared" ref="H102:M102" si="16">H99+H100+H101</f>
        <v>241.2</v>
      </c>
      <c r="I102" s="237">
        <f t="shared" si="16"/>
        <v>241.2</v>
      </c>
      <c r="J102" s="237">
        <f t="shared" si="16"/>
        <v>0</v>
      </c>
      <c r="K102" s="237">
        <f t="shared" si="16"/>
        <v>0</v>
      </c>
      <c r="L102" s="237">
        <f t="shared" si="16"/>
        <v>244.8</v>
      </c>
      <c r="M102" s="237">
        <f t="shared" si="16"/>
        <v>248.60000000000002</v>
      </c>
      <c r="N102" s="4048"/>
      <c r="O102" s="3203"/>
      <c r="P102" s="3203"/>
      <c r="Q102" s="3197"/>
      <c r="R102" s="34"/>
      <c r="S102" s="34"/>
      <c r="T102" s="1424"/>
      <c r="U102" s="34"/>
      <c r="V102" s="34"/>
      <c r="W102" s="34"/>
    </row>
    <row r="103" spans="1:23" ht="13.15" customHeight="1">
      <c r="A103" s="1860" t="s">
        <v>34</v>
      </c>
      <c r="B103" s="459" t="s">
        <v>11</v>
      </c>
      <c r="C103" s="4034" t="s">
        <v>34</v>
      </c>
      <c r="D103" s="4036" t="s">
        <v>616</v>
      </c>
      <c r="E103" s="4039" t="s">
        <v>40</v>
      </c>
      <c r="F103" s="4055" t="s">
        <v>211</v>
      </c>
      <c r="G103" s="1844" t="s">
        <v>52</v>
      </c>
      <c r="H103" s="761">
        <v>13.3</v>
      </c>
      <c r="I103" s="1109">
        <v>13.3</v>
      </c>
      <c r="J103" s="761">
        <v>0.4</v>
      </c>
      <c r="K103" s="1156">
        <v>0</v>
      </c>
      <c r="L103" s="1109">
        <v>13.3</v>
      </c>
      <c r="M103" s="761">
        <v>13.3</v>
      </c>
      <c r="N103" s="4088" t="s">
        <v>317</v>
      </c>
      <c r="O103" s="3201">
        <v>0</v>
      </c>
      <c r="P103" s="3201">
        <v>0</v>
      </c>
      <c r="Q103" s="3195">
        <v>0</v>
      </c>
      <c r="R103" s="34"/>
      <c r="S103" s="34"/>
      <c r="T103" s="1424"/>
      <c r="U103" s="34"/>
      <c r="V103" s="34"/>
      <c r="W103" s="34"/>
    </row>
    <row r="104" spans="1:23" ht="13.5" thickBot="1">
      <c r="A104" s="462"/>
      <c r="B104" s="463"/>
      <c r="C104" s="3156"/>
      <c r="D104" s="4038"/>
      <c r="E104" s="4041"/>
      <c r="F104" s="3156"/>
      <c r="G104" s="469" t="s">
        <v>12</v>
      </c>
      <c r="H104" s="470">
        <f>H103</f>
        <v>13.3</v>
      </c>
      <c r="I104" s="470">
        <f>SUM(I103)</f>
        <v>13.3</v>
      </c>
      <c r="J104" s="470">
        <f>J103</f>
        <v>0.4</v>
      </c>
      <c r="K104" s="470">
        <f>K103</f>
        <v>0</v>
      </c>
      <c r="L104" s="470">
        <f>L103</f>
        <v>13.3</v>
      </c>
      <c r="M104" s="470">
        <f>M103</f>
        <v>13.3</v>
      </c>
      <c r="N104" s="4091"/>
      <c r="O104" s="3203"/>
      <c r="P104" s="3203"/>
      <c r="Q104" s="3197"/>
      <c r="R104" s="34"/>
      <c r="S104" s="34"/>
      <c r="T104" s="1424"/>
      <c r="U104" s="34"/>
      <c r="V104" s="34"/>
      <c r="W104" s="34"/>
    </row>
    <row r="105" spans="1:23" ht="13.5" thickBot="1">
      <c r="A105" s="473" t="s">
        <v>34</v>
      </c>
      <c r="B105" s="463" t="s">
        <v>11</v>
      </c>
      <c r="C105" s="4092" t="s">
        <v>14</v>
      </c>
      <c r="D105" s="4093"/>
      <c r="E105" s="4093"/>
      <c r="F105" s="4093"/>
      <c r="G105" s="4094"/>
      <c r="H105" s="477">
        <f>SUM(H98,H102,H104)</f>
        <v>586.70000000000005</v>
      </c>
      <c r="I105" s="477">
        <f>SUM(I98,I102,I104)</f>
        <v>506.7</v>
      </c>
      <c r="J105" s="477">
        <f>J99+J101+J103+SUM(J98)</f>
        <v>4.8000000000000007</v>
      </c>
      <c r="K105" s="477">
        <v>80</v>
      </c>
      <c r="L105" s="477">
        <f>SUM(L98,L102,L104)</f>
        <v>418.1</v>
      </c>
      <c r="M105" s="475">
        <f>SUM(M98,M102,M104)</f>
        <v>421.90000000000003</v>
      </c>
      <c r="N105" s="1609"/>
      <c r="O105" s="1610"/>
      <c r="P105" s="1610"/>
      <c r="Q105" s="1611"/>
      <c r="R105" s="34"/>
      <c r="S105" s="34"/>
      <c r="T105" s="1424"/>
      <c r="U105" s="34"/>
      <c r="V105" s="34"/>
      <c r="W105" s="34"/>
    </row>
    <row r="106" spans="1:23" ht="13.5" thickBot="1">
      <c r="A106" s="39" t="s">
        <v>34</v>
      </c>
      <c r="B106" s="4024" t="s">
        <v>58</v>
      </c>
      <c r="C106" s="4025"/>
      <c r="D106" s="4025"/>
      <c r="E106" s="4025"/>
      <c r="F106" s="4025"/>
      <c r="G106" s="4084"/>
      <c r="H106" s="454">
        <f t="shared" ref="H106:M106" si="17">SUM(H105)</f>
        <v>586.70000000000005</v>
      </c>
      <c r="I106" s="454">
        <f t="shared" si="17"/>
        <v>506.7</v>
      </c>
      <c r="J106" s="454">
        <f t="shared" si="17"/>
        <v>4.8000000000000007</v>
      </c>
      <c r="K106" s="454">
        <f t="shared" si="17"/>
        <v>80</v>
      </c>
      <c r="L106" s="454">
        <f t="shared" si="17"/>
        <v>418.1</v>
      </c>
      <c r="M106" s="454">
        <f t="shared" si="17"/>
        <v>421.90000000000003</v>
      </c>
      <c r="N106" s="1612"/>
      <c r="O106" s="1613"/>
      <c r="P106" s="1613"/>
      <c r="Q106" s="1614"/>
      <c r="R106" s="34"/>
      <c r="S106" s="34"/>
      <c r="T106" s="1424"/>
      <c r="U106" s="34"/>
      <c r="V106" s="34"/>
      <c r="W106" s="34"/>
    </row>
    <row r="107" spans="1:23" ht="24.75" thickBot="1">
      <c r="A107" s="38" t="s">
        <v>35</v>
      </c>
      <c r="B107" s="4032" t="s">
        <v>617</v>
      </c>
      <c r="C107" s="4032"/>
      <c r="D107" s="4032"/>
      <c r="E107" s="4032"/>
      <c r="F107" s="4032"/>
      <c r="G107" s="4032"/>
      <c r="H107" s="4032"/>
      <c r="I107" s="4032"/>
      <c r="J107" s="4032"/>
      <c r="K107" s="4032"/>
      <c r="L107" s="4032"/>
      <c r="M107" s="4032"/>
      <c r="N107" s="4032"/>
      <c r="O107" s="4032"/>
      <c r="P107" s="4032"/>
      <c r="Q107" s="4033"/>
      <c r="R107" s="34"/>
      <c r="S107" s="34"/>
      <c r="T107" s="34"/>
      <c r="U107" s="34"/>
      <c r="V107" s="34"/>
      <c r="W107" s="34"/>
    </row>
    <row r="108" spans="1:23" ht="13.5" thickBot="1">
      <c r="A108" s="39" t="s">
        <v>35</v>
      </c>
      <c r="B108" s="449" t="s">
        <v>11</v>
      </c>
      <c r="C108" s="4095" t="s">
        <v>618</v>
      </c>
      <c r="D108" s="4096"/>
      <c r="E108" s="4096"/>
      <c r="F108" s="4096"/>
      <c r="G108" s="4096"/>
      <c r="H108" s="4096"/>
      <c r="I108" s="4096"/>
      <c r="J108" s="4096"/>
      <c r="K108" s="4096"/>
      <c r="L108" s="4096"/>
      <c r="M108" s="4096"/>
      <c r="N108" s="4096"/>
      <c r="O108" s="4096"/>
      <c r="P108" s="4096"/>
      <c r="Q108" s="4097"/>
      <c r="R108" s="34"/>
      <c r="S108" s="34"/>
      <c r="T108" s="34"/>
      <c r="U108" s="34"/>
      <c r="V108" s="34"/>
      <c r="W108" s="34"/>
    </row>
    <row r="109" spans="1:23" ht="13.15" customHeight="1">
      <c r="A109" s="3049" t="s">
        <v>35</v>
      </c>
      <c r="B109" s="4006" t="s">
        <v>11</v>
      </c>
      <c r="C109" s="4008" t="s">
        <v>11</v>
      </c>
      <c r="D109" s="2522" t="s">
        <v>318</v>
      </c>
      <c r="E109" s="2526" t="s">
        <v>40</v>
      </c>
      <c r="F109" s="4101" t="s">
        <v>211</v>
      </c>
      <c r="G109" s="450" t="s">
        <v>68</v>
      </c>
      <c r="H109" s="1930">
        <v>166</v>
      </c>
      <c r="I109" s="1112">
        <v>166</v>
      </c>
      <c r="J109" s="1930">
        <v>0</v>
      </c>
      <c r="K109" s="1112">
        <v>0</v>
      </c>
      <c r="L109" s="235">
        <v>409.4</v>
      </c>
      <c r="M109" s="1112">
        <v>409.4</v>
      </c>
      <c r="N109" s="4013" t="s">
        <v>619</v>
      </c>
      <c r="O109" s="4015">
        <v>400</v>
      </c>
      <c r="P109" s="4017" t="s">
        <v>620</v>
      </c>
      <c r="Q109" s="4019" t="s">
        <v>621</v>
      </c>
      <c r="R109" s="34"/>
      <c r="S109" s="34"/>
      <c r="T109" s="34"/>
      <c r="U109" s="34"/>
      <c r="V109" s="34"/>
      <c r="W109" s="34"/>
    </row>
    <row r="110" spans="1:23">
      <c r="A110" s="3050"/>
      <c r="B110" s="2555"/>
      <c r="C110" s="4100"/>
      <c r="D110" s="2546"/>
      <c r="E110" s="2537"/>
      <c r="F110" s="4102"/>
      <c r="G110" s="1845" t="s">
        <v>36</v>
      </c>
      <c r="H110" s="1934">
        <v>300</v>
      </c>
      <c r="I110" s="1133">
        <v>300</v>
      </c>
      <c r="J110" s="1934">
        <v>0</v>
      </c>
      <c r="K110" s="1949">
        <v>0</v>
      </c>
      <c r="L110" s="1132">
        <v>300</v>
      </c>
      <c r="M110" s="1949">
        <v>300</v>
      </c>
      <c r="N110" s="4110"/>
      <c r="O110" s="4111"/>
      <c r="P110" s="4098"/>
      <c r="Q110" s="4099"/>
      <c r="R110" s="34"/>
      <c r="S110" s="34"/>
      <c r="T110" s="34"/>
      <c r="U110" s="34"/>
      <c r="V110" s="34"/>
      <c r="W110" s="34"/>
    </row>
    <row r="111" spans="1:23">
      <c r="A111" s="3050"/>
      <c r="B111" s="2555"/>
      <c r="C111" s="4100"/>
      <c r="D111" s="2546"/>
      <c r="E111" s="2537"/>
      <c r="F111" s="4102"/>
      <c r="G111" s="1116" t="s">
        <v>67</v>
      </c>
      <c r="H111" s="1942">
        <v>80</v>
      </c>
      <c r="I111" s="1122">
        <v>80</v>
      </c>
      <c r="J111" s="1942">
        <v>15.1</v>
      </c>
      <c r="K111" s="1122">
        <v>0</v>
      </c>
      <c r="L111" s="1121">
        <v>0</v>
      </c>
      <c r="M111" s="1122">
        <v>0</v>
      </c>
      <c r="N111" s="4110"/>
      <c r="O111" s="4111"/>
      <c r="P111" s="4098"/>
      <c r="Q111" s="4099"/>
      <c r="R111" s="34"/>
      <c r="S111" s="34"/>
      <c r="T111" s="34"/>
      <c r="U111" s="34"/>
      <c r="V111" s="34"/>
      <c r="W111" s="34"/>
    </row>
    <row r="112" spans="1:23" ht="13.5" thickBot="1">
      <c r="A112" s="3051"/>
      <c r="B112" s="4007"/>
      <c r="C112" s="4009"/>
      <c r="D112" s="2523"/>
      <c r="E112" s="2525"/>
      <c r="F112" s="4103"/>
      <c r="G112" s="1422" t="s">
        <v>12</v>
      </c>
      <c r="H112" s="471">
        <f>SUM(H109,H110,H111)</f>
        <v>546</v>
      </c>
      <c r="I112" s="1160">
        <f>SUM(I109,I110,I111)</f>
        <v>546</v>
      </c>
      <c r="J112" s="471">
        <f>J111</f>
        <v>15.1</v>
      </c>
      <c r="K112" s="1160">
        <v>0</v>
      </c>
      <c r="L112" s="471">
        <f>SUM(L109:L111)</f>
        <v>709.4</v>
      </c>
      <c r="M112" s="1160">
        <f>SUM(M109:M111)</f>
        <v>709.4</v>
      </c>
      <c r="N112" s="4014"/>
      <c r="O112" s="4016"/>
      <c r="P112" s="4018"/>
      <c r="Q112" s="4020"/>
      <c r="R112" s="34"/>
      <c r="S112" s="34"/>
      <c r="T112" s="34"/>
      <c r="U112" s="34"/>
      <c r="V112" s="34"/>
      <c r="W112" s="34"/>
    </row>
    <row r="113" spans="1:23" ht="13.5" thickBot="1">
      <c r="A113" s="46" t="s">
        <v>35</v>
      </c>
      <c r="B113" s="440" t="s">
        <v>11</v>
      </c>
      <c r="C113" s="4092" t="s">
        <v>14</v>
      </c>
      <c r="D113" s="4093"/>
      <c r="E113" s="4093"/>
      <c r="F113" s="4093"/>
      <c r="G113" s="4094"/>
      <c r="H113" s="477">
        <f t="shared" ref="H113:M113" si="18">SUM(H112)</f>
        <v>546</v>
      </c>
      <c r="I113" s="475">
        <f t="shared" si="18"/>
        <v>546</v>
      </c>
      <c r="J113" s="1615">
        <f t="shared" si="18"/>
        <v>15.1</v>
      </c>
      <c r="K113" s="475">
        <f t="shared" si="18"/>
        <v>0</v>
      </c>
      <c r="L113" s="1615">
        <f t="shared" si="18"/>
        <v>709.4</v>
      </c>
      <c r="M113" s="475">
        <f t="shared" si="18"/>
        <v>709.4</v>
      </c>
      <c r="N113" s="1616"/>
      <c r="O113" s="1617"/>
      <c r="P113" s="1617"/>
      <c r="Q113" s="1618"/>
      <c r="R113" s="34"/>
      <c r="S113" s="34"/>
      <c r="T113" s="34"/>
      <c r="U113" s="34"/>
      <c r="V113" s="34"/>
      <c r="W113" s="34"/>
    </row>
    <row r="114" spans="1:23" ht="13.5" thickBot="1">
      <c r="A114" s="39" t="s">
        <v>35</v>
      </c>
      <c r="B114" s="4024" t="s">
        <v>58</v>
      </c>
      <c r="C114" s="4025"/>
      <c r="D114" s="4025"/>
      <c r="E114" s="4025"/>
      <c r="F114" s="4025"/>
      <c r="G114" s="4084"/>
      <c r="H114" s="454">
        <f t="shared" ref="H114:M114" si="19">SUM(H113)</f>
        <v>546</v>
      </c>
      <c r="I114" s="454">
        <f t="shared" si="19"/>
        <v>546</v>
      </c>
      <c r="J114" s="1619">
        <f t="shared" si="19"/>
        <v>15.1</v>
      </c>
      <c r="K114" s="454">
        <f t="shared" si="19"/>
        <v>0</v>
      </c>
      <c r="L114" s="1620">
        <f t="shared" si="19"/>
        <v>709.4</v>
      </c>
      <c r="M114" s="454">
        <f t="shared" si="19"/>
        <v>709.4</v>
      </c>
      <c r="N114" s="1613"/>
      <c r="O114" s="1613"/>
      <c r="P114" s="1613"/>
      <c r="Q114" s="1614"/>
      <c r="R114" s="34"/>
      <c r="S114" s="34"/>
      <c r="T114" s="34"/>
      <c r="U114" s="34"/>
      <c r="V114" s="34"/>
      <c r="W114" s="34"/>
    </row>
    <row r="115" spans="1:23" s="33" customFormat="1" ht="13.5" thickBot="1">
      <c r="A115" s="234"/>
      <c r="B115" s="1621"/>
      <c r="C115" s="1842"/>
      <c r="D115" s="1842"/>
      <c r="E115" s="2567" t="s">
        <v>458</v>
      </c>
      <c r="F115" s="2567"/>
      <c r="G115" s="2568"/>
      <c r="H115" s="1622">
        <f t="shared" ref="H115:M115" si="20">H97+H77+H63+H58+H31+H26+H42</f>
        <v>444.5</v>
      </c>
      <c r="I115" s="1622">
        <f t="shared" si="20"/>
        <v>364.5</v>
      </c>
      <c r="J115" s="1622">
        <f t="shared" si="20"/>
        <v>0</v>
      </c>
      <c r="K115" s="1622">
        <f t="shared" si="20"/>
        <v>80</v>
      </c>
      <c r="L115" s="1622">
        <f t="shared" si="20"/>
        <v>0</v>
      </c>
      <c r="M115" s="1622">
        <f t="shared" si="20"/>
        <v>0</v>
      </c>
      <c r="N115" s="1623"/>
      <c r="O115" s="1623"/>
      <c r="P115" s="1623"/>
      <c r="Q115" s="1153"/>
      <c r="R115" s="34"/>
      <c r="S115" s="34"/>
      <c r="T115" s="34"/>
      <c r="U115" s="34"/>
      <c r="V115" s="34"/>
      <c r="W115" s="34"/>
    </row>
    <row r="116" spans="1:23" ht="13.5" thickBot="1">
      <c r="A116" s="68" t="s">
        <v>11</v>
      </c>
      <c r="B116" s="2596" t="s">
        <v>226</v>
      </c>
      <c r="C116" s="2597"/>
      <c r="D116" s="2597"/>
      <c r="E116" s="2597"/>
      <c r="F116" s="2597"/>
      <c r="G116" s="2598"/>
      <c r="H116" s="1977">
        <f>SUM(H49,H92,H106,H114)</f>
        <v>35211.800000000003</v>
      </c>
      <c r="I116" s="1977">
        <f>SUM(I49,I92,I106,I114)</f>
        <v>35094.400000000001</v>
      </c>
      <c r="J116" s="1977">
        <f>SUM(J49,J92,J106,J114)</f>
        <v>4018.9</v>
      </c>
      <c r="K116" s="1977">
        <f>SUM(K49,K92,K106,K114)</f>
        <v>117.4</v>
      </c>
      <c r="L116" s="1624">
        <f>SUM(L49,L92,L105,L113)</f>
        <v>35111.399999999994</v>
      </c>
      <c r="M116" s="1624">
        <f>SUM(M49,M92,M105,M113)</f>
        <v>35165</v>
      </c>
      <c r="N116" s="1625"/>
      <c r="O116" s="1626"/>
      <c r="P116" s="1626"/>
      <c r="Q116" s="1627"/>
      <c r="R116" s="1425"/>
      <c r="S116" s="1425"/>
      <c r="T116" s="1425"/>
      <c r="U116" s="1425"/>
      <c r="V116" s="1425"/>
      <c r="W116" s="1425"/>
    </row>
    <row r="117" spans="1:23">
      <c r="A117" s="113"/>
      <c r="B117" s="156"/>
      <c r="C117" s="156"/>
      <c r="D117" s="156"/>
      <c r="E117" s="156"/>
      <c r="F117" s="49"/>
      <c r="G117" s="49"/>
      <c r="H117" s="49"/>
      <c r="I117" s="49"/>
      <c r="J117" s="49"/>
      <c r="K117" s="49"/>
      <c r="L117" s="49"/>
      <c r="M117" s="49"/>
      <c r="N117" s="32"/>
      <c r="O117" s="32"/>
      <c r="P117" s="32"/>
      <c r="Q117" s="32"/>
      <c r="R117" s="1425"/>
      <c r="S117" s="1425"/>
      <c r="T117" s="1425"/>
      <c r="U117" s="1425"/>
      <c r="V117" s="1425"/>
      <c r="W117" s="1425"/>
    </row>
    <row r="118" spans="1:23" ht="16.149999999999999" customHeight="1" thickBot="1">
      <c r="A118" s="34"/>
      <c r="B118" s="34"/>
      <c r="C118" s="34"/>
      <c r="D118" s="1950"/>
      <c r="E118" s="977"/>
      <c r="F118" s="4106" t="s">
        <v>16</v>
      </c>
      <c r="G118" s="4106"/>
      <c r="H118" s="4106"/>
      <c r="I118" s="4106"/>
      <c r="J118" s="4106"/>
      <c r="K118" s="4106"/>
      <c r="L118" s="4106"/>
      <c r="M118" s="4106"/>
      <c r="N118" s="34"/>
      <c r="O118" s="56"/>
      <c r="P118" s="34"/>
      <c r="Q118" s="34"/>
      <c r="R118" s="1425"/>
      <c r="S118" s="1425"/>
      <c r="T118" s="1425"/>
      <c r="U118" s="1425"/>
      <c r="V118" s="1425"/>
      <c r="W118" s="1425"/>
    </row>
    <row r="119" spans="1:23" ht="46.15" customHeight="1" thickBot="1">
      <c r="A119" s="34"/>
      <c r="B119" s="34"/>
      <c r="C119" s="2590" t="s">
        <v>17</v>
      </c>
      <c r="D119" s="2591"/>
      <c r="E119" s="2591"/>
      <c r="F119" s="2591"/>
      <c r="G119" s="2592"/>
      <c r="H119" s="2643" t="s">
        <v>602</v>
      </c>
      <c r="I119" s="2644"/>
      <c r="J119" s="2644"/>
      <c r="K119" s="2645"/>
      <c r="L119" s="34"/>
      <c r="M119" s="34"/>
      <c r="N119" s="34"/>
      <c r="O119" s="56"/>
      <c r="P119" s="34"/>
      <c r="Q119" s="34"/>
      <c r="R119" s="1425"/>
      <c r="S119" s="1425"/>
      <c r="T119" s="1425"/>
      <c r="U119" s="1425"/>
      <c r="V119" s="1425"/>
      <c r="W119" s="1425"/>
    </row>
    <row r="120" spans="1:23" ht="13.9" customHeight="1" thickBot="1">
      <c r="A120" s="34"/>
      <c r="B120" s="34"/>
      <c r="C120" s="2583" t="s">
        <v>18</v>
      </c>
      <c r="D120" s="2584"/>
      <c r="E120" s="2584"/>
      <c r="F120" s="2584"/>
      <c r="G120" s="2585"/>
      <c r="H120" s="4107">
        <f>H121+H122+H123+H124+H125+H126+H127+H128+H129</f>
        <v>35211.799999999996</v>
      </c>
      <c r="I120" s="4108"/>
      <c r="J120" s="4108"/>
      <c r="K120" s="4109"/>
      <c r="L120" s="34"/>
      <c r="M120" s="34"/>
      <c r="N120" s="34"/>
      <c r="O120" s="56"/>
      <c r="P120" s="34"/>
      <c r="Q120" s="34"/>
      <c r="R120" s="34"/>
      <c r="S120" s="34"/>
      <c r="T120" s="34"/>
      <c r="U120" s="34"/>
      <c r="V120" s="34"/>
      <c r="W120" s="34"/>
    </row>
    <row r="121" spans="1:23" ht="13.15" customHeight="1">
      <c r="A121" s="34"/>
      <c r="B121" s="34"/>
      <c r="C121" s="2610" t="s">
        <v>59</v>
      </c>
      <c r="D121" s="2611"/>
      <c r="E121" s="2611"/>
      <c r="F121" s="2611"/>
      <c r="G121" s="2612"/>
      <c r="H121" s="4129">
        <v>9305.2000000000007</v>
      </c>
      <c r="I121" s="4129"/>
      <c r="J121" s="4129"/>
      <c r="K121" s="4130"/>
      <c r="L121" s="34"/>
      <c r="M121" s="34"/>
      <c r="N121" s="407"/>
      <c r="O121" s="56"/>
      <c r="P121" s="34"/>
      <c r="Q121" s="34"/>
      <c r="R121" s="34"/>
      <c r="S121" s="34"/>
      <c r="T121" s="34"/>
      <c r="U121" s="34"/>
      <c r="V121" s="34"/>
      <c r="W121" s="34"/>
    </row>
    <row r="122" spans="1:23" ht="13.15" customHeight="1">
      <c r="A122" s="34"/>
      <c r="B122" s="34"/>
      <c r="C122" s="2616" t="s">
        <v>633</v>
      </c>
      <c r="D122" s="2617"/>
      <c r="E122" s="2617"/>
      <c r="F122" s="2617"/>
      <c r="G122" s="2618"/>
      <c r="H122" s="4104">
        <v>132.4</v>
      </c>
      <c r="I122" s="4104"/>
      <c r="J122" s="4104"/>
      <c r="K122" s="4105"/>
      <c r="L122" s="1951"/>
      <c r="M122" s="34"/>
      <c r="N122" s="34"/>
      <c r="O122" s="56"/>
      <c r="P122" s="34"/>
      <c r="Q122" s="34"/>
      <c r="R122" s="34"/>
      <c r="S122" s="34"/>
      <c r="T122" s="34"/>
      <c r="U122" s="34"/>
      <c r="V122" s="34"/>
      <c r="W122" s="34"/>
    </row>
    <row r="123" spans="1:23" ht="13.15" customHeight="1">
      <c r="A123" s="34"/>
      <c r="B123" s="34"/>
      <c r="C123" s="2616" t="s">
        <v>227</v>
      </c>
      <c r="D123" s="2617"/>
      <c r="E123" s="2617"/>
      <c r="F123" s="2617"/>
      <c r="G123" s="2618"/>
      <c r="H123" s="4104">
        <v>230.6</v>
      </c>
      <c r="I123" s="4104"/>
      <c r="J123" s="4104"/>
      <c r="K123" s="4105"/>
      <c r="L123" s="34"/>
      <c r="M123" s="34"/>
      <c r="N123" s="408"/>
      <c r="O123" s="56"/>
      <c r="P123" s="34"/>
      <c r="Q123" s="34"/>
      <c r="R123" s="34"/>
      <c r="S123" s="34"/>
      <c r="T123" s="34"/>
      <c r="U123" s="34"/>
      <c r="V123" s="34"/>
      <c r="W123" s="34"/>
    </row>
    <row r="124" spans="1:23" ht="13.15" customHeight="1">
      <c r="A124" s="34"/>
      <c r="B124" s="34"/>
      <c r="C124" s="2616" t="s">
        <v>228</v>
      </c>
      <c r="D124" s="2617"/>
      <c r="E124" s="2617"/>
      <c r="F124" s="2617"/>
      <c r="G124" s="2618"/>
      <c r="H124" s="4104">
        <v>3574.5</v>
      </c>
      <c r="I124" s="4104"/>
      <c r="J124" s="4104"/>
      <c r="K124" s="4105"/>
      <c r="L124" s="34"/>
      <c r="M124" s="34"/>
      <c r="N124" s="408"/>
      <c r="O124" s="56"/>
      <c r="P124" s="34"/>
      <c r="Q124" s="34"/>
      <c r="R124" s="34"/>
      <c r="S124" s="34"/>
      <c r="T124" s="34"/>
      <c r="U124" s="34"/>
      <c r="V124" s="34"/>
      <c r="W124" s="34"/>
    </row>
    <row r="125" spans="1:23" ht="13.15" customHeight="1">
      <c r="A125" s="34"/>
      <c r="B125" s="34"/>
      <c r="C125" s="2616" t="s">
        <v>229</v>
      </c>
      <c r="D125" s="2617"/>
      <c r="E125" s="2617"/>
      <c r="F125" s="2617"/>
      <c r="G125" s="2618"/>
      <c r="H125" s="4104">
        <v>62.9</v>
      </c>
      <c r="I125" s="4104"/>
      <c r="J125" s="4104"/>
      <c r="K125" s="4105"/>
      <c r="L125" s="34"/>
      <c r="M125" s="34"/>
      <c r="N125" s="34"/>
      <c r="O125" s="56"/>
      <c r="P125" s="34"/>
      <c r="Q125" s="34"/>
      <c r="R125" s="34"/>
      <c r="S125" s="34"/>
      <c r="T125" s="34"/>
      <c r="U125" s="34"/>
      <c r="V125" s="34"/>
      <c r="W125" s="34"/>
    </row>
    <row r="126" spans="1:23" ht="13.15" customHeight="1">
      <c r="A126" s="34"/>
      <c r="B126" s="34"/>
      <c r="C126" s="2616" t="s">
        <v>73</v>
      </c>
      <c r="D126" s="2617"/>
      <c r="E126" s="2617"/>
      <c r="F126" s="2617"/>
      <c r="G126" s="2618"/>
      <c r="H126" s="4119">
        <v>21297.599999999999</v>
      </c>
      <c r="I126" s="4119"/>
      <c r="J126" s="4119"/>
      <c r="K126" s="4128"/>
      <c r="L126" s="34"/>
      <c r="M126" s="34"/>
      <c r="N126" s="408"/>
      <c r="O126" s="56"/>
      <c r="P126" s="34"/>
      <c r="Q126" s="34"/>
      <c r="R126" s="34"/>
      <c r="S126" s="34"/>
      <c r="T126" s="34"/>
      <c r="U126" s="34"/>
      <c r="V126" s="34"/>
      <c r="W126" s="34"/>
    </row>
    <row r="127" spans="1:23" ht="13.15" customHeight="1">
      <c r="A127" s="34"/>
      <c r="B127" s="34"/>
      <c r="C127" s="2616" t="s">
        <v>61</v>
      </c>
      <c r="D127" s="2617"/>
      <c r="E127" s="2617"/>
      <c r="F127" s="2617"/>
      <c r="G127" s="2618"/>
      <c r="H127" s="4104">
        <v>0</v>
      </c>
      <c r="I127" s="4117"/>
      <c r="J127" s="4117"/>
      <c r="K127" s="4118"/>
      <c r="L127" s="34"/>
      <c r="M127" s="34"/>
      <c r="N127" s="34"/>
      <c r="O127" s="56"/>
      <c r="P127" s="34"/>
      <c r="Q127" s="34"/>
      <c r="R127" s="34"/>
      <c r="S127" s="34"/>
      <c r="T127" s="34"/>
      <c r="U127" s="34"/>
      <c r="V127" s="34"/>
      <c r="W127" s="34"/>
    </row>
    <row r="128" spans="1:23" ht="13.15" customHeight="1">
      <c r="A128" s="34"/>
      <c r="B128" s="34"/>
      <c r="C128" s="3236" t="s">
        <v>230</v>
      </c>
      <c r="D128" s="3670"/>
      <c r="E128" s="3670"/>
      <c r="F128" s="3670"/>
      <c r="G128" s="3671"/>
      <c r="H128" s="4119">
        <v>164.1</v>
      </c>
      <c r="I128" s="4120"/>
      <c r="J128" s="4120"/>
      <c r="K128" s="4121"/>
      <c r="L128" s="34"/>
      <c r="M128" s="34"/>
      <c r="N128" s="407"/>
      <c r="O128" s="56"/>
      <c r="P128" s="34"/>
      <c r="Q128" s="34"/>
      <c r="R128" s="34"/>
      <c r="S128" s="34"/>
      <c r="T128" s="34"/>
      <c r="U128" s="34"/>
      <c r="V128" s="34"/>
      <c r="W128" s="34"/>
    </row>
    <row r="129" spans="1:23" ht="13.9" customHeight="1" thickBot="1">
      <c r="A129" s="34"/>
      <c r="B129" s="34"/>
      <c r="C129" s="4122" t="s">
        <v>599</v>
      </c>
      <c r="D129" s="4123"/>
      <c r="E129" s="4123"/>
      <c r="F129" s="4123"/>
      <c r="G129" s="4124"/>
      <c r="H129" s="4125">
        <v>444.5</v>
      </c>
      <c r="I129" s="4126"/>
      <c r="J129" s="4126"/>
      <c r="K129" s="4127"/>
      <c r="L129" s="34"/>
      <c r="M129" s="34"/>
      <c r="N129" s="407"/>
      <c r="O129" s="56"/>
      <c r="P129" s="34"/>
      <c r="Q129" s="34"/>
      <c r="R129" s="34"/>
      <c r="S129" s="34"/>
      <c r="T129" s="34"/>
      <c r="U129" s="34"/>
      <c r="V129" s="34"/>
      <c r="W129" s="34"/>
    </row>
    <row r="130" spans="1:23" ht="13.9" customHeight="1" thickBot="1">
      <c r="A130" s="34"/>
      <c r="B130" s="34"/>
      <c r="C130" s="2583" t="s">
        <v>19</v>
      </c>
      <c r="D130" s="2584"/>
      <c r="E130" s="2584"/>
      <c r="F130" s="2584"/>
      <c r="G130" s="2585"/>
      <c r="H130" s="4112">
        <f>H131*1</f>
        <v>0</v>
      </c>
      <c r="I130" s="4113"/>
      <c r="J130" s="4113"/>
      <c r="K130" s="4114"/>
      <c r="L130" s="34"/>
      <c r="M130" s="34"/>
      <c r="N130" s="34"/>
      <c r="O130" s="56"/>
      <c r="P130" s="34"/>
      <c r="Q130" s="34"/>
      <c r="R130" s="34"/>
      <c r="S130" s="34"/>
      <c r="T130" s="34"/>
      <c r="U130" s="34"/>
      <c r="V130" s="34"/>
      <c r="W130" s="34"/>
    </row>
    <row r="131" spans="1:23" ht="13.9" customHeight="1" thickBot="1">
      <c r="A131" s="34"/>
      <c r="B131" s="34"/>
      <c r="C131" s="3664" t="s">
        <v>63</v>
      </c>
      <c r="D131" s="3665"/>
      <c r="E131" s="3665"/>
      <c r="F131" s="3665"/>
      <c r="G131" s="3666"/>
      <c r="H131" s="4104">
        <v>0</v>
      </c>
      <c r="I131" s="4104"/>
      <c r="J131" s="4104"/>
      <c r="K131" s="4105"/>
      <c r="L131" s="34"/>
      <c r="M131" s="34"/>
      <c r="N131" s="34"/>
      <c r="O131" s="56"/>
      <c r="P131" s="34"/>
      <c r="Q131" s="34"/>
      <c r="R131" s="34"/>
      <c r="S131" s="34"/>
      <c r="T131" s="34"/>
      <c r="U131" s="34"/>
      <c r="V131" s="34"/>
      <c r="W131" s="34"/>
    </row>
    <row r="132" spans="1:23" ht="13.9" customHeight="1" thickBot="1">
      <c r="A132" s="34"/>
      <c r="B132" s="34"/>
      <c r="C132" s="3657" t="s">
        <v>20</v>
      </c>
      <c r="D132" s="3658"/>
      <c r="E132" s="3658"/>
      <c r="F132" s="3658"/>
      <c r="G132" s="3659"/>
      <c r="H132" s="4115">
        <f>H130+H120</f>
        <v>35211.799999999996</v>
      </c>
      <c r="I132" s="4115"/>
      <c r="J132" s="4115"/>
      <c r="K132" s="4116"/>
      <c r="L132" s="34"/>
      <c r="M132" s="34"/>
      <c r="N132" s="34"/>
      <c r="O132" s="56"/>
      <c r="P132" s="34"/>
      <c r="Q132" s="34"/>
      <c r="R132" s="34"/>
      <c r="S132" s="34"/>
      <c r="T132" s="34"/>
      <c r="U132" s="34"/>
      <c r="V132" s="34"/>
      <c r="W132" s="34"/>
    </row>
  </sheetData>
  <mergeCells count="297">
    <mergeCell ref="N1:Q1"/>
    <mergeCell ref="C130:G130"/>
    <mergeCell ref="H130:K130"/>
    <mergeCell ref="C131:G131"/>
    <mergeCell ref="H131:K131"/>
    <mergeCell ref="C132:G132"/>
    <mergeCell ref="H132:K132"/>
    <mergeCell ref="C127:G127"/>
    <mergeCell ref="H127:K127"/>
    <mergeCell ref="C128:G128"/>
    <mergeCell ref="H128:K128"/>
    <mergeCell ref="C129:G129"/>
    <mergeCell ref="H129:K129"/>
    <mergeCell ref="C124:G124"/>
    <mergeCell ref="H124:K124"/>
    <mergeCell ref="C125:G125"/>
    <mergeCell ref="H125:K125"/>
    <mergeCell ref="C126:G126"/>
    <mergeCell ref="H126:K126"/>
    <mergeCell ref="C121:G121"/>
    <mergeCell ref="H121:K121"/>
    <mergeCell ref="C122:G122"/>
    <mergeCell ref="H122:K122"/>
    <mergeCell ref="C123:G123"/>
    <mergeCell ref="H123:K123"/>
    <mergeCell ref="B116:G116"/>
    <mergeCell ref="F118:M118"/>
    <mergeCell ref="C119:G119"/>
    <mergeCell ref="H119:K119"/>
    <mergeCell ref="C120:G120"/>
    <mergeCell ref="H120:K120"/>
    <mergeCell ref="N109:N112"/>
    <mergeCell ref="O109:O112"/>
    <mergeCell ref="E115:G115"/>
    <mergeCell ref="P109:P112"/>
    <mergeCell ref="Q109:Q112"/>
    <mergeCell ref="C113:G113"/>
    <mergeCell ref="B114:G114"/>
    <mergeCell ref="A109:A112"/>
    <mergeCell ref="B109:B112"/>
    <mergeCell ref="C109:C112"/>
    <mergeCell ref="D109:D112"/>
    <mergeCell ref="E109:E112"/>
    <mergeCell ref="F109:F112"/>
    <mergeCell ref="P103:P104"/>
    <mergeCell ref="Q103:Q104"/>
    <mergeCell ref="C105:G105"/>
    <mergeCell ref="B106:G106"/>
    <mergeCell ref="B107:Q107"/>
    <mergeCell ref="C108:Q108"/>
    <mergeCell ref="C103:C104"/>
    <mergeCell ref="D103:D104"/>
    <mergeCell ref="E103:E104"/>
    <mergeCell ref="F103:F104"/>
    <mergeCell ref="N103:N104"/>
    <mergeCell ref="O103:O104"/>
    <mergeCell ref="P95:P98"/>
    <mergeCell ref="Q95:Q98"/>
    <mergeCell ref="C99:C102"/>
    <mergeCell ref="D99:D102"/>
    <mergeCell ref="E99:E102"/>
    <mergeCell ref="F99:F102"/>
    <mergeCell ref="N99:N102"/>
    <mergeCell ref="O99:O102"/>
    <mergeCell ref="P99:P102"/>
    <mergeCell ref="Q99:Q102"/>
    <mergeCell ref="C95:C98"/>
    <mergeCell ref="D95:D98"/>
    <mergeCell ref="E95:E98"/>
    <mergeCell ref="F95:F98"/>
    <mergeCell ref="N95:N98"/>
    <mergeCell ref="O95:O98"/>
    <mergeCell ref="Q89:Q90"/>
    <mergeCell ref="C91:G91"/>
    <mergeCell ref="B92:G92"/>
    <mergeCell ref="B93:Q93"/>
    <mergeCell ref="C94:Q94"/>
    <mergeCell ref="P87:P88"/>
    <mergeCell ref="Q87:Q88"/>
    <mergeCell ref="A89:A90"/>
    <mergeCell ref="B89:B90"/>
    <mergeCell ref="C89:C90"/>
    <mergeCell ref="D89:D90"/>
    <mergeCell ref="E89:E90"/>
    <mergeCell ref="F89:F90"/>
    <mergeCell ref="N89:N90"/>
    <mergeCell ref="O89:O90"/>
    <mergeCell ref="A87:A88"/>
    <mergeCell ref="B87:B88"/>
    <mergeCell ref="C87:C88"/>
    <mergeCell ref="D87:D88"/>
    <mergeCell ref="E87:E88"/>
    <mergeCell ref="F87:F88"/>
    <mergeCell ref="N87:N88"/>
    <mergeCell ref="O87:O88"/>
    <mergeCell ref="P89:P90"/>
    <mergeCell ref="C84:Q84"/>
    <mergeCell ref="A85:A86"/>
    <mergeCell ref="B85:B86"/>
    <mergeCell ref="C85:C86"/>
    <mergeCell ref="D85:D86"/>
    <mergeCell ref="E85:E86"/>
    <mergeCell ref="F85:F86"/>
    <mergeCell ref="N85:N86"/>
    <mergeCell ref="O85:O86"/>
    <mergeCell ref="P85:P86"/>
    <mergeCell ref="Q85:Q86"/>
    <mergeCell ref="C79:C82"/>
    <mergeCell ref="D79:D82"/>
    <mergeCell ref="E79:E82"/>
    <mergeCell ref="F79:F82"/>
    <mergeCell ref="O79:O82"/>
    <mergeCell ref="P79:P82"/>
    <mergeCell ref="Q79:Q82"/>
    <mergeCell ref="N80:N82"/>
    <mergeCell ref="C83:G83"/>
    <mergeCell ref="C70:G70"/>
    <mergeCell ref="C71:Q71"/>
    <mergeCell ref="C72:C78"/>
    <mergeCell ref="D72:D78"/>
    <mergeCell ref="E72:E78"/>
    <mergeCell ref="F72:F78"/>
    <mergeCell ref="N72:N78"/>
    <mergeCell ref="O72:O78"/>
    <mergeCell ref="C60:C64"/>
    <mergeCell ref="D60:D64"/>
    <mergeCell ref="E60:E64"/>
    <mergeCell ref="F60:F64"/>
    <mergeCell ref="N60:N64"/>
    <mergeCell ref="O60:O64"/>
    <mergeCell ref="P72:P78"/>
    <mergeCell ref="Q72:Q78"/>
    <mergeCell ref="C65:C69"/>
    <mergeCell ref="D65:D69"/>
    <mergeCell ref="E65:E69"/>
    <mergeCell ref="F65:F69"/>
    <mergeCell ref="N65:N69"/>
    <mergeCell ref="O65:O69"/>
    <mergeCell ref="P65:P69"/>
    <mergeCell ref="Q65:Q69"/>
    <mergeCell ref="C52:C59"/>
    <mergeCell ref="D52:D59"/>
    <mergeCell ref="E52:E59"/>
    <mergeCell ref="F52:F59"/>
    <mergeCell ref="N52:N59"/>
    <mergeCell ref="O52:O59"/>
    <mergeCell ref="P52:P59"/>
    <mergeCell ref="Q52:Q59"/>
    <mergeCell ref="P60:P64"/>
    <mergeCell ref="Q60:Q64"/>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Q18" sqref="Q18"/>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33"/>
      <c r="B1" s="33"/>
      <c r="C1" s="33"/>
      <c r="D1" s="33"/>
      <c r="E1" s="33"/>
      <c r="F1" s="33"/>
      <c r="G1" s="33"/>
      <c r="H1" s="33"/>
      <c r="I1" s="33"/>
      <c r="J1" s="33"/>
      <c r="K1" s="33"/>
      <c r="L1" s="33"/>
      <c r="M1" s="33"/>
      <c r="N1" s="33"/>
      <c r="O1" s="33"/>
      <c r="P1" s="33"/>
      <c r="Q1" s="2848" t="s">
        <v>838</v>
      </c>
      <c r="R1" s="2848"/>
      <c r="S1" s="2848"/>
      <c r="T1" s="33"/>
    </row>
    <row r="2" spans="1:20" ht="15.75">
      <c r="A2" s="34"/>
      <c r="B2" s="34"/>
      <c r="C2" s="34"/>
      <c r="D2" s="34"/>
      <c r="E2" s="34"/>
      <c r="F2" s="34"/>
      <c r="G2" s="224" t="s">
        <v>252</v>
      </c>
      <c r="H2" s="224"/>
      <c r="I2" s="224"/>
      <c r="J2" s="658"/>
      <c r="K2" s="659"/>
      <c r="L2" s="659"/>
      <c r="M2" s="659"/>
      <c r="N2" s="659"/>
      <c r="O2" s="659"/>
      <c r="P2" s="659"/>
      <c r="Q2" s="659"/>
      <c r="R2" s="34"/>
      <c r="S2" s="34"/>
      <c r="T2" s="34"/>
    </row>
    <row r="3" spans="1:20" ht="13.5" thickBot="1">
      <c r="A3" s="32"/>
      <c r="B3" s="32"/>
      <c r="C3" s="32"/>
      <c r="D3" s="32"/>
      <c r="E3" s="32"/>
      <c r="F3" s="32"/>
      <c r="G3" s="2536" t="s">
        <v>33</v>
      </c>
      <c r="H3" s="2536"/>
      <c r="I3" s="2536"/>
      <c r="J3" s="2536"/>
      <c r="K3" s="2536"/>
      <c r="L3" s="2536"/>
      <c r="M3" s="2536"/>
      <c r="N3" s="2536"/>
      <c r="O3" s="2536"/>
      <c r="P3" s="2536"/>
      <c r="Q3" s="2536"/>
      <c r="R3" s="2536"/>
      <c r="S3" s="2536"/>
      <c r="T3" s="2536"/>
    </row>
    <row r="4" spans="1:20" ht="37.9" customHeight="1">
      <c r="A4" s="2625" t="s">
        <v>0</v>
      </c>
      <c r="B4" s="2628" t="s">
        <v>1</v>
      </c>
      <c r="C4" s="2628" t="s">
        <v>2</v>
      </c>
      <c r="D4" s="3611"/>
      <c r="E4" s="3611"/>
      <c r="F4" s="2628"/>
      <c r="G4" s="2631" t="s">
        <v>3</v>
      </c>
      <c r="H4" s="2634" t="s">
        <v>4</v>
      </c>
      <c r="I4" s="2637" t="s">
        <v>5</v>
      </c>
      <c r="J4" s="2634" t="s">
        <v>6</v>
      </c>
      <c r="K4" s="2643" t="s">
        <v>325</v>
      </c>
      <c r="L4" s="2644"/>
      <c r="M4" s="2644"/>
      <c r="N4" s="2645"/>
      <c r="O4" s="2646" t="s">
        <v>262</v>
      </c>
      <c r="P4" s="2640" t="s">
        <v>396</v>
      </c>
      <c r="Q4" s="2649" t="s">
        <v>21</v>
      </c>
      <c r="R4" s="2650"/>
      <c r="S4" s="2650"/>
      <c r="T4" s="2651"/>
    </row>
    <row r="5" spans="1:20">
      <c r="A5" s="2626"/>
      <c r="B5" s="2629"/>
      <c r="C5" s="2629"/>
      <c r="D5" s="4131"/>
      <c r="E5" s="4131"/>
      <c r="F5" s="2629"/>
      <c r="G5" s="2632"/>
      <c r="H5" s="2635"/>
      <c r="I5" s="2638"/>
      <c r="J5" s="2635"/>
      <c r="K5" s="2652" t="s">
        <v>7</v>
      </c>
      <c r="L5" s="2654" t="s">
        <v>8</v>
      </c>
      <c r="M5" s="2654"/>
      <c r="N5" s="2655" t="s">
        <v>75</v>
      </c>
      <c r="O5" s="2647"/>
      <c r="P5" s="2641"/>
      <c r="Q5" s="2657" t="s">
        <v>32</v>
      </c>
      <c r="R5" s="2659" t="s">
        <v>9</v>
      </c>
      <c r="S5" s="2659"/>
      <c r="T5" s="2660"/>
    </row>
    <row r="6" spans="1:20" ht="120.6" customHeight="1" thickBot="1">
      <c r="A6" s="2627"/>
      <c r="B6" s="2630"/>
      <c r="C6" s="2630"/>
      <c r="D6" s="4132"/>
      <c r="E6" s="4132"/>
      <c r="F6" s="2630"/>
      <c r="G6" s="2633"/>
      <c r="H6" s="2636"/>
      <c r="I6" s="2639"/>
      <c r="J6" s="2636"/>
      <c r="K6" s="2653"/>
      <c r="L6" s="625" t="s">
        <v>7</v>
      </c>
      <c r="M6" s="625" t="s">
        <v>10</v>
      </c>
      <c r="N6" s="2656"/>
      <c r="O6" s="2648"/>
      <c r="P6" s="2642"/>
      <c r="Q6" s="2658"/>
      <c r="R6" s="36" t="s">
        <v>233</v>
      </c>
      <c r="S6" s="36" t="s">
        <v>261</v>
      </c>
      <c r="T6" s="37" t="s">
        <v>326</v>
      </c>
    </row>
    <row r="7" spans="1:20" ht="28.9" customHeight="1" thickBot="1">
      <c r="A7" s="458" t="s">
        <v>11</v>
      </c>
      <c r="B7" s="4133" t="s">
        <v>699</v>
      </c>
      <c r="C7" s="4134"/>
      <c r="D7" s="4134"/>
      <c r="E7" s="4134"/>
      <c r="F7" s="4134"/>
      <c r="G7" s="4134"/>
      <c r="H7" s="4134"/>
      <c r="I7" s="4134"/>
      <c r="J7" s="4134"/>
      <c r="K7" s="4134"/>
      <c r="L7" s="4134"/>
      <c r="M7" s="4134"/>
      <c r="N7" s="4134"/>
      <c r="O7" s="4134"/>
      <c r="P7" s="4134"/>
      <c r="Q7" s="4134"/>
      <c r="R7" s="248"/>
      <c r="S7" s="248"/>
      <c r="T7" s="249"/>
    </row>
    <row r="8" spans="1:20" ht="37.9" customHeight="1" thickBot="1">
      <c r="A8" s="653"/>
      <c r="B8" s="157"/>
      <c r="C8" s="157"/>
      <c r="D8" s="157"/>
      <c r="E8" s="157"/>
      <c r="F8" s="157"/>
      <c r="G8" s="157"/>
      <c r="H8" s="157"/>
      <c r="I8" s="157"/>
      <c r="J8" s="157"/>
      <c r="K8" s="157"/>
      <c r="L8" s="157"/>
      <c r="M8" s="157"/>
      <c r="N8" s="157"/>
      <c r="O8" s="157"/>
      <c r="P8" s="157"/>
      <c r="Q8" s="660" t="s">
        <v>400</v>
      </c>
      <c r="R8" s="488" t="s">
        <v>454</v>
      </c>
      <c r="S8" s="488">
        <v>78.7</v>
      </c>
      <c r="T8" s="489">
        <v>78.900000000000006</v>
      </c>
    </row>
    <row r="9" spans="1:20" ht="13.5" thickBot="1">
      <c r="A9" s="439" t="s">
        <v>11</v>
      </c>
      <c r="B9" s="631" t="s">
        <v>11</v>
      </c>
      <c r="C9" s="4135" t="s">
        <v>655</v>
      </c>
      <c r="D9" s="4135"/>
      <c r="E9" s="4135"/>
      <c r="F9" s="4135"/>
      <c r="G9" s="4135"/>
      <c r="H9" s="4135"/>
      <c r="I9" s="4135"/>
      <c r="J9" s="4135"/>
      <c r="K9" s="4135"/>
      <c r="L9" s="4135"/>
      <c r="M9" s="4135"/>
      <c r="N9" s="4135"/>
      <c r="O9" s="4135"/>
      <c r="P9" s="4135"/>
      <c r="Q9" s="4135"/>
      <c r="R9" s="4135"/>
      <c r="S9" s="4135"/>
      <c r="T9" s="4136"/>
    </row>
    <row r="10" spans="1:20" ht="24.75" thickBot="1">
      <c r="A10" s="439"/>
      <c r="B10" s="631"/>
      <c r="C10" s="635"/>
      <c r="D10" s="661"/>
      <c r="E10" s="661"/>
      <c r="F10" s="661"/>
      <c r="G10" s="661"/>
      <c r="H10" s="661"/>
      <c r="I10" s="661"/>
      <c r="J10" s="661"/>
      <c r="K10" s="661"/>
      <c r="L10" s="661"/>
      <c r="M10" s="661"/>
      <c r="N10" s="661"/>
      <c r="O10" s="661"/>
      <c r="P10" s="661"/>
      <c r="Q10" s="638" t="s">
        <v>401</v>
      </c>
      <c r="R10" s="662" t="s">
        <v>690</v>
      </c>
      <c r="S10" s="663">
        <v>32.4</v>
      </c>
      <c r="T10" s="662">
        <v>32.200000000000003</v>
      </c>
    </row>
    <row r="11" spans="1:20" ht="48.75" thickBot="1">
      <c r="A11" s="439"/>
      <c r="B11" s="631"/>
      <c r="C11" s="635"/>
      <c r="D11" s="661"/>
      <c r="E11" s="661"/>
      <c r="F11" s="661"/>
      <c r="G11" s="661"/>
      <c r="H11" s="661"/>
      <c r="I11" s="661"/>
      <c r="J11" s="661"/>
      <c r="K11" s="661"/>
      <c r="L11" s="661"/>
      <c r="M11" s="661"/>
      <c r="N11" s="661"/>
      <c r="O11" s="661"/>
      <c r="P11" s="661"/>
      <c r="Q11" s="638" t="s">
        <v>700</v>
      </c>
      <c r="R11" s="662" t="s">
        <v>707</v>
      </c>
      <c r="S11" s="663">
        <v>4320</v>
      </c>
      <c r="T11" s="662">
        <v>4350</v>
      </c>
    </row>
    <row r="12" spans="1:20" ht="49.9" customHeight="1">
      <c r="A12" s="2548" t="s">
        <v>11</v>
      </c>
      <c r="B12" s="2518" t="s">
        <v>11</v>
      </c>
      <c r="C12" s="2538" t="s">
        <v>11</v>
      </c>
      <c r="D12" s="2733"/>
      <c r="E12" s="2734"/>
      <c r="F12" s="2735"/>
      <c r="G12" s="2540" t="s">
        <v>253</v>
      </c>
      <c r="H12" s="4138" t="s">
        <v>1033</v>
      </c>
      <c r="I12" s="2544" t="s">
        <v>423</v>
      </c>
      <c r="J12" s="136" t="s">
        <v>68</v>
      </c>
      <c r="K12" s="204">
        <f t="shared" ref="K12:K17" si="0">L12+N12</f>
        <v>815.2</v>
      </c>
      <c r="L12" s="205">
        <v>815.2</v>
      </c>
      <c r="M12" s="664">
        <v>625.1</v>
      </c>
      <c r="N12" s="665">
        <v>0</v>
      </c>
      <c r="O12" s="206">
        <v>831</v>
      </c>
      <c r="P12" s="666">
        <v>870</v>
      </c>
      <c r="Q12" s="627" t="s">
        <v>422</v>
      </c>
      <c r="R12" s="41">
        <v>20</v>
      </c>
      <c r="S12" s="221">
        <v>20</v>
      </c>
      <c r="T12" s="41">
        <v>20</v>
      </c>
    </row>
    <row r="13" spans="1:20" ht="24">
      <c r="A13" s="2549"/>
      <c r="B13" s="2569"/>
      <c r="C13" s="2570"/>
      <c r="D13" s="2736"/>
      <c r="E13" s="4137"/>
      <c r="F13" s="2738"/>
      <c r="G13" s="2571"/>
      <c r="H13" s="2572"/>
      <c r="I13" s="2573"/>
      <c r="J13" s="97" t="s">
        <v>36</v>
      </c>
      <c r="K13" s="211">
        <f t="shared" si="0"/>
        <v>71</v>
      </c>
      <c r="L13" s="215">
        <v>71</v>
      </c>
      <c r="M13" s="667">
        <v>20.6</v>
      </c>
      <c r="N13" s="668"/>
      <c r="O13" s="216">
        <v>65</v>
      </c>
      <c r="P13" s="669">
        <v>65</v>
      </c>
      <c r="Q13" s="220" t="s">
        <v>254</v>
      </c>
      <c r="R13" s="255">
        <v>1500</v>
      </c>
      <c r="S13" s="256">
        <v>2000</v>
      </c>
      <c r="T13" s="255">
        <v>2000</v>
      </c>
    </row>
    <row r="14" spans="1:20" ht="23.45" customHeight="1">
      <c r="A14" s="2549"/>
      <c r="B14" s="2569"/>
      <c r="C14" s="2570"/>
      <c r="D14" s="2736"/>
      <c r="E14" s="4137"/>
      <c r="F14" s="2738"/>
      <c r="G14" s="2571"/>
      <c r="H14" s="2572"/>
      <c r="I14" s="2573"/>
      <c r="J14" s="97" t="s">
        <v>162</v>
      </c>
      <c r="K14" s="211">
        <f t="shared" si="0"/>
        <v>0.8</v>
      </c>
      <c r="L14" s="215">
        <v>0.8</v>
      </c>
      <c r="M14" s="667"/>
      <c r="N14" s="668"/>
      <c r="O14" s="216">
        <v>1</v>
      </c>
      <c r="P14" s="669">
        <v>1</v>
      </c>
      <c r="Q14" s="628" t="s">
        <v>255</v>
      </c>
      <c r="R14" s="257">
        <v>45000</v>
      </c>
      <c r="S14" s="258">
        <v>50000</v>
      </c>
      <c r="T14" s="257">
        <v>50000</v>
      </c>
    </row>
    <row r="15" spans="1:20" ht="24">
      <c r="A15" s="2549"/>
      <c r="B15" s="2569"/>
      <c r="C15" s="2570"/>
      <c r="D15" s="2736"/>
      <c r="E15" s="4137"/>
      <c r="F15" s="2738"/>
      <c r="G15" s="2571"/>
      <c r="H15" s="2572"/>
      <c r="I15" s="2573"/>
      <c r="J15" s="97" t="s">
        <v>67</v>
      </c>
      <c r="K15" s="211">
        <f t="shared" si="0"/>
        <v>86.1</v>
      </c>
      <c r="L15" s="212">
        <v>86.1</v>
      </c>
      <c r="M15" s="200">
        <v>2.1</v>
      </c>
      <c r="N15" s="213">
        <v>0</v>
      </c>
      <c r="O15" s="670">
        <v>90</v>
      </c>
      <c r="P15" s="671">
        <v>92</v>
      </c>
      <c r="Q15" s="629" t="s">
        <v>256</v>
      </c>
      <c r="R15" s="219" t="s">
        <v>41</v>
      </c>
      <c r="S15" s="105" t="s">
        <v>41</v>
      </c>
      <c r="T15" s="219" t="s">
        <v>41</v>
      </c>
    </row>
    <row r="16" spans="1:20" ht="25.15" customHeight="1" thickBot="1">
      <c r="A16" s="2549"/>
      <c r="B16" s="2569"/>
      <c r="C16" s="2570"/>
      <c r="D16" s="2736"/>
      <c r="E16" s="4137"/>
      <c r="F16" s="2738"/>
      <c r="G16" s="2571"/>
      <c r="H16" s="2572"/>
      <c r="I16" s="2573"/>
      <c r="J16" s="97" t="s">
        <v>403</v>
      </c>
      <c r="K16" s="211">
        <f t="shared" si="0"/>
        <v>1.96</v>
      </c>
      <c r="L16" s="212">
        <v>1.96</v>
      </c>
      <c r="M16" s="200"/>
      <c r="N16" s="213">
        <v>0</v>
      </c>
      <c r="O16" s="670"/>
      <c r="P16" s="671"/>
      <c r="Q16" s="259" t="s">
        <v>457</v>
      </c>
      <c r="R16" s="222" t="s">
        <v>41</v>
      </c>
      <c r="S16" s="222" t="s">
        <v>41</v>
      </c>
      <c r="T16" s="222" t="s">
        <v>41</v>
      </c>
    </row>
    <row r="17" spans="1:20" ht="24.75" thickBot="1">
      <c r="A17" s="2549"/>
      <c r="B17" s="2569"/>
      <c r="C17" s="2570"/>
      <c r="D17" s="2736"/>
      <c r="E17" s="4137"/>
      <c r="F17" s="2738"/>
      <c r="G17" s="2571"/>
      <c r="H17" s="2572"/>
      <c r="I17" s="2573"/>
      <c r="J17" s="2127" t="s">
        <v>52</v>
      </c>
      <c r="K17" s="2128">
        <f t="shared" si="0"/>
        <v>0.3</v>
      </c>
      <c r="L17" s="2129">
        <v>0.3</v>
      </c>
      <c r="M17" s="2130">
        <v>0.3</v>
      </c>
      <c r="N17" s="213"/>
      <c r="O17" s="670"/>
      <c r="P17" s="671"/>
      <c r="Q17" s="218" t="s">
        <v>257</v>
      </c>
      <c r="R17" s="222" t="s">
        <v>41</v>
      </c>
      <c r="S17" s="223" t="s">
        <v>41</v>
      </c>
      <c r="T17" s="222" t="s">
        <v>41</v>
      </c>
    </row>
    <row r="18" spans="1:20" ht="36.75" thickBot="1">
      <c r="A18" s="2549"/>
      <c r="B18" s="2569"/>
      <c r="C18" s="2570"/>
      <c r="D18" s="2736"/>
      <c r="E18" s="4137"/>
      <c r="F18" s="2738"/>
      <c r="G18" s="2571"/>
      <c r="H18" s="2572"/>
      <c r="I18" s="2573"/>
      <c r="J18" s="31"/>
      <c r="K18" s="260"/>
      <c r="L18" s="215"/>
      <c r="M18" s="667"/>
      <c r="N18" s="668"/>
      <c r="O18" s="216"/>
      <c r="P18" s="669"/>
      <c r="Q18" s="638" t="s">
        <v>708</v>
      </c>
      <c r="R18" s="168">
        <v>2000</v>
      </c>
      <c r="S18" s="168">
        <v>2000</v>
      </c>
      <c r="T18" s="167">
        <v>2000</v>
      </c>
    </row>
    <row r="19" spans="1:20" ht="13.5" thickBot="1">
      <c r="A19" s="2550"/>
      <c r="B19" s="2519"/>
      <c r="C19" s="3913"/>
      <c r="D19" s="2739"/>
      <c r="E19" s="2740"/>
      <c r="F19" s="2741"/>
      <c r="G19" s="2541"/>
      <c r="H19" s="2543"/>
      <c r="I19" s="2543"/>
      <c r="J19" s="50" t="s">
        <v>12</v>
      </c>
      <c r="K19" s="2131">
        <f>SUM(K12:K18)</f>
        <v>975.36</v>
      </c>
      <c r="L19" s="2131">
        <f>SUM(L12:L18)</f>
        <v>975.36</v>
      </c>
      <c r="M19" s="2131">
        <f t="shared" ref="M19:P19" si="1">SUM(M12:M18)</f>
        <v>648.1</v>
      </c>
      <c r="N19" s="201">
        <f t="shared" si="1"/>
        <v>0</v>
      </c>
      <c r="O19" s="201">
        <f t="shared" si="1"/>
        <v>987</v>
      </c>
      <c r="P19" s="201">
        <f t="shared" si="1"/>
        <v>1028</v>
      </c>
      <c r="Q19" s="218"/>
      <c r="R19" s="222"/>
      <c r="S19" s="223"/>
      <c r="T19" s="222"/>
    </row>
    <row r="20" spans="1:20" ht="32.450000000000003" customHeight="1" thickBot="1">
      <c r="A20" s="654" t="s">
        <v>11</v>
      </c>
      <c r="B20" s="632" t="s">
        <v>11</v>
      </c>
      <c r="C20" s="2538" t="s">
        <v>53</v>
      </c>
      <c r="D20" s="4139"/>
      <c r="E20" s="4140"/>
      <c r="F20" s="4141"/>
      <c r="G20" s="2777" t="s">
        <v>683</v>
      </c>
      <c r="H20" s="2542" t="s">
        <v>1033</v>
      </c>
      <c r="I20" s="2544" t="s">
        <v>423</v>
      </c>
      <c r="J20" s="136" t="s">
        <v>68</v>
      </c>
      <c r="K20" s="204">
        <f>L20+N20</f>
        <v>0</v>
      </c>
      <c r="L20" s="205">
        <v>0</v>
      </c>
      <c r="M20" s="672"/>
      <c r="N20" s="665">
        <v>0</v>
      </c>
      <c r="O20" s="206">
        <v>0</v>
      </c>
      <c r="P20" s="666">
        <v>0</v>
      </c>
      <c r="Q20" s="490" t="s">
        <v>684</v>
      </c>
      <c r="R20" s="491">
        <v>1</v>
      </c>
      <c r="S20" s="492">
        <v>1</v>
      </c>
      <c r="T20" s="491">
        <v>1</v>
      </c>
    </row>
    <row r="21" spans="1:20" ht="39.6" customHeight="1" thickBot="1">
      <c r="A21" s="655"/>
      <c r="B21" s="626"/>
      <c r="C21" s="2570"/>
      <c r="D21" s="4142"/>
      <c r="E21" s="4143"/>
      <c r="F21" s="4144"/>
      <c r="G21" s="2778"/>
      <c r="H21" s="2572"/>
      <c r="I21" s="2573"/>
      <c r="J21" s="97" t="s">
        <v>36</v>
      </c>
      <c r="K21" s="260">
        <f>L21+N21</f>
        <v>0</v>
      </c>
      <c r="L21" s="215">
        <v>0</v>
      </c>
      <c r="M21" s="673"/>
      <c r="N21" s="668">
        <v>0</v>
      </c>
      <c r="O21" s="216">
        <v>10</v>
      </c>
      <c r="P21" s="669">
        <v>10</v>
      </c>
      <c r="Q21" s="674" t="s">
        <v>710</v>
      </c>
      <c r="R21" s="168">
        <v>4000</v>
      </c>
      <c r="S21" s="168">
        <v>4000</v>
      </c>
      <c r="T21" s="167">
        <v>4000</v>
      </c>
    </row>
    <row r="22" spans="1:20" ht="36.75" thickBot="1">
      <c r="A22" s="655"/>
      <c r="B22" s="626"/>
      <c r="C22" s="2570"/>
      <c r="D22" s="4142"/>
      <c r="E22" s="4143"/>
      <c r="F22" s="4144"/>
      <c r="G22" s="2778"/>
      <c r="H22" s="2572"/>
      <c r="I22" s="2573"/>
      <c r="J22" s="97" t="s">
        <v>162</v>
      </c>
      <c r="K22" s="211">
        <f>L22+N22</f>
        <v>0</v>
      </c>
      <c r="L22" s="212">
        <v>0</v>
      </c>
      <c r="M22" s="675"/>
      <c r="N22" s="213">
        <v>0</v>
      </c>
      <c r="O22" s="670">
        <v>0</v>
      </c>
      <c r="P22" s="671">
        <v>0</v>
      </c>
      <c r="Q22" s="638" t="s">
        <v>712</v>
      </c>
      <c r="R22" s="168">
        <v>4000</v>
      </c>
      <c r="S22" s="168">
        <v>4000</v>
      </c>
      <c r="T22" s="167">
        <v>4000</v>
      </c>
    </row>
    <row r="23" spans="1:20" ht="36.75" thickBot="1">
      <c r="A23" s="655"/>
      <c r="B23" s="626"/>
      <c r="C23" s="2570"/>
      <c r="D23" s="4142"/>
      <c r="E23" s="4143"/>
      <c r="F23" s="4144"/>
      <c r="G23" s="2778"/>
      <c r="H23" s="2572"/>
      <c r="I23" s="2573"/>
      <c r="J23" s="97" t="s">
        <v>67</v>
      </c>
      <c r="K23" s="211">
        <f>L23+N23</f>
        <v>0</v>
      </c>
      <c r="L23" s="212">
        <v>0</v>
      </c>
      <c r="M23" s="675"/>
      <c r="N23" s="213">
        <v>0</v>
      </c>
      <c r="O23" s="670">
        <v>0</v>
      </c>
      <c r="P23" s="671">
        <v>0</v>
      </c>
      <c r="Q23" s="634" t="s">
        <v>711</v>
      </c>
      <c r="R23" s="618">
        <v>4000</v>
      </c>
      <c r="S23" s="618">
        <v>4000</v>
      </c>
      <c r="T23" s="181">
        <v>4000</v>
      </c>
    </row>
    <row r="24" spans="1:20" ht="24" customHeight="1" thickBot="1">
      <c r="A24" s="655"/>
      <c r="B24" s="626"/>
      <c r="C24" s="2570"/>
      <c r="D24" s="4142"/>
      <c r="E24" s="4143"/>
      <c r="F24" s="4144"/>
      <c r="G24" s="2778"/>
      <c r="H24" s="2572"/>
      <c r="I24" s="2573"/>
      <c r="J24" s="97" t="s">
        <v>403</v>
      </c>
      <c r="K24" s="211">
        <f>L24+N24</f>
        <v>28.97</v>
      </c>
      <c r="L24" s="212">
        <v>28.97</v>
      </c>
      <c r="M24" s="200"/>
      <c r="N24" s="213">
        <v>0</v>
      </c>
      <c r="O24" s="670">
        <v>26</v>
      </c>
      <c r="P24" s="671">
        <v>26</v>
      </c>
      <c r="Q24" s="634" t="s">
        <v>685</v>
      </c>
      <c r="R24" s="618" t="s">
        <v>41</v>
      </c>
      <c r="S24" s="618" t="s">
        <v>41</v>
      </c>
      <c r="T24" s="181" t="s">
        <v>41</v>
      </c>
    </row>
    <row r="25" spans="1:20" ht="13.5" thickBot="1">
      <c r="A25" s="655"/>
      <c r="B25" s="626"/>
      <c r="C25" s="2570"/>
      <c r="D25" s="4142"/>
      <c r="E25" s="4143"/>
      <c r="F25" s="4144"/>
      <c r="G25" s="2778"/>
      <c r="H25" s="2572"/>
      <c r="I25" s="2573"/>
      <c r="J25" s="31"/>
      <c r="K25" s="676"/>
      <c r="L25" s="609"/>
      <c r="M25" s="676"/>
      <c r="N25" s="783"/>
      <c r="O25" s="803"/>
      <c r="P25" s="784"/>
      <c r="Q25" s="170" t="s">
        <v>686</v>
      </c>
      <c r="R25" s="618" t="s">
        <v>41</v>
      </c>
      <c r="S25" s="618" t="s">
        <v>41</v>
      </c>
      <c r="T25" s="181" t="s">
        <v>41</v>
      </c>
    </row>
    <row r="26" spans="1:20" ht="13.5" thickBot="1">
      <c r="A26" s="473"/>
      <c r="B26" s="633"/>
      <c r="C26" s="3913"/>
      <c r="D26" s="4145"/>
      <c r="E26" s="4146"/>
      <c r="F26" s="4147"/>
      <c r="G26" s="2779"/>
      <c r="H26" s="2543"/>
      <c r="I26" s="2543"/>
      <c r="J26" s="50" t="s">
        <v>12</v>
      </c>
      <c r="K26" s="201">
        <f t="shared" ref="K26:P26" si="2">SUM(K20:K24)</f>
        <v>28.97</v>
      </c>
      <c r="L26" s="201">
        <f t="shared" si="2"/>
        <v>28.97</v>
      </c>
      <c r="M26" s="201">
        <f t="shared" si="2"/>
        <v>0</v>
      </c>
      <c r="N26" s="677">
        <f t="shared" si="2"/>
        <v>0</v>
      </c>
      <c r="O26" s="207">
        <f t="shared" si="2"/>
        <v>36</v>
      </c>
      <c r="P26" s="678">
        <f t="shared" si="2"/>
        <v>36</v>
      </c>
      <c r="Q26" s="170"/>
      <c r="R26" s="618"/>
      <c r="S26" s="618"/>
      <c r="T26" s="181"/>
    </row>
    <row r="27" spans="1:20" ht="12.6" customHeight="1" thickBot="1">
      <c r="A27" s="655" t="s">
        <v>11</v>
      </c>
      <c r="B27" s="626" t="s">
        <v>11</v>
      </c>
      <c r="C27" s="2570" t="s">
        <v>37</v>
      </c>
      <c r="D27" s="4139"/>
      <c r="E27" s="4140"/>
      <c r="F27" s="4141"/>
      <c r="G27" s="2777" t="s">
        <v>258</v>
      </c>
      <c r="H27" s="2771" t="s">
        <v>40</v>
      </c>
      <c r="I27" s="2764" t="s">
        <v>423</v>
      </c>
      <c r="J27" s="136" t="s">
        <v>68</v>
      </c>
      <c r="K27" s="204">
        <f>L27+N27</f>
        <v>9.1999999999999993</v>
      </c>
      <c r="L27" s="205">
        <v>9.1999999999999993</v>
      </c>
      <c r="M27" s="664">
        <v>8.4</v>
      </c>
      <c r="N27" s="665">
        <v>0</v>
      </c>
      <c r="O27" s="206">
        <v>9.5</v>
      </c>
      <c r="P27" s="666">
        <v>10</v>
      </c>
      <c r="Q27" s="2663" t="s">
        <v>259</v>
      </c>
      <c r="R27" s="620">
        <v>270</v>
      </c>
      <c r="S27" s="620">
        <v>280</v>
      </c>
      <c r="T27" s="621">
        <v>300</v>
      </c>
    </row>
    <row r="28" spans="1:20" ht="12" customHeight="1" thickBot="1">
      <c r="A28" s="655"/>
      <c r="B28" s="626"/>
      <c r="C28" s="2570"/>
      <c r="D28" s="4142"/>
      <c r="E28" s="4143"/>
      <c r="F28" s="4144"/>
      <c r="G28" s="2778"/>
      <c r="H28" s="2572"/>
      <c r="I28" s="2573"/>
      <c r="J28" s="97" t="s">
        <v>36</v>
      </c>
      <c r="K28" s="260">
        <f>L28+N28</f>
        <v>0</v>
      </c>
      <c r="L28" s="215">
        <v>0</v>
      </c>
      <c r="M28" s="673"/>
      <c r="N28" s="668">
        <v>0</v>
      </c>
      <c r="O28" s="216">
        <v>0</v>
      </c>
      <c r="P28" s="669">
        <v>0</v>
      </c>
      <c r="Q28" s="2664"/>
      <c r="R28" s="168"/>
      <c r="S28" s="168"/>
      <c r="T28" s="167"/>
    </row>
    <row r="29" spans="1:20" ht="10.9" customHeight="1" thickBot="1">
      <c r="A29" s="655"/>
      <c r="B29" s="626"/>
      <c r="C29" s="2570"/>
      <c r="D29" s="4142"/>
      <c r="E29" s="4143"/>
      <c r="F29" s="4144"/>
      <c r="G29" s="2778"/>
      <c r="H29" s="2572"/>
      <c r="I29" s="2573"/>
      <c r="J29" s="97" t="s">
        <v>162</v>
      </c>
      <c r="K29" s="211">
        <f>L29+N29</f>
        <v>0</v>
      </c>
      <c r="L29" s="212">
        <v>0</v>
      </c>
      <c r="M29" s="675"/>
      <c r="N29" s="213">
        <v>0</v>
      </c>
      <c r="O29" s="670">
        <v>0</v>
      </c>
      <c r="P29" s="671">
        <v>0</v>
      </c>
      <c r="Q29" s="176"/>
      <c r="R29" s="168"/>
      <c r="S29" s="168"/>
      <c r="T29" s="167"/>
    </row>
    <row r="30" spans="1:20" ht="13.5" thickBot="1">
      <c r="A30" s="655"/>
      <c r="B30" s="626"/>
      <c r="C30" s="2570"/>
      <c r="D30" s="4142"/>
      <c r="E30" s="4143"/>
      <c r="F30" s="4144"/>
      <c r="G30" s="2778"/>
      <c r="H30" s="2572"/>
      <c r="I30" s="2573"/>
      <c r="J30" s="97" t="s">
        <v>67</v>
      </c>
      <c r="K30" s="211">
        <f>L30+N30</f>
        <v>0</v>
      </c>
      <c r="L30" s="212">
        <v>0</v>
      </c>
      <c r="M30" s="675"/>
      <c r="N30" s="213">
        <v>0</v>
      </c>
      <c r="O30" s="670">
        <v>0</v>
      </c>
      <c r="P30" s="671">
        <v>0</v>
      </c>
      <c r="Q30" s="176"/>
      <c r="R30" s="168"/>
      <c r="S30" s="168"/>
      <c r="T30" s="167"/>
    </row>
    <row r="31" spans="1:20" ht="9.6" customHeight="1" thickBot="1">
      <c r="A31" s="655"/>
      <c r="B31" s="626"/>
      <c r="C31" s="2570"/>
      <c r="D31" s="4142"/>
      <c r="E31" s="4143"/>
      <c r="F31" s="4144"/>
      <c r="G31" s="2778"/>
      <c r="H31" s="2572"/>
      <c r="I31" s="2573"/>
      <c r="J31" s="31" t="s">
        <v>403</v>
      </c>
      <c r="K31" s="260">
        <f>L31+N31</f>
        <v>0</v>
      </c>
      <c r="L31" s="215">
        <v>0</v>
      </c>
      <c r="M31" s="667">
        <v>0</v>
      </c>
      <c r="N31" s="668">
        <v>0</v>
      </c>
      <c r="O31" s="216">
        <v>0</v>
      </c>
      <c r="P31" s="669">
        <v>0</v>
      </c>
      <c r="Q31" s="170"/>
      <c r="R31" s="618"/>
      <c r="S31" s="618"/>
      <c r="T31" s="181"/>
    </row>
    <row r="32" spans="1:20" ht="13.5" thickBot="1">
      <c r="A32" s="655"/>
      <c r="B32" s="626"/>
      <c r="C32" s="3913"/>
      <c r="D32" s="4145"/>
      <c r="E32" s="4146"/>
      <c r="F32" s="4147"/>
      <c r="G32" s="2779"/>
      <c r="H32" s="2543"/>
      <c r="I32" s="2543"/>
      <c r="J32" s="50" t="s">
        <v>12</v>
      </c>
      <c r="K32" s="201">
        <f t="shared" ref="K32:P32" si="3">SUM(K27:K30)</f>
        <v>9.1999999999999993</v>
      </c>
      <c r="L32" s="201">
        <f t="shared" si="3"/>
        <v>9.1999999999999993</v>
      </c>
      <c r="M32" s="201">
        <f t="shared" si="3"/>
        <v>8.4</v>
      </c>
      <c r="N32" s="677">
        <f t="shared" si="3"/>
        <v>0</v>
      </c>
      <c r="O32" s="207">
        <f t="shared" si="3"/>
        <v>9.5</v>
      </c>
      <c r="P32" s="678">
        <f t="shared" si="3"/>
        <v>10</v>
      </c>
      <c r="Q32" s="170"/>
      <c r="R32" s="171"/>
      <c r="S32" s="171"/>
      <c r="T32" s="172"/>
    </row>
    <row r="33" spans="1:20" ht="24.75" thickBot="1">
      <c r="A33" s="4004" t="s">
        <v>11</v>
      </c>
      <c r="B33" s="3052" t="s">
        <v>11</v>
      </c>
      <c r="C33" s="2538" t="s">
        <v>54</v>
      </c>
      <c r="D33" s="2733"/>
      <c r="E33" s="2734"/>
      <c r="F33" s="2735"/>
      <c r="G33" s="2540" t="s">
        <v>687</v>
      </c>
      <c r="H33" s="3264" t="s">
        <v>40</v>
      </c>
      <c r="I33" s="3115" t="s">
        <v>423</v>
      </c>
      <c r="J33" s="136" t="s">
        <v>52</v>
      </c>
      <c r="K33" s="204">
        <f>L33+N33</f>
        <v>144.60000000000002</v>
      </c>
      <c r="L33" s="205">
        <v>136.30000000000001</v>
      </c>
      <c r="M33" s="664">
        <v>17.3</v>
      </c>
      <c r="N33" s="665">
        <v>8.3000000000000007</v>
      </c>
      <c r="O33" s="206">
        <v>130</v>
      </c>
      <c r="P33" s="666">
        <v>140</v>
      </c>
      <c r="Q33" s="638" t="s">
        <v>689</v>
      </c>
      <c r="R33" s="168">
        <v>1</v>
      </c>
      <c r="S33" s="168">
        <v>1</v>
      </c>
      <c r="T33" s="167">
        <v>1</v>
      </c>
    </row>
    <row r="34" spans="1:20" ht="24.75" thickBot="1">
      <c r="A34" s="4154"/>
      <c r="B34" s="2569"/>
      <c r="C34" s="2570"/>
      <c r="D34" s="2736"/>
      <c r="E34" s="4137"/>
      <c r="F34" s="2738"/>
      <c r="G34" s="2571"/>
      <c r="H34" s="2572"/>
      <c r="I34" s="2573"/>
      <c r="J34" s="97" t="s">
        <v>36</v>
      </c>
      <c r="K34" s="260">
        <f>L34+N34</f>
        <v>150</v>
      </c>
      <c r="L34" s="215">
        <v>150</v>
      </c>
      <c r="M34" s="673"/>
      <c r="N34" s="668">
        <v>0</v>
      </c>
      <c r="O34" s="216">
        <v>157</v>
      </c>
      <c r="P34" s="669">
        <v>160</v>
      </c>
      <c r="Q34" s="180" t="s">
        <v>688</v>
      </c>
      <c r="R34" s="168">
        <v>25</v>
      </c>
      <c r="S34" s="168">
        <v>25</v>
      </c>
      <c r="T34" s="167">
        <v>25</v>
      </c>
    </row>
    <row r="35" spans="1:20" ht="24.75" thickBot="1">
      <c r="A35" s="4154"/>
      <c r="B35" s="2569"/>
      <c r="C35" s="2570"/>
      <c r="D35" s="2736"/>
      <c r="E35" s="4137"/>
      <c r="F35" s="2738"/>
      <c r="G35" s="2571"/>
      <c r="H35" s="2572"/>
      <c r="I35" s="2573"/>
      <c r="J35" s="97" t="s">
        <v>162</v>
      </c>
      <c r="K35" s="211">
        <f>L35+N35</f>
        <v>0</v>
      </c>
      <c r="L35" s="212">
        <v>0</v>
      </c>
      <c r="M35" s="675"/>
      <c r="N35" s="213">
        <v>0</v>
      </c>
      <c r="O35" s="670">
        <v>0</v>
      </c>
      <c r="P35" s="671">
        <v>0</v>
      </c>
      <c r="Q35" s="679" t="s">
        <v>709</v>
      </c>
      <c r="R35" s="168">
        <v>100</v>
      </c>
      <c r="S35" s="168">
        <v>100</v>
      </c>
      <c r="T35" s="167">
        <v>100</v>
      </c>
    </row>
    <row r="36" spans="1:20" ht="13.5" thickBot="1">
      <c r="A36" s="4154"/>
      <c r="B36" s="2569"/>
      <c r="C36" s="2570"/>
      <c r="D36" s="2736"/>
      <c r="E36" s="4137"/>
      <c r="F36" s="2738"/>
      <c r="G36" s="2571"/>
      <c r="H36" s="2572"/>
      <c r="I36" s="2573"/>
      <c r="J36" s="31" t="s">
        <v>403</v>
      </c>
      <c r="K36" s="211">
        <f>L36+N36</f>
        <v>17.600000000000001</v>
      </c>
      <c r="L36" s="215">
        <v>17.600000000000001</v>
      </c>
      <c r="M36" s="673"/>
      <c r="N36" s="668">
        <v>0</v>
      </c>
      <c r="O36" s="216">
        <v>0</v>
      </c>
      <c r="P36" s="669">
        <v>0</v>
      </c>
      <c r="Q36" s="176"/>
      <c r="R36" s="168"/>
      <c r="S36" s="168"/>
      <c r="T36" s="167"/>
    </row>
    <row r="37" spans="1:20" ht="13.5" thickBot="1">
      <c r="A37" s="4005"/>
      <c r="B37" s="3053"/>
      <c r="C37" s="4155"/>
      <c r="D37" s="2739"/>
      <c r="E37" s="2740"/>
      <c r="F37" s="2741"/>
      <c r="G37" s="2541"/>
      <c r="H37" s="4156"/>
      <c r="I37" s="3116"/>
      <c r="J37" s="50" t="s">
        <v>12</v>
      </c>
      <c r="K37" s="201">
        <f t="shared" ref="K37:P37" si="4">SUM(K33:K36)</f>
        <v>312.20000000000005</v>
      </c>
      <c r="L37" s="201">
        <f t="shared" si="4"/>
        <v>303.90000000000003</v>
      </c>
      <c r="M37" s="201">
        <f t="shared" si="4"/>
        <v>17.3</v>
      </c>
      <c r="N37" s="677">
        <f t="shared" si="4"/>
        <v>8.3000000000000007</v>
      </c>
      <c r="O37" s="207">
        <f t="shared" si="4"/>
        <v>287</v>
      </c>
      <c r="P37" s="678">
        <f t="shared" si="4"/>
        <v>300</v>
      </c>
      <c r="Q37" s="170"/>
      <c r="R37" s="171"/>
      <c r="S37" s="171"/>
      <c r="T37" s="172"/>
    </row>
    <row r="38" spans="1:20" ht="13.5" thickBot="1">
      <c r="A38" s="46"/>
      <c r="B38" s="44"/>
      <c r="C38" s="178"/>
      <c r="D38" s="178"/>
      <c r="E38" s="178"/>
      <c r="F38" s="3093" t="s">
        <v>14</v>
      </c>
      <c r="G38" s="3094"/>
      <c r="H38" s="3094"/>
      <c r="I38" s="3094"/>
      <c r="J38" s="3095"/>
      <c r="K38" s="210">
        <f t="shared" ref="K38:P38" si="5">+K37+K32+K26+K19</f>
        <v>1325.73</v>
      </c>
      <c r="L38" s="210">
        <f t="shared" si="5"/>
        <v>1317.43</v>
      </c>
      <c r="M38" s="210">
        <f t="shared" si="5"/>
        <v>673.80000000000007</v>
      </c>
      <c r="N38" s="210">
        <f t="shared" si="5"/>
        <v>8.3000000000000007</v>
      </c>
      <c r="O38" s="210">
        <f t="shared" si="5"/>
        <v>1319.5</v>
      </c>
      <c r="P38" s="210">
        <f t="shared" si="5"/>
        <v>1374</v>
      </c>
      <c r="Q38" s="227"/>
      <c r="R38" s="45"/>
      <c r="S38" s="45"/>
      <c r="T38" s="228"/>
    </row>
    <row r="39" spans="1:20" ht="13.5" thickBot="1">
      <c r="A39" s="234"/>
      <c r="B39" s="4157" t="s">
        <v>462</v>
      </c>
      <c r="C39" s="2984"/>
      <c r="D39" s="2984"/>
      <c r="E39" s="2984"/>
      <c r="F39" s="2984"/>
      <c r="G39" s="2984"/>
      <c r="H39" s="2984"/>
      <c r="I39" s="2984"/>
      <c r="J39" s="2984"/>
      <c r="K39" s="810">
        <f t="shared" ref="K39:P39" si="6">+K36+K24+K16</f>
        <v>48.53</v>
      </c>
      <c r="L39" s="810">
        <f t="shared" si="6"/>
        <v>48.53</v>
      </c>
      <c r="M39" s="495">
        <f t="shared" si="6"/>
        <v>0</v>
      </c>
      <c r="N39" s="495">
        <f t="shared" si="6"/>
        <v>0</v>
      </c>
      <c r="O39" s="495">
        <f t="shared" si="6"/>
        <v>26</v>
      </c>
      <c r="P39" s="495">
        <f t="shared" si="6"/>
        <v>26</v>
      </c>
      <c r="Q39" s="264"/>
      <c r="R39" s="262"/>
      <c r="S39" s="262"/>
      <c r="T39" s="263"/>
    </row>
    <row r="40" spans="1:20" ht="13.5" thickBot="1">
      <c r="A40" s="234"/>
      <c r="B40" s="4157" t="s">
        <v>459</v>
      </c>
      <c r="C40" s="2984"/>
      <c r="D40" s="2984"/>
      <c r="E40" s="2984"/>
      <c r="F40" s="2984"/>
      <c r="G40" s="2984"/>
      <c r="H40" s="2984"/>
      <c r="I40" s="2984"/>
      <c r="J40" s="2984"/>
      <c r="K40" s="266">
        <f t="shared" ref="K40:P40" si="7">+K38-K39</f>
        <v>1277.2</v>
      </c>
      <c r="L40" s="266">
        <f t="shared" si="7"/>
        <v>1268.9000000000001</v>
      </c>
      <c r="M40" s="266">
        <f t="shared" si="7"/>
        <v>673.80000000000007</v>
      </c>
      <c r="N40" s="266">
        <f t="shared" si="7"/>
        <v>8.3000000000000007</v>
      </c>
      <c r="O40" s="266">
        <f t="shared" si="7"/>
        <v>1293.5</v>
      </c>
      <c r="P40" s="266">
        <f t="shared" si="7"/>
        <v>1348</v>
      </c>
      <c r="Q40" s="4148"/>
      <c r="R40" s="4149"/>
      <c r="S40" s="4149"/>
      <c r="T40" s="4150"/>
    </row>
    <row r="41" spans="1:20" ht="13.5" thickBot="1">
      <c r="A41" s="10"/>
      <c r="B41" s="3258" t="s">
        <v>15</v>
      </c>
      <c r="C41" s="3209"/>
      <c r="D41" s="3209"/>
      <c r="E41" s="3209"/>
      <c r="F41" s="3209"/>
      <c r="G41" s="3209"/>
      <c r="H41" s="3209"/>
      <c r="I41" s="3209"/>
      <c r="J41" s="3209"/>
      <c r="K41" s="2132">
        <f t="shared" ref="K41:P41" si="8">+K38</f>
        <v>1325.73</v>
      </c>
      <c r="L41" s="2132">
        <f>+L38</f>
        <v>1317.43</v>
      </c>
      <c r="M41" s="2132">
        <f>+M38</f>
        <v>673.80000000000007</v>
      </c>
      <c r="N41" s="265">
        <f t="shared" si="8"/>
        <v>8.3000000000000007</v>
      </c>
      <c r="O41" s="265">
        <f t="shared" si="8"/>
        <v>1319.5</v>
      </c>
      <c r="P41" s="265">
        <f t="shared" si="8"/>
        <v>1374</v>
      </c>
      <c r="Q41" s="4151"/>
      <c r="R41" s="4152"/>
      <c r="S41" s="4152"/>
      <c r="T41" s="4153"/>
    </row>
    <row r="42" spans="1:20">
      <c r="A42" s="113"/>
      <c r="B42" s="156"/>
      <c r="C42" s="156"/>
      <c r="D42" s="156"/>
      <c r="E42" s="156"/>
      <c r="F42" s="156"/>
      <c r="G42" s="156"/>
      <c r="H42" s="156"/>
      <c r="I42" s="49"/>
      <c r="J42" s="49"/>
      <c r="K42" s="49"/>
      <c r="L42" s="49"/>
      <c r="M42" s="49"/>
      <c r="N42" s="49"/>
      <c r="O42" s="49"/>
      <c r="P42" s="49"/>
      <c r="Q42" s="134"/>
      <c r="R42" s="134"/>
      <c r="S42" s="134"/>
      <c r="T42" s="134"/>
    </row>
    <row r="43" spans="1:20">
      <c r="A43" s="113"/>
      <c r="B43" s="156"/>
      <c r="C43" s="156"/>
      <c r="D43" s="156"/>
      <c r="E43" s="156"/>
      <c r="F43" s="156"/>
      <c r="G43" s="156"/>
      <c r="H43" s="156"/>
      <c r="I43" s="619"/>
      <c r="J43" s="619"/>
      <c r="K43" s="619"/>
      <c r="L43" s="619"/>
      <c r="M43" s="619"/>
      <c r="N43" s="619"/>
      <c r="O43" s="619"/>
      <c r="P43" s="619"/>
      <c r="Q43" s="134"/>
      <c r="R43" s="134"/>
      <c r="S43" s="134"/>
      <c r="T43" s="134"/>
    </row>
    <row r="44" spans="1:20" s="33" customFormat="1" ht="15.75">
      <c r="A44" s="113"/>
      <c r="B44" s="156"/>
      <c r="C44" s="156"/>
      <c r="D44" s="156"/>
      <c r="E44" s="156"/>
      <c r="F44" s="156"/>
      <c r="G44" s="156"/>
      <c r="H44" s="156"/>
      <c r="I44" s="630"/>
      <c r="J44" s="630"/>
      <c r="K44" s="630"/>
      <c r="L44" s="630"/>
      <c r="M44" s="630"/>
      <c r="N44" s="630"/>
      <c r="O44" s="630"/>
      <c r="P44" s="630"/>
      <c r="Q44" s="134"/>
      <c r="R44" s="134"/>
      <c r="S44" s="134"/>
      <c r="T44" s="134"/>
    </row>
    <row r="45" spans="1:20" s="33" customFormat="1" ht="15.75">
      <c r="A45" s="113"/>
      <c r="B45" s="156"/>
      <c r="C45" s="156"/>
      <c r="D45" s="156"/>
      <c r="E45" s="156"/>
      <c r="F45" s="156"/>
      <c r="G45" s="156"/>
      <c r="H45" s="156"/>
      <c r="I45" s="630"/>
      <c r="J45" s="630"/>
      <c r="K45" s="630"/>
      <c r="L45" s="630"/>
      <c r="M45" s="630"/>
      <c r="N45" s="630"/>
      <c r="O45" s="630"/>
      <c r="P45" s="630"/>
      <c r="Q45" s="134"/>
      <c r="R45" s="134"/>
      <c r="S45" s="134"/>
      <c r="T45" s="134"/>
    </row>
    <row r="46" spans="1:20" s="33" customFormat="1" ht="16.149999999999999" customHeight="1" thickBot="1">
      <c r="A46" s="113"/>
      <c r="B46" s="156"/>
      <c r="C46" s="156"/>
      <c r="D46" s="156"/>
      <c r="E46" s="156"/>
      <c r="F46" s="156"/>
      <c r="G46" s="156"/>
      <c r="H46" s="156"/>
      <c r="I46" s="3653" t="s">
        <v>16</v>
      </c>
      <c r="J46" s="3653"/>
      <c r="K46" s="3653"/>
      <c r="L46" s="3653"/>
      <c r="M46" s="3653"/>
      <c r="N46" s="3653"/>
      <c r="O46" s="657"/>
      <c r="P46" s="657"/>
      <c r="Q46" s="134"/>
      <c r="R46" s="134"/>
      <c r="S46" s="134"/>
      <c r="T46" s="134"/>
    </row>
    <row r="47" spans="1:20" ht="46.9" customHeight="1" thickBot="1">
      <c r="A47" s="34"/>
      <c r="B47" s="34"/>
      <c r="C47" s="34"/>
      <c r="D47" s="34"/>
      <c r="E47" s="34"/>
      <c r="F47" s="2590" t="s">
        <v>17</v>
      </c>
      <c r="G47" s="2591"/>
      <c r="H47" s="2591"/>
      <c r="I47" s="2591"/>
      <c r="J47" s="2592"/>
      <c r="K47" s="2593" t="s">
        <v>327</v>
      </c>
      <c r="L47" s="2594"/>
      <c r="M47" s="2594"/>
      <c r="N47" s="2595"/>
      <c r="O47" s="34"/>
      <c r="P47" s="34"/>
      <c r="Q47" s="131"/>
      <c r="R47" s="131"/>
      <c r="S47" s="131"/>
      <c r="T47" s="131"/>
    </row>
    <row r="48" spans="1:20" ht="13.5" thickBot="1">
      <c r="A48" s="34"/>
      <c r="B48" s="34"/>
      <c r="C48" s="34"/>
      <c r="D48" s="34"/>
      <c r="E48" s="34"/>
      <c r="F48" s="2583" t="s">
        <v>18</v>
      </c>
      <c r="G48" s="2584"/>
      <c r="H48" s="2584"/>
      <c r="I48" s="2584"/>
      <c r="J48" s="2585"/>
      <c r="K48" s="4179">
        <f>K49+K50+K51+K52+K53+K54+K55</f>
        <v>1325.73</v>
      </c>
      <c r="L48" s="4180"/>
      <c r="M48" s="4180"/>
      <c r="N48" s="4181"/>
      <c r="O48" s="34"/>
      <c r="P48" s="34"/>
      <c r="Q48" s="131"/>
      <c r="R48" s="131"/>
      <c r="S48" s="131"/>
      <c r="T48" s="131"/>
    </row>
    <row r="49" spans="1:20">
      <c r="A49" s="34"/>
      <c r="B49" s="34"/>
      <c r="C49" s="34"/>
      <c r="D49" s="34"/>
      <c r="E49" s="34"/>
      <c r="F49" s="2610" t="s">
        <v>59</v>
      </c>
      <c r="G49" s="2611"/>
      <c r="H49" s="2611"/>
      <c r="I49" s="2611"/>
      <c r="J49" s="2612"/>
      <c r="K49" s="4182">
        <v>221</v>
      </c>
      <c r="L49" s="4183"/>
      <c r="M49" s="4183"/>
      <c r="N49" s="4184"/>
      <c r="O49" s="34"/>
      <c r="P49" s="34"/>
      <c r="Q49" s="131"/>
      <c r="R49" s="131"/>
      <c r="S49" s="131"/>
      <c r="T49" s="131"/>
    </row>
    <row r="50" spans="1:20">
      <c r="A50" s="34"/>
      <c r="B50" s="34"/>
      <c r="C50" s="34"/>
      <c r="D50" s="34"/>
      <c r="E50" s="34"/>
      <c r="F50" s="2616" t="s">
        <v>60</v>
      </c>
      <c r="G50" s="2617"/>
      <c r="H50" s="2617"/>
      <c r="I50" s="2617"/>
      <c r="J50" s="2618"/>
      <c r="K50" s="4177"/>
      <c r="L50" s="4173"/>
      <c r="M50" s="4173"/>
      <c r="N50" s="4174"/>
      <c r="O50" s="34"/>
      <c r="P50" s="34"/>
      <c r="Q50" s="131"/>
      <c r="R50" s="131"/>
      <c r="S50" s="131"/>
      <c r="T50" s="131"/>
    </row>
    <row r="51" spans="1:20">
      <c r="A51" s="34"/>
      <c r="B51" s="34"/>
      <c r="C51" s="34"/>
      <c r="D51" s="34"/>
      <c r="E51" s="34"/>
      <c r="F51" s="2676" t="s">
        <v>691</v>
      </c>
      <c r="G51" s="4175"/>
      <c r="H51" s="4175"/>
      <c r="I51" s="4175"/>
      <c r="J51" s="4178"/>
      <c r="K51" s="4177">
        <v>0.8</v>
      </c>
      <c r="L51" s="4173"/>
      <c r="M51" s="4173"/>
      <c r="N51" s="4174"/>
      <c r="O51" s="34"/>
      <c r="P51" s="34"/>
      <c r="Q51" s="131"/>
      <c r="R51" s="131"/>
      <c r="S51" s="131"/>
      <c r="T51" s="131"/>
    </row>
    <row r="52" spans="1:20" ht="24" customHeight="1">
      <c r="A52" s="34"/>
      <c r="B52" s="34"/>
      <c r="C52" s="34"/>
      <c r="D52" s="34"/>
      <c r="E52" s="34"/>
      <c r="F52" s="2676" t="s">
        <v>72</v>
      </c>
      <c r="G52" s="4175"/>
      <c r="H52" s="4175"/>
      <c r="I52" s="4175"/>
      <c r="J52" s="4178"/>
      <c r="K52" s="4177">
        <v>824.4</v>
      </c>
      <c r="L52" s="4173"/>
      <c r="M52" s="4173"/>
      <c r="N52" s="4174"/>
      <c r="O52" s="34"/>
      <c r="P52" s="34"/>
      <c r="Q52" s="131"/>
      <c r="R52" s="131"/>
      <c r="S52" s="131"/>
      <c r="T52" s="131"/>
    </row>
    <row r="53" spans="1:20">
      <c r="A53" s="34"/>
      <c r="B53" s="34"/>
      <c r="C53" s="34"/>
      <c r="D53" s="34"/>
      <c r="E53" s="34"/>
      <c r="F53" s="2616" t="s">
        <v>73</v>
      </c>
      <c r="G53" s="4160"/>
      <c r="H53" s="4160"/>
      <c r="I53" s="4160"/>
      <c r="J53" s="4161"/>
      <c r="K53" s="4162">
        <f>K33+K17</f>
        <v>144.90000000000003</v>
      </c>
      <c r="L53" s="4163"/>
      <c r="M53" s="4163"/>
      <c r="N53" s="4164"/>
      <c r="O53" s="34"/>
      <c r="P53" s="34"/>
      <c r="Q53" s="131"/>
      <c r="R53" s="131"/>
      <c r="S53" s="131"/>
      <c r="T53" s="131"/>
    </row>
    <row r="54" spans="1:20">
      <c r="A54" s="34"/>
      <c r="B54" s="34"/>
      <c r="C54" s="34"/>
      <c r="D54" s="34"/>
      <c r="E54" s="34"/>
      <c r="F54" s="2616" t="s">
        <v>430</v>
      </c>
      <c r="G54" s="4160"/>
      <c r="H54" s="4160"/>
      <c r="I54" s="4160"/>
      <c r="J54" s="4161"/>
      <c r="K54" s="4165">
        <v>48.53</v>
      </c>
      <c r="L54" s="4166"/>
      <c r="M54" s="4166"/>
      <c r="N54" s="4167"/>
      <c r="O54" s="34"/>
      <c r="P54" s="34"/>
      <c r="Q54" s="131"/>
      <c r="R54" s="131"/>
      <c r="S54" s="131"/>
      <c r="T54" s="131"/>
    </row>
    <row r="55" spans="1:20" s="33" customFormat="1" ht="13.5" thickBot="1">
      <c r="A55" s="34"/>
      <c r="B55" s="34"/>
      <c r="C55" s="34"/>
      <c r="D55" s="34"/>
      <c r="E55" s="34"/>
      <c r="F55" s="3236" t="s">
        <v>62</v>
      </c>
      <c r="G55" s="3023"/>
      <c r="H55" s="3023"/>
      <c r="I55" s="3023"/>
      <c r="J55" s="3024"/>
      <c r="K55" s="4173">
        <v>86.1</v>
      </c>
      <c r="L55" s="4173"/>
      <c r="M55" s="4173"/>
      <c r="N55" s="4174"/>
      <c r="O55" s="34"/>
      <c r="P55" s="34"/>
      <c r="Q55" s="131"/>
      <c r="R55" s="131"/>
      <c r="S55" s="131"/>
      <c r="T55" s="131"/>
    </row>
    <row r="56" spans="1:20" ht="13.5" thickBot="1">
      <c r="A56" s="34"/>
      <c r="B56" s="34"/>
      <c r="C56" s="34"/>
      <c r="D56" s="34"/>
      <c r="E56" s="34"/>
      <c r="F56" s="3219" t="s">
        <v>19</v>
      </c>
      <c r="G56" s="4168"/>
      <c r="H56" s="4168"/>
      <c r="I56" s="4168"/>
      <c r="J56" s="4169"/>
      <c r="K56" s="4170">
        <f>SUM(K57:N57)</f>
        <v>0</v>
      </c>
      <c r="L56" s="4171"/>
      <c r="M56" s="4171"/>
      <c r="N56" s="4172"/>
      <c r="O56" s="34"/>
      <c r="P56" s="34"/>
      <c r="Q56" s="656"/>
      <c r="R56" s="131"/>
      <c r="S56" s="131"/>
      <c r="T56" s="131"/>
    </row>
    <row r="57" spans="1:20" ht="13.5" thickBot="1">
      <c r="A57" s="34"/>
      <c r="B57" s="34"/>
      <c r="C57" s="34"/>
      <c r="D57" s="34"/>
      <c r="E57" s="34"/>
      <c r="F57" s="2676" t="s">
        <v>63</v>
      </c>
      <c r="G57" s="4175"/>
      <c r="H57" s="4175"/>
      <c r="I57" s="4175"/>
      <c r="J57" s="4176"/>
      <c r="K57" s="4173"/>
      <c r="L57" s="4173"/>
      <c r="M57" s="4173"/>
      <c r="N57" s="4174"/>
      <c r="O57" s="34"/>
      <c r="P57" s="34"/>
      <c r="Q57" s="131"/>
      <c r="R57" s="131"/>
      <c r="S57" s="131"/>
      <c r="T57" s="131"/>
    </row>
    <row r="58" spans="1:20" ht="13.5" thickBot="1">
      <c r="A58" s="34"/>
      <c r="B58" s="34"/>
      <c r="C58" s="34"/>
      <c r="D58" s="34"/>
      <c r="E58" s="34"/>
      <c r="F58" s="3230" t="s">
        <v>20</v>
      </c>
      <c r="G58" s="4158"/>
      <c r="H58" s="4158"/>
      <c r="I58" s="4158"/>
      <c r="J58" s="4159"/>
      <c r="K58" s="3020">
        <f>K56+K48</f>
        <v>1325.73</v>
      </c>
      <c r="L58" s="3020"/>
      <c r="M58" s="3020"/>
      <c r="N58" s="3021"/>
      <c r="O58" s="34"/>
      <c r="P58" s="493"/>
      <c r="Q58" s="131"/>
      <c r="R58" s="131"/>
      <c r="S58" s="131"/>
      <c r="T58" s="131"/>
    </row>
    <row r="59" spans="1:20">
      <c r="B59" s="619"/>
      <c r="C59" s="619"/>
      <c r="D59" s="619"/>
      <c r="E59" s="619"/>
      <c r="F59" s="619"/>
      <c r="G59" s="619"/>
      <c r="H59" s="619"/>
      <c r="I59" s="619"/>
      <c r="J59" s="619"/>
      <c r="K59" s="619"/>
      <c r="L59" s="619"/>
      <c r="M59" s="619"/>
      <c r="N59" s="619"/>
      <c r="O59" s="619"/>
      <c r="P59" s="619"/>
      <c r="Q59" s="619"/>
      <c r="R59" s="619"/>
      <c r="S59" s="619"/>
      <c r="T59" s="619"/>
    </row>
    <row r="60" spans="1:20">
      <c r="B60" s="619"/>
      <c r="C60" s="619"/>
      <c r="D60" s="619"/>
      <c r="E60" s="619"/>
      <c r="F60" s="619"/>
      <c r="G60" s="619"/>
      <c r="H60" s="619"/>
      <c r="I60" s="619"/>
      <c r="J60" s="619"/>
      <c r="K60" s="619"/>
      <c r="L60" s="619"/>
      <c r="M60" s="619"/>
      <c r="N60" s="619"/>
      <c r="O60" s="619"/>
      <c r="P60" s="619"/>
      <c r="Q60" s="619"/>
      <c r="R60" s="619"/>
      <c r="S60" s="619"/>
      <c r="T60" s="619"/>
    </row>
  </sheetData>
  <mergeCells count="79">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 ref="F58:J58"/>
    <mergeCell ref="K58:N58"/>
    <mergeCell ref="F53:J53"/>
    <mergeCell ref="K53:N53"/>
    <mergeCell ref="F54:J54"/>
    <mergeCell ref="K54:N54"/>
    <mergeCell ref="F56:J56"/>
    <mergeCell ref="K56:N56"/>
    <mergeCell ref="F55:J55"/>
    <mergeCell ref="K55:N55"/>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275</v>
      </c>
    </row>
    <row r="16" spans="2:3" ht="13.9" customHeight="1">
      <c r="B16" s="3">
        <v>12</v>
      </c>
      <c r="C16" s="4" t="s">
        <v>276</v>
      </c>
    </row>
    <row r="17" spans="2:3" ht="14.25" customHeight="1">
      <c r="B17" s="3">
        <v>13</v>
      </c>
      <c r="C17" s="4" t="s">
        <v>47</v>
      </c>
    </row>
    <row r="18" spans="2:3" ht="14.25" customHeight="1">
      <c r="B18" s="3">
        <v>14</v>
      </c>
      <c r="C18" s="4" t="s">
        <v>43</v>
      </c>
    </row>
    <row r="19" spans="2:3" ht="14.45" customHeight="1">
      <c r="B19" s="3">
        <v>15</v>
      </c>
      <c r="C19" s="4" t="s">
        <v>274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5"/>
  <sheetViews>
    <sheetView topLeftCell="A230" workbookViewId="0">
      <selection activeCell="AA251" sqref="AA251"/>
    </sheetView>
  </sheetViews>
  <sheetFormatPr defaultRowHeight="12.75"/>
  <cols>
    <col min="1" max="2" width="2.5703125" customWidth="1"/>
    <col min="3" max="3" width="1.42578125" customWidth="1"/>
    <col min="4" max="4" width="1.5703125" customWidth="1"/>
    <col min="5" max="5" width="1.85546875" customWidth="1"/>
    <col min="6" max="6" width="24.1406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25" ht="45.6" customHeight="1">
      <c r="A1" s="1873"/>
      <c r="B1" s="1873"/>
      <c r="C1" s="1873"/>
      <c r="D1" s="1873"/>
      <c r="E1" s="1873"/>
      <c r="F1" s="1873"/>
      <c r="G1" s="1873"/>
      <c r="H1" s="1873"/>
      <c r="I1" s="1873"/>
      <c r="J1" s="1873"/>
      <c r="K1" s="1873"/>
      <c r="L1" s="1873"/>
      <c r="M1" s="1873"/>
      <c r="N1" s="1873"/>
      <c r="O1" s="1873"/>
      <c r="P1" s="2848" t="s">
        <v>837</v>
      </c>
      <c r="Q1" s="2848"/>
      <c r="R1" s="2848"/>
      <c r="S1" s="2848"/>
      <c r="T1" s="1873"/>
      <c r="U1" s="1873"/>
      <c r="V1" s="1873"/>
      <c r="W1" s="1873"/>
      <c r="X1" s="1873"/>
      <c r="Y1" s="1873"/>
    </row>
    <row r="2" spans="1:25" ht="15.75">
      <c r="A2" s="34"/>
      <c r="B2" s="34"/>
      <c r="C2" s="34"/>
      <c r="D2" s="34"/>
      <c r="E2" s="34"/>
      <c r="F2" s="34"/>
      <c r="G2" s="109" t="s">
        <v>74</v>
      </c>
      <c r="H2" s="109"/>
      <c r="I2" s="110"/>
      <c r="J2" s="109"/>
      <c r="K2" s="109"/>
      <c r="L2" s="109"/>
      <c r="M2" s="109"/>
      <c r="N2" s="109"/>
      <c r="O2" s="109"/>
      <c r="P2" s="109"/>
      <c r="Q2" s="34"/>
      <c r="R2" s="34"/>
      <c r="S2" s="34"/>
      <c r="T2" s="34"/>
      <c r="U2" s="34"/>
      <c r="V2" s="34"/>
      <c r="W2" s="34"/>
      <c r="X2" s="34"/>
      <c r="Y2" s="34"/>
    </row>
    <row r="3" spans="1:25" ht="13.9" customHeight="1" thickBot="1">
      <c r="A3" s="9"/>
      <c r="B3" s="9"/>
      <c r="C3" s="9"/>
      <c r="D3" s="9"/>
      <c r="E3" s="9"/>
      <c r="F3" s="2624" t="s">
        <v>33</v>
      </c>
      <c r="G3" s="2624"/>
      <c r="H3" s="2624"/>
      <c r="I3" s="2624"/>
      <c r="J3" s="2624"/>
      <c r="K3" s="2624"/>
      <c r="L3" s="2624"/>
      <c r="M3" s="2624"/>
      <c r="N3" s="2624"/>
      <c r="O3" s="2624"/>
      <c r="P3" s="2624"/>
      <c r="Q3" s="2624"/>
      <c r="R3" s="2624"/>
      <c r="S3" s="2624"/>
      <c r="T3" s="2624"/>
      <c r="U3" s="2624"/>
      <c r="V3" s="2624"/>
      <c r="W3" s="2624"/>
      <c r="X3" s="2624"/>
      <c r="Y3" s="2624"/>
    </row>
    <row r="4" spans="1:25" ht="45" customHeight="1">
      <c r="A4" s="2628" t="s">
        <v>1</v>
      </c>
      <c r="B4" s="2628" t="s">
        <v>2</v>
      </c>
      <c r="C4" s="1894"/>
      <c r="D4" s="1894"/>
      <c r="E4" s="1894"/>
      <c r="F4" s="2849" t="s">
        <v>3</v>
      </c>
      <c r="G4" s="2634" t="s">
        <v>4</v>
      </c>
      <c r="H4" s="2637" t="s">
        <v>5</v>
      </c>
      <c r="I4" s="2634" t="s">
        <v>6</v>
      </c>
      <c r="J4" s="2643" t="s">
        <v>325</v>
      </c>
      <c r="K4" s="2644"/>
      <c r="L4" s="2644"/>
      <c r="M4" s="2645"/>
      <c r="N4" s="2646" t="s">
        <v>262</v>
      </c>
      <c r="O4" s="2640" t="s">
        <v>396</v>
      </c>
      <c r="P4" s="2649" t="s">
        <v>21</v>
      </c>
      <c r="Q4" s="2650"/>
      <c r="R4" s="2650"/>
      <c r="S4" s="2651"/>
      <c r="T4" s="34"/>
      <c r="U4" s="34"/>
      <c r="V4" s="34"/>
      <c r="W4" s="34"/>
      <c r="X4" s="34"/>
      <c r="Y4" s="34"/>
    </row>
    <row r="5" spans="1:25" ht="13.15" customHeight="1">
      <c r="A5" s="2629"/>
      <c r="B5" s="2629"/>
      <c r="C5" s="1895"/>
      <c r="D5" s="1895"/>
      <c r="E5" s="1895"/>
      <c r="F5" s="2850"/>
      <c r="G5" s="2635"/>
      <c r="H5" s="2638"/>
      <c r="I5" s="2635"/>
      <c r="J5" s="2652" t="s">
        <v>7</v>
      </c>
      <c r="K5" s="2654" t="s">
        <v>8</v>
      </c>
      <c r="L5" s="2654"/>
      <c r="M5" s="2655" t="s">
        <v>75</v>
      </c>
      <c r="N5" s="2647"/>
      <c r="O5" s="2641"/>
      <c r="P5" s="2657" t="s">
        <v>32</v>
      </c>
      <c r="Q5" s="2659" t="s">
        <v>440</v>
      </c>
      <c r="R5" s="2659"/>
      <c r="S5" s="2660"/>
      <c r="T5" s="34"/>
      <c r="U5" s="34"/>
      <c r="V5" s="34"/>
      <c r="W5" s="34"/>
      <c r="X5" s="34"/>
      <c r="Y5" s="34"/>
    </row>
    <row r="6" spans="1:25" ht="96.6" customHeight="1" thickBot="1">
      <c r="A6" s="2630"/>
      <c r="B6" s="2630"/>
      <c r="C6" s="1896"/>
      <c r="D6" s="1896"/>
      <c r="E6" s="1896"/>
      <c r="F6" s="2851"/>
      <c r="G6" s="2636"/>
      <c r="H6" s="2639"/>
      <c r="I6" s="2636"/>
      <c r="J6" s="2653"/>
      <c r="K6" s="1865" t="s">
        <v>7</v>
      </c>
      <c r="L6" s="1865" t="s">
        <v>10</v>
      </c>
      <c r="M6" s="2656"/>
      <c r="N6" s="2648"/>
      <c r="O6" s="2642"/>
      <c r="P6" s="2658"/>
      <c r="Q6" s="36" t="s">
        <v>233</v>
      </c>
      <c r="R6" s="36" t="s">
        <v>261</v>
      </c>
      <c r="S6" s="37" t="s">
        <v>326</v>
      </c>
      <c r="T6" s="34"/>
      <c r="U6" s="34"/>
      <c r="V6" s="34"/>
      <c r="W6" s="34"/>
      <c r="X6" s="34"/>
      <c r="Y6" s="34"/>
    </row>
    <row r="7" spans="1:25" ht="13.5" thickBot="1">
      <c r="A7" s="2844" t="s">
        <v>76</v>
      </c>
      <c r="B7" s="2844"/>
      <c r="C7" s="2844"/>
      <c r="D7" s="2844"/>
      <c r="E7" s="2844"/>
      <c r="F7" s="2844"/>
      <c r="G7" s="2844"/>
      <c r="H7" s="2844"/>
      <c r="I7" s="2844"/>
      <c r="J7" s="2844"/>
      <c r="K7" s="2844"/>
      <c r="L7" s="2844"/>
      <c r="M7" s="2844"/>
      <c r="N7" s="2844"/>
      <c r="O7" s="2844"/>
      <c r="P7" s="2844"/>
      <c r="Q7" s="2844"/>
      <c r="R7" s="2844"/>
      <c r="S7" s="2845"/>
      <c r="T7" s="34"/>
      <c r="U7" s="34"/>
      <c r="V7" s="34"/>
      <c r="W7" s="34"/>
      <c r="X7" s="34"/>
      <c r="Y7" s="34"/>
    </row>
    <row r="8" spans="1:25" ht="13.9" customHeight="1" thickBot="1">
      <c r="A8" s="14" t="s">
        <v>11</v>
      </c>
      <c r="B8" s="2846" t="s">
        <v>77</v>
      </c>
      <c r="C8" s="2846"/>
      <c r="D8" s="2846"/>
      <c r="E8" s="2846"/>
      <c r="F8" s="2846"/>
      <c r="G8" s="2846"/>
      <c r="H8" s="2846"/>
      <c r="I8" s="2846"/>
      <c r="J8" s="2846"/>
      <c r="K8" s="2846"/>
      <c r="L8" s="2846"/>
      <c r="M8" s="2846"/>
      <c r="N8" s="2846"/>
      <c r="O8" s="2846"/>
      <c r="P8" s="2846"/>
      <c r="Q8" s="2846"/>
      <c r="R8" s="2846"/>
      <c r="S8" s="2847"/>
      <c r="T8" s="34"/>
      <c r="U8" s="34"/>
      <c r="V8" s="34"/>
      <c r="W8" s="34"/>
      <c r="X8" s="34"/>
      <c r="Y8" s="34"/>
    </row>
    <row r="9" spans="1:25" ht="13.15" customHeight="1">
      <c r="A9" s="2745" t="s">
        <v>11</v>
      </c>
      <c r="B9" s="2748" t="s">
        <v>11</v>
      </c>
      <c r="C9" s="2751"/>
      <c r="D9" s="2752"/>
      <c r="E9" s="2753"/>
      <c r="F9" s="2788" t="s">
        <v>78</v>
      </c>
      <c r="G9" s="2542" t="s">
        <v>40</v>
      </c>
      <c r="H9" s="2544" t="s">
        <v>66</v>
      </c>
      <c r="I9" s="1979" t="s">
        <v>79</v>
      </c>
      <c r="J9" s="1051">
        <f>K9+M9</f>
        <v>1556.1999999999998</v>
      </c>
      <c r="K9" s="1050">
        <f>K15+K21+K27+K33+K39+K45+K51+K57+K63</f>
        <v>0</v>
      </c>
      <c r="L9" s="1050">
        <f t="shared" ref="L9:O13" si="0">L15+L21+L27+L33+L39+L45+L51+L57+L63</f>
        <v>0</v>
      </c>
      <c r="M9" s="1050">
        <f t="shared" si="0"/>
        <v>1556.1999999999998</v>
      </c>
      <c r="N9" s="1050">
        <f t="shared" si="0"/>
        <v>44.25</v>
      </c>
      <c r="O9" s="1050">
        <f t="shared" si="0"/>
        <v>34.35</v>
      </c>
      <c r="P9" s="1980"/>
      <c r="Q9" s="1981"/>
      <c r="R9" s="1982"/>
      <c r="S9" s="1890"/>
      <c r="T9" s="34"/>
      <c r="U9" s="34"/>
      <c r="V9" s="34"/>
      <c r="W9" s="34"/>
      <c r="X9" s="34"/>
      <c r="Y9" s="34"/>
    </row>
    <row r="10" spans="1:25">
      <c r="A10" s="2746"/>
      <c r="B10" s="2749"/>
      <c r="C10" s="2754"/>
      <c r="D10" s="2755"/>
      <c r="E10" s="2756"/>
      <c r="F10" s="2789"/>
      <c r="G10" s="2572"/>
      <c r="H10" s="2764"/>
      <c r="I10" s="1983" t="s">
        <v>67</v>
      </c>
      <c r="J10" s="214">
        <f>K10+M10</f>
        <v>2761.9</v>
      </c>
      <c r="K10" s="1984">
        <f>K16+K22+K28+K34+K40+K46+K52+K58+K64</f>
        <v>17.900000000000002</v>
      </c>
      <c r="L10" s="1984">
        <f t="shared" si="0"/>
        <v>10.1</v>
      </c>
      <c r="M10" s="1984">
        <f t="shared" si="0"/>
        <v>2744</v>
      </c>
      <c r="N10" s="1984">
        <f t="shared" si="0"/>
        <v>590</v>
      </c>
      <c r="O10" s="1984">
        <f t="shared" si="0"/>
        <v>346.7</v>
      </c>
      <c r="P10" s="1985"/>
      <c r="Q10" s="782"/>
      <c r="R10" s="1986"/>
      <c r="S10" s="1891"/>
      <c r="T10" s="34"/>
      <c r="U10" s="34"/>
      <c r="V10" s="34"/>
      <c r="W10" s="34"/>
      <c r="X10" s="34"/>
      <c r="Y10" s="34"/>
    </row>
    <row r="11" spans="1:25">
      <c r="A11" s="2746"/>
      <c r="B11" s="2749"/>
      <c r="C11" s="2754"/>
      <c r="D11" s="2755"/>
      <c r="E11" s="2756"/>
      <c r="F11" s="2789"/>
      <c r="G11" s="2763"/>
      <c r="H11" s="2765"/>
      <c r="I11" s="1983" t="s">
        <v>36</v>
      </c>
      <c r="J11" s="214">
        <f>K11+M11</f>
        <v>7.6</v>
      </c>
      <c r="K11" s="1984">
        <f>K17+K23+K29+K35+K41+K47+K53+K59+K65</f>
        <v>7.6</v>
      </c>
      <c r="L11" s="1984">
        <f t="shared" si="0"/>
        <v>7.3000000000000007</v>
      </c>
      <c r="M11" s="1984">
        <f t="shared" si="0"/>
        <v>0</v>
      </c>
      <c r="N11" s="1984">
        <f t="shared" si="0"/>
        <v>0</v>
      </c>
      <c r="O11" s="1984">
        <f t="shared" si="0"/>
        <v>0</v>
      </c>
      <c r="P11" s="1985"/>
      <c r="Q11" s="1987"/>
      <c r="R11" s="1986"/>
      <c r="S11" s="516"/>
      <c r="T11" s="34"/>
      <c r="U11" s="34"/>
      <c r="V11" s="34"/>
      <c r="W11" s="34"/>
      <c r="X11" s="34"/>
      <c r="Y11" s="34"/>
    </row>
    <row r="12" spans="1:25">
      <c r="A12" s="2746"/>
      <c r="B12" s="2749"/>
      <c r="C12" s="2754"/>
      <c r="D12" s="2755"/>
      <c r="E12" s="2756"/>
      <c r="F12" s="2789"/>
      <c r="G12" s="2763"/>
      <c r="H12" s="2763"/>
      <c r="I12" s="1988" t="s">
        <v>403</v>
      </c>
      <c r="J12" s="214">
        <f>K12+M12</f>
        <v>2486.6799999999998</v>
      </c>
      <c r="K12" s="1984">
        <f>K18+K24+K30+K36+K42+K48+K54+K60+K66</f>
        <v>3.6</v>
      </c>
      <c r="L12" s="1984">
        <f t="shared" si="0"/>
        <v>0</v>
      </c>
      <c r="M12" s="1984">
        <f t="shared" si="0"/>
        <v>2483.08</v>
      </c>
      <c r="N12" s="1984">
        <f t="shared" si="0"/>
        <v>0</v>
      </c>
      <c r="O12" s="1984">
        <f t="shared" si="0"/>
        <v>0</v>
      </c>
      <c r="P12" s="1989"/>
      <c r="Q12" s="1987"/>
      <c r="R12" s="1986"/>
      <c r="S12" s="516"/>
      <c r="T12" s="34"/>
      <c r="U12" s="34"/>
      <c r="V12" s="34"/>
      <c r="W12" s="34"/>
      <c r="X12" s="34"/>
      <c r="Y12" s="34"/>
    </row>
    <row r="13" spans="1:25" ht="13.5" thickBot="1">
      <c r="A13" s="2746"/>
      <c r="B13" s="2749"/>
      <c r="C13" s="2754"/>
      <c r="D13" s="2755"/>
      <c r="E13" s="2756"/>
      <c r="F13" s="2789"/>
      <c r="G13" s="2763"/>
      <c r="H13" s="2763"/>
      <c r="I13" s="1990" t="s">
        <v>52</v>
      </c>
      <c r="J13" s="1057">
        <f>K13+M13</f>
        <v>0</v>
      </c>
      <c r="K13" s="1991">
        <f>K19+K25+K31+K37+K43+K49+K55+K61+K67</f>
        <v>0</v>
      </c>
      <c r="L13" s="1991">
        <f t="shared" si="0"/>
        <v>0</v>
      </c>
      <c r="M13" s="1991">
        <f t="shared" si="0"/>
        <v>0</v>
      </c>
      <c r="N13" s="1991">
        <f t="shared" si="0"/>
        <v>0</v>
      </c>
      <c r="O13" s="1991">
        <f t="shared" si="0"/>
        <v>0</v>
      </c>
      <c r="P13" s="1989"/>
      <c r="Q13" s="1987"/>
      <c r="R13" s="1986"/>
      <c r="S13" s="516"/>
      <c r="T13" s="34"/>
      <c r="U13" s="34"/>
      <c r="V13" s="34"/>
      <c r="W13" s="34"/>
      <c r="X13" s="34"/>
      <c r="Y13" s="34"/>
    </row>
    <row r="14" spans="1:25" ht="13.5" thickBot="1">
      <c r="A14" s="2747"/>
      <c r="B14" s="2750"/>
      <c r="C14" s="2757"/>
      <c r="D14" s="2758"/>
      <c r="E14" s="2759"/>
      <c r="F14" s="2790"/>
      <c r="G14" s="2543"/>
      <c r="H14" s="2543"/>
      <c r="I14" s="15" t="s">
        <v>12</v>
      </c>
      <c r="J14" s="85">
        <f>J9+J10+J13+J11+J12</f>
        <v>6812.380000000001</v>
      </c>
      <c r="K14" s="85">
        <f t="shared" ref="K14:O14" si="1">K9+K10+K13+K11+K12</f>
        <v>29.1</v>
      </c>
      <c r="L14" s="85">
        <f t="shared" si="1"/>
        <v>17.399999999999999</v>
      </c>
      <c r="M14" s="85">
        <f t="shared" si="1"/>
        <v>6783.28</v>
      </c>
      <c r="N14" s="85">
        <f t="shared" si="1"/>
        <v>634.25</v>
      </c>
      <c r="O14" s="85">
        <f t="shared" si="1"/>
        <v>381.05</v>
      </c>
      <c r="P14" s="1992"/>
      <c r="Q14" s="615"/>
      <c r="R14" s="1993"/>
      <c r="S14" s="517"/>
      <c r="T14" s="34"/>
      <c r="U14" s="34"/>
      <c r="V14" s="34"/>
      <c r="W14" s="34"/>
      <c r="X14" s="34"/>
      <c r="Y14" s="34"/>
    </row>
    <row r="15" spans="1:25" ht="13.15" customHeight="1">
      <c r="A15" s="2745"/>
      <c r="B15" s="2748"/>
      <c r="C15" s="2751"/>
      <c r="D15" s="2752"/>
      <c r="E15" s="2753"/>
      <c r="F15" s="2760" t="s">
        <v>80</v>
      </c>
      <c r="G15" s="2542" t="s">
        <v>40</v>
      </c>
      <c r="H15" s="2544" t="s">
        <v>282</v>
      </c>
      <c r="I15" s="136" t="s">
        <v>79</v>
      </c>
      <c r="J15" s="204">
        <f>K15+M15</f>
        <v>0</v>
      </c>
      <c r="K15" s="205"/>
      <c r="L15" s="672"/>
      <c r="M15" s="1994">
        <v>0</v>
      </c>
      <c r="N15" s="269">
        <v>0</v>
      </c>
      <c r="O15" s="270">
        <v>0</v>
      </c>
      <c r="P15" s="1980"/>
      <c r="Q15" s="1981"/>
      <c r="R15" s="1982"/>
      <c r="S15" s="1890"/>
      <c r="T15" s="34"/>
      <c r="U15" s="34"/>
      <c r="V15" s="34"/>
      <c r="W15" s="34"/>
      <c r="X15" s="34"/>
      <c r="Y15" s="34"/>
    </row>
    <row r="16" spans="1:25" ht="34.15" customHeight="1">
      <c r="A16" s="2746"/>
      <c r="B16" s="2749"/>
      <c r="C16" s="2754"/>
      <c r="D16" s="2755"/>
      <c r="E16" s="2756"/>
      <c r="F16" s="2761"/>
      <c r="G16" s="2572"/>
      <c r="H16" s="2764"/>
      <c r="I16" s="97" t="s">
        <v>67</v>
      </c>
      <c r="J16" s="211">
        <f t="shared" ref="J16:J19" si="2">K16+M16</f>
        <v>0</v>
      </c>
      <c r="K16" s="212">
        <v>0</v>
      </c>
      <c r="L16" s="200">
        <v>0</v>
      </c>
      <c r="M16" s="1995">
        <v>0</v>
      </c>
      <c r="N16" s="271">
        <v>0</v>
      </c>
      <c r="O16" s="272">
        <v>0</v>
      </c>
      <c r="P16" s="1996" t="s">
        <v>283</v>
      </c>
      <c r="Q16" s="782"/>
      <c r="R16" s="1986"/>
      <c r="S16" s="1891"/>
      <c r="T16" s="34"/>
      <c r="U16" s="34"/>
      <c r="V16" s="34"/>
      <c r="W16" s="34"/>
      <c r="X16" s="34"/>
      <c r="Y16" s="34"/>
    </row>
    <row r="17" spans="1:25">
      <c r="A17" s="2746"/>
      <c r="B17" s="2749"/>
      <c r="C17" s="2754"/>
      <c r="D17" s="2755"/>
      <c r="E17" s="2756"/>
      <c r="F17" s="2761"/>
      <c r="G17" s="2763"/>
      <c r="H17" s="2765"/>
      <c r="I17" s="97" t="s">
        <v>36</v>
      </c>
      <c r="J17" s="211">
        <f t="shared" si="2"/>
        <v>0</v>
      </c>
      <c r="K17" s="212">
        <v>0</v>
      </c>
      <c r="L17" s="200">
        <v>0</v>
      </c>
      <c r="M17" s="1995">
        <v>0</v>
      </c>
      <c r="N17" s="271">
        <v>0</v>
      </c>
      <c r="O17" s="272">
        <v>0</v>
      </c>
      <c r="P17" s="1997"/>
      <c r="Q17" s="1987"/>
      <c r="R17" s="1986"/>
      <c r="S17" s="516"/>
      <c r="T17" s="34"/>
      <c r="U17" s="34"/>
      <c r="V17" s="1424"/>
      <c r="W17" s="34"/>
      <c r="X17" s="34"/>
      <c r="Y17" s="34"/>
    </row>
    <row r="18" spans="1:25">
      <c r="A18" s="2746"/>
      <c r="B18" s="2749"/>
      <c r="C18" s="2754"/>
      <c r="D18" s="2755"/>
      <c r="E18" s="2756"/>
      <c r="F18" s="2761"/>
      <c r="G18" s="2763"/>
      <c r="H18" s="2763"/>
      <c r="I18" s="97" t="s">
        <v>403</v>
      </c>
      <c r="J18" s="260">
        <f t="shared" si="2"/>
        <v>0</v>
      </c>
      <c r="K18" s="212">
        <v>0</v>
      </c>
      <c r="L18" s="200"/>
      <c r="M18" s="1995">
        <v>0</v>
      </c>
      <c r="N18" s="271">
        <v>0</v>
      </c>
      <c r="O18" s="272">
        <v>0</v>
      </c>
      <c r="P18" s="1998"/>
      <c r="Q18" s="1987"/>
      <c r="R18" s="1986"/>
      <c r="S18" s="516"/>
      <c r="T18" s="34"/>
      <c r="U18" s="34"/>
      <c r="V18" s="1424"/>
      <c r="W18" s="34"/>
      <c r="X18" s="34"/>
      <c r="Y18" s="34"/>
    </row>
    <row r="19" spans="1:25">
      <c r="A19" s="2746"/>
      <c r="B19" s="2749"/>
      <c r="C19" s="2754"/>
      <c r="D19" s="2755"/>
      <c r="E19" s="2756"/>
      <c r="F19" s="2761"/>
      <c r="G19" s="2763"/>
      <c r="H19" s="2763"/>
      <c r="I19" s="31" t="s">
        <v>52</v>
      </c>
      <c r="J19" s="260">
        <f t="shared" si="2"/>
        <v>0</v>
      </c>
      <c r="K19" s="609">
        <v>0</v>
      </c>
      <c r="L19" s="676"/>
      <c r="M19" s="1999">
        <v>0</v>
      </c>
      <c r="N19" s="2000">
        <v>0</v>
      </c>
      <c r="O19" s="273">
        <v>0</v>
      </c>
      <c r="P19" s="1998"/>
      <c r="Q19" s="1987"/>
      <c r="R19" s="1986"/>
      <c r="S19" s="516"/>
      <c r="T19" s="34"/>
      <c r="U19" s="34"/>
      <c r="V19" s="1424"/>
      <c r="W19" s="34"/>
      <c r="X19" s="34"/>
      <c r="Y19" s="34"/>
    </row>
    <row r="20" spans="1:25" ht="13.5" thickBot="1">
      <c r="A20" s="2747"/>
      <c r="B20" s="2750"/>
      <c r="C20" s="2757"/>
      <c r="D20" s="2758"/>
      <c r="E20" s="2759"/>
      <c r="F20" s="2762"/>
      <c r="G20" s="2543"/>
      <c r="H20" s="2543"/>
      <c r="I20" s="15" t="s">
        <v>12</v>
      </c>
      <c r="J20" s="75">
        <f>SUM(J15:J19)</f>
        <v>0</v>
      </c>
      <c r="K20" s="75">
        <f t="shared" ref="K20:O20" si="3">SUM(K15:K19)</f>
        <v>0</v>
      </c>
      <c r="L20" s="75">
        <f t="shared" si="3"/>
        <v>0</v>
      </c>
      <c r="M20" s="75">
        <f t="shared" si="3"/>
        <v>0</v>
      </c>
      <c r="N20" s="75">
        <f t="shared" si="3"/>
        <v>0</v>
      </c>
      <c r="O20" s="75">
        <f t="shared" si="3"/>
        <v>0</v>
      </c>
      <c r="P20" s="2001"/>
      <c r="Q20" s="615"/>
      <c r="R20" s="1993"/>
      <c r="S20" s="517"/>
      <c r="T20" s="34"/>
      <c r="U20" s="34"/>
      <c r="V20" s="1424"/>
      <c r="W20" s="34"/>
      <c r="X20" s="34"/>
      <c r="Y20" s="34"/>
    </row>
    <row r="21" spans="1:25" ht="13.15" customHeight="1">
      <c r="A21" s="2745"/>
      <c r="B21" s="2748"/>
      <c r="C21" s="2751"/>
      <c r="D21" s="2752"/>
      <c r="E21" s="2753"/>
      <c r="F21" s="2760" t="s">
        <v>83</v>
      </c>
      <c r="G21" s="2542" t="s">
        <v>40</v>
      </c>
      <c r="H21" s="2544" t="s">
        <v>282</v>
      </c>
      <c r="I21" s="136" t="s">
        <v>79</v>
      </c>
      <c r="J21" s="204">
        <f>K21+M21</f>
        <v>0</v>
      </c>
      <c r="K21" s="205"/>
      <c r="L21" s="672"/>
      <c r="M21" s="1994">
        <v>0</v>
      </c>
      <c r="N21" s="269">
        <v>0</v>
      </c>
      <c r="O21" s="270">
        <v>0</v>
      </c>
      <c r="P21" s="2002"/>
      <c r="Q21" s="1981"/>
      <c r="R21" s="1982"/>
      <c r="S21" s="1890"/>
      <c r="T21" s="34"/>
      <c r="U21" s="34"/>
      <c r="V21" s="1424"/>
      <c r="W21" s="34"/>
      <c r="X21" s="34"/>
      <c r="Y21" s="34"/>
    </row>
    <row r="22" spans="1:25" ht="13.15" customHeight="1">
      <c r="A22" s="2746"/>
      <c r="B22" s="2749"/>
      <c r="C22" s="2754"/>
      <c r="D22" s="2755"/>
      <c r="E22" s="2756"/>
      <c r="F22" s="2761"/>
      <c r="G22" s="2572"/>
      <c r="H22" s="2764"/>
      <c r="I22" s="97" t="s">
        <v>67</v>
      </c>
      <c r="J22" s="211">
        <f t="shared" ref="J22:J25" si="4">K22+M22</f>
        <v>0</v>
      </c>
      <c r="K22" s="212">
        <v>0</v>
      </c>
      <c r="L22" s="200">
        <v>0</v>
      </c>
      <c r="M22" s="1995">
        <v>0</v>
      </c>
      <c r="N22" s="271">
        <v>0</v>
      </c>
      <c r="O22" s="272">
        <v>0</v>
      </c>
      <c r="P22" s="2838" t="s">
        <v>441</v>
      </c>
      <c r="Q22" s="782"/>
      <c r="R22" s="1986"/>
      <c r="S22" s="1891"/>
      <c r="T22" s="34"/>
      <c r="U22" s="34"/>
      <c r="V22" s="1424"/>
      <c r="W22" s="34"/>
      <c r="X22" s="34"/>
      <c r="Y22" s="34"/>
    </row>
    <row r="23" spans="1:25">
      <c r="A23" s="2746"/>
      <c r="B23" s="2749"/>
      <c r="C23" s="2754"/>
      <c r="D23" s="2755"/>
      <c r="E23" s="2756"/>
      <c r="F23" s="2761"/>
      <c r="G23" s="2572"/>
      <c r="H23" s="2764"/>
      <c r="I23" s="97" t="s">
        <v>36</v>
      </c>
      <c r="J23" s="211">
        <f t="shared" si="4"/>
        <v>0</v>
      </c>
      <c r="K23" s="212">
        <v>0</v>
      </c>
      <c r="L23" s="200">
        <v>0</v>
      </c>
      <c r="M23" s="1995">
        <v>0</v>
      </c>
      <c r="N23" s="271">
        <v>0</v>
      </c>
      <c r="O23" s="272">
        <v>0</v>
      </c>
      <c r="P23" s="2837"/>
      <c r="Q23" s="782"/>
      <c r="R23" s="1986"/>
      <c r="S23" s="1891"/>
      <c r="T23" s="34"/>
      <c r="U23" s="34"/>
      <c r="V23" s="1424"/>
      <c r="W23" s="34"/>
      <c r="X23" s="34"/>
      <c r="Y23" s="34"/>
    </row>
    <row r="24" spans="1:25">
      <c r="A24" s="2746"/>
      <c r="B24" s="2749"/>
      <c r="C24" s="2754"/>
      <c r="D24" s="2755"/>
      <c r="E24" s="2756"/>
      <c r="F24" s="2761"/>
      <c r="G24" s="2572"/>
      <c r="H24" s="2573"/>
      <c r="I24" s="97" t="s">
        <v>403</v>
      </c>
      <c r="J24" s="260">
        <f t="shared" si="4"/>
        <v>0</v>
      </c>
      <c r="K24" s="212">
        <v>0</v>
      </c>
      <c r="L24" s="200"/>
      <c r="M24" s="1995">
        <v>0</v>
      </c>
      <c r="N24" s="271">
        <v>0</v>
      </c>
      <c r="O24" s="272">
        <v>0</v>
      </c>
      <c r="P24" s="756"/>
      <c r="Q24" s="782"/>
      <c r="R24" s="1986"/>
      <c r="S24" s="1891"/>
      <c r="T24" s="34"/>
      <c r="U24" s="34"/>
      <c r="V24" s="1424"/>
      <c r="W24" s="34"/>
      <c r="X24" s="34"/>
      <c r="Y24" s="34"/>
    </row>
    <row r="25" spans="1:25">
      <c r="A25" s="2746"/>
      <c r="B25" s="2749"/>
      <c r="C25" s="2754"/>
      <c r="D25" s="2755"/>
      <c r="E25" s="2756"/>
      <c r="F25" s="2761"/>
      <c r="G25" s="2572"/>
      <c r="H25" s="2573"/>
      <c r="I25" s="31" t="s">
        <v>52</v>
      </c>
      <c r="J25" s="260">
        <f t="shared" si="4"/>
        <v>0</v>
      </c>
      <c r="K25" s="609">
        <v>0</v>
      </c>
      <c r="L25" s="676"/>
      <c r="M25" s="1999">
        <v>0</v>
      </c>
      <c r="N25" s="2000">
        <v>0</v>
      </c>
      <c r="O25" s="273">
        <v>0</v>
      </c>
      <c r="P25" s="756"/>
      <c r="Q25" s="782"/>
      <c r="R25" s="1986"/>
      <c r="S25" s="1891"/>
      <c r="T25" s="34"/>
      <c r="U25" s="34"/>
      <c r="V25" s="1424"/>
      <c r="W25" s="34"/>
      <c r="X25" s="34"/>
      <c r="Y25" s="34"/>
    </row>
    <row r="26" spans="1:25" ht="13.5" thickBot="1">
      <c r="A26" s="2747"/>
      <c r="B26" s="2750"/>
      <c r="C26" s="2757"/>
      <c r="D26" s="2758"/>
      <c r="E26" s="2759"/>
      <c r="F26" s="2762"/>
      <c r="G26" s="2543"/>
      <c r="H26" s="2543"/>
      <c r="I26" s="15" t="s">
        <v>12</v>
      </c>
      <c r="J26" s="75">
        <f>SUM(J21:J25)</f>
        <v>0</v>
      </c>
      <c r="K26" s="75">
        <f t="shared" ref="K26:O26" si="5">SUM(K21:K25)</f>
        <v>0</v>
      </c>
      <c r="L26" s="75">
        <f t="shared" si="5"/>
        <v>0</v>
      </c>
      <c r="M26" s="75">
        <f t="shared" si="5"/>
        <v>0</v>
      </c>
      <c r="N26" s="75">
        <f t="shared" si="5"/>
        <v>0</v>
      </c>
      <c r="O26" s="75">
        <f t="shared" si="5"/>
        <v>0</v>
      </c>
      <c r="P26" s="2003"/>
      <c r="Q26" s="2004"/>
      <c r="R26" s="1993"/>
      <c r="S26" s="1892"/>
      <c r="T26" s="34"/>
      <c r="U26" s="34"/>
      <c r="V26" s="1424"/>
      <c r="W26" s="34"/>
      <c r="X26" s="34"/>
      <c r="Y26" s="34"/>
    </row>
    <row r="27" spans="1:25" ht="13.15" customHeight="1">
      <c r="A27" s="2745"/>
      <c r="B27" s="2748"/>
      <c r="C27" s="2751"/>
      <c r="D27" s="2752"/>
      <c r="E27" s="2753"/>
      <c r="F27" s="2760" t="s">
        <v>84</v>
      </c>
      <c r="G27" s="2542" t="s">
        <v>40</v>
      </c>
      <c r="H27" s="2841" t="s">
        <v>284</v>
      </c>
      <c r="I27" s="136" t="s">
        <v>79</v>
      </c>
      <c r="J27" s="204">
        <f>K27+M27</f>
        <v>1296.8</v>
      </c>
      <c r="K27" s="205">
        <v>0</v>
      </c>
      <c r="L27" s="664">
        <v>0</v>
      </c>
      <c r="M27" s="1994">
        <v>1296.8</v>
      </c>
      <c r="N27" s="269">
        <v>0</v>
      </c>
      <c r="O27" s="270">
        <v>0</v>
      </c>
      <c r="P27" s="2674" t="s">
        <v>624</v>
      </c>
      <c r="Q27" s="2005" t="s">
        <v>41</v>
      </c>
      <c r="R27" s="2006"/>
      <c r="S27" s="1906"/>
      <c r="T27" s="34"/>
      <c r="U27" s="34"/>
      <c r="V27" s="1424"/>
      <c r="W27" s="34"/>
      <c r="X27" s="34"/>
      <c r="Y27" s="34"/>
    </row>
    <row r="28" spans="1:25" ht="28.9" customHeight="1">
      <c r="A28" s="2746"/>
      <c r="B28" s="2749"/>
      <c r="C28" s="2754"/>
      <c r="D28" s="2755"/>
      <c r="E28" s="2756"/>
      <c r="F28" s="2761"/>
      <c r="G28" s="2572"/>
      <c r="H28" s="2842"/>
      <c r="I28" s="97" t="s">
        <v>67</v>
      </c>
      <c r="J28" s="211">
        <f t="shared" ref="J28:J31" si="6">K28+M28</f>
        <v>1201.3000000000002</v>
      </c>
      <c r="K28" s="212">
        <v>4.4000000000000004</v>
      </c>
      <c r="L28" s="200">
        <v>2.6</v>
      </c>
      <c r="M28" s="1995">
        <v>1196.9000000000001</v>
      </c>
      <c r="N28" s="271">
        <v>0</v>
      </c>
      <c r="O28" s="272">
        <v>0</v>
      </c>
      <c r="P28" s="2675"/>
      <c r="Q28" s="2007"/>
      <c r="R28" s="2008"/>
      <c r="S28" s="1907"/>
      <c r="T28" s="34"/>
      <c r="U28" s="34"/>
      <c r="V28" s="1424"/>
      <c r="W28" s="34"/>
      <c r="X28" s="34"/>
      <c r="Y28" s="34"/>
    </row>
    <row r="29" spans="1:25">
      <c r="A29" s="2746"/>
      <c r="B29" s="2749"/>
      <c r="C29" s="2754"/>
      <c r="D29" s="2755"/>
      <c r="E29" s="2756"/>
      <c r="F29" s="2761"/>
      <c r="G29" s="2572"/>
      <c r="H29" s="2842"/>
      <c r="I29" s="97" t="s">
        <v>36</v>
      </c>
      <c r="J29" s="211">
        <f t="shared" si="6"/>
        <v>5.0999999999999996</v>
      </c>
      <c r="K29" s="212">
        <v>5.0999999999999996</v>
      </c>
      <c r="L29" s="200">
        <v>5</v>
      </c>
      <c r="M29" s="1995">
        <v>0</v>
      </c>
      <c r="N29" s="271">
        <v>0</v>
      </c>
      <c r="O29" s="272">
        <v>0</v>
      </c>
      <c r="P29" s="1985"/>
      <c r="Q29" s="2007"/>
      <c r="R29" s="2008"/>
      <c r="S29" s="1907"/>
      <c r="T29" s="34"/>
      <c r="U29" s="34"/>
      <c r="V29" s="1424"/>
      <c r="W29" s="34"/>
      <c r="X29" s="34"/>
      <c r="Y29" s="34"/>
    </row>
    <row r="30" spans="1:25">
      <c r="A30" s="2746"/>
      <c r="B30" s="2749"/>
      <c r="C30" s="2754"/>
      <c r="D30" s="2755"/>
      <c r="E30" s="2756"/>
      <c r="F30" s="2761"/>
      <c r="G30" s="2572"/>
      <c r="H30" s="2842"/>
      <c r="I30" s="97" t="s">
        <v>403</v>
      </c>
      <c r="J30" s="260">
        <f t="shared" si="6"/>
        <v>2372.48</v>
      </c>
      <c r="K30" s="212">
        <v>0.4</v>
      </c>
      <c r="L30" s="200">
        <v>0</v>
      </c>
      <c r="M30" s="1995">
        <v>2372.08</v>
      </c>
      <c r="N30" s="271">
        <v>0</v>
      </c>
      <c r="O30" s="272">
        <v>0</v>
      </c>
      <c r="P30" s="2009"/>
      <c r="Q30" s="2007"/>
      <c r="R30" s="2008"/>
      <c r="S30" s="1907"/>
      <c r="T30" s="34"/>
      <c r="U30" s="34"/>
      <c r="V30" s="1424"/>
      <c r="W30" s="34"/>
      <c r="X30" s="34"/>
      <c r="Y30" s="34"/>
    </row>
    <row r="31" spans="1:25">
      <c r="A31" s="2746"/>
      <c r="B31" s="2749"/>
      <c r="C31" s="2754"/>
      <c r="D31" s="2755"/>
      <c r="E31" s="2756"/>
      <c r="F31" s="2761"/>
      <c r="G31" s="2572"/>
      <c r="H31" s="2842"/>
      <c r="I31" s="31" t="s">
        <v>52</v>
      </c>
      <c r="J31" s="260">
        <f t="shared" si="6"/>
        <v>0</v>
      </c>
      <c r="K31" s="609">
        <v>0</v>
      </c>
      <c r="L31" s="676">
        <v>0</v>
      </c>
      <c r="M31" s="1999">
        <v>0</v>
      </c>
      <c r="N31" s="2000">
        <v>0</v>
      </c>
      <c r="O31" s="273">
        <v>0</v>
      </c>
      <c r="P31" s="2009"/>
      <c r="Q31" s="2007"/>
      <c r="R31" s="2008"/>
      <c r="S31" s="1907"/>
      <c r="T31" s="34"/>
      <c r="U31" s="34"/>
      <c r="V31" s="1424"/>
      <c r="W31" s="34"/>
      <c r="X31" s="34"/>
      <c r="Y31" s="34"/>
    </row>
    <row r="32" spans="1:25" ht="13.5" thickBot="1">
      <c r="A32" s="2747"/>
      <c r="B32" s="2750"/>
      <c r="C32" s="2757"/>
      <c r="D32" s="2758"/>
      <c r="E32" s="2759"/>
      <c r="F32" s="2762"/>
      <c r="G32" s="2543"/>
      <c r="H32" s="2843"/>
      <c r="I32" s="15" t="s">
        <v>12</v>
      </c>
      <c r="J32" s="75">
        <f>SUM(J27:J31)</f>
        <v>4875.68</v>
      </c>
      <c r="K32" s="75">
        <f t="shared" ref="K32:O32" si="7">SUM(K27:K31)</f>
        <v>9.9</v>
      </c>
      <c r="L32" s="75">
        <f t="shared" si="7"/>
        <v>7.6</v>
      </c>
      <c r="M32" s="75">
        <f t="shared" si="7"/>
        <v>4865.78</v>
      </c>
      <c r="N32" s="75">
        <f t="shared" si="7"/>
        <v>0</v>
      </c>
      <c r="O32" s="75">
        <f t="shared" si="7"/>
        <v>0</v>
      </c>
      <c r="P32" s="2010"/>
      <c r="Q32" s="2011"/>
      <c r="R32" s="2012"/>
      <c r="S32" s="1908"/>
      <c r="T32" s="34"/>
      <c r="U32" s="34"/>
      <c r="V32" s="1424"/>
      <c r="W32" s="34"/>
      <c r="X32" s="34"/>
      <c r="Y32" s="34"/>
    </row>
    <row r="33" spans="1:25" ht="13.15" customHeight="1">
      <c r="A33" s="2745"/>
      <c r="B33" s="2748"/>
      <c r="C33" s="2751"/>
      <c r="D33" s="2752"/>
      <c r="E33" s="2753"/>
      <c r="F33" s="2760" t="s">
        <v>85</v>
      </c>
      <c r="G33" s="2542" t="s">
        <v>40</v>
      </c>
      <c r="H33" s="2544" t="s">
        <v>285</v>
      </c>
      <c r="I33" s="136" t="s">
        <v>79</v>
      </c>
      <c r="J33" s="204">
        <f>K33+M33</f>
        <v>259.39999999999998</v>
      </c>
      <c r="K33" s="205">
        <v>0</v>
      </c>
      <c r="L33" s="2013">
        <v>0</v>
      </c>
      <c r="M33" s="1994">
        <v>259.39999999999998</v>
      </c>
      <c r="N33" s="269">
        <v>0</v>
      </c>
      <c r="O33" s="270">
        <v>0</v>
      </c>
      <c r="P33" s="1980"/>
      <c r="Q33" s="1886"/>
      <c r="R33" s="1888"/>
      <c r="S33" s="528"/>
      <c r="T33" s="34"/>
      <c r="U33" s="34"/>
      <c r="V33" s="1424"/>
      <c r="W33" s="34"/>
      <c r="X33" s="34"/>
      <c r="Y33" s="34"/>
    </row>
    <row r="34" spans="1:25" ht="15.6" customHeight="1">
      <c r="A34" s="2746"/>
      <c r="B34" s="2749"/>
      <c r="C34" s="2754"/>
      <c r="D34" s="2755"/>
      <c r="E34" s="2756"/>
      <c r="F34" s="2761"/>
      <c r="G34" s="2572"/>
      <c r="H34" s="2764"/>
      <c r="I34" s="97" t="s">
        <v>67</v>
      </c>
      <c r="J34" s="211">
        <f t="shared" ref="J34:J37" si="8">K34+M34</f>
        <v>1056</v>
      </c>
      <c r="K34" s="212">
        <v>2</v>
      </c>
      <c r="L34" s="200">
        <v>0</v>
      </c>
      <c r="M34" s="1995">
        <v>1054</v>
      </c>
      <c r="N34" s="271">
        <v>0</v>
      </c>
      <c r="O34" s="272">
        <v>0</v>
      </c>
      <c r="P34" s="2838" t="s">
        <v>319</v>
      </c>
      <c r="Q34" s="1887" t="s">
        <v>41</v>
      </c>
      <c r="R34" s="1889"/>
      <c r="S34" s="31"/>
      <c r="T34" s="34"/>
      <c r="U34" s="34"/>
      <c r="V34" s="1424"/>
      <c r="W34" s="34"/>
      <c r="X34" s="34"/>
      <c r="Y34" s="34"/>
    </row>
    <row r="35" spans="1:25">
      <c r="A35" s="2746"/>
      <c r="B35" s="2749"/>
      <c r="C35" s="2754"/>
      <c r="D35" s="2755"/>
      <c r="E35" s="2756"/>
      <c r="F35" s="2761"/>
      <c r="G35" s="2572"/>
      <c r="H35" s="2764"/>
      <c r="I35" s="97" t="s">
        <v>36</v>
      </c>
      <c r="J35" s="211">
        <f t="shared" si="8"/>
        <v>1</v>
      </c>
      <c r="K35" s="212">
        <v>1</v>
      </c>
      <c r="L35" s="200">
        <v>0.9</v>
      </c>
      <c r="M35" s="1995">
        <v>0</v>
      </c>
      <c r="N35" s="271">
        <v>0</v>
      </c>
      <c r="O35" s="272">
        <v>0</v>
      </c>
      <c r="P35" s="2837"/>
      <c r="Q35" s="1887"/>
      <c r="R35" s="1889"/>
      <c r="S35" s="31"/>
      <c r="T35" s="34"/>
      <c r="U35" s="34"/>
      <c r="V35" s="1424"/>
      <c r="W35" s="34"/>
      <c r="X35" s="34"/>
      <c r="Y35" s="34"/>
    </row>
    <row r="36" spans="1:25">
      <c r="A36" s="2746"/>
      <c r="B36" s="2749"/>
      <c r="C36" s="2754"/>
      <c r="D36" s="2755"/>
      <c r="E36" s="2756"/>
      <c r="F36" s="2761"/>
      <c r="G36" s="2572"/>
      <c r="H36" s="2573"/>
      <c r="I36" s="97" t="s">
        <v>403</v>
      </c>
      <c r="J36" s="260">
        <f t="shared" si="8"/>
        <v>0</v>
      </c>
      <c r="K36" s="212">
        <v>0</v>
      </c>
      <c r="L36" s="200">
        <v>0</v>
      </c>
      <c r="M36" s="1995">
        <v>0</v>
      </c>
      <c r="N36" s="271">
        <v>0</v>
      </c>
      <c r="O36" s="272">
        <v>0</v>
      </c>
      <c r="P36" s="193"/>
      <c r="Q36" s="1887"/>
      <c r="R36" s="1889"/>
      <c r="S36" s="31"/>
      <c r="T36" s="34"/>
      <c r="U36" s="34"/>
      <c r="V36" s="1424"/>
      <c r="W36" s="34"/>
      <c r="X36" s="34"/>
      <c r="Y36" s="34"/>
    </row>
    <row r="37" spans="1:25">
      <c r="A37" s="2746"/>
      <c r="B37" s="2749"/>
      <c r="C37" s="2754"/>
      <c r="D37" s="2755"/>
      <c r="E37" s="2756"/>
      <c r="F37" s="2761"/>
      <c r="G37" s="2572"/>
      <c r="H37" s="2573"/>
      <c r="I37" s="31" t="s">
        <v>52</v>
      </c>
      <c r="J37" s="260">
        <f t="shared" si="8"/>
        <v>0</v>
      </c>
      <c r="K37" s="609">
        <v>0</v>
      </c>
      <c r="L37" s="676">
        <v>0</v>
      </c>
      <c r="M37" s="1999">
        <v>0</v>
      </c>
      <c r="N37" s="2000">
        <v>0</v>
      </c>
      <c r="O37" s="273">
        <v>0</v>
      </c>
      <c r="P37" s="193"/>
      <c r="Q37" s="1887"/>
      <c r="R37" s="1889"/>
      <c r="S37" s="31"/>
      <c r="T37" s="34"/>
      <c r="U37" s="34"/>
      <c r="V37" s="1424"/>
      <c r="W37" s="34"/>
      <c r="X37" s="34"/>
      <c r="Y37" s="34"/>
    </row>
    <row r="38" spans="1:25" ht="12.6" customHeight="1" thickBot="1">
      <c r="A38" s="2747"/>
      <c r="B38" s="2750"/>
      <c r="C38" s="2757"/>
      <c r="D38" s="2758"/>
      <c r="E38" s="2759"/>
      <c r="F38" s="2762"/>
      <c r="G38" s="2543"/>
      <c r="H38" s="2543"/>
      <c r="I38" s="15" t="s">
        <v>12</v>
      </c>
      <c r="J38" s="75">
        <f>SUM(J33:J37)</f>
        <v>1316.4</v>
      </c>
      <c r="K38" s="75">
        <f t="shared" ref="K38:O38" si="9">SUM(K33:K37)</f>
        <v>3</v>
      </c>
      <c r="L38" s="75">
        <f t="shared" si="9"/>
        <v>0.9</v>
      </c>
      <c r="M38" s="75">
        <f t="shared" si="9"/>
        <v>1313.4</v>
      </c>
      <c r="N38" s="75">
        <f t="shared" si="9"/>
        <v>0</v>
      </c>
      <c r="O38" s="75">
        <f t="shared" si="9"/>
        <v>0</v>
      </c>
      <c r="P38" s="2014"/>
      <c r="Q38" s="2015"/>
      <c r="R38" s="185"/>
      <c r="S38" s="172"/>
      <c r="T38" s="34"/>
      <c r="U38" s="34"/>
      <c r="V38" s="1424"/>
      <c r="W38" s="34"/>
      <c r="X38" s="34"/>
      <c r="Y38" s="34"/>
    </row>
    <row r="39" spans="1:25" ht="6" hidden="1" customHeight="1" thickBot="1">
      <c r="A39" s="2745"/>
      <c r="B39" s="2748"/>
      <c r="C39" s="2751"/>
      <c r="D39" s="2752"/>
      <c r="E39" s="2753"/>
      <c r="F39" s="2839" t="s">
        <v>86</v>
      </c>
      <c r="G39" s="2542" t="s">
        <v>40</v>
      </c>
      <c r="H39" s="2544" t="s">
        <v>285</v>
      </c>
      <c r="I39" s="136" t="s">
        <v>79</v>
      </c>
      <c r="J39" s="204">
        <f>K39+M39</f>
        <v>0</v>
      </c>
      <c r="K39" s="205"/>
      <c r="L39" s="672"/>
      <c r="M39" s="1994">
        <v>0</v>
      </c>
      <c r="N39" s="269">
        <v>0</v>
      </c>
      <c r="O39" s="270">
        <v>0</v>
      </c>
      <c r="P39" s="2674" t="s">
        <v>320</v>
      </c>
      <c r="Q39" s="1886"/>
      <c r="R39" s="1888"/>
      <c r="S39" s="528"/>
      <c r="T39" s="34"/>
      <c r="U39" s="34"/>
      <c r="V39" s="1424"/>
      <c r="W39" s="34"/>
      <c r="X39" s="34"/>
      <c r="Y39" s="34"/>
    </row>
    <row r="40" spans="1:25" ht="13.9" hidden="1" customHeight="1" thickBot="1">
      <c r="A40" s="2746"/>
      <c r="B40" s="2749"/>
      <c r="C40" s="2754"/>
      <c r="D40" s="2755"/>
      <c r="E40" s="2756"/>
      <c r="F40" s="2571"/>
      <c r="G40" s="2572"/>
      <c r="H40" s="2573"/>
      <c r="I40" s="97" t="s">
        <v>67</v>
      </c>
      <c r="J40" s="211">
        <f t="shared" ref="J40:J43" si="10">K40+M40</f>
        <v>0</v>
      </c>
      <c r="K40" s="212">
        <v>0</v>
      </c>
      <c r="L40" s="200">
        <v>0</v>
      </c>
      <c r="M40" s="1995">
        <v>0</v>
      </c>
      <c r="N40" s="271">
        <v>0</v>
      </c>
      <c r="O40" s="272">
        <v>0</v>
      </c>
      <c r="P40" s="2837"/>
      <c r="Q40" s="2016"/>
      <c r="R40" s="565"/>
      <c r="S40" s="2017"/>
      <c r="T40" s="408"/>
      <c r="U40" s="408"/>
      <c r="V40" s="1511"/>
      <c r="W40" s="34"/>
      <c r="X40" s="34"/>
      <c r="Y40" s="34"/>
    </row>
    <row r="41" spans="1:25" ht="13.9" hidden="1" customHeight="1" thickBot="1">
      <c r="A41" s="2746"/>
      <c r="B41" s="2749"/>
      <c r="C41" s="2754"/>
      <c r="D41" s="2755"/>
      <c r="E41" s="2756"/>
      <c r="F41" s="2571"/>
      <c r="G41" s="2572"/>
      <c r="H41" s="2573"/>
      <c r="I41" s="97" t="s">
        <v>36</v>
      </c>
      <c r="J41" s="211">
        <f t="shared" si="10"/>
        <v>0</v>
      </c>
      <c r="K41" s="212">
        <v>0</v>
      </c>
      <c r="L41" s="200">
        <v>0</v>
      </c>
      <c r="M41" s="1995">
        <v>0</v>
      </c>
      <c r="N41" s="271">
        <v>0</v>
      </c>
      <c r="O41" s="272">
        <v>0</v>
      </c>
      <c r="P41" s="1997"/>
      <c r="Q41" s="1887"/>
      <c r="R41" s="1889"/>
      <c r="S41" s="31"/>
      <c r="T41" s="34"/>
      <c r="U41" s="34"/>
      <c r="V41" s="1424"/>
      <c r="W41" s="34"/>
      <c r="X41" s="34"/>
      <c r="Y41" s="34"/>
    </row>
    <row r="42" spans="1:25" ht="13.9" hidden="1" customHeight="1" thickBot="1">
      <c r="A42" s="2746"/>
      <c r="B42" s="2749"/>
      <c r="C42" s="2754"/>
      <c r="D42" s="2755"/>
      <c r="E42" s="2756"/>
      <c r="F42" s="2571"/>
      <c r="G42" s="2572"/>
      <c r="H42" s="2573"/>
      <c r="I42" s="97" t="s">
        <v>403</v>
      </c>
      <c r="J42" s="260">
        <f t="shared" si="10"/>
        <v>0</v>
      </c>
      <c r="K42" s="212">
        <v>0</v>
      </c>
      <c r="L42" s="200"/>
      <c r="M42" s="1995">
        <v>0</v>
      </c>
      <c r="N42" s="271">
        <v>0</v>
      </c>
      <c r="O42" s="272">
        <v>0</v>
      </c>
      <c r="P42" s="2018"/>
      <c r="Q42" s="1887"/>
      <c r="R42" s="1889"/>
      <c r="S42" s="31"/>
      <c r="T42" s="34"/>
      <c r="U42" s="34"/>
      <c r="V42" s="1424"/>
      <c r="W42" s="34"/>
      <c r="X42" s="34"/>
      <c r="Y42" s="34"/>
    </row>
    <row r="43" spans="1:25" ht="13.9" hidden="1" customHeight="1" thickBot="1">
      <c r="A43" s="2746"/>
      <c r="B43" s="2749"/>
      <c r="C43" s="2754"/>
      <c r="D43" s="2755"/>
      <c r="E43" s="2756"/>
      <c r="F43" s="2571"/>
      <c r="G43" s="2572"/>
      <c r="H43" s="2573"/>
      <c r="I43" s="31" t="s">
        <v>52</v>
      </c>
      <c r="J43" s="260">
        <f t="shared" si="10"/>
        <v>0</v>
      </c>
      <c r="K43" s="609">
        <v>0</v>
      </c>
      <c r="L43" s="676"/>
      <c r="M43" s="1999">
        <v>0</v>
      </c>
      <c r="N43" s="2000">
        <v>0</v>
      </c>
      <c r="O43" s="273">
        <v>0</v>
      </c>
      <c r="P43" s="2018"/>
      <c r="Q43" s="1887"/>
      <c r="R43" s="1889"/>
      <c r="S43" s="31"/>
      <c r="T43" s="34"/>
      <c r="U43" s="34"/>
      <c r="V43" s="1424"/>
      <c r="W43" s="34"/>
      <c r="X43" s="34"/>
      <c r="Y43" s="34"/>
    </row>
    <row r="44" spans="1:25" ht="1.9" hidden="1" customHeight="1" thickBot="1">
      <c r="A44" s="2747"/>
      <c r="B44" s="2750"/>
      <c r="C44" s="2757"/>
      <c r="D44" s="2758"/>
      <c r="E44" s="2759"/>
      <c r="F44" s="2840"/>
      <c r="G44" s="2543"/>
      <c r="H44" s="2543"/>
      <c r="I44" s="15" t="s">
        <v>12</v>
      </c>
      <c r="J44" s="75">
        <f>SUM(J39:J43)</f>
        <v>0</v>
      </c>
      <c r="K44" s="75">
        <f t="shared" ref="K44:O44" si="11">SUM(K39:K43)</f>
        <v>0</v>
      </c>
      <c r="L44" s="75">
        <f t="shared" si="11"/>
        <v>0</v>
      </c>
      <c r="M44" s="75">
        <f t="shared" si="11"/>
        <v>0</v>
      </c>
      <c r="N44" s="75">
        <f t="shared" si="11"/>
        <v>0</v>
      </c>
      <c r="O44" s="75">
        <f t="shared" si="11"/>
        <v>0</v>
      </c>
      <c r="P44" s="2019"/>
      <c r="Q44" s="2015"/>
      <c r="R44" s="185"/>
      <c r="S44" s="172"/>
      <c r="T44" s="34"/>
      <c r="U44" s="34"/>
      <c r="V44" s="1424"/>
      <c r="W44" s="34"/>
      <c r="X44" s="34"/>
      <c r="Y44" s="34"/>
    </row>
    <row r="45" spans="1:25" ht="0.6" hidden="1" customHeight="1">
      <c r="A45" s="2745"/>
      <c r="B45" s="2748"/>
      <c r="C45" s="2751"/>
      <c r="D45" s="2752"/>
      <c r="E45" s="2753"/>
      <c r="F45" s="2760" t="s">
        <v>88</v>
      </c>
      <c r="G45" s="2542" t="s">
        <v>40</v>
      </c>
      <c r="H45" s="2544" t="s">
        <v>284</v>
      </c>
      <c r="I45" s="136" t="s">
        <v>79</v>
      </c>
      <c r="J45" s="204">
        <f>K45+M45</f>
        <v>0</v>
      </c>
      <c r="K45" s="205"/>
      <c r="L45" s="672"/>
      <c r="M45" s="1994">
        <v>0</v>
      </c>
      <c r="N45" s="269">
        <v>0</v>
      </c>
      <c r="O45" s="270">
        <v>0</v>
      </c>
      <c r="P45" s="2002" t="s">
        <v>81</v>
      </c>
      <c r="Q45" s="1886"/>
      <c r="R45" s="1888"/>
      <c r="S45" s="1890"/>
      <c r="T45" s="34"/>
      <c r="U45" s="34"/>
      <c r="V45" s="1424"/>
      <c r="W45" s="34"/>
      <c r="X45" s="34"/>
      <c r="Y45" s="34"/>
    </row>
    <row r="46" spans="1:25" ht="0.6" hidden="1" customHeight="1">
      <c r="A46" s="2746"/>
      <c r="B46" s="2749"/>
      <c r="C46" s="2754"/>
      <c r="D46" s="2755"/>
      <c r="E46" s="2756"/>
      <c r="F46" s="2761"/>
      <c r="G46" s="2572"/>
      <c r="H46" s="2764"/>
      <c r="I46" s="97" t="s">
        <v>67</v>
      </c>
      <c r="J46" s="211">
        <f t="shared" ref="J46:J49" si="12">K46+M46</f>
        <v>0</v>
      </c>
      <c r="K46" s="212">
        <v>0</v>
      </c>
      <c r="L46" s="200">
        <v>0</v>
      </c>
      <c r="M46" s="1995">
        <v>0</v>
      </c>
      <c r="N46" s="271">
        <v>0</v>
      </c>
      <c r="O46" s="272">
        <v>0</v>
      </c>
      <c r="P46" s="1876" t="s">
        <v>321</v>
      </c>
      <c r="Q46" s="1887"/>
      <c r="R46" s="1889"/>
      <c r="S46" s="1891"/>
      <c r="T46" s="34"/>
      <c r="U46" s="34"/>
      <c r="V46" s="1424"/>
      <c r="W46" s="34"/>
      <c r="X46" s="34"/>
      <c r="Y46" s="34"/>
    </row>
    <row r="47" spans="1:25" ht="0.6" hidden="1" customHeight="1">
      <c r="A47" s="2746"/>
      <c r="B47" s="2749"/>
      <c r="C47" s="2754"/>
      <c r="D47" s="2755"/>
      <c r="E47" s="2756"/>
      <c r="F47" s="2761"/>
      <c r="G47" s="2763"/>
      <c r="H47" s="2765"/>
      <c r="I47" s="97" t="s">
        <v>36</v>
      </c>
      <c r="J47" s="211">
        <f t="shared" si="12"/>
        <v>0</v>
      </c>
      <c r="K47" s="212">
        <v>0</v>
      </c>
      <c r="L47" s="200">
        <v>0</v>
      </c>
      <c r="M47" s="1995">
        <v>0</v>
      </c>
      <c r="N47" s="271">
        <v>0</v>
      </c>
      <c r="O47" s="272">
        <v>0</v>
      </c>
      <c r="P47" s="1876"/>
      <c r="Q47" s="2020"/>
      <c r="R47" s="515"/>
      <c r="S47" s="516"/>
      <c r="T47" s="34"/>
      <c r="U47" s="34"/>
      <c r="V47" s="1424"/>
      <c r="W47" s="34"/>
      <c r="X47" s="34"/>
      <c r="Y47" s="34"/>
    </row>
    <row r="48" spans="1:25" ht="0.6" hidden="1" customHeight="1">
      <c r="A48" s="2746"/>
      <c r="B48" s="2749"/>
      <c r="C48" s="2754"/>
      <c r="D48" s="2755"/>
      <c r="E48" s="2756"/>
      <c r="F48" s="2761"/>
      <c r="G48" s="2763"/>
      <c r="H48" s="2763"/>
      <c r="I48" s="97" t="s">
        <v>403</v>
      </c>
      <c r="J48" s="260">
        <f t="shared" si="12"/>
        <v>0</v>
      </c>
      <c r="K48" s="212">
        <v>0</v>
      </c>
      <c r="L48" s="200"/>
      <c r="M48" s="1995">
        <v>0</v>
      </c>
      <c r="N48" s="271">
        <v>0</v>
      </c>
      <c r="O48" s="272">
        <v>0</v>
      </c>
      <c r="P48" s="2021"/>
      <c r="Q48" s="2020"/>
      <c r="R48" s="515"/>
      <c r="S48" s="516"/>
      <c r="T48" s="34"/>
      <c r="U48" s="34"/>
      <c r="V48" s="1424"/>
      <c r="W48" s="34"/>
      <c r="X48" s="34"/>
      <c r="Y48" s="34"/>
    </row>
    <row r="49" spans="1:25" ht="0.6" hidden="1" customHeight="1">
      <c r="A49" s="2746"/>
      <c r="B49" s="2749"/>
      <c r="C49" s="2754"/>
      <c r="D49" s="2755"/>
      <c r="E49" s="2756"/>
      <c r="F49" s="2761"/>
      <c r="G49" s="2763"/>
      <c r="H49" s="2763"/>
      <c r="I49" s="31" t="s">
        <v>52</v>
      </c>
      <c r="J49" s="260">
        <f t="shared" si="12"/>
        <v>0</v>
      </c>
      <c r="K49" s="609">
        <v>0</v>
      </c>
      <c r="L49" s="676"/>
      <c r="M49" s="1999">
        <v>0</v>
      </c>
      <c r="N49" s="2000">
        <v>0</v>
      </c>
      <c r="O49" s="273">
        <v>0</v>
      </c>
      <c r="P49" s="1511"/>
      <c r="Q49" s="2020"/>
      <c r="R49" s="515"/>
      <c r="S49" s="516"/>
      <c r="T49" s="34"/>
      <c r="U49" s="34"/>
      <c r="V49" s="1424"/>
      <c r="W49" s="34"/>
      <c r="X49" s="34"/>
      <c r="Y49" s="34"/>
    </row>
    <row r="50" spans="1:25" ht="0.6" hidden="1" customHeight="1" thickBot="1">
      <c r="A50" s="2747"/>
      <c r="B50" s="2750"/>
      <c r="C50" s="2757"/>
      <c r="D50" s="2758"/>
      <c r="E50" s="2759"/>
      <c r="F50" s="2762"/>
      <c r="G50" s="2543"/>
      <c r="H50" s="2543"/>
      <c r="I50" s="15" t="s">
        <v>12</v>
      </c>
      <c r="J50" s="75">
        <f>SUM(J45:J49)</f>
        <v>0</v>
      </c>
      <c r="K50" s="75">
        <f t="shared" ref="K50:O50" si="13">SUM(K45:K49)</f>
        <v>0</v>
      </c>
      <c r="L50" s="75">
        <f t="shared" si="13"/>
        <v>0</v>
      </c>
      <c r="M50" s="75">
        <f t="shared" si="13"/>
        <v>0</v>
      </c>
      <c r="N50" s="75">
        <f t="shared" si="13"/>
        <v>0</v>
      </c>
      <c r="O50" s="75">
        <f t="shared" si="13"/>
        <v>0</v>
      </c>
      <c r="P50" s="2022"/>
      <c r="Q50" s="2015"/>
      <c r="R50" s="185"/>
      <c r="S50" s="517"/>
      <c r="T50" s="34"/>
      <c r="U50" s="34"/>
      <c r="V50" s="1424"/>
      <c r="W50" s="34"/>
      <c r="X50" s="34"/>
      <c r="Y50" s="34"/>
    </row>
    <row r="51" spans="1:25" ht="0.6" hidden="1" customHeight="1">
      <c r="A51" s="2745"/>
      <c r="B51" s="2748"/>
      <c r="C51" s="2751"/>
      <c r="D51" s="2752"/>
      <c r="E51" s="2753"/>
      <c r="F51" s="2760" t="s">
        <v>91</v>
      </c>
      <c r="G51" s="2542" t="s">
        <v>40</v>
      </c>
      <c r="H51" s="2832" t="s">
        <v>717</v>
      </c>
      <c r="I51" s="136" t="s">
        <v>79</v>
      </c>
      <c r="J51" s="204">
        <f>K51+M51</f>
        <v>0</v>
      </c>
      <c r="K51" s="205">
        <v>0</v>
      </c>
      <c r="L51" s="2013">
        <v>0</v>
      </c>
      <c r="M51" s="1994">
        <v>0</v>
      </c>
      <c r="N51" s="269">
        <v>0</v>
      </c>
      <c r="O51" s="270">
        <v>0</v>
      </c>
      <c r="P51" s="2002" t="s">
        <v>82</v>
      </c>
      <c r="Q51" s="1886" t="s">
        <v>41</v>
      </c>
      <c r="R51" s="1888"/>
      <c r="S51" s="1890"/>
      <c r="T51" s="34"/>
      <c r="U51" s="34"/>
      <c r="V51" s="1424"/>
      <c r="W51" s="34"/>
      <c r="X51" s="34"/>
      <c r="Y51" s="34"/>
    </row>
    <row r="52" spans="1:25">
      <c r="A52" s="2746"/>
      <c r="B52" s="2749"/>
      <c r="C52" s="2754"/>
      <c r="D52" s="2755"/>
      <c r="E52" s="2756"/>
      <c r="F52" s="2761"/>
      <c r="G52" s="2572"/>
      <c r="H52" s="2833"/>
      <c r="I52" s="97" t="s">
        <v>67</v>
      </c>
      <c r="J52" s="211">
        <f t="shared" ref="J52:J55" si="14">K52+M52</f>
        <v>87.7</v>
      </c>
      <c r="K52" s="212">
        <v>7.7</v>
      </c>
      <c r="L52" s="200">
        <v>5.6</v>
      </c>
      <c r="M52" s="1995">
        <v>80</v>
      </c>
      <c r="N52" s="271">
        <v>0</v>
      </c>
      <c r="O52" s="272">
        <v>0</v>
      </c>
      <c r="P52" s="2021"/>
      <c r="Q52" s="1887"/>
      <c r="R52" s="1889"/>
      <c r="S52" s="1891"/>
      <c r="T52" s="34"/>
      <c r="U52" s="34"/>
      <c r="V52" s="1424"/>
      <c r="W52" s="34"/>
      <c r="X52" s="34"/>
      <c r="Y52" s="34"/>
    </row>
    <row r="53" spans="1:25">
      <c r="A53" s="2746"/>
      <c r="B53" s="2749"/>
      <c r="C53" s="2754"/>
      <c r="D53" s="2755"/>
      <c r="E53" s="2756"/>
      <c r="F53" s="2761"/>
      <c r="G53" s="2763"/>
      <c r="H53" s="2834"/>
      <c r="I53" s="97" t="s">
        <v>36</v>
      </c>
      <c r="J53" s="211">
        <f t="shared" si="14"/>
        <v>1.5</v>
      </c>
      <c r="K53" s="212">
        <v>1.5</v>
      </c>
      <c r="L53" s="200">
        <v>1.4</v>
      </c>
      <c r="M53" s="1995">
        <v>0</v>
      </c>
      <c r="N53" s="271">
        <v>0</v>
      </c>
      <c r="O53" s="272">
        <v>0</v>
      </c>
      <c r="P53" s="2021"/>
      <c r="Q53" s="2020"/>
      <c r="R53" s="515"/>
      <c r="S53" s="516"/>
      <c r="T53" s="34"/>
      <c r="U53" s="34"/>
      <c r="V53" s="1424"/>
      <c r="W53" s="34"/>
      <c r="X53" s="34"/>
      <c r="Y53" s="34"/>
    </row>
    <row r="54" spans="1:25">
      <c r="A54" s="2746"/>
      <c r="B54" s="2749"/>
      <c r="C54" s="2754"/>
      <c r="D54" s="2755"/>
      <c r="E54" s="2756"/>
      <c r="F54" s="2761"/>
      <c r="G54" s="2763"/>
      <c r="H54" s="2836"/>
      <c r="I54" s="97" t="s">
        <v>403</v>
      </c>
      <c r="J54" s="260">
        <f t="shared" si="14"/>
        <v>109</v>
      </c>
      <c r="K54" s="212">
        <v>3</v>
      </c>
      <c r="L54" s="200">
        <v>0</v>
      </c>
      <c r="M54" s="1995">
        <v>106</v>
      </c>
      <c r="N54" s="271">
        <v>0</v>
      </c>
      <c r="O54" s="272">
        <v>0</v>
      </c>
      <c r="P54" s="1511"/>
      <c r="Q54" s="2020"/>
      <c r="R54" s="515"/>
      <c r="S54" s="516"/>
      <c r="T54" s="34"/>
      <c r="U54" s="34"/>
      <c r="V54" s="1424"/>
      <c r="W54" s="34"/>
      <c r="X54" s="34"/>
      <c r="Y54" s="34"/>
    </row>
    <row r="55" spans="1:25">
      <c r="A55" s="2746"/>
      <c r="B55" s="2749"/>
      <c r="C55" s="2754"/>
      <c r="D55" s="2755"/>
      <c r="E55" s="2756"/>
      <c r="F55" s="2761"/>
      <c r="G55" s="2763"/>
      <c r="H55" s="2836"/>
      <c r="I55" s="31" t="s">
        <v>52</v>
      </c>
      <c r="J55" s="260">
        <f t="shared" si="14"/>
        <v>0</v>
      </c>
      <c r="K55" s="609">
        <v>0</v>
      </c>
      <c r="L55" s="676"/>
      <c r="M55" s="1999">
        <v>0</v>
      </c>
      <c r="N55" s="2000">
        <v>0</v>
      </c>
      <c r="O55" s="273">
        <v>0</v>
      </c>
      <c r="P55" s="1511"/>
      <c r="Q55" s="2020"/>
      <c r="R55" s="515"/>
      <c r="S55" s="516"/>
      <c r="T55" s="34"/>
      <c r="U55" s="34"/>
      <c r="V55" s="1424"/>
      <c r="W55" s="34"/>
      <c r="X55" s="34"/>
      <c r="Y55" s="34"/>
    </row>
    <row r="56" spans="1:25" ht="13.5" thickBot="1">
      <c r="A56" s="2747"/>
      <c r="B56" s="2750"/>
      <c r="C56" s="2757"/>
      <c r="D56" s="2758"/>
      <c r="E56" s="2759"/>
      <c r="F56" s="2762"/>
      <c r="G56" s="2543"/>
      <c r="H56" s="2835"/>
      <c r="I56" s="15" t="s">
        <v>12</v>
      </c>
      <c r="J56" s="75">
        <f>SUM(J51:J55)</f>
        <v>198.2</v>
      </c>
      <c r="K56" s="75">
        <f t="shared" ref="K56:O56" si="15">SUM(K51:K55)</f>
        <v>12.2</v>
      </c>
      <c r="L56" s="75">
        <f t="shared" si="15"/>
        <v>7</v>
      </c>
      <c r="M56" s="75">
        <f t="shared" si="15"/>
        <v>186</v>
      </c>
      <c r="N56" s="75">
        <f t="shared" si="15"/>
        <v>0</v>
      </c>
      <c r="O56" s="75">
        <f t="shared" si="15"/>
        <v>0</v>
      </c>
      <c r="P56" s="2022"/>
      <c r="Q56" s="2015"/>
      <c r="R56" s="185"/>
      <c r="S56" s="517"/>
      <c r="T56" s="34"/>
      <c r="U56" s="34"/>
      <c r="V56" s="1424"/>
      <c r="W56" s="34"/>
      <c r="X56" s="34"/>
      <c r="Y56" s="34"/>
    </row>
    <row r="57" spans="1:25" ht="13.15" customHeight="1">
      <c r="A57" s="2745"/>
      <c r="B57" s="2748"/>
      <c r="C57" s="2751"/>
      <c r="D57" s="2752"/>
      <c r="E57" s="2753"/>
      <c r="F57" s="2760" t="s">
        <v>240</v>
      </c>
      <c r="G57" s="2542" t="s">
        <v>40</v>
      </c>
      <c r="H57" s="2832" t="s">
        <v>66</v>
      </c>
      <c r="I57" s="136" t="s">
        <v>79</v>
      </c>
      <c r="J57" s="204">
        <f>K57+M57</f>
        <v>0</v>
      </c>
      <c r="K57" s="205"/>
      <c r="L57" s="672"/>
      <c r="M57" s="1994">
        <v>0</v>
      </c>
      <c r="N57" s="269">
        <v>0</v>
      </c>
      <c r="O57" s="270">
        <v>0</v>
      </c>
      <c r="P57" s="2002"/>
      <c r="Q57" s="1886"/>
      <c r="R57" s="1888"/>
      <c r="S57" s="1890"/>
      <c r="T57" s="34"/>
      <c r="U57" s="34"/>
      <c r="V57" s="1424"/>
      <c r="W57" s="34"/>
      <c r="X57" s="34"/>
      <c r="Y57" s="34"/>
    </row>
    <row r="58" spans="1:25">
      <c r="A58" s="2746"/>
      <c r="B58" s="2749"/>
      <c r="C58" s="2754"/>
      <c r="D58" s="2755"/>
      <c r="E58" s="2756"/>
      <c r="F58" s="2761"/>
      <c r="G58" s="2572"/>
      <c r="H58" s="2833"/>
      <c r="I58" s="97" t="s">
        <v>67</v>
      </c>
      <c r="J58" s="211">
        <f t="shared" ref="J58:J61" si="16">K58+M58</f>
        <v>0</v>
      </c>
      <c r="K58" s="212">
        <v>0</v>
      </c>
      <c r="L58" s="200">
        <v>0</v>
      </c>
      <c r="M58" s="1995">
        <v>0</v>
      </c>
      <c r="N58" s="271">
        <v>0</v>
      </c>
      <c r="O58" s="272">
        <v>0</v>
      </c>
      <c r="P58" s="2021"/>
      <c r="Q58" s="1887"/>
      <c r="R58" s="1889"/>
      <c r="S58" s="1891"/>
      <c r="T58" s="34"/>
      <c r="U58" s="34"/>
      <c r="V58" s="1424"/>
      <c r="W58" s="34"/>
      <c r="X58" s="34"/>
      <c r="Y58" s="34"/>
    </row>
    <row r="59" spans="1:25">
      <c r="A59" s="2746"/>
      <c r="B59" s="2749"/>
      <c r="C59" s="2754"/>
      <c r="D59" s="2755"/>
      <c r="E59" s="2756"/>
      <c r="F59" s="2761"/>
      <c r="G59" s="2763"/>
      <c r="H59" s="2834"/>
      <c r="I59" s="97" t="s">
        <v>36</v>
      </c>
      <c r="J59" s="211">
        <f t="shared" si="16"/>
        <v>0</v>
      </c>
      <c r="K59" s="212">
        <v>0</v>
      </c>
      <c r="L59" s="200">
        <v>0</v>
      </c>
      <c r="M59" s="1995">
        <v>0</v>
      </c>
      <c r="N59" s="271">
        <v>0</v>
      </c>
      <c r="O59" s="272">
        <v>0</v>
      </c>
      <c r="P59" s="2021"/>
      <c r="Q59" s="2020"/>
      <c r="R59" s="515"/>
      <c r="S59" s="516"/>
      <c r="T59" s="34"/>
      <c r="U59" s="34"/>
      <c r="V59" s="1424"/>
      <c r="W59" s="34"/>
      <c r="X59" s="34"/>
      <c r="Y59" s="34"/>
    </row>
    <row r="60" spans="1:25">
      <c r="A60" s="2746"/>
      <c r="B60" s="2749"/>
      <c r="C60" s="2754"/>
      <c r="D60" s="2755"/>
      <c r="E60" s="2756"/>
      <c r="F60" s="2761"/>
      <c r="G60" s="2763"/>
      <c r="H60" s="2836"/>
      <c r="I60" s="97" t="s">
        <v>403</v>
      </c>
      <c r="J60" s="260">
        <f t="shared" si="16"/>
        <v>0</v>
      </c>
      <c r="K60" s="212">
        <v>0</v>
      </c>
      <c r="L60" s="200"/>
      <c r="M60" s="1995">
        <v>0</v>
      </c>
      <c r="N60" s="271">
        <v>0</v>
      </c>
      <c r="O60" s="272">
        <v>0</v>
      </c>
      <c r="P60" s="1511"/>
      <c r="Q60" s="2020"/>
      <c r="R60" s="515"/>
      <c r="S60" s="516"/>
      <c r="T60" s="34"/>
      <c r="U60" s="34"/>
      <c r="V60" s="1424"/>
      <c r="W60" s="34"/>
      <c r="X60" s="34"/>
      <c r="Y60" s="34"/>
    </row>
    <row r="61" spans="1:25">
      <c r="A61" s="2746"/>
      <c r="B61" s="2749"/>
      <c r="C61" s="2754"/>
      <c r="D61" s="2755"/>
      <c r="E61" s="2756"/>
      <c r="F61" s="2761"/>
      <c r="G61" s="2763"/>
      <c r="H61" s="2836"/>
      <c r="I61" s="31" t="s">
        <v>52</v>
      </c>
      <c r="J61" s="260">
        <f t="shared" si="16"/>
        <v>0</v>
      </c>
      <c r="K61" s="609">
        <v>0</v>
      </c>
      <c r="L61" s="676"/>
      <c r="M61" s="1999">
        <v>0</v>
      </c>
      <c r="N61" s="2000">
        <v>0</v>
      </c>
      <c r="O61" s="273">
        <v>0</v>
      </c>
      <c r="P61" s="1511"/>
      <c r="Q61" s="2020"/>
      <c r="R61" s="515"/>
      <c r="S61" s="516"/>
      <c r="T61" s="34"/>
      <c r="U61" s="34"/>
      <c r="V61" s="1424"/>
      <c r="W61" s="34"/>
      <c r="X61" s="34"/>
      <c r="Y61" s="34"/>
    </row>
    <row r="62" spans="1:25" ht="13.5" thickBot="1">
      <c r="A62" s="2747"/>
      <c r="B62" s="2750"/>
      <c r="C62" s="2757"/>
      <c r="D62" s="2758"/>
      <c r="E62" s="2759"/>
      <c r="F62" s="2762"/>
      <c r="G62" s="2543"/>
      <c r="H62" s="2835"/>
      <c r="I62" s="15" t="s">
        <v>12</v>
      </c>
      <c r="J62" s="75">
        <f>SUM(J57:J61)</f>
        <v>0</v>
      </c>
      <c r="K62" s="75">
        <f t="shared" ref="K62:O62" si="17">SUM(K57:K61)</f>
        <v>0</v>
      </c>
      <c r="L62" s="75">
        <f t="shared" si="17"/>
        <v>0</v>
      </c>
      <c r="M62" s="75">
        <f t="shared" si="17"/>
        <v>0</v>
      </c>
      <c r="N62" s="75">
        <f t="shared" si="17"/>
        <v>0</v>
      </c>
      <c r="O62" s="75">
        <f t="shared" si="17"/>
        <v>0</v>
      </c>
      <c r="P62" s="2022"/>
      <c r="Q62" s="2015"/>
      <c r="R62" s="185"/>
      <c r="S62" s="517"/>
      <c r="T62" s="34"/>
      <c r="U62" s="34"/>
      <c r="V62" s="1424"/>
      <c r="W62" s="34"/>
      <c r="X62" s="34"/>
      <c r="Y62" s="34"/>
    </row>
    <row r="63" spans="1:25" ht="13.15" customHeight="1">
      <c r="A63" s="1867"/>
      <c r="B63" s="2775"/>
      <c r="C63" s="2751"/>
      <c r="D63" s="2752"/>
      <c r="E63" s="2753"/>
      <c r="F63" s="2760" t="s">
        <v>404</v>
      </c>
      <c r="G63" s="2542" t="s">
        <v>40</v>
      </c>
      <c r="H63" s="2832" t="s">
        <v>296</v>
      </c>
      <c r="I63" s="136" t="s">
        <v>79</v>
      </c>
      <c r="J63" s="204">
        <f>K63+M63</f>
        <v>0</v>
      </c>
      <c r="K63" s="205">
        <v>0</v>
      </c>
      <c r="L63" s="664">
        <v>0</v>
      </c>
      <c r="M63" s="1994">
        <v>0</v>
      </c>
      <c r="N63" s="269">
        <v>44.25</v>
      </c>
      <c r="O63" s="270">
        <v>34.35</v>
      </c>
      <c r="P63" s="2023" t="s">
        <v>82</v>
      </c>
      <c r="Q63" s="2024"/>
      <c r="R63" s="2025"/>
      <c r="S63" s="2026" t="s">
        <v>41</v>
      </c>
      <c r="T63" s="34"/>
      <c r="U63" s="34"/>
      <c r="V63" s="1424"/>
      <c r="W63" s="34"/>
      <c r="X63" s="34"/>
      <c r="Y63" s="34"/>
    </row>
    <row r="64" spans="1:25">
      <c r="A64" s="1867"/>
      <c r="B64" s="2749"/>
      <c r="C64" s="2754"/>
      <c r="D64" s="2755"/>
      <c r="E64" s="2756"/>
      <c r="F64" s="2761"/>
      <c r="G64" s="2572"/>
      <c r="H64" s="2833"/>
      <c r="I64" s="97" t="s">
        <v>67</v>
      </c>
      <c r="J64" s="211">
        <f>K64+M64</f>
        <v>416.90000000000003</v>
      </c>
      <c r="K64" s="212">
        <v>3.8</v>
      </c>
      <c r="L64" s="200">
        <v>1.9</v>
      </c>
      <c r="M64" s="1995">
        <v>413.1</v>
      </c>
      <c r="N64" s="271">
        <v>590</v>
      </c>
      <c r="O64" s="272">
        <v>346.7</v>
      </c>
      <c r="P64" s="2027"/>
      <c r="Q64" s="2028"/>
      <c r="R64" s="2029"/>
      <c r="S64" s="2030"/>
      <c r="T64" s="34"/>
      <c r="U64" s="34"/>
      <c r="V64" s="1424"/>
      <c r="W64" s="34"/>
      <c r="X64" s="34"/>
      <c r="Y64" s="34"/>
    </row>
    <row r="65" spans="1:25">
      <c r="A65" s="1867"/>
      <c r="B65" s="2749"/>
      <c r="C65" s="2754"/>
      <c r="D65" s="2755"/>
      <c r="E65" s="2756"/>
      <c r="F65" s="2761"/>
      <c r="G65" s="2763"/>
      <c r="H65" s="2834"/>
      <c r="I65" s="97" t="s">
        <v>36</v>
      </c>
      <c r="J65" s="211">
        <f t="shared" ref="J65:J67" si="18">K65+M65</f>
        <v>0</v>
      </c>
      <c r="K65" s="212">
        <v>0</v>
      </c>
      <c r="L65" s="200">
        <v>0</v>
      </c>
      <c r="M65" s="1995">
        <v>0</v>
      </c>
      <c r="N65" s="271">
        <v>0</v>
      </c>
      <c r="O65" s="272">
        <v>0</v>
      </c>
      <c r="P65" s="1996"/>
      <c r="Q65" s="2031"/>
      <c r="R65" s="2032"/>
      <c r="S65" s="2033"/>
      <c r="T65" s="34"/>
      <c r="U65" s="34"/>
      <c r="V65" s="1424"/>
      <c r="W65" s="34"/>
      <c r="X65" s="34"/>
      <c r="Y65" s="34"/>
    </row>
    <row r="66" spans="1:25">
      <c r="A66" s="1867"/>
      <c r="B66" s="2749"/>
      <c r="C66" s="2754"/>
      <c r="D66" s="2755"/>
      <c r="E66" s="2756"/>
      <c r="F66" s="2761"/>
      <c r="G66" s="2763"/>
      <c r="H66" s="2836"/>
      <c r="I66" s="97" t="s">
        <v>403</v>
      </c>
      <c r="J66" s="211">
        <f t="shared" si="18"/>
        <v>5.2</v>
      </c>
      <c r="K66" s="212">
        <v>0.2</v>
      </c>
      <c r="L66" s="200">
        <v>0</v>
      </c>
      <c r="M66" s="1995">
        <v>5</v>
      </c>
      <c r="N66" s="271">
        <v>0</v>
      </c>
      <c r="O66" s="272">
        <v>0</v>
      </c>
      <c r="P66" s="1996"/>
      <c r="Q66" s="2020"/>
      <c r="R66" s="515"/>
      <c r="S66" s="529"/>
      <c r="T66" s="34"/>
      <c r="U66" s="34"/>
      <c r="V66" s="1424"/>
      <c r="W66" s="34"/>
      <c r="X66" s="34"/>
      <c r="Y66" s="34"/>
    </row>
    <row r="67" spans="1:25">
      <c r="A67" s="1867"/>
      <c r="B67" s="2749"/>
      <c r="C67" s="2754"/>
      <c r="D67" s="2755"/>
      <c r="E67" s="2756"/>
      <c r="F67" s="2761"/>
      <c r="G67" s="2763"/>
      <c r="H67" s="2836"/>
      <c r="I67" s="31" t="s">
        <v>52</v>
      </c>
      <c r="J67" s="211">
        <f t="shared" si="18"/>
        <v>0</v>
      </c>
      <c r="K67" s="609">
        <v>0</v>
      </c>
      <c r="L67" s="676">
        <v>0</v>
      </c>
      <c r="M67" s="1999">
        <v>0</v>
      </c>
      <c r="N67" s="2000">
        <v>0</v>
      </c>
      <c r="O67" s="273">
        <v>0</v>
      </c>
      <c r="P67" s="1996"/>
      <c r="Q67" s="2020"/>
      <c r="R67" s="515"/>
      <c r="S67" s="529"/>
      <c r="T67" s="34"/>
      <c r="U67" s="34"/>
      <c r="V67" s="1424"/>
      <c r="W67" s="34"/>
      <c r="X67" s="34"/>
      <c r="Y67" s="34"/>
    </row>
    <row r="68" spans="1:25" ht="13.5" thickBot="1">
      <c r="A68" s="1867"/>
      <c r="B68" s="2776"/>
      <c r="C68" s="2757"/>
      <c r="D68" s="2758"/>
      <c r="E68" s="2759"/>
      <c r="F68" s="2762"/>
      <c r="G68" s="2543"/>
      <c r="H68" s="2835"/>
      <c r="I68" s="15" t="s">
        <v>12</v>
      </c>
      <c r="J68" s="75">
        <f>SUM(J63:J67)</f>
        <v>422.1</v>
      </c>
      <c r="K68" s="75">
        <f t="shared" ref="K68:O68" si="19">SUM(K63:K67)</f>
        <v>4</v>
      </c>
      <c r="L68" s="75">
        <f t="shared" si="19"/>
        <v>1.9</v>
      </c>
      <c r="M68" s="75">
        <f t="shared" si="19"/>
        <v>418.1</v>
      </c>
      <c r="N68" s="75">
        <f t="shared" si="19"/>
        <v>634.25</v>
      </c>
      <c r="O68" s="75">
        <f t="shared" si="19"/>
        <v>381.05</v>
      </c>
      <c r="P68" s="2034"/>
      <c r="Q68" s="2015"/>
      <c r="R68" s="185"/>
      <c r="S68" s="172"/>
      <c r="T68" s="34"/>
      <c r="U68" s="34"/>
      <c r="V68" s="1424"/>
      <c r="W68" s="34"/>
      <c r="X68" s="34"/>
      <c r="Y68" s="34"/>
    </row>
    <row r="69" spans="1:25" ht="13.5" thickBot="1">
      <c r="A69" s="16" t="s">
        <v>11</v>
      </c>
      <c r="B69" s="2707" t="s">
        <v>14</v>
      </c>
      <c r="C69" s="2708"/>
      <c r="D69" s="2708"/>
      <c r="E69" s="2708"/>
      <c r="F69" s="2709"/>
      <c r="G69" s="2709"/>
      <c r="H69" s="2709"/>
      <c r="I69" s="2710"/>
      <c r="J69" s="84">
        <f>J20+J26+J32+J38+J44+J50+J56+J68</f>
        <v>6812.38</v>
      </c>
      <c r="K69" s="84">
        <f>K20+K26+K32+K38+K44+K50+K56+K68+K62</f>
        <v>29.1</v>
      </c>
      <c r="L69" s="84">
        <f t="shared" ref="L69:O69" si="20">L20+L26+L32+L38+L44+L50+L56+L68+L62</f>
        <v>17.399999999999999</v>
      </c>
      <c r="M69" s="84">
        <f t="shared" si="20"/>
        <v>6783.2800000000007</v>
      </c>
      <c r="N69" s="84">
        <f t="shared" si="20"/>
        <v>634.25</v>
      </c>
      <c r="O69" s="84">
        <f t="shared" si="20"/>
        <v>381.05</v>
      </c>
      <c r="P69" s="17"/>
      <c r="Q69" s="18"/>
      <c r="R69" s="18"/>
      <c r="S69" s="19"/>
      <c r="T69" s="2035"/>
      <c r="U69" s="34"/>
      <c r="V69" s="1424"/>
      <c r="W69" s="34"/>
      <c r="X69" s="34"/>
      <c r="Y69" s="34"/>
    </row>
    <row r="70" spans="1:25" ht="13.9" customHeight="1" thickBot="1">
      <c r="A70" s="14" t="s">
        <v>13</v>
      </c>
      <c r="B70" s="2785" t="s">
        <v>92</v>
      </c>
      <c r="C70" s="2786"/>
      <c r="D70" s="2786"/>
      <c r="E70" s="2786"/>
      <c r="F70" s="2786"/>
      <c r="G70" s="2786"/>
      <c r="H70" s="2786"/>
      <c r="I70" s="2786"/>
      <c r="J70" s="2786"/>
      <c r="K70" s="2786"/>
      <c r="L70" s="2786"/>
      <c r="M70" s="2786"/>
      <c r="N70" s="2786"/>
      <c r="O70" s="2786"/>
      <c r="P70" s="2786"/>
      <c r="Q70" s="2786"/>
      <c r="R70" s="2786"/>
      <c r="S70" s="2787"/>
      <c r="T70" s="2035"/>
      <c r="U70" s="34"/>
      <c r="V70" s="1424"/>
      <c r="W70" s="34"/>
      <c r="X70" s="34"/>
      <c r="Y70" s="34"/>
    </row>
    <row r="71" spans="1:25" ht="13.15" customHeight="1">
      <c r="A71" s="2745" t="s">
        <v>13</v>
      </c>
      <c r="B71" s="2748" t="s">
        <v>11</v>
      </c>
      <c r="C71" s="2751"/>
      <c r="D71" s="2752"/>
      <c r="E71" s="2753"/>
      <c r="F71" s="2788" t="s">
        <v>93</v>
      </c>
      <c r="G71" s="2542" t="s">
        <v>40</v>
      </c>
      <c r="H71" s="2544" t="s">
        <v>66</v>
      </c>
      <c r="I71" s="1979" t="s">
        <v>79</v>
      </c>
      <c r="J71" s="204">
        <f>K71+M71</f>
        <v>2400.3000000000002</v>
      </c>
      <c r="K71" s="1050">
        <f>K77+K83+K89+K95+K101+K107+K113+K123+K129+K133+K139+K145+K151+K157+K163+K168+K174+K180+K186+K192+K198+K204+K210+K216+K222+K228+K234</f>
        <v>0</v>
      </c>
      <c r="L71" s="1050">
        <f t="shared" ref="L71:O71" si="21">L77+L83+L89+L95+L101+L107+L113+L123+L129+L133+L139+L145+L151+L157+L163+L168+L174+L180+L186+L192+L198+L204+L210+L216+L222+L228+L234</f>
        <v>0</v>
      </c>
      <c r="M71" s="1050">
        <f t="shared" si="21"/>
        <v>2400.3000000000002</v>
      </c>
      <c r="N71" s="1050">
        <f t="shared" si="21"/>
        <v>1</v>
      </c>
      <c r="O71" s="1050">
        <f t="shared" si="21"/>
        <v>0</v>
      </c>
      <c r="P71" s="1980"/>
      <c r="Q71" s="1886"/>
      <c r="R71" s="1888"/>
      <c r="S71" s="1890"/>
      <c r="T71" s="2035"/>
      <c r="U71" s="34"/>
      <c r="V71" s="1424"/>
      <c r="W71" s="34"/>
      <c r="X71" s="34"/>
      <c r="Y71" s="34"/>
    </row>
    <row r="72" spans="1:25">
      <c r="A72" s="2746"/>
      <c r="B72" s="2749"/>
      <c r="C72" s="2754"/>
      <c r="D72" s="2755"/>
      <c r="E72" s="2756"/>
      <c r="F72" s="2789"/>
      <c r="G72" s="2572"/>
      <c r="H72" s="2764"/>
      <c r="I72" s="1983" t="s">
        <v>67</v>
      </c>
      <c r="J72" s="211">
        <f>K72+M72</f>
        <v>7006.2000000000007</v>
      </c>
      <c r="K72" s="1984">
        <f>K78+K84+K90+K96+K102+K108+K114+K124+K134+K140+K146+K152+K158+K164+K169+K175+K181+K187+K193+K199+K205+K211+K217+K223+K229+K235+K241</f>
        <v>1295.8</v>
      </c>
      <c r="L72" s="1984">
        <f t="shared" ref="L72:O72" si="22">L78+L84+L90+L96+L102+L108+L114+L124+L134+L140+L146+L152+L158+L164+L169+L175+L181+L187+L193+L199+L205+L211+L217+L223+L229+L235+L241</f>
        <v>45.6</v>
      </c>
      <c r="M72" s="1984">
        <f t="shared" si="22"/>
        <v>5710.4000000000005</v>
      </c>
      <c r="N72" s="1984">
        <f t="shared" si="22"/>
        <v>2622.94</v>
      </c>
      <c r="O72" s="1984">
        <f t="shared" si="22"/>
        <v>479</v>
      </c>
      <c r="P72" s="1997"/>
      <c r="Q72" s="1887"/>
      <c r="R72" s="1889"/>
      <c r="S72" s="1891"/>
      <c r="T72" s="2035"/>
      <c r="U72" s="34"/>
      <c r="V72" s="1424"/>
      <c r="W72" s="34"/>
      <c r="X72" s="34"/>
      <c r="Y72" s="34"/>
    </row>
    <row r="73" spans="1:25">
      <c r="A73" s="2746"/>
      <c r="B73" s="2749"/>
      <c r="C73" s="2754"/>
      <c r="D73" s="2755"/>
      <c r="E73" s="2756"/>
      <c r="F73" s="2789"/>
      <c r="G73" s="2763"/>
      <c r="H73" s="2765"/>
      <c r="I73" s="1983" t="s">
        <v>36</v>
      </c>
      <c r="J73" s="211">
        <f>K73+M73</f>
        <v>28.7</v>
      </c>
      <c r="K73" s="1984">
        <f>K79+K85+K91+K97+K103+K109+K115+K119+K125+K135+K141+K147+K153+K159+K165+K170+K176+K182+K188+K194+K200+K206+K212+K218+K224+K230+K236+K242</f>
        <v>28.7</v>
      </c>
      <c r="L73" s="1984">
        <f t="shared" ref="L73:O73" si="23">L79+L85+L91+L97+L103+L109+L115+L119+L125+L135+L141+L147+L153+L159+L165+L170+L176+L182+L188+L194+L200+L206+L212+L218+L224+L230+L236+L242</f>
        <v>19.899999999999999</v>
      </c>
      <c r="M73" s="1984">
        <f t="shared" si="23"/>
        <v>0</v>
      </c>
      <c r="N73" s="1984">
        <f t="shared" si="23"/>
        <v>1467.14</v>
      </c>
      <c r="O73" s="1984">
        <f t="shared" si="23"/>
        <v>155</v>
      </c>
      <c r="P73" s="1997"/>
      <c r="Q73" s="2020"/>
      <c r="R73" s="515"/>
      <c r="S73" s="516"/>
      <c r="T73" s="2035"/>
      <c r="U73" s="34"/>
      <c r="V73" s="1424"/>
      <c r="W73" s="34"/>
      <c r="X73" s="34"/>
      <c r="Y73" s="34"/>
    </row>
    <row r="74" spans="1:25">
      <c r="A74" s="2746"/>
      <c r="B74" s="2749"/>
      <c r="C74" s="2754"/>
      <c r="D74" s="2755"/>
      <c r="E74" s="2756"/>
      <c r="F74" s="2789"/>
      <c r="G74" s="2763"/>
      <c r="H74" s="2763"/>
      <c r="I74" s="2036" t="s">
        <v>403</v>
      </c>
      <c r="J74" s="211">
        <f t="shared" ref="J74" si="24">K74+M74</f>
        <v>3033.91</v>
      </c>
      <c r="K74" s="2037">
        <f>K80+K86+K92+K98+K104+K110+K116+K126+K136+K142+K148+K154+K160+K171+K183+K189+K195+K201+K207+K213+K219+K225+K231+K177+K237+K243</f>
        <v>1245.8</v>
      </c>
      <c r="L74" s="2037">
        <f t="shared" ref="L74:O74" si="25">L80+L86+L92+L98+L104+L110+L116+L126+L136+L142+L148+L154+L160+L171+L183+L189+L195+L201+L207+L213+L219+L225+L231+L177+L237+L243</f>
        <v>9</v>
      </c>
      <c r="M74" s="2037">
        <f t="shared" si="25"/>
        <v>1788.1100000000001</v>
      </c>
      <c r="N74" s="2037">
        <f t="shared" si="25"/>
        <v>0</v>
      </c>
      <c r="O74" s="2037">
        <f t="shared" si="25"/>
        <v>0</v>
      </c>
      <c r="P74" s="2018"/>
      <c r="Q74" s="2020"/>
      <c r="R74" s="515"/>
      <c r="S74" s="516"/>
      <c r="T74" s="2035"/>
      <c r="U74" s="34"/>
      <c r="V74" s="1424"/>
      <c r="W74" s="34"/>
      <c r="X74" s="34"/>
      <c r="Y74" s="34"/>
    </row>
    <row r="75" spans="1:25">
      <c r="A75" s="2746"/>
      <c r="B75" s="2749"/>
      <c r="C75" s="2754"/>
      <c r="D75" s="2755"/>
      <c r="E75" s="2756"/>
      <c r="F75" s="2789"/>
      <c r="G75" s="2763"/>
      <c r="H75" s="2763"/>
      <c r="I75" s="2036" t="s">
        <v>52</v>
      </c>
      <c r="J75" s="211">
        <f>K75+M75</f>
        <v>0</v>
      </c>
      <c r="K75" s="2037">
        <f>K81+K87+K93+K99+K105+K111+K117+K127+K137+K143+K149+K155+K161+K172+K178+K184+K190+K196+K202+K208+K214+K220+K226+K232+K120+K130+K238+K244</f>
        <v>0</v>
      </c>
      <c r="L75" s="2037">
        <f t="shared" ref="L75:O76" si="26">L81+L87+L93+L99+L105+L111+L117+L127+L137+L143+L149+L155+L161+L172+L178+L184+L190+L196+L202+L208+L214+L220+L226+L232+L120+L130+L238+L244</f>
        <v>0</v>
      </c>
      <c r="M75" s="2037">
        <f t="shared" si="26"/>
        <v>0</v>
      </c>
      <c r="N75" s="2037">
        <f t="shared" si="26"/>
        <v>3147</v>
      </c>
      <c r="O75" s="2037">
        <f t="shared" si="26"/>
        <v>1831</v>
      </c>
      <c r="P75" s="2018"/>
      <c r="Q75" s="2020"/>
      <c r="R75" s="515"/>
      <c r="S75" s="516"/>
      <c r="T75" s="2035"/>
      <c r="U75" s="34"/>
      <c r="V75" s="1424"/>
      <c r="W75" s="34"/>
      <c r="X75" s="34"/>
      <c r="Y75" s="34"/>
    </row>
    <row r="76" spans="1:25" ht="13.5" thickBot="1">
      <c r="A76" s="2747"/>
      <c r="B76" s="2750"/>
      <c r="C76" s="2757"/>
      <c r="D76" s="2758"/>
      <c r="E76" s="2759"/>
      <c r="F76" s="2790"/>
      <c r="G76" s="2543"/>
      <c r="H76" s="2543"/>
      <c r="I76" s="15" t="s">
        <v>12</v>
      </c>
      <c r="J76" s="242">
        <f>SUM(J71:J75)</f>
        <v>12469.11</v>
      </c>
      <c r="K76" s="612">
        <f>K82+K88+K94+K100+K106+K112+K118+K128+K138+K144+K150+K156+K162+K173+K179+K185+K191+K197+K203+K209+K215+K221+K227+K233+K121+K131+K239+K245</f>
        <v>2570.3000000000002</v>
      </c>
      <c r="L76" s="612">
        <f t="shared" si="26"/>
        <v>74.500000000000014</v>
      </c>
      <c r="M76" s="612">
        <f t="shared" si="26"/>
        <v>9898.8100000000013</v>
      </c>
      <c r="N76" s="612">
        <f t="shared" si="26"/>
        <v>7238.08</v>
      </c>
      <c r="O76" s="612">
        <f t="shared" si="26"/>
        <v>2465</v>
      </c>
      <c r="P76" s="2038"/>
      <c r="Q76" s="2015"/>
      <c r="R76" s="185"/>
      <c r="S76" s="517"/>
      <c r="T76" s="2035"/>
      <c r="U76" s="34"/>
      <c r="V76" s="1424"/>
      <c r="W76" s="34"/>
      <c r="X76" s="34"/>
      <c r="Y76" s="34"/>
    </row>
    <row r="77" spans="1:25" ht="26.45" customHeight="1">
      <c r="A77" s="2745"/>
      <c r="B77" s="2748"/>
      <c r="C77" s="2751"/>
      <c r="D77" s="2752"/>
      <c r="E77" s="2753"/>
      <c r="F77" s="2760" t="s">
        <v>94</v>
      </c>
      <c r="G77" s="2542" t="s">
        <v>40</v>
      </c>
      <c r="H77" s="2544" t="s">
        <v>286</v>
      </c>
      <c r="I77" s="136" t="s">
        <v>79</v>
      </c>
      <c r="J77" s="204">
        <f>K77+M77</f>
        <v>0</v>
      </c>
      <c r="K77" s="205">
        <v>0</v>
      </c>
      <c r="L77" s="672">
        <v>0</v>
      </c>
      <c r="M77" s="1994">
        <v>0</v>
      </c>
      <c r="N77" s="269">
        <v>0</v>
      </c>
      <c r="O77" s="270">
        <v>0</v>
      </c>
      <c r="P77" s="1875" t="s">
        <v>625</v>
      </c>
      <c r="Q77" s="1886" t="s">
        <v>41</v>
      </c>
      <c r="R77" s="1888"/>
      <c r="S77" s="1890"/>
      <c r="T77" s="2035"/>
      <c r="U77" s="34"/>
      <c r="V77" s="1424"/>
      <c r="W77" s="34"/>
      <c r="X77" s="34"/>
      <c r="Y77" s="34"/>
    </row>
    <row r="78" spans="1:25">
      <c r="A78" s="2746"/>
      <c r="B78" s="2749"/>
      <c r="C78" s="2754"/>
      <c r="D78" s="2755"/>
      <c r="E78" s="2756"/>
      <c r="F78" s="2761"/>
      <c r="G78" s="2572"/>
      <c r="H78" s="2764"/>
      <c r="I78" s="97" t="s">
        <v>67</v>
      </c>
      <c r="J78" s="211">
        <f>K78+M78</f>
        <v>401.1</v>
      </c>
      <c r="K78" s="212">
        <v>1.1000000000000001</v>
      </c>
      <c r="L78" s="200">
        <v>0</v>
      </c>
      <c r="M78" s="1995">
        <v>400</v>
      </c>
      <c r="N78" s="271">
        <v>0</v>
      </c>
      <c r="O78" s="272">
        <v>0</v>
      </c>
      <c r="P78" s="1877"/>
      <c r="Q78" s="1887"/>
      <c r="R78" s="1889"/>
      <c r="S78" s="1891"/>
      <c r="T78" s="2035"/>
      <c r="U78" s="34"/>
      <c r="V78" s="1424"/>
      <c r="W78" s="34"/>
      <c r="X78" s="34"/>
      <c r="Y78" s="34"/>
    </row>
    <row r="79" spans="1:25">
      <c r="A79" s="2746"/>
      <c r="B79" s="2749"/>
      <c r="C79" s="2754"/>
      <c r="D79" s="2755"/>
      <c r="E79" s="2756"/>
      <c r="F79" s="2761"/>
      <c r="G79" s="2763"/>
      <c r="H79" s="2765"/>
      <c r="I79" s="97" t="s">
        <v>36</v>
      </c>
      <c r="J79" s="211">
        <f>K79+M79</f>
        <v>2.6</v>
      </c>
      <c r="K79" s="212">
        <v>2.6</v>
      </c>
      <c r="L79" s="200">
        <v>2.5</v>
      </c>
      <c r="M79" s="1995">
        <v>0</v>
      </c>
      <c r="N79" s="274">
        <v>0</v>
      </c>
      <c r="O79" s="272">
        <v>0</v>
      </c>
      <c r="P79" s="2039"/>
      <c r="Q79" s="2020"/>
      <c r="R79" s="515"/>
      <c r="S79" s="516"/>
      <c r="T79" s="2035"/>
      <c r="U79" s="34"/>
      <c r="V79" s="1424"/>
      <c r="W79" s="34"/>
      <c r="X79" s="34"/>
      <c r="Y79" s="34"/>
    </row>
    <row r="80" spans="1:25">
      <c r="A80" s="2746"/>
      <c r="B80" s="2749"/>
      <c r="C80" s="2754"/>
      <c r="D80" s="2755"/>
      <c r="E80" s="2756"/>
      <c r="F80" s="2761"/>
      <c r="G80" s="2763"/>
      <c r="H80" s="2763"/>
      <c r="I80" s="2040" t="s">
        <v>403</v>
      </c>
      <c r="J80" s="211">
        <f t="shared" ref="J80:J81" si="27">K80+M80</f>
        <v>50.1</v>
      </c>
      <c r="K80" s="2041">
        <v>0.1</v>
      </c>
      <c r="L80" s="2042">
        <v>0</v>
      </c>
      <c r="M80" s="2043">
        <v>50</v>
      </c>
      <c r="N80" s="275">
        <v>0</v>
      </c>
      <c r="O80" s="276">
        <v>0</v>
      </c>
      <c r="P80" s="1511"/>
      <c r="Q80" s="2020"/>
      <c r="R80" s="515"/>
      <c r="S80" s="516"/>
      <c r="T80" s="2035"/>
      <c r="U80" s="34"/>
      <c r="V80" s="1424"/>
      <c r="W80" s="34"/>
      <c r="X80" s="34"/>
      <c r="Y80" s="34"/>
    </row>
    <row r="81" spans="1:25">
      <c r="A81" s="2746"/>
      <c r="B81" s="2749"/>
      <c r="C81" s="2754"/>
      <c r="D81" s="2755"/>
      <c r="E81" s="2756"/>
      <c r="F81" s="2761"/>
      <c r="G81" s="2763"/>
      <c r="H81" s="2763"/>
      <c r="I81" s="2040" t="s">
        <v>52</v>
      </c>
      <c r="J81" s="211">
        <f t="shared" si="27"/>
        <v>0</v>
      </c>
      <c r="K81" s="2041">
        <v>0</v>
      </c>
      <c r="L81" s="2042">
        <v>0</v>
      </c>
      <c r="M81" s="2043">
        <v>0</v>
      </c>
      <c r="N81" s="275">
        <v>0</v>
      </c>
      <c r="O81" s="276">
        <v>0</v>
      </c>
      <c r="P81" s="1511"/>
      <c r="Q81" s="2020"/>
      <c r="R81" s="515"/>
      <c r="S81" s="516"/>
      <c r="T81" s="2035"/>
      <c r="U81" s="34"/>
      <c r="V81" s="1424"/>
      <c r="W81" s="34"/>
      <c r="X81" s="34"/>
      <c r="Y81" s="34"/>
    </row>
    <row r="82" spans="1:25" ht="13.5" thickBot="1">
      <c r="A82" s="2747"/>
      <c r="B82" s="2750"/>
      <c r="C82" s="2757"/>
      <c r="D82" s="2758"/>
      <c r="E82" s="2759"/>
      <c r="F82" s="2762"/>
      <c r="G82" s="2543"/>
      <c r="H82" s="2543"/>
      <c r="I82" s="15" t="s">
        <v>12</v>
      </c>
      <c r="J82" s="75">
        <f>SUM(J77:J81)</f>
        <v>453.80000000000007</v>
      </c>
      <c r="K82" s="75">
        <f t="shared" ref="K82:O82" si="28">SUM(K77:K81)</f>
        <v>3.8000000000000003</v>
      </c>
      <c r="L82" s="75">
        <f t="shared" si="28"/>
        <v>2.5</v>
      </c>
      <c r="M82" s="75">
        <f t="shared" si="28"/>
        <v>450</v>
      </c>
      <c r="N82" s="86">
        <f t="shared" si="28"/>
        <v>0</v>
      </c>
      <c r="O82" s="80">
        <f t="shared" si="28"/>
        <v>0</v>
      </c>
      <c r="P82" s="2044"/>
      <c r="Q82" s="2015"/>
      <c r="R82" s="185"/>
      <c r="S82" s="517"/>
      <c r="T82" s="34"/>
      <c r="U82" s="34"/>
      <c r="V82" s="34"/>
      <c r="W82" s="34"/>
      <c r="X82" s="34"/>
      <c r="Y82" s="34"/>
    </row>
    <row r="83" spans="1:25" ht="13.15" customHeight="1">
      <c r="A83" s="2745"/>
      <c r="B83" s="2748"/>
      <c r="C83" s="2751"/>
      <c r="D83" s="2752"/>
      <c r="E83" s="2753"/>
      <c r="F83" s="2760" t="s">
        <v>95</v>
      </c>
      <c r="G83" s="2542" t="s">
        <v>40</v>
      </c>
      <c r="H83" s="2544" t="s">
        <v>284</v>
      </c>
      <c r="I83" s="136" t="s">
        <v>79</v>
      </c>
      <c r="J83" s="204">
        <f>K83+M83</f>
        <v>150</v>
      </c>
      <c r="K83" s="205">
        <v>0</v>
      </c>
      <c r="L83" s="672">
        <v>0</v>
      </c>
      <c r="M83" s="1994">
        <v>150</v>
      </c>
      <c r="N83" s="269">
        <v>0</v>
      </c>
      <c r="O83" s="270">
        <v>0</v>
      </c>
      <c r="P83" s="2674" t="s">
        <v>322</v>
      </c>
      <c r="Q83" s="1886" t="s">
        <v>41</v>
      </c>
      <c r="R83" s="1888"/>
      <c r="S83" s="1890"/>
      <c r="T83" s="34"/>
      <c r="U83" s="34"/>
      <c r="V83" s="34"/>
      <c r="W83" s="34"/>
      <c r="X83" s="34"/>
      <c r="Y83" s="34"/>
    </row>
    <row r="84" spans="1:25" ht="27" customHeight="1">
      <c r="A84" s="2746"/>
      <c r="B84" s="2749"/>
      <c r="C84" s="2754"/>
      <c r="D84" s="2755"/>
      <c r="E84" s="2756"/>
      <c r="F84" s="2761"/>
      <c r="G84" s="2572"/>
      <c r="H84" s="2764"/>
      <c r="I84" s="97" t="s">
        <v>67</v>
      </c>
      <c r="J84" s="211">
        <f>K84+M84</f>
        <v>1650</v>
      </c>
      <c r="K84" s="212">
        <v>4</v>
      </c>
      <c r="L84" s="200">
        <v>0</v>
      </c>
      <c r="M84" s="1995">
        <v>1646</v>
      </c>
      <c r="N84" s="271">
        <v>0</v>
      </c>
      <c r="O84" s="272">
        <v>0</v>
      </c>
      <c r="P84" s="2837"/>
      <c r="Q84" s="1887"/>
      <c r="R84" s="1889"/>
      <c r="S84" s="1891"/>
      <c r="T84" s="34"/>
      <c r="U84" s="34"/>
      <c r="V84" s="34"/>
      <c r="W84" s="34"/>
      <c r="X84" s="34"/>
      <c r="Y84" s="34"/>
    </row>
    <row r="85" spans="1:25">
      <c r="A85" s="2746"/>
      <c r="B85" s="2749"/>
      <c r="C85" s="2754"/>
      <c r="D85" s="2755"/>
      <c r="E85" s="2756"/>
      <c r="F85" s="2761"/>
      <c r="G85" s="2763"/>
      <c r="H85" s="2765"/>
      <c r="I85" s="97" t="s">
        <v>36</v>
      </c>
      <c r="J85" s="211">
        <f>K85+M85</f>
        <v>0.4</v>
      </c>
      <c r="K85" s="212">
        <v>0.4</v>
      </c>
      <c r="L85" s="200">
        <v>0.3</v>
      </c>
      <c r="M85" s="1995">
        <v>0</v>
      </c>
      <c r="N85" s="274">
        <v>0</v>
      </c>
      <c r="O85" s="272">
        <v>0</v>
      </c>
      <c r="P85" s="2021"/>
      <c r="Q85" s="2020"/>
      <c r="R85" s="515"/>
      <c r="S85" s="516"/>
      <c r="T85" s="34"/>
      <c r="U85" s="34"/>
      <c r="V85" s="34"/>
      <c r="W85" s="34"/>
      <c r="X85" s="34"/>
      <c r="Y85" s="34"/>
    </row>
    <row r="86" spans="1:25">
      <c r="A86" s="2746"/>
      <c r="B86" s="2749"/>
      <c r="C86" s="2754"/>
      <c r="D86" s="2755"/>
      <c r="E86" s="2756"/>
      <c r="F86" s="2761"/>
      <c r="G86" s="2763"/>
      <c r="H86" s="2763"/>
      <c r="I86" s="2040" t="s">
        <v>403</v>
      </c>
      <c r="J86" s="211">
        <f t="shared" ref="J86:J87" si="29">K86+M86</f>
        <v>0.3</v>
      </c>
      <c r="K86" s="2041">
        <v>0.3</v>
      </c>
      <c r="L86" s="2042">
        <v>0</v>
      </c>
      <c r="M86" s="2043">
        <v>0</v>
      </c>
      <c r="N86" s="275">
        <v>0</v>
      </c>
      <c r="O86" s="276">
        <v>0</v>
      </c>
      <c r="P86" s="1511"/>
      <c r="Q86" s="2020"/>
      <c r="R86" s="515"/>
      <c r="S86" s="516"/>
      <c r="T86" s="34"/>
      <c r="U86" s="34"/>
      <c r="V86" s="34"/>
      <c r="W86" s="34"/>
      <c r="X86" s="34"/>
      <c r="Y86" s="34"/>
    </row>
    <row r="87" spans="1:25">
      <c r="A87" s="2746"/>
      <c r="B87" s="2749"/>
      <c r="C87" s="2754"/>
      <c r="D87" s="2755"/>
      <c r="E87" s="2756"/>
      <c r="F87" s="2761"/>
      <c r="G87" s="2763"/>
      <c r="H87" s="2763"/>
      <c r="I87" s="2040" t="s">
        <v>52</v>
      </c>
      <c r="J87" s="211">
        <f t="shared" si="29"/>
        <v>0</v>
      </c>
      <c r="K87" s="2041">
        <v>0</v>
      </c>
      <c r="L87" s="2042">
        <v>0</v>
      </c>
      <c r="M87" s="2043">
        <v>0</v>
      </c>
      <c r="N87" s="275">
        <v>0</v>
      </c>
      <c r="O87" s="276">
        <v>0</v>
      </c>
      <c r="P87" s="1511"/>
      <c r="Q87" s="2020"/>
      <c r="R87" s="515"/>
      <c r="S87" s="516"/>
      <c r="T87" s="34"/>
      <c r="U87" s="34"/>
      <c r="V87" s="34"/>
      <c r="W87" s="34"/>
      <c r="X87" s="34"/>
      <c r="Y87" s="34"/>
    </row>
    <row r="88" spans="1:25" ht="13.5" thickBot="1">
      <c r="A88" s="2747"/>
      <c r="B88" s="2750"/>
      <c r="C88" s="2757"/>
      <c r="D88" s="2758"/>
      <c r="E88" s="2759"/>
      <c r="F88" s="2762"/>
      <c r="G88" s="2543"/>
      <c r="H88" s="2543"/>
      <c r="I88" s="15" t="s">
        <v>12</v>
      </c>
      <c r="J88" s="75">
        <f>SUM(J83:J87)</f>
        <v>1800.7</v>
      </c>
      <c r="K88" s="75">
        <f t="shared" ref="K88:O88" si="30">SUM(K83:K87)</f>
        <v>4.7</v>
      </c>
      <c r="L88" s="75">
        <f t="shared" si="30"/>
        <v>0.3</v>
      </c>
      <c r="M88" s="75">
        <f t="shared" si="30"/>
        <v>1796</v>
      </c>
      <c r="N88" s="86">
        <f t="shared" si="30"/>
        <v>0</v>
      </c>
      <c r="O88" s="80">
        <f t="shared" si="30"/>
        <v>0</v>
      </c>
      <c r="P88" s="2045"/>
      <c r="Q88" s="2015"/>
      <c r="R88" s="185"/>
      <c r="S88" s="517"/>
      <c r="T88" s="34"/>
      <c r="U88" s="34"/>
      <c r="V88" s="34"/>
      <c r="W88" s="34"/>
      <c r="X88" s="34"/>
      <c r="Y88" s="34"/>
    </row>
    <row r="89" spans="1:25" ht="13.15" customHeight="1">
      <c r="A89" s="2745"/>
      <c r="B89" s="2748"/>
      <c r="C89" s="2751"/>
      <c r="D89" s="2752"/>
      <c r="E89" s="2753"/>
      <c r="F89" s="2760" t="s">
        <v>96</v>
      </c>
      <c r="G89" s="2542" t="s">
        <v>40</v>
      </c>
      <c r="H89" s="2544" t="s">
        <v>286</v>
      </c>
      <c r="I89" s="136" t="s">
        <v>79</v>
      </c>
      <c r="J89" s="204">
        <f>K89+M89</f>
        <v>0</v>
      </c>
      <c r="K89" s="205">
        <v>0</v>
      </c>
      <c r="L89" s="672">
        <v>0</v>
      </c>
      <c r="M89" s="1994">
        <v>0</v>
      </c>
      <c r="N89" s="269">
        <v>0</v>
      </c>
      <c r="O89" s="270">
        <v>0</v>
      </c>
      <c r="P89" s="2002" t="s">
        <v>82</v>
      </c>
      <c r="Q89" s="1886" t="s">
        <v>41</v>
      </c>
      <c r="R89" s="1888"/>
      <c r="S89" s="1890"/>
      <c r="T89" s="34"/>
      <c r="U89" s="34"/>
      <c r="V89" s="34"/>
      <c r="W89" s="34"/>
      <c r="X89" s="34"/>
      <c r="Y89" s="34"/>
    </row>
    <row r="90" spans="1:25">
      <c r="A90" s="2746"/>
      <c r="B90" s="2749"/>
      <c r="C90" s="2754"/>
      <c r="D90" s="2755"/>
      <c r="E90" s="2756"/>
      <c r="F90" s="2761"/>
      <c r="G90" s="2572"/>
      <c r="H90" s="2764"/>
      <c r="I90" s="97" t="s">
        <v>67</v>
      </c>
      <c r="J90" s="2128">
        <f>K90+M90</f>
        <v>173.9</v>
      </c>
      <c r="K90" s="2129">
        <v>173.9</v>
      </c>
      <c r="L90" s="200">
        <v>1.6</v>
      </c>
      <c r="M90" s="1995">
        <v>0</v>
      </c>
      <c r="N90" s="271">
        <v>0</v>
      </c>
      <c r="O90" s="272">
        <v>0</v>
      </c>
      <c r="P90" s="2021"/>
      <c r="Q90" s="1887"/>
      <c r="R90" s="1889"/>
      <c r="S90" s="1891"/>
      <c r="T90" s="34"/>
      <c r="U90" s="34"/>
      <c r="V90" s="34"/>
      <c r="W90" s="34"/>
      <c r="X90" s="34"/>
      <c r="Y90" s="34"/>
    </row>
    <row r="91" spans="1:25">
      <c r="A91" s="2746"/>
      <c r="B91" s="2749"/>
      <c r="C91" s="2754"/>
      <c r="D91" s="2755"/>
      <c r="E91" s="2756"/>
      <c r="F91" s="2761"/>
      <c r="G91" s="2763"/>
      <c r="H91" s="2765"/>
      <c r="I91" s="97" t="s">
        <v>36</v>
      </c>
      <c r="J91" s="211">
        <f>K91+M91</f>
        <v>0</v>
      </c>
      <c r="K91" s="212">
        <v>0</v>
      </c>
      <c r="L91" s="200">
        <v>0</v>
      </c>
      <c r="M91" s="1995">
        <v>0</v>
      </c>
      <c r="N91" s="274">
        <v>0</v>
      </c>
      <c r="O91" s="272">
        <v>0</v>
      </c>
      <c r="P91" s="2021"/>
      <c r="Q91" s="2020"/>
      <c r="R91" s="515"/>
      <c r="S91" s="516"/>
      <c r="T91" s="34"/>
      <c r="U91" s="34"/>
      <c r="V91" s="34"/>
      <c r="W91" s="34"/>
      <c r="X91" s="34"/>
      <c r="Y91" s="34"/>
    </row>
    <row r="92" spans="1:25">
      <c r="A92" s="2746"/>
      <c r="B92" s="2749"/>
      <c r="C92" s="2754"/>
      <c r="D92" s="2755"/>
      <c r="E92" s="2756"/>
      <c r="F92" s="2761"/>
      <c r="G92" s="2763"/>
      <c r="H92" s="2763"/>
      <c r="I92" s="2040" t="s">
        <v>403</v>
      </c>
      <c r="J92" s="211">
        <f t="shared" ref="J92:J93" si="31">K92+M92</f>
        <v>3.5</v>
      </c>
      <c r="K92" s="2041">
        <v>3.5</v>
      </c>
      <c r="L92" s="2042">
        <v>0</v>
      </c>
      <c r="M92" s="2043">
        <v>0</v>
      </c>
      <c r="N92" s="275">
        <v>0</v>
      </c>
      <c r="O92" s="276">
        <v>0</v>
      </c>
      <c r="P92" s="1511"/>
      <c r="Q92" s="2020"/>
      <c r="R92" s="515"/>
      <c r="S92" s="516"/>
      <c r="T92" s="34"/>
      <c r="U92" s="34"/>
      <c r="V92" s="34"/>
      <c r="W92" s="34"/>
      <c r="X92" s="34"/>
      <c r="Y92" s="34"/>
    </row>
    <row r="93" spans="1:25">
      <c r="A93" s="2746"/>
      <c r="B93" s="2749"/>
      <c r="C93" s="2754"/>
      <c r="D93" s="2755"/>
      <c r="E93" s="2756"/>
      <c r="F93" s="2761"/>
      <c r="G93" s="2763"/>
      <c r="H93" s="2763"/>
      <c r="I93" s="2040" t="s">
        <v>52</v>
      </c>
      <c r="J93" s="211">
        <f t="shared" si="31"/>
        <v>0</v>
      </c>
      <c r="K93" s="2041">
        <v>0</v>
      </c>
      <c r="L93" s="2042">
        <v>0</v>
      </c>
      <c r="M93" s="2043">
        <v>0</v>
      </c>
      <c r="N93" s="275">
        <v>0</v>
      </c>
      <c r="O93" s="276">
        <v>0</v>
      </c>
      <c r="P93" s="1511"/>
      <c r="Q93" s="2020"/>
      <c r="R93" s="515"/>
      <c r="S93" s="516"/>
      <c r="T93" s="34"/>
      <c r="U93" s="34"/>
      <c r="V93" s="34"/>
      <c r="W93" s="34"/>
      <c r="X93" s="34"/>
      <c r="Y93" s="34"/>
    </row>
    <row r="94" spans="1:25" ht="13.5" thickBot="1">
      <c r="A94" s="2747"/>
      <c r="B94" s="2750"/>
      <c r="C94" s="2757"/>
      <c r="D94" s="2758"/>
      <c r="E94" s="2759"/>
      <c r="F94" s="2762"/>
      <c r="G94" s="2543"/>
      <c r="H94" s="2543"/>
      <c r="I94" s="15" t="s">
        <v>12</v>
      </c>
      <c r="J94" s="75">
        <f>SUM(J89:J93)</f>
        <v>177.4</v>
      </c>
      <c r="K94" s="75">
        <f t="shared" ref="K94:O94" si="32">SUM(K89:K93)</f>
        <v>177.4</v>
      </c>
      <c r="L94" s="75">
        <f t="shared" si="32"/>
        <v>1.6</v>
      </c>
      <c r="M94" s="75">
        <f t="shared" si="32"/>
        <v>0</v>
      </c>
      <c r="N94" s="86">
        <f t="shared" si="32"/>
        <v>0</v>
      </c>
      <c r="O94" s="80">
        <f t="shared" si="32"/>
        <v>0</v>
      </c>
      <c r="P94" s="2022"/>
      <c r="Q94" s="2015"/>
      <c r="R94" s="185"/>
      <c r="S94" s="517"/>
      <c r="T94" s="34"/>
      <c r="U94" s="34"/>
      <c r="V94" s="34"/>
      <c r="W94" s="34"/>
      <c r="X94" s="34"/>
      <c r="Y94" s="34"/>
    </row>
    <row r="95" spans="1:25" ht="13.15" customHeight="1">
      <c r="A95" s="2745"/>
      <c r="B95" s="2748"/>
      <c r="C95" s="2751"/>
      <c r="D95" s="2752"/>
      <c r="E95" s="2753"/>
      <c r="F95" s="2760" t="s">
        <v>97</v>
      </c>
      <c r="G95" s="2542" t="s">
        <v>40</v>
      </c>
      <c r="H95" s="2544" t="s">
        <v>286</v>
      </c>
      <c r="I95" s="136" t="s">
        <v>79</v>
      </c>
      <c r="J95" s="204">
        <f>K95+M95</f>
        <v>0</v>
      </c>
      <c r="K95" s="205">
        <v>0</v>
      </c>
      <c r="L95" s="672">
        <v>0</v>
      </c>
      <c r="M95" s="1994">
        <v>0</v>
      </c>
      <c r="N95" s="269">
        <v>0</v>
      </c>
      <c r="O95" s="270">
        <v>0</v>
      </c>
      <c r="P95" s="2002" t="s">
        <v>82</v>
      </c>
      <c r="Q95" s="1886" t="s">
        <v>41</v>
      </c>
      <c r="R95" s="1888"/>
      <c r="S95" s="1890"/>
      <c r="T95" s="34"/>
      <c r="U95" s="34"/>
      <c r="V95" s="34"/>
      <c r="W95" s="34"/>
      <c r="X95" s="34"/>
      <c r="Y95" s="34"/>
    </row>
    <row r="96" spans="1:25">
      <c r="A96" s="2746"/>
      <c r="B96" s="2749"/>
      <c r="C96" s="2754"/>
      <c r="D96" s="2755"/>
      <c r="E96" s="2756"/>
      <c r="F96" s="2761"/>
      <c r="G96" s="2572"/>
      <c r="H96" s="2764"/>
      <c r="I96" s="97" t="s">
        <v>67</v>
      </c>
      <c r="J96" s="211">
        <f>K96+M96</f>
        <v>123.4</v>
      </c>
      <c r="K96" s="212">
        <v>123.4</v>
      </c>
      <c r="L96" s="200">
        <v>1.1000000000000001</v>
      </c>
      <c r="M96" s="1995">
        <v>0</v>
      </c>
      <c r="N96" s="271">
        <v>0</v>
      </c>
      <c r="O96" s="272">
        <v>0</v>
      </c>
      <c r="P96" s="2021"/>
      <c r="Q96" s="1887"/>
      <c r="R96" s="1889"/>
      <c r="S96" s="1891"/>
      <c r="T96" s="34"/>
      <c r="U96" s="34"/>
      <c r="V96" s="34"/>
      <c r="W96" s="34"/>
      <c r="X96" s="34"/>
      <c r="Y96" s="34"/>
    </row>
    <row r="97" spans="1:25">
      <c r="A97" s="2746"/>
      <c r="B97" s="2749"/>
      <c r="C97" s="2754"/>
      <c r="D97" s="2755"/>
      <c r="E97" s="2756"/>
      <c r="F97" s="2761"/>
      <c r="G97" s="2763"/>
      <c r="H97" s="2765"/>
      <c r="I97" s="97" t="s">
        <v>36</v>
      </c>
      <c r="J97" s="211">
        <f>K97+M97</f>
        <v>0</v>
      </c>
      <c r="K97" s="212">
        <v>0</v>
      </c>
      <c r="L97" s="200">
        <v>0</v>
      </c>
      <c r="M97" s="1995">
        <v>0</v>
      </c>
      <c r="N97" s="274">
        <v>0</v>
      </c>
      <c r="O97" s="272">
        <v>0</v>
      </c>
      <c r="P97" s="2021"/>
      <c r="Q97" s="2020"/>
      <c r="R97" s="515"/>
      <c r="S97" s="516"/>
      <c r="T97" s="34"/>
      <c r="U97" s="34"/>
      <c r="V97" s="34"/>
      <c r="W97" s="34"/>
      <c r="X97" s="34"/>
      <c r="Y97" s="34"/>
    </row>
    <row r="98" spans="1:25">
      <c r="A98" s="2746"/>
      <c r="B98" s="2749"/>
      <c r="C98" s="2754"/>
      <c r="D98" s="2755"/>
      <c r="E98" s="2756"/>
      <c r="F98" s="2761"/>
      <c r="G98" s="2763"/>
      <c r="H98" s="2763"/>
      <c r="I98" s="2040" t="s">
        <v>403</v>
      </c>
      <c r="J98" s="211">
        <f t="shared" ref="J98:J99" si="33">K98+M98</f>
        <v>0</v>
      </c>
      <c r="K98" s="2041">
        <v>0</v>
      </c>
      <c r="L98" s="2042">
        <v>0</v>
      </c>
      <c r="M98" s="2043">
        <v>0</v>
      </c>
      <c r="N98" s="275">
        <v>0</v>
      </c>
      <c r="O98" s="276">
        <v>0</v>
      </c>
      <c r="P98" s="1511"/>
      <c r="Q98" s="2020"/>
      <c r="R98" s="515"/>
      <c r="S98" s="516"/>
      <c r="T98" s="34"/>
      <c r="U98" s="34"/>
      <c r="V98" s="34"/>
      <c r="W98" s="34"/>
      <c r="X98" s="34"/>
      <c r="Y98" s="34"/>
    </row>
    <row r="99" spans="1:25">
      <c r="A99" s="2746"/>
      <c r="B99" s="2749"/>
      <c r="C99" s="2754"/>
      <c r="D99" s="2755"/>
      <c r="E99" s="2756"/>
      <c r="F99" s="2761"/>
      <c r="G99" s="2763"/>
      <c r="H99" s="2763"/>
      <c r="I99" s="2040" t="s">
        <v>52</v>
      </c>
      <c r="J99" s="211">
        <f t="shared" si="33"/>
        <v>0</v>
      </c>
      <c r="K99" s="2041">
        <v>0</v>
      </c>
      <c r="L99" s="2042">
        <v>0</v>
      </c>
      <c r="M99" s="2043">
        <v>0</v>
      </c>
      <c r="N99" s="275">
        <v>0</v>
      </c>
      <c r="O99" s="276">
        <v>0</v>
      </c>
      <c r="P99" s="1511"/>
      <c r="Q99" s="2020"/>
      <c r="R99" s="515"/>
      <c r="S99" s="516"/>
      <c r="T99" s="34"/>
      <c r="U99" s="34"/>
      <c r="V99" s="34"/>
      <c r="W99" s="34"/>
      <c r="X99" s="34"/>
      <c r="Y99" s="34"/>
    </row>
    <row r="100" spans="1:25" ht="13.5" thickBot="1">
      <c r="A100" s="2747"/>
      <c r="B100" s="2750"/>
      <c r="C100" s="2757"/>
      <c r="D100" s="2758"/>
      <c r="E100" s="2759"/>
      <c r="F100" s="2762"/>
      <c r="G100" s="2543"/>
      <c r="H100" s="2543"/>
      <c r="I100" s="15" t="s">
        <v>12</v>
      </c>
      <c r="J100" s="75">
        <f>SUM(J95:J99)</f>
        <v>123.4</v>
      </c>
      <c r="K100" s="75">
        <f t="shared" ref="K100:O100" si="34">SUM(K95:K99)</f>
        <v>123.4</v>
      </c>
      <c r="L100" s="75">
        <f t="shared" si="34"/>
        <v>1.1000000000000001</v>
      </c>
      <c r="M100" s="75">
        <f t="shared" si="34"/>
        <v>0</v>
      </c>
      <c r="N100" s="86">
        <f t="shared" si="34"/>
        <v>0</v>
      </c>
      <c r="O100" s="80">
        <f t="shared" si="34"/>
        <v>0</v>
      </c>
      <c r="P100" s="2022"/>
      <c r="Q100" s="2015"/>
      <c r="R100" s="185"/>
      <c r="S100" s="517"/>
      <c r="T100" s="34"/>
      <c r="U100" s="34"/>
      <c r="V100" s="34"/>
      <c r="W100" s="34"/>
      <c r="X100" s="34"/>
      <c r="Y100" s="34"/>
    </row>
    <row r="101" spans="1:25" ht="19.899999999999999" customHeight="1">
      <c r="A101" s="2797"/>
      <c r="B101" s="2748"/>
      <c r="C101" s="2751"/>
      <c r="D101" s="2752"/>
      <c r="E101" s="2753"/>
      <c r="F101" s="2760" t="s">
        <v>287</v>
      </c>
      <c r="G101" s="2542" t="s">
        <v>40</v>
      </c>
      <c r="H101" s="2544" t="s">
        <v>288</v>
      </c>
      <c r="I101" s="136" t="s">
        <v>79</v>
      </c>
      <c r="J101" s="204">
        <f>K101+M101</f>
        <v>658.8</v>
      </c>
      <c r="K101" s="205">
        <v>0</v>
      </c>
      <c r="L101" s="664">
        <v>0</v>
      </c>
      <c r="M101" s="1994">
        <v>658.8</v>
      </c>
      <c r="N101" s="269">
        <v>0</v>
      </c>
      <c r="O101" s="270">
        <v>0</v>
      </c>
      <c r="P101" s="2674" t="s">
        <v>626</v>
      </c>
      <c r="Q101" s="1886" t="s">
        <v>41</v>
      </c>
      <c r="R101" s="1888"/>
      <c r="S101" s="1890"/>
      <c r="T101" s="34"/>
      <c r="U101" s="34"/>
      <c r="V101" s="34"/>
      <c r="W101" s="34"/>
      <c r="X101" s="34"/>
      <c r="Y101" s="34"/>
    </row>
    <row r="102" spans="1:25">
      <c r="A102" s="2798"/>
      <c r="B102" s="2749"/>
      <c r="C102" s="2754"/>
      <c r="D102" s="2755"/>
      <c r="E102" s="2756"/>
      <c r="F102" s="2761"/>
      <c r="G102" s="2572"/>
      <c r="H102" s="2764"/>
      <c r="I102" s="97" t="s">
        <v>67</v>
      </c>
      <c r="J102" s="211">
        <f>K102+M102</f>
        <v>859.2</v>
      </c>
      <c r="K102" s="212">
        <v>2.1</v>
      </c>
      <c r="L102" s="200">
        <v>2</v>
      </c>
      <c r="M102" s="1995">
        <v>857.1</v>
      </c>
      <c r="N102" s="271">
        <v>0</v>
      </c>
      <c r="O102" s="272">
        <v>0</v>
      </c>
      <c r="P102" s="2675"/>
      <c r="Q102" s="1887"/>
      <c r="R102" s="1889"/>
      <c r="S102" s="1891"/>
      <c r="T102" s="34"/>
      <c r="U102" s="34"/>
      <c r="V102" s="34"/>
      <c r="W102" s="34"/>
      <c r="X102" s="34"/>
      <c r="Y102" s="34"/>
    </row>
    <row r="103" spans="1:25">
      <c r="A103" s="2798"/>
      <c r="B103" s="2749"/>
      <c r="C103" s="2754"/>
      <c r="D103" s="2755"/>
      <c r="E103" s="2756"/>
      <c r="F103" s="2761"/>
      <c r="G103" s="2763"/>
      <c r="H103" s="2765"/>
      <c r="I103" s="97" t="s">
        <v>36</v>
      </c>
      <c r="J103" s="211">
        <f>K103+M103</f>
        <v>2.1</v>
      </c>
      <c r="K103" s="212">
        <v>2.1</v>
      </c>
      <c r="L103" s="200">
        <v>2</v>
      </c>
      <c r="M103" s="1995">
        <v>0</v>
      </c>
      <c r="N103" s="274">
        <v>0</v>
      </c>
      <c r="O103" s="272">
        <v>0</v>
      </c>
      <c r="P103" s="2046"/>
      <c r="Q103" s="2020"/>
      <c r="R103" s="515"/>
      <c r="S103" s="516"/>
      <c r="T103" s="34"/>
      <c r="U103" s="34"/>
      <c r="V103" s="34"/>
      <c r="W103" s="34"/>
      <c r="X103" s="34"/>
      <c r="Y103" s="34"/>
    </row>
    <row r="104" spans="1:25">
      <c r="A104" s="2798"/>
      <c r="B104" s="2749"/>
      <c r="C104" s="2754"/>
      <c r="D104" s="2755"/>
      <c r="E104" s="2756"/>
      <c r="F104" s="2761"/>
      <c r="G104" s="2763"/>
      <c r="H104" s="2763"/>
      <c r="I104" s="2040" t="s">
        <v>403</v>
      </c>
      <c r="J104" s="211">
        <f t="shared" ref="J104:J105" si="35">K104+M104</f>
        <v>0</v>
      </c>
      <c r="K104" s="2041">
        <v>0</v>
      </c>
      <c r="L104" s="2042">
        <v>0</v>
      </c>
      <c r="M104" s="2043">
        <v>0</v>
      </c>
      <c r="N104" s="275">
        <v>0</v>
      </c>
      <c r="O104" s="276">
        <v>0</v>
      </c>
      <c r="P104" s="1998"/>
      <c r="Q104" s="2020"/>
      <c r="R104" s="515"/>
      <c r="S104" s="516"/>
      <c r="T104" s="34"/>
      <c r="U104" s="34"/>
      <c r="V104" s="34"/>
      <c r="W104" s="34"/>
      <c r="X104" s="34"/>
      <c r="Y104" s="34"/>
    </row>
    <row r="105" spans="1:25">
      <c r="A105" s="2798"/>
      <c r="B105" s="2749"/>
      <c r="C105" s="2754"/>
      <c r="D105" s="2755"/>
      <c r="E105" s="2756"/>
      <c r="F105" s="2761"/>
      <c r="G105" s="2763"/>
      <c r="H105" s="2763"/>
      <c r="I105" s="2040" t="s">
        <v>52</v>
      </c>
      <c r="J105" s="211">
        <f t="shared" si="35"/>
        <v>0</v>
      </c>
      <c r="K105" s="2041">
        <v>0</v>
      </c>
      <c r="L105" s="2042">
        <v>0</v>
      </c>
      <c r="M105" s="2043">
        <v>0</v>
      </c>
      <c r="N105" s="275">
        <v>0</v>
      </c>
      <c r="O105" s="276">
        <v>0</v>
      </c>
      <c r="P105" s="1998"/>
      <c r="Q105" s="2020"/>
      <c r="R105" s="515"/>
      <c r="S105" s="516"/>
      <c r="T105" s="34"/>
      <c r="U105" s="34"/>
      <c r="V105" s="34"/>
      <c r="W105" s="34"/>
      <c r="X105" s="34"/>
      <c r="Y105" s="34"/>
    </row>
    <row r="106" spans="1:25" ht="13.5" thickBot="1">
      <c r="A106" s="2799"/>
      <c r="B106" s="2750"/>
      <c r="C106" s="2757"/>
      <c r="D106" s="2758"/>
      <c r="E106" s="2759"/>
      <c r="F106" s="2762"/>
      <c r="G106" s="2543"/>
      <c r="H106" s="2543"/>
      <c r="I106" s="15" t="s">
        <v>12</v>
      </c>
      <c r="J106" s="75">
        <f>SUM(J101:J105)</f>
        <v>1520.1</v>
      </c>
      <c r="K106" s="75">
        <f t="shared" ref="K106:O106" si="36">SUM(K101:K105)</f>
        <v>4.2</v>
      </c>
      <c r="L106" s="75">
        <f t="shared" si="36"/>
        <v>4</v>
      </c>
      <c r="M106" s="75">
        <f t="shared" si="36"/>
        <v>1515.9</v>
      </c>
      <c r="N106" s="86">
        <f t="shared" si="36"/>
        <v>0</v>
      </c>
      <c r="O106" s="80">
        <f t="shared" si="36"/>
        <v>0</v>
      </c>
      <c r="P106" s="66"/>
      <c r="Q106" s="2015"/>
      <c r="R106" s="185"/>
      <c r="S106" s="517"/>
      <c r="T106" s="34"/>
      <c r="U106" s="34"/>
      <c r="V106" s="34"/>
      <c r="W106" s="34"/>
      <c r="X106" s="34"/>
      <c r="Y106" s="34"/>
    </row>
    <row r="107" spans="1:25" ht="13.15" customHeight="1">
      <c r="A107" s="2745"/>
      <c r="B107" s="2748"/>
      <c r="C107" s="2751"/>
      <c r="D107" s="2752"/>
      <c r="E107" s="2753"/>
      <c r="F107" s="2760" t="s">
        <v>98</v>
      </c>
      <c r="G107" s="2542" t="s">
        <v>40</v>
      </c>
      <c r="H107" s="2544" t="s">
        <v>288</v>
      </c>
      <c r="I107" s="136" t="s">
        <v>79</v>
      </c>
      <c r="J107" s="204">
        <f>K107+M107</f>
        <v>0</v>
      </c>
      <c r="K107" s="205">
        <v>0</v>
      </c>
      <c r="L107" s="672">
        <v>0</v>
      </c>
      <c r="M107" s="1994">
        <v>0</v>
      </c>
      <c r="N107" s="269">
        <v>0</v>
      </c>
      <c r="O107" s="270">
        <v>0</v>
      </c>
      <c r="P107" s="2002" t="s">
        <v>82</v>
      </c>
      <c r="Q107" s="1886" t="s">
        <v>41</v>
      </c>
      <c r="R107" s="2047"/>
      <c r="S107" s="1890"/>
      <c r="T107" s="34"/>
      <c r="U107" s="34"/>
      <c r="V107" s="34"/>
      <c r="W107" s="34"/>
      <c r="X107" s="34"/>
      <c r="Y107" s="34"/>
    </row>
    <row r="108" spans="1:25">
      <c r="A108" s="2746"/>
      <c r="B108" s="2749"/>
      <c r="C108" s="2754"/>
      <c r="D108" s="2755"/>
      <c r="E108" s="2756"/>
      <c r="F108" s="2761"/>
      <c r="G108" s="2572"/>
      <c r="H108" s="2764"/>
      <c r="I108" s="97" t="s">
        <v>67</v>
      </c>
      <c r="J108" s="211">
        <f>K108+M108</f>
        <v>200</v>
      </c>
      <c r="K108" s="212">
        <v>0</v>
      </c>
      <c r="L108" s="200">
        <v>0</v>
      </c>
      <c r="M108" s="1995">
        <v>200</v>
      </c>
      <c r="N108" s="271">
        <v>0</v>
      </c>
      <c r="O108" s="272">
        <v>0</v>
      </c>
      <c r="P108" s="2021"/>
      <c r="Q108" s="1887"/>
      <c r="R108" s="2048"/>
      <c r="S108" s="1891"/>
      <c r="T108" s="34"/>
      <c r="U108" s="34"/>
      <c r="V108" s="34"/>
      <c r="W108" s="34"/>
      <c r="X108" s="34"/>
      <c r="Y108" s="34"/>
    </row>
    <row r="109" spans="1:25">
      <c r="A109" s="2746"/>
      <c r="B109" s="2749"/>
      <c r="C109" s="2754"/>
      <c r="D109" s="2755"/>
      <c r="E109" s="2756"/>
      <c r="F109" s="2761"/>
      <c r="G109" s="2763"/>
      <c r="H109" s="2765"/>
      <c r="I109" s="97" t="s">
        <v>36</v>
      </c>
      <c r="J109" s="211">
        <f>K109+M109</f>
        <v>0</v>
      </c>
      <c r="K109" s="212">
        <v>0</v>
      </c>
      <c r="L109" s="200">
        <v>0</v>
      </c>
      <c r="M109" s="1995">
        <v>0</v>
      </c>
      <c r="N109" s="274">
        <v>0</v>
      </c>
      <c r="O109" s="272">
        <v>0</v>
      </c>
      <c r="P109" s="1997"/>
      <c r="Q109" s="2020"/>
      <c r="R109" s="2049"/>
      <c r="S109" s="516"/>
      <c r="T109" s="34"/>
      <c r="U109" s="34"/>
      <c r="V109" s="34"/>
      <c r="W109" s="34"/>
      <c r="X109" s="34"/>
      <c r="Y109" s="34"/>
    </row>
    <row r="110" spans="1:25">
      <c r="A110" s="2746"/>
      <c r="B110" s="2749"/>
      <c r="C110" s="2754"/>
      <c r="D110" s="2755"/>
      <c r="E110" s="2756"/>
      <c r="F110" s="2761"/>
      <c r="G110" s="2763"/>
      <c r="H110" s="2763"/>
      <c r="I110" s="2040" t="s">
        <v>403</v>
      </c>
      <c r="J110" s="211">
        <f t="shared" ref="J110:J111" si="37">K110+M110</f>
        <v>412.4</v>
      </c>
      <c r="K110" s="2041">
        <v>0</v>
      </c>
      <c r="L110" s="2042">
        <v>0</v>
      </c>
      <c r="M110" s="2043">
        <v>412.4</v>
      </c>
      <c r="N110" s="275">
        <v>0</v>
      </c>
      <c r="O110" s="276">
        <v>0</v>
      </c>
      <c r="P110" s="1998"/>
      <c r="Q110" s="2020"/>
      <c r="R110" s="2049"/>
      <c r="S110" s="516"/>
      <c r="T110" s="34"/>
      <c r="U110" s="34"/>
      <c r="V110" s="34"/>
      <c r="W110" s="34"/>
      <c r="X110" s="34"/>
      <c r="Y110" s="34"/>
    </row>
    <row r="111" spans="1:25">
      <c r="A111" s="2746"/>
      <c r="B111" s="2749"/>
      <c r="C111" s="2754"/>
      <c r="D111" s="2755"/>
      <c r="E111" s="2756"/>
      <c r="F111" s="2761"/>
      <c r="G111" s="2763"/>
      <c r="H111" s="2763"/>
      <c r="I111" s="2040" t="s">
        <v>52</v>
      </c>
      <c r="J111" s="211">
        <f t="shared" si="37"/>
        <v>0</v>
      </c>
      <c r="K111" s="2041">
        <v>0</v>
      </c>
      <c r="L111" s="2042">
        <v>0</v>
      </c>
      <c r="M111" s="2043">
        <v>0</v>
      </c>
      <c r="N111" s="275">
        <v>0</v>
      </c>
      <c r="O111" s="276">
        <v>0</v>
      </c>
      <c r="P111" s="1998"/>
      <c r="Q111" s="2020"/>
      <c r="R111" s="2049"/>
      <c r="S111" s="516"/>
      <c r="T111" s="34"/>
      <c r="U111" s="34"/>
      <c r="V111" s="34"/>
      <c r="W111" s="34"/>
      <c r="X111" s="34"/>
      <c r="Y111" s="34"/>
    </row>
    <row r="112" spans="1:25" ht="13.5" thickBot="1">
      <c r="A112" s="2747"/>
      <c r="B112" s="2750"/>
      <c r="C112" s="2757"/>
      <c r="D112" s="2758"/>
      <c r="E112" s="2759"/>
      <c r="F112" s="2762"/>
      <c r="G112" s="2543"/>
      <c r="H112" s="2543"/>
      <c r="I112" s="15" t="s">
        <v>12</v>
      </c>
      <c r="J112" s="75">
        <f>SUM(J107:J111)</f>
        <v>612.4</v>
      </c>
      <c r="K112" s="75">
        <f t="shared" ref="K112:O112" si="38">SUM(K107:K111)</f>
        <v>0</v>
      </c>
      <c r="L112" s="75">
        <f t="shared" si="38"/>
        <v>0</v>
      </c>
      <c r="M112" s="75">
        <f t="shared" si="38"/>
        <v>612.4</v>
      </c>
      <c r="N112" s="86">
        <f t="shared" si="38"/>
        <v>0</v>
      </c>
      <c r="O112" s="80">
        <f t="shared" si="38"/>
        <v>0</v>
      </c>
      <c r="P112" s="66"/>
      <c r="Q112" s="2015"/>
      <c r="R112" s="2050"/>
      <c r="S112" s="517"/>
      <c r="T112" s="34"/>
      <c r="U112" s="34"/>
      <c r="V112" s="34"/>
      <c r="W112" s="34"/>
      <c r="X112" s="34"/>
      <c r="Y112" s="34"/>
    </row>
    <row r="113" spans="1:25" ht="13.15" customHeight="1">
      <c r="A113" s="2820"/>
      <c r="B113" s="2810"/>
      <c r="C113" s="2752"/>
      <c r="D113" s="2752"/>
      <c r="E113" s="2753"/>
      <c r="F113" s="2760" t="s">
        <v>99</v>
      </c>
      <c r="G113" s="2542" t="s">
        <v>40</v>
      </c>
      <c r="H113" s="2544" t="s">
        <v>284</v>
      </c>
      <c r="I113" s="136" t="s">
        <v>79</v>
      </c>
      <c r="J113" s="204">
        <f>K113+M113</f>
        <v>0</v>
      </c>
      <c r="K113" s="205">
        <v>0</v>
      </c>
      <c r="L113" s="672">
        <v>0</v>
      </c>
      <c r="M113" s="1994">
        <v>0</v>
      </c>
      <c r="N113" s="269">
        <v>0</v>
      </c>
      <c r="O113" s="270">
        <v>0</v>
      </c>
      <c r="P113" s="2046" t="s">
        <v>82</v>
      </c>
      <c r="Q113" s="1887"/>
      <c r="R113" s="1889" t="s">
        <v>41</v>
      </c>
      <c r="S113" s="1890"/>
      <c r="T113" s="34"/>
      <c r="U113" s="34"/>
      <c r="V113" s="34"/>
      <c r="W113" s="34"/>
      <c r="X113" s="34"/>
      <c r="Y113" s="34"/>
    </row>
    <row r="114" spans="1:25">
      <c r="A114" s="2818"/>
      <c r="B114" s="2811"/>
      <c r="C114" s="2755"/>
      <c r="D114" s="2755"/>
      <c r="E114" s="2756"/>
      <c r="F114" s="2761"/>
      <c r="G114" s="2572"/>
      <c r="H114" s="2764"/>
      <c r="I114" s="97" t="s">
        <v>67</v>
      </c>
      <c r="J114" s="211">
        <f>K114+M114</f>
        <v>0</v>
      </c>
      <c r="K114" s="212">
        <v>0</v>
      </c>
      <c r="L114" s="200">
        <v>0</v>
      </c>
      <c r="M114" s="1995">
        <v>0</v>
      </c>
      <c r="N114" s="271">
        <v>0</v>
      </c>
      <c r="O114" s="272">
        <v>0</v>
      </c>
      <c r="P114" s="1997"/>
      <c r="Q114" s="1887"/>
      <c r="R114" s="1889"/>
      <c r="S114" s="1891"/>
      <c r="T114" s="34"/>
      <c r="U114" s="34"/>
      <c r="V114" s="34"/>
      <c r="W114" s="34"/>
      <c r="X114" s="34"/>
      <c r="Y114" s="34"/>
    </row>
    <row r="115" spans="1:25">
      <c r="A115" s="2818"/>
      <c r="B115" s="2811"/>
      <c r="C115" s="2755"/>
      <c r="D115" s="2755"/>
      <c r="E115" s="2756"/>
      <c r="F115" s="2761"/>
      <c r="G115" s="2763"/>
      <c r="H115" s="2765"/>
      <c r="I115" s="97" t="s">
        <v>36</v>
      </c>
      <c r="J115" s="211">
        <f>K115+M115</f>
        <v>0</v>
      </c>
      <c r="K115" s="2051">
        <v>0</v>
      </c>
      <c r="L115" s="200">
        <v>0</v>
      </c>
      <c r="M115" s="1995">
        <v>0</v>
      </c>
      <c r="N115" s="274">
        <v>0</v>
      </c>
      <c r="O115" s="272">
        <v>0</v>
      </c>
      <c r="P115" s="2046"/>
      <c r="Q115" s="2020"/>
      <c r="R115" s="515"/>
      <c r="S115" s="516"/>
      <c r="T115" s="34"/>
      <c r="U115" s="34"/>
      <c r="V115" s="34"/>
      <c r="W115" s="34"/>
      <c r="X115" s="34"/>
      <c r="Y115" s="34"/>
    </row>
    <row r="116" spans="1:25">
      <c r="A116" s="2818"/>
      <c r="B116" s="2811"/>
      <c r="C116" s="2755"/>
      <c r="D116" s="2755"/>
      <c r="E116" s="2756"/>
      <c r="F116" s="2761"/>
      <c r="G116" s="2763"/>
      <c r="H116" s="2763"/>
      <c r="I116" s="2040" t="s">
        <v>403</v>
      </c>
      <c r="J116" s="211">
        <f t="shared" ref="J116:J117" si="39">K116+M116</f>
        <v>0</v>
      </c>
      <c r="K116" s="2052">
        <v>0</v>
      </c>
      <c r="L116" s="2042">
        <v>0</v>
      </c>
      <c r="M116" s="2043">
        <v>0</v>
      </c>
      <c r="N116" s="275">
        <v>0</v>
      </c>
      <c r="O116" s="276">
        <v>0</v>
      </c>
      <c r="P116" s="1511"/>
      <c r="Q116" s="2020"/>
      <c r="R116" s="515"/>
      <c r="S116" s="516"/>
      <c r="T116" s="34"/>
      <c r="U116" s="34"/>
      <c r="V116" s="34"/>
      <c r="W116" s="34"/>
      <c r="X116" s="34"/>
      <c r="Y116" s="34"/>
    </row>
    <row r="117" spans="1:25">
      <c r="A117" s="2818"/>
      <c r="B117" s="2811"/>
      <c r="C117" s="2755"/>
      <c r="D117" s="2755"/>
      <c r="E117" s="2756"/>
      <c r="F117" s="2761"/>
      <c r="G117" s="2763"/>
      <c r="H117" s="2763"/>
      <c r="I117" s="2040" t="s">
        <v>52</v>
      </c>
      <c r="J117" s="211">
        <f t="shared" si="39"/>
        <v>0</v>
      </c>
      <c r="K117" s="2052">
        <v>0</v>
      </c>
      <c r="L117" s="2042">
        <v>0</v>
      </c>
      <c r="M117" s="2043">
        <v>0</v>
      </c>
      <c r="N117" s="275">
        <v>0</v>
      </c>
      <c r="O117" s="276">
        <v>0</v>
      </c>
      <c r="P117" s="1873"/>
      <c r="Q117" s="2020"/>
      <c r="R117" s="515"/>
      <c r="S117" s="516"/>
      <c r="T117" s="34"/>
      <c r="U117" s="34"/>
      <c r="V117" s="34"/>
      <c r="W117" s="34"/>
      <c r="X117" s="34"/>
      <c r="Y117" s="34"/>
    </row>
    <row r="118" spans="1:25" ht="13.5" thickBot="1">
      <c r="A118" s="2819"/>
      <c r="B118" s="2812"/>
      <c r="C118" s="2758"/>
      <c r="D118" s="2758"/>
      <c r="E118" s="2759"/>
      <c r="F118" s="2762"/>
      <c r="G118" s="2543"/>
      <c r="H118" s="2543"/>
      <c r="I118" s="15" t="s">
        <v>12</v>
      </c>
      <c r="J118" s="75">
        <f>SUM(J113:J117)</f>
        <v>0</v>
      </c>
      <c r="K118" s="76">
        <f>SUM(K113:K115)</f>
        <v>0</v>
      </c>
      <c r="L118" s="77">
        <f>SUM(L113:L115)</f>
        <v>0</v>
      </c>
      <c r="M118" s="78">
        <f>SUM(M113:M115)</f>
        <v>0</v>
      </c>
      <c r="N118" s="79">
        <f>SUM(N113:N117)</f>
        <v>0</v>
      </c>
      <c r="O118" s="80">
        <f>SUM(O113:O117)</f>
        <v>0</v>
      </c>
      <c r="P118" s="1873"/>
      <c r="Q118" s="2015"/>
      <c r="R118" s="185"/>
      <c r="S118" s="517"/>
      <c r="T118" s="34"/>
      <c r="U118" s="34"/>
      <c r="V118" s="34"/>
      <c r="W118" s="34"/>
      <c r="X118" s="34"/>
      <c r="Y118" s="34"/>
    </row>
    <row r="119" spans="1:25" ht="13.15" customHeight="1">
      <c r="A119" s="2820"/>
      <c r="B119" s="2810"/>
      <c r="C119" s="2752"/>
      <c r="D119" s="2752"/>
      <c r="E119" s="2753"/>
      <c r="F119" s="2760" t="s">
        <v>100</v>
      </c>
      <c r="G119" s="2542" t="s">
        <v>40</v>
      </c>
      <c r="H119" s="2832" t="s">
        <v>576</v>
      </c>
      <c r="I119" s="136" t="s">
        <v>36</v>
      </c>
      <c r="J119" s="204">
        <f>K119+M119</f>
        <v>0</v>
      </c>
      <c r="K119" s="205">
        <v>0</v>
      </c>
      <c r="L119" s="2013">
        <v>0</v>
      </c>
      <c r="M119" s="1994">
        <v>0</v>
      </c>
      <c r="N119" s="81">
        <v>0</v>
      </c>
      <c r="O119" s="1051">
        <v>0</v>
      </c>
      <c r="P119" s="2053" t="s">
        <v>82</v>
      </c>
      <c r="Q119" s="1886"/>
      <c r="R119" s="1888"/>
      <c r="S119" s="1890"/>
      <c r="T119" s="34"/>
      <c r="U119" s="34"/>
      <c r="V119" s="34"/>
      <c r="W119" s="34"/>
      <c r="X119" s="34"/>
      <c r="Y119" s="34"/>
    </row>
    <row r="120" spans="1:25">
      <c r="A120" s="2818"/>
      <c r="B120" s="2811"/>
      <c r="C120" s="2755"/>
      <c r="D120" s="2755"/>
      <c r="E120" s="2756"/>
      <c r="F120" s="2761"/>
      <c r="G120" s="2572"/>
      <c r="H120" s="2833"/>
      <c r="I120" s="97" t="s">
        <v>52</v>
      </c>
      <c r="J120" s="211">
        <f>K120+M120</f>
        <v>0</v>
      </c>
      <c r="K120" s="212">
        <v>0</v>
      </c>
      <c r="L120" s="2054">
        <v>0</v>
      </c>
      <c r="M120" s="1995">
        <v>0</v>
      </c>
      <c r="N120" s="82">
        <v>0</v>
      </c>
      <c r="O120" s="214">
        <v>0</v>
      </c>
      <c r="P120" s="2055"/>
      <c r="Q120" s="1887"/>
      <c r="R120" s="1889"/>
      <c r="S120" s="1891"/>
      <c r="T120" s="34"/>
      <c r="U120" s="34"/>
      <c r="V120" s="34"/>
      <c r="W120" s="34"/>
      <c r="X120" s="34"/>
      <c r="Y120" s="34"/>
    </row>
    <row r="121" spans="1:25">
      <c r="A121" s="2818"/>
      <c r="B121" s="2811"/>
      <c r="C121" s="2755"/>
      <c r="D121" s="2755"/>
      <c r="E121" s="2756"/>
      <c r="F121" s="2761"/>
      <c r="G121" s="2763"/>
      <c r="H121" s="2834"/>
      <c r="I121" s="31"/>
      <c r="J121" s="2056"/>
      <c r="K121" s="2057"/>
      <c r="L121" s="2058"/>
      <c r="M121" s="2059"/>
      <c r="N121" s="2060"/>
      <c r="O121" s="2061"/>
      <c r="P121" s="2055"/>
      <c r="Q121" s="2020"/>
      <c r="R121" s="515"/>
      <c r="S121" s="516"/>
      <c r="T121" s="34"/>
      <c r="U121" s="34"/>
      <c r="V121" s="34"/>
      <c r="W121" s="34"/>
      <c r="X121" s="34"/>
      <c r="Y121" s="34"/>
    </row>
    <row r="122" spans="1:25" ht="13.5" thickBot="1">
      <c r="A122" s="2819"/>
      <c r="B122" s="2812"/>
      <c r="C122" s="2758"/>
      <c r="D122" s="2758"/>
      <c r="E122" s="2759"/>
      <c r="F122" s="2762"/>
      <c r="G122" s="2543"/>
      <c r="H122" s="2835"/>
      <c r="I122" s="15" t="s">
        <v>12</v>
      </c>
      <c r="J122" s="75">
        <f t="shared" ref="J122:O122" si="40">SUM(J119:J121)</f>
        <v>0</v>
      </c>
      <c r="K122" s="76">
        <f t="shared" si="40"/>
        <v>0</v>
      </c>
      <c r="L122" s="77">
        <f t="shared" si="40"/>
        <v>0</v>
      </c>
      <c r="M122" s="78">
        <f t="shared" si="40"/>
        <v>0</v>
      </c>
      <c r="N122" s="79">
        <f>SUM(N119:N121)</f>
        <v>0</v>
      </c>
      <c r="O122" s="80">
        <f t="shared" si="40"/>
        <v>0</v>
      </c>
      <c r="P122" s="1992"/>
      <c r="Q122" s="2015"/>
      <c r="R122" s="185"/>
      <c r="S122" s="517"/>
      <c r="T122" s="34"/>
      <c r="U122" s="34"/>
      <c r="V122" s="34"/>
      <c r="W122" s="34"/>
      <c r="X122" s="34"/>
      <c r="Y122" s="34"/>
    </row>
    <row r="123" spans="1:25" ht="13.15" customHeight="1">
      <c r="A123" s="2820"/>
      <c r="B123" s="2810"/>
      <c r="C123" s="2752"/>
      <c r="D123" s="2752"/>
      <c r="E123" s="2753"/>
      <c r="F123" s="2814" t="s">
        <v>101</v>
      </c>
      <c r="G123" s="2542" t="s">
        <v>40</v>
      </c>
      <c r="H123" s="2832" t="s">
        <v>288</v>
      </c>
      <c r="I123" s="136" t="s">
        <v>79</v>
      </c>
      <c r="J123" s="204">
        <f>K123+M123</f>
        <v>0</v>
      </c>
      <c r="K123" s="205">
        <v>0</v>
      </c>
      <c r="L123" s="672">
        <v>0</v>
      </c>
      <c r="M123" s="1994">
        <v>0</v>
      </c>
      <c r="N123" s="269">
        <v>0</v>
      </c>
      <c r="O123" s="270">
        <v>0</v>
      </c>
      <c r="P123" s="1874" t="s">
        <v>82</v>
      </c>
      <c r="Q123" s="1886" t="s">
        <v>41</v>
      </c>
      <c r="R123" s="1888"/>
      <c r="S123" s="1890"/>
      <c r="T123" s="34"/>
      <c r="U123" s="34"/>
      <c r="V123" s="34"/>
      <c r="W123" s="34"/>
      <c r="X123" s="34"/>
      <c r="Y123" s="34"/>
    </row>
    <row r="124" spans="1:25">
      <c r="A124" s="2818"/>
      <c r="B124" s="2811"/>
      <c r="C124" s="2755"/>
      <c r="D124" s="2755"/>
      <c r="E124" s="2756"/>
      <c r="F124" s="2815"/>
      <c r="G124" s="2572"/>
      <c r="H124" s="2833"/>
      <c r="I124" s="97" t="s">
        <v>67</v>
      </c>
      <c r="J124" s="211">
        <f>K124+M124</f>
        <v>1505</v>
      </c>
      <c r="K124" s="212">
        <v>5</v>
      </c>
      <c r="L124" s="200">
        <v>2.5</v>
      </c>
      <c r="M124" s="1995">
        <v>1500</v>
      </c>
      <c r="N124" s="271">
        <v>0</v>
      </c>
      <c r="O124" s="272">
        <v>0</v>
      </c>
      <c r="P124" s="2021"/>
      <c r="Q124" s="1887"/>
      <c r="R124" s="1889"/>
      <c r="S124" s="1891"/>
      <c r="T124" s="56"/>
      <c r="U124" s="34"/>
      <c r="V124" s="34"/>
      <c r="W124" s="34"/>
      <c r="X124" s="34"/>
      <c r="Y124" s="34"/>
    </row>
    <row r="125" spans="1:25">
      <c r="A125" s="2818"/>
      <c r="B125" s="2811"/>
      <c r="C125" s="2755"/>
      <c r="D125" s="2755"/>
      <c r="E125" s="2756"/>
      <c r="F125" s="2815"/>
      <c r="G125" s="2763"/>
      <c r="H125" s="2834"/>
      <c r="I125" s="97" t="s">
        <v>36</v>
      </c>
      <c r="J125" s="211">
        <f>K125+M125</f>
        <v>0</v>
      </c>
      <c r="K125" s="212">
        <v>0</v>
      </c>
      <c r="L125" s="200">
        <v>0</v>
      </c>
      <c r="M125" s="1995">
        <v>0</v>
      </c>
      <c r="N125" s="274">
        <v>0</v>
      </c>
      <c r="O125" s="272">
        <v>0</v>
      </c>
      <c r="P125" s="1876"/>
      <c r="Q125" s="2020"/>
      <c r="R125" s="515"/>
      <c r="S125" s="516"/>
      <c r="T125" s="34"/>
      <c r="U125" s="34"/>
      <c r="V125" s="34"/>
      <c r="W125" s="34"/>
      <c r="X125" s="34"/>
      <c r="Y125" s="34"/>
    </row>
    <row r="126" spans="1:25">
      <c r="A126" s="2818"/>
      <c r="B126" s="2811"/>
      <c r="C126" s="2755"/>
      <c r="D126" s="2755"/>
      <c r="E126" s="2756"/>
      <c r="F126" s="2815"/>
      <c r="G126" s="2763"/>
      <c r="H126" s="2836"/>
      <c r="I126" s="2040" t="s">
        <v>403</v>
      </c>
      <c r="J126" s="211">
        <f t="shared" ref="J126:J127" si="41">K126+M126</f>
        <v>1109.2</v>
      </c>
      <c r="K126" s="2041">
        <v>9.1999999999999993</v>
      </c>
      <c r="L126" s="2042">
        <v>9</v>
      </c>
      <c r="M126" s="2043">
        <v>1100</v>
      </c>
      <c r="N126" s="275">
        <v>0</v>
      </c>
      <c r="O126" s="276">
        <v>0</v>
      </c>
      <c r="P126" s="2062"/>
      <c r="Q126" s="2020"/>
      <c r="R126" s="515"/>
      <c r="S126" s="516"/>
      <c r="T126" s="34"/>
      <c r="U126" s="34"/>
      <c r="V126" s="34"/>
      <c r="W126" s="34"/>
      <c r="X126" s="34"/>
      <c r="Y126" s="34"/>
    </row>
    <row r="127" spans="1:25">
      <c r="A127" s="2818"/>
      <c r="B127" s="2811"/>
      <c r="C127" s="2755"/>
      <c r="D127" s="2755"/>
      <c r="E127" s="2756"/>
      <c r="F127" s="2815"/>
      <c r="G127" s="2763"/>
      <c r="H127" s="2836"/>
      <c r="I127" s="2040" t="s">
        <v>52</v>
      </c>
      <c r="J127" s="211">
        <f t="shared" si="41"/>
        <v>0</v>
      </c>
      <c r="K127" s="2041">
        <v>0</v>
      </c>
      <c r="L127" s="2042">
        <v>0</v>
      </c>
      <c r="M127" s="2043">
        <v>0</v>
      </c>
      <c r="N127" s="275">
        <v>0</v>
      </c>
      <c r="O127" s="276">
        <v>0</v>
      </c>
      <c r="P127" s="2062"/>
      <c r="Q127" s="2020"/>
      <c r="R127" s="515"/>
      <c r="S127" s="516"/>
      <c r="T127" s="34"/>
      <c r="U127" s="34"/>
      <c r="V127" s="34"/>
      <c r="W127" s="34"/>
      <c r="X127" s="34"/>
      <c r="Y127" s="34"/>
    </row>
    <row r="128" spans="1:25" ht="13.5" thickBot="1">
      <c r="A128" s="2819"/>
      <c r="B128" s="2812"/>
      <c r="C128" s="2758"/>
      <c r="D128" s="2758"/>
      <c r="E128" s="2759"/>
      <c r="F128" s="2816"/>
      <c r="G128" s="2543"/>
      <c r="H128" s="2835"/>
      <c r="I128" s="15" t="s">
        <v>12</v>
      </c>
      <c r="J128" s="75">
        <f>SUM(J123:J127)</f>
        <v>2614.1999999999998</v>
      </c>
      <c r="K128" s="75">
        <f t="shared" ref="K128:O128" si="42">SUM(K123:K127)</f>
        <v>14.2</v>
      </c>
      <c r="L128" s="75">
        <f t="shared" si="42"/>
        <v>11.5</v>
      </c>
      <c r="M128" s="75">
        <f t="shared" si="42"/>
        <v>2600</v>
      </c>
      <c r="N128" s="86">
        <f t="shared" si="42"/>
        <v>0</v>
      </c>
      <c r="O128" s="80">
        <f t="shared" si="42"/>
        <v>0</v>
      </c>
      <c r="P128" s="2022"/>
      <c r="Q128" s="2015"/>
      <c r="R128" s="185"/>
      <c r="S128" s="517"/>
      <c r="T128" s="34"/>
      <c r="U128" s="34"/>
      <c r="V128" s="34"/>
      <c r="W128" s="34"/>
      <c r="X128" s="34"/>
      <c r="Y128" s="34"/>
    </row>
    <row r="129" spans="1:25" ht="13.15" customHeight="1">
      <c r="A129" s="2745"/>
      <c r="B129" s="2810"/>
      <c r="C129" s="2752"/>
      <c r="D129" s="2752"/>
      <c r="E129" s="2753"/>
      <c r="F129" s="2760" t="s">
        <v>103</v>
      </c>
      <c r="G129" s="2542" t="s">
        <v>40</v>
      </c>
      <c r="H129" s="2832" t="s">
        <v>66</v>
      </c>
      <c r="I129" s="136" t="s">
        <v>79</v>
      </c>
      <c r="J129" s="204">
        <f>K129+M129</f>
        <v>0</v>
      </c>
      <c r="K129" s="205">
        <v>0</v>
      </c>
      <c r="L129" s="2013">
        <v>0</v>
      </c>
      <c r="M129" s="1994">
        <v>0</v>
      </c>
      <c r="N129" s="81">
        <v>0</v>
      </c>
      <c r="O129" s="1051">
        <v>0</v>
      </c>
      <c r="P129" s="2021"/>
      <c r="Q129" s="1886"/>
      <c r="R129" s="1888"/>
      <c r="S129" s="1890"/>
      <c r="T129" s="34"/>
      <c r="U129" s="34"/>
      <c r="V129" s="34"/>
      <c r="W129" s="34"/>
      <c r="X129" s="34"/>
      <c r="Y129" s="34"/>
    </row>
    <row r="130" spans="1:25">
      <c r="A130" s="2746"/>
      <c r="B130" s="2811"/>
      <c r="C130" s="2755"/>
      <c r="D130" s="2755"/>
      <c r="E130" s="2756"/>
      <c r="F130" s="2761"/>
      <c r="G130" s="2572"/>
      <c r="H130" s="2833"/>
      <c r="I130" s="97" t="s">
        <v>52</v>
      </c>
      <c r="J130" s="211">
        <f>K130+M130</f>
        <v>0</v>
      </c>
      <c r="K130" s="212">
        <v>0</v>
      </c>
      <c r="L130" s="2054">
        <v>0</v>
      </c>
      <c r="M130" s="1995">
        <v>0</v>
      </c>
      <c r="N130" s="82">
        <v>0</v>
      </c>
      <c r="O130" s="214">
        <v>0</v>
      </c>
      <c r="P130" s="2021"/>
      <c r="Q130" s="1887"/>
      <c r="R130" s="1889"/>
      <c r="S130" s="1891"/>
      <c r="T130" s="34"/>
      <c r="U130" s="34"/>
      <c r="V130" s="34"/>
      <c r="W130" s="34"/>
      <c r="X130" s="34"/>
      <c r="Y130" s="34"/>
    </row>
    <row r="131" spans="1:25">
      <c r="A131" s="2746"/>
      <c r="B131" s="2811"/>
      <c r="C131" s="2755"/>
      <c r="D131" s="2755"/>
      <c r="E131" s="2756"/>
      <c r="F131" s="2761"/>
      <c r="G131" s="2763"/>
      <c r="H131" s="2834"/>
      <c r="I131" s="31"/>
      <c r="J131" s="2056"/>
      <c r="K131" s="2057"/>
      <c r="L131" s="2058"/>
      <c r="M131" s="2059"/>
      <c r="N131" s="2060"/>
      <c r="O131" s="2061"/>
      <c r="P131" s="2021"/>
      <c r="Q131" s="2020"/>
      <c r="R131" s="515"/>
      <c r="S131" s="516"/>
      <c r="T131" s="34"/>
      <c r="U131" s="34"/>
      <c r="V131" s="34"/>
      <c r="W131" s="34"/>
      <c r="X131" s="34"/>
      <c r="Y131" s="34"/>
    </row>
    <row r="132" spans="1:25" ht="13.5" thickBot="1">
      <c r="A132" s="2747"/>
      <c r="B132" s="2812"/>
      <c r="C132" s="2758"/>
      <c r="D132" s="2758"/>
      <c r="E132" s="2759"/>
      <c r="F132" s="2762"/>
      <c r="G132" s="2543"/>
      <c r="H132" s="2835"/>
      <c r="I132" s="15" t="s">
        <v>12</v>
      </c>
      <c r="J132" s="75">
        <f t="shared" ref="J132:O132" si="43">SUM(J129:J131)</f>
        <v>0</v>
      </c>
      <c r="K132" s="76">
        <f t="shared" si="43"/>
        <v>0</v>
      </c>
      <c r="L132" s="77">
        <f t="shared" si="43"/>
        <v>0</v>
      </c>
      <c r="M132" s="78">
        <f t="shared" si="43"/>
        <v>0</v>
      </c>
      <c r="N132" s="79">
        <f t="shared" si="43"/>
        <v>0</v>
      </c>
      <c r="O132" s="80">
        <f t="shared" si="43"/>
        <v>0</v>
      </c>
      <c r="P132" s="2022"/>
      <c r="Q132" s="2015"/>
      <c r="R132" s="185"/>
      <c r="S132" s="517"/>
      <c r="T132" s="34"/>
      <c r="U132" s="34"/>
      <c r="V132" s="34"/>
      <c r="W132" s="34"/>
      <c r="X132" s="34"/>
      <c r="Y132" s="34"/>
    </row>
    <row r="133" spans="1:25" ht="13.15" customHeight="1">
      <c r="A133" s="2745"/>
      <c r="B133" s="2810"/>
      <c r="C133" s="2752"/>
      <c r="D133" s="2752"/>
      <c r="E133" s="2753"/>
      <c r="F133" s="2760" t="s">
        <v>104</v>
      </c>
      <c r="G133" s="2544" t="s">
        <v>40</v>
      </c>
      <c r="H133" s="2544" t="s">
        <v>51</v>
      </c>
      <c r="I133" s="136" t="s">
        <v>79</v>
      </c>
      <c r="J133" s="204">
        <f>K133+M133</f>
        <v>0</v>
      </c>
      <c r="K133" s="205">
        <v>0</v>
      </c>
      <c r="L133" s="672">
        <v>0</v>
      </c>
      <c r="M133" s="1994">
        <v>0</v>
      </c>
      <c r="N133" s="269">
        <v>0</v>
      </c>
      <c r="O133" s="270">
        <v>0</v>
      </c>
      <c r="P133" s="2063"/>
      <c r="Q133" s="1886"/>
      <c r="R133" s="1888"/>
      <c r="S133" s="1890"/>
      <c r="T133" s="34"/>
      <c r="U133" s="34"/>
      <c r="V133" s="34"/>
      <c r="W133" s="34"/>
      <c r="X133" s="34"/>
      <c r="Y133" s="34"/>
    </row>
    <row r="134" spans="1:25" ht="13.15" customHeight="1">
      <c r="A134" s="2746"/>
      <c r="B134" s="2811"/>
      <c r="C134" s="2755"/>
      <c r="D134" s="2755"/>
      <c r="E134" s="2756"/>
      <c r="F134" s="2761"/>
      <c r="G134" s="2573"/>
      <c r="H134" s="2764"/>
      <c r="I134" s="97" t="s">
        <v>67</v>
      </c>
      <c r="J134" s="211">
        <f>K134+M134</f>
        <v>0</v>
      </c>
      <c r="K134" s="212">
        <v>0</v>
      </c>
      <c r="L134" s="200">
        <v>0</v>
      </c>
      <c r="M134" s="1995">
        <v>0</v>
      </c>
      <c r="N134" s="271">
        <v>0</v>
      </c>
      <c r="O134" s="272">
        <v>0</v>
      </c>
      <c r="P134" s="2684" t="s">
        <v>105</v>
      </c>
      <c r="Q134" s="1887" t="s">
        <v>41</v>
      </c>
      <c r="R134" s="1889" t="s">
        <v>41</v>
      </c>
      <c r="S134" s="1891" t="s">
        <v>41</v>
      </c>
      <c r="T134" s="34"/>
      <c r="U134" s="34"/>
      <c r="V134" s="34"/>
      <c r="W134" s="34"/>
      <c r="X134" s="34"/>
      <c r="Y134" s="34"/>
    </row>
    <row r="135" spans="1:25">
      <c r="A135" s="2746"/>
      <c r="B135" s="2811"/>
      <c r="C135" s="2755"/>
      <c r="D135" s="2755"/>
      <c r="E135" s="2756"/>
      <c r="F135" s="2761"/>
      <c r="G135" s="2763"/>
      <c r="H135" s="2765"/>
      <c r="I135" s="97" t="s">
        <v>36</v>
      </c>
      <c r="J135" s="211">
        <f>K135+M135</f>
        <v>8</v>
      </c>
      <c r="K135" s="2051">
        <v>8</v>
      </c>
      <c r="L135" s="200">
        <v>0</v>
      </c>
      <c r="M135" s="1995">
        <v>0</v>
      </c>
      <c r="N135" s="274">
        <v>8</v>
      </c>
      <c r="O135" s="272">
        <v>8</v>
      </c>
      <c r="P135" s="2685"/>
      <c r="Q135" s="2020"/>
      <c r="R135" s="515"/>
      <c r="S135" s="516"/>
      <c r="T135" s="56"/>
      <c r="U135" s="34"/>
      <c r="V135" s="34"/>
      <c r="W135" s="34"/>
      <c r="X135" s="34"/>
      <c r="Y135" s="34"/>
    </row>
    <row r="136" spans="1:25">
      <c r="A136" s="2746"/>
      <c r="B136" s="2811"/>
      <c r="C136" s="2755"/>
      <c r="D136" s="2755"/>
      <c r="E136" s="2756"/>
      <c r="F136" s="2761"/>
      <c r="G136" s="2763"/>
      <c r="H136" s="2763"/>
      <c r="I136" s="2040" t="s">
        <v>403</v>
      </c>
      <c r="J136" s="211">
        <f t="shared" ref="J136:J137" si="44">K136+M136</f>
        <v>0</v>
      </c>
      <c r="K136" s="2052">
        <v>0</v>
      </c>
      <c r="L136" s="2042">
        <v>0</v>
      </c>
      <c r="M136" s="2043">
        <v>0</v>
      </c>
      <c r="N136" s="275">
        <v>0</v>
      </c>
      <c r="O136" s="276">
        <v>0</v>
      </c>
      <c r="P136" s="56"/>
      <c r="Q136" s="2020"/>
      <c r="R136" s="515"/>
      <c r="S136" s="516"/>
      <c r="T136" s="34"/>
      <c r="U136" s="34"/>
      <c r="V136" s="34"/>
      <c r="W136" s="34"/>
      <c r="X136" s="34"/>
      <c r="Y136" s="34"/>
    </row>
    <row r="137" spans="1:25">
      <c r="A137" s="2746"/>
      <c r="B137" s="2811"/>
      <c r="C137" s="2755"/>
      <c r="D137" s="2755"/>
      <c r="E137" s="2756"/>
      <c r="F137" s="2761"/>
      <c r="G137" s="2763"/>
      <c r="H137" s="2763"/>
      <c r="I137" s="2040" t="s">
        <v>52</v>
      </c>
      <c r="J137" s="211">
        <f t="shared" si="44"/>
        <v>0</v>
      </c>
      <c r="K137" s="2052">
        <v>0</v>
      </c>
      <c r="L137" s="2042">
        <v>0</v>
      </c>
      <c r="M137" s="2043">
        <v>0</v>
      </c>
      <c r="N137" s="275">
        <v>0</v>
      </c>
      <c r="O137" s="276">
        <v>0</v>
      </c>
      <c r="P137" s="56"/>
      <c r="Q137" s="2020"/>
      <c r="R137" s="515"/>
      <c r="S137" s="516"/>
      <c r="T137" s="34"/>
      <c r="U137" s="34"/>
      <c r="V137" s="34"/>
      <c r="W137" s="34"/>
      <c r="X137" s="34"/>
      <c r="Y137" s="34"/>
    </row>
    <row r="138" spans="1:25" ht="13.5" thickBot="1">
      <c r="A138" s="2747"/>
      <c r="B138" s="2812"/>
      <c r="C138" s="2758"/>
      <c r="D138" s="2758"/>
      <c r="E138" s="2759"/>
      <c r="F138" s="2762"/>
      <c r="G138" s="2543"/>
      <c r="H138" s="2543"/>
      <c r="I138" s="15" t="s">
        <v>12</v>
      </c>
      <c r="J138" s="75">
        <f>SUM(J133:J137)</f>
        <v>8</v>
      </c>
      <c r="K138" s="75">
        <f t="shared" ref="K138:O138" si="45">SUM(K133:K137)</f>
        <v>8</v>
      </c>
      <c r="L138" s="75">
        <f t="shared" si="45"/>
        <v>0</v>
      </c>
      <c r="M138" s="75">
        <f t="shared" si="45"/>
        <v>0</v>
      </c>
      <c r="N138" s="86">
        <f t="shared" si="45"/>
        <v>8</v>
      </c>
      <c r="O138" s="80">
        <f t="shared" si="45"/>
        <v>8</v>
      </c>
      <c r="P138" s="1124"/>
      <c r="Q138" s="2015"/>
      <c r="R138" s="185"/>
      <c r="S138" s="517"/>
      <c r="T138" s="34"/>
      <c r="U138" s="34"/>
      <c r="V138" s="34"/>
      <c r="W138" s="34"/>
      <c r="X138" s="34"/>
      <c r="Y138" s="34"/>
    </row>
    <row r="139" spans="1:25" ht="13.15" customHeight="1">
      <c r="A139" s="2745"/>
      <c r="B139" s="2810"/>
      <c r="C139" s="2752"/>
      <c r="D139" s="2752"/>
      <c r="E139" s="2753"/>
      <c r="F139" s="2760" t="s">
        <v>241</v>
      </c>
      <c r="G139" s="2544" t="s">
        <v>40</v>
      </c>
      <c r="H139" s="2830" t="s">
        <v>289</v>
      </c>
      <c r="I139" s="136" t="s">
        <v>79</v>
      </c>
      <c r="J139" s="204">
        <f>K139+M139</f>
        <v>0</v>
      </c>
      <c r="K139" s="205">
        <v>0</v>
      </c>
      <c r="L139" s="672">
        <v>0</v>
      </c>
      <c r="M139" s="1994">
        <v>0</v>
      </c>
      <c r="N139" s="269">
        <v>0</v>
      </c>
      <c r="O139" s="270">
        <v>0</v>
      </c>
      <c r="P139" s="2064" t="s">
        <v>82</v>
      </c>
      <c r="Q139" s="1886" t="s">
        <v>41</v>
      </c>
      <c r="R139" s="1888"/>
      <c r="S139" s="1890"/>
      <c r="T139" s="34"/>
      <c r="U139" s="34"/>
      <c r="V139" s="34"/>
      <c r="W139" s="34"/>
      <c r="X139" s="34"/>
      <c r="Y139" s="34"/>
    </row>
    <row r="140" spans="1:25">
      <c r="A140" s="2746"/>
      <c r="B140" s="2811"/>
      <c r="C140" s="2755"/>
      <c r="D140" s="2755"/>
      <c r="E140" s="2756"/>
      <c r="F140" s="2761"/>
      <c r="G140" s="2573"/>
      <c r="H140" s="2764"/>
      <c r="I140" s="97" t="s">
        <v>67</v>
      </c>
      <c r="J140" s="211">
        <f>K140+M140</f>
        <v>191.4</v>
      </c>
      <c r="K140" s="212">
        <v>191.4</v>
      </c>
      <c r="L140" s="200">
        <v>2.2999999999999998</v>
      </c>
      <c r="M140" s="1995">
        <v>0</v>
      </c>
      <c r="N140" s="271">
        <v>0</v>
      </c>
      <c r="O140" s="272">
        <v>0</v>
      </c>
      <c r="P140" s="2065"/>
      <c r="Q140" s="1887"/>
      <c r="R140" s="1889"/>
      <c r="S140" s="1891"/>
      <c r="T140" s="34"/>
      <c r="U140" s="34"/>
      <c r="V140" s="34"/>
      <c r="W140" s="34"/>
      <c r="X140" s="34"/>
      <c r="Y140" s="34"/>
    </row>
    <row r="141" spans="1:25">
      <c r="A141" s="2746"/>
      <c r="B141" s="2811"/>
      <c r="C141" s="2755"/>
      <c r="D141" s="2755"/>
      <c r="E141" s="2756"/>
      <c r="F141" s="2761"/>
      <c r="G141" s="2763"/>
      <c r="H141" s="2765"/>
      <c r="I141" s="97" t="s">
        <v>36</v>
      </c>
      <c r="J141" s="211">
        <f>K141+M141</f>
        <v>6.1</v>
      </c>
      <c r="K141" s="212">
        <v>6.1</v>
      </c>
      <c r="L141" s="200">
        <v>6</v>
      </c>
      <c r="M141" s="1995">
        <v>0</v>
      </c>
      <c r="N141" s="274">
        <v>0</v>
      </c>
      <c r="O141" s="272">
        <v>0</v>
      </c>
      <c r="P141" s="2065"/>
      <c r="Q141" s="2020"/>
      <c r="R141" s="515"/>
      <c r="S141" s="516"/>
      <c r="T141" s="34"/>
      <c r="U141" s="34"/>
      <c r="V141" s="34"/>
      <c r="W141" s="34"/>
      <c r="X141" s="34"/>
      <c r="Y141" s="34"/>
    </row>
    <row r="142" spans="1:25">
      <c r="A142" s="2746"/>
      <c r="B142" s="2811"/>
      <c r="C142" s="2755"/>
      <c r="D142" s="2755"/>
      <c r="E142" s="2756"/>
      <c r="F142" s="2761"/>
      <c r="G142" s="2763"/>
      <c r="H142" s="2763"/>
      <c r="I142" s="2040" t="s">
        <v>403</v>
      </c>
      <c r="J142" s="211">
        <f t="shared" ref="J142:J143" si="46">K142+M142</f>
        <v>1129</v>
      </c>
      <c r="K142" s="2041">
        <v>1129</v>
      </c>
      <c r="L142" s="2042">
        <v>0</v>
      </c>
      <c r="M142" s="2043">
        <v>0</v>
      </c>
      <c r="N142" s="275">
        <v>0</v>
      </c>
      <c r="O142" s="276">
        <v>0</v>
      </c>
      <c r="P142" s="1448"/>
      <c r="Q142" s="2020"/>
      <c r="R142" s="515"/>
      <c r="S142" s="516"/>
      <c r="T142" s="34"/>
      <c r="U142" s="34"/>
      <c r="V142" s="34"/>
      <c r="W142" s="34"/>
      <c r="X142" s="34"/>
      <c r="Y142" s="34"/>
    </row>
    <row r="143" spans="1:25">
      <c r="A143" s="2746"/>
      <c r="B143" s="2811"/>
      <c r="C143" s="2755"/>
      <c r="D143" s="2755"/>
      <c r="E143" s="2756"/>
      <c r="F143" s="2761"/>
      <c r="G143" s="2763"/>
      <c r="H143" s="2763"/>
      <c r="I143" s="2040" t="s">
        <v>52</v>
      </c>
      <c r="J143" s="211">
        <f t="shared" si="46"/>
        <v>0</v>
      </c>
      <c r="K143" s="2041">
        <v>0</v>
      </c>
      <c r="L143" s="2042">
        <v>0</v>
      </c>
      <c r="M143" s="2043">
        <v>0</v>
      </c>
      <c r="N143" s="275">
        <v>0</v>
      </c>
      <c r="O143" s="276">
        <v>0</v>
      </c>
      <c r="P143" s="1448"/>
      <c r="Q143" s="2020"/>
      <c r="R143" s="515"/>
      <c r="S143" s="516"/>
      <c r="T143" s="34"/>
      <c r="U143" s="34"/>
      <c r="V143" s="34"/>
      <c r="W143" s="34"/>
      <c r="X143" s="34"/>
      <c r="Y143" s="34"/>
    </row>
    <row r="144" spans="1:25" ht="13.5" thickBot="1">
      <c r="A144" s="2747"/>
      <c r="B144" s="2812"/>
      <c r="C144" s="2758"/>
      <c r="D144" s="2758"/>
      <c r="E144" s="2759"/>
      <c r="F144" s="2762"/>
      <c r="G144" s="2543"/>
      <c r="H144" s="2543"/>
      <c r="I144" s="15" t="s">
        <v>12</v>
      </c>
      <c r="J144" s="75">
        <f>SUM(J139:J143)</f>
        <v>1326.5</v>
      </c>
      <c r="K144" s="75">
        <f t="shared" ref="K144:O144" si="47">SUM(K139:K143)</f>
        <v>1326.5</v>
      </c>
      <c r="L144" s="75">
        <f t="shared" si="47"/>
        <v>8.3000000000000007</v>
      </c>
      <c r="M144" s="75">
        <f t="shared" si="47"/>
        <v>0</v>
      </c>
      <c r="N144" s="86">
        <f t="shared" si="47"/>
        <v>0</v>
      </c>
      <c r="O144" s="80">
        <f t="shared" si="47"/>
        <v>0</v>
      </c>
      <c r="P144" s="2066"/>
      <c r="Q144" s="2015"/>
      <c r="R144" s="185"/>
      <c r="S144" s="517"/>
      <c r="T144" s="34"/>
      <c r="U144" s="34"/>
      <c r="V144" s="34"/>
      <c r="W144" s="34"/>
      <c r="X144" s="34"/>
      <c r="Y144" s="34"/>
    </row>
    <row r="145" spans="1:25" ht="13.15" customHeight="1">
      <c r="A145" s="1868"/>
      <c r="B145" s="2067"/>
      <c r="C145" s="2752"/>
      <c r="D145" s="2752"/>
      <c r="E145" s="2753"/>
      <c r="F145" s="2760" t="s">
        <v>442</v>
      </c>
      <c r="G145" s="2544" t="s">
        <v>40</v>
      </c>
      <c r="H145" s="2830" t="s">
        <v>718</v>
      </c>
      <c r="I145" s="136" t="s">
        <v>79</v>
      </c>
      <c r="J145" s="204">
        <f>K145+M145</f>
        <v>0</v>
      </c>
      <c r="K145" s="205">
        <v>0</v>
      </c>
      <c r="L145" s="672">
        <v>0</v>
      </c>
      <c r="M145" s="1994">
        <v>0</v>
      </c>
      <c r="N145" s="269">
        <v>0</v>
      </c>
      <c r="O145" s="270">
        <v>0</v>
      </c>
      <c r="P145" s="2064" t="s">
        <v>90</v>
      </c>
      <c r="Q145" s="1886" t="s">
        <v>41</v>
      </c>
      <c r="R145" s="1888"/>
      <c r="S145" s="1890"/>
      <c r="T145" s="34"/>
      <c r="U145" s="34"/>
      <c r="V145" s="34"/>
      <c r="W145" s="34"/>
      <c r="X145" s="34"/>
      <c r="Y145" s="34"/>
    </row>
    <row r="146" spans="1:25">
      <c r="A146" s="1867"/>
      <c r="B146" s="2068"/>
      <c r="C146" s="2755"/>
      <c r="D146" s="2755"/>
      <c r="E146" s="2756"/>
      <c r="F146" s="2761"/>
      <c r="G146" s="2573"/>
      <c r="H146" s="2764"/>
      <c r="I146" s="97" t="s">
        <v>67</v>
      </c>
      <c r="J146" s="211">
        <f>K146+M146</f>
        <v>239</v>
      </c>
      <c r="K146" s="212">
        <v>0</v>
      </c>
      <c r="L146" s="200">
        <v>0</v>
      </c>
      <c r="M146" s="1995">
        <v>239</v>
      </c>
      <c r="N146" s="271">
        <v>241</v>
      </c>
      <c r="O146" s="272">
        <v>479</v>
      </c>
      <c r="P146" s="2065" t="s">
        <v>82</v>
      </c>
      <c r="Q146" s="1887"/>
      <c r="R146" s="1889"/>
      <c r="S146" s="1891"/>
      <c r="T146" s="34"/>
      <c r="U146" s="34"/>
      <c r="V146" s="34"/>
      <c r="W146" s="34"/>
      <c r="X146" s="34"/>
      <c r="Y146" s="34"/>
    </row>
    <row r="147" spans="1:25">
      <c r="A147" s="1867"/>
      <c r="B147" s="2068"/>
      <c r="C147" s="2755"/>
      <c r="D147" s="2755"/>
      <c r="E147" s="2756"/>
      <c r="F147" s="2761"/>
      <c r="G147" s="2763"/>
      <c r="H147" s="2765"/>
      <c r="I147" s="97" t="s">
        <v>36</v>
      </c>
      <c r="J147" s="211">
        <f>K147+M147</f>
        <v>2.1</v>
      </c>
      <c r="K147" s="212">
        <v>2.1</v>
      </c>
      <c r="L147" s="200">
        <v>2</v>
      </c>
      <c r="M147" s="1995">
        <v>0</v>
      </c>
      <c r="N147" s="274">
        <v>411</v>
      </c>
      <c r="O147" s="272">
        <v>54</v>
      </c>
      <c r="P147" s="2065"/>
      <c r="Q147" s="2020"/>
      <c r="R147" s="515"/>
      <c r="S147" s="516"/>
      <c r="T147" s="34"/>
      <c r="U147" s="34"/>
      <c r="V147" s="34"/>
      <c r="W147" s="34"/>
      <c r="X147" s="34"/>
      <c r="Y147" s="34"/>
    </row>
    <row r="148" spans="1:25">
      <c r="A148" s="1867"/>
      <c r="B148" s="2068"/>
      <c r="C148" s="2755"/>
      <c r="D148" s="2755"/>
      <c r="E148" s="2756"/>
      <c r="F148" s="2761"/>
      <c r="G148" s="2763"/>
      <c r="H148" s="2763"/>
      <c r="I148" s="2040" t="s">
        <v>403</v>
      </c>
      <c r="J148" s="2128">
        <f t="shared" ref="J148:J149" si="48">K148+M148</f>
        <v>20</v>
      </c>
      <c r="K148" s="2041">
        <v>0</v>
      </c>
      <c r="L148" s="2042">
        <v>0</v>
      </c>
      <c r="M148" s="2134">
        <v>20</v>
      </c>
      <c r="N148" s="275">
        <v>0</v>
      </c>
      <c r="O148" s="276">
        <v>0</v>
      </c>
      <c r="P148" s="1448"/>
      <c r="Q148" s="2020"/>
      <c r="R148" s="515"/>
      <c r="S148" s="516"/>
      <c r="T148" s="34"/>
      <c r="U148" s="34"/>
      <c r="V148" s="34"/>
      <c r="W148" s="34"/>
      <c r="X148" s="34"/>
      <c r="Y148" s="34"/>
    </row>
    <row r="149" spans="1:25">
      <c r="A149" s="1867"/>
      <c r="B149" s="2068"/>
      <c r="C149" s="2755"/>
      <c r="D149" s="2755"/>
      <c r="E149" s="2756"/>
      <c r="F149" s="2761"/>
      <c r="G149" s="2763"/>
      <c r="H149" s="2763"/>
      <c r="I149" s="2040" t="s">
        <v>52</v>
      </c>
      <c r="J149" s="211">
        <f t="shared" si="48"/>
        <v>0</v>
      </c>
      <c r="K149" s="2041">
        <v>0</v>
      </c>
      <c r="L149" s="2042">
        <v>0</v>
      </c>
      <c r="M149" s="2043">
        <v>0</v>
      </c>
      <c r="N149" s="275">
        <v>0</v>
      </c>
      <c r="O149" s="276">
        <v>0</v>
      </c>
      <c r="P149" s="1448"/>
      <c r="Q149" s="2020"/>
      <c r="R149" s="515"/>
      <c r="S149" s="516"/>
      <c r="T149" s="34"/>
      <c r="U149" s="34"/>
      <c r="V149" s="34"/>
      <c r="W149" s="34"/>
      <c r="X149" s="34"/>
      <c r="Y149" s="34"/>
    </row>
    <row r="150" spans="1:25" ht="19.899999999999999" customHeight="1" thickBot="1">
      <c r="A150" s="1869"/>
      <c r="B150" s="2069"/>
      <c r="C150" s="2758"/>
      <c r="D150" s="2758"/>
      <c r="E150" s="2759"/>
      <c r="F150" s="2762"/>
      <c r="G150" s="2543"/>
      <c r="H150" s="2543"/>
      <c r="I150" s="15" t="s">
        <v>12</v>
      </c>
      <c r="J150" s="75">
        <f>SUM(J145:J149)</f>
        <v>261.10000000000002</v>
      </c>
      <c r="K150" s="75">
        <f t="shared" ref="K150:O150" si="49">SUM(K145:K149)</f>
        <v>2.1</v>
      </c>
      <c r="L150" s="75">
        <f t="shared" si="49"/>
        <v>2</v>
      </c>
      <c r="M150" s="75">
        <f t="shared" si="49"/>
        <v>259</v>
      </c>
      <c r="N150" s="86">
        <f t="shared" si="49"/>
        <v>652</v>
      </c>
      <c r="O150" s="80">
        <f t="shared" si="49"/>
        <v>533</v>
      </c>
      <c r="P150" s="2066"/>
      <c r="Q150" s="2015"/>
      <c r="R150" s="185"/>
      <c r="S150" s="517"/>
      <c r="T150" s="34"/>
      <c r="U150" s="34"/>
      <c r="V150" s="34"/>
      <c r="W150" s="34"/>
      <c r="X150" s="34"/>
      <c r="Y150" s="34"/>
    </row>
    <row r="151" spans="1:25" ht="13.15" customHeight="1">
      <c r="A151" s="2745"/>
      <c r="B151" s="2810"/>
      <c r="C151" s="2752"/>
      <c r="D151" s="2752"/>
      <c r="E151" s="2753"/>
      <c r="F151" s="2814" t="s">
        <v>263</v>
      </c>
      <c r="G151" s="2830" t="s">
        <v>705</v>
      </c>
      <c r="H151" s="2830" t="s">
        <v>106</v>
      </c>
      <c r="I151" s="136" t="s">
        <v>79</v>
      </c>
      <c r="J151" s="204">
        <f>K151+M151</f>
        <v>1591.5</v>
      </c>
      <c r="K151" s="205">
        <v>0</v>
      </c>
      <c r="L151" s="672">
        <v>0</v>
      </c>
      <c r="M151" s="1994">
        <v>1591.5</v>
      </c>
      <c r="N151" s="269">
        <v>0</v>
      </c>
      <c r="O151" s="270">
        <v>0</v>
      </c>
      <c r="P151" s="2064"/>
      <c r="Q151" s="1886"/>
      <c r="R151" s="1888"/>
      <c r="S151" s="1890"/>
      <c r="T151" s="34"/>
      <c r="U151" s="34"/>
      <c r="V151" s="34"/>
      <c r="W151" s="34"/>
      <c r="X151" s="34"/>
      <c r="Y151" s="34"/>
    </row>
    <row r="152" spans="1:25" ht="13.15" customHeight="1">
      <c r="A152" s="2746"/>
      <c r="B152" s="2811"/>
      <c r="C152" s="2755"/>
      <c r="D152" s="2755"/>
      <c r="E152" s="2756"/>
      <c r="F152" s="2815"/>
      <c r="G152" s="2772"/>
      <c r="H152" s="2764"/>
      <c r="I152" s="97" t="s">
        <v>67</v>
      </c>
      <c r="J152" s="211">
        <f>K152+M152</f>
        <v>802.3</v>
      </c>
      <c r="K152" s="212">
        <v>0</v>
      </c>
      <c r="L152" s="200">
        <v>0</v>
      </c>
      <c r="M152" s="1995">
        <v>802.3</v>
      </c>
      <c r="N152" s="271">
        <v>2197</v>
      </c>
      <c r="O152" s="272">
        <v>0</v>
      </c>
      <c r="P152" s="2686" t="s">
        <v>443</v>
      </c>
      <c r="Q152" s="1887"/>
      <c r="R152" s="1889" t="s">
        <v>41</v>
      </c>
      <c r="S152" s="1891"/>
      <c r="T152" s="34"/>
      <c r="U152" s="34"/>
      <c r="V152" s="34"/>
      <c r="W152" s="34"/>
      <c r="X152" s="34"/>
      <c r="Y152" s="34"/>
    </row>
    <row r="153" spans="1:25">
      <c r="A153" s="2746"/>
      <c r="B153" s="2811"/>
      <c r="C153" s="2755"/>
      <c r="D153" s="2755"/>
      <c r="E153" s="2756"/>
      <c r="F153" s="2815"/>
      <c r="G153" s="2783"/>
      <c r="H153" s="2831"/>
      <c r="I153" s="97" t="s">
        <v>36</v>
      </c>
      <c r="J153" s="211">
        <f>K153+M153</f>
        <v>4</v>
      </c>
      <c r="K153" s="212">
        <v>4</v>
      </c>
      <c r="L153" s="200">
        <v>3.9</v>
      </c>
      <c r="M153" s="1995">
        <v>0</v>
      </c>
      <c r="N153" s="274">
        <v>992.5</v>
      </c>
      <c r="O153" s="272">
        <v>80</v>
      </c>
      <c r="P153" s="2675"/>
      <c r="Q153" s="2020"/>
      <c r="R153" s="515"/>
      <c r="S153" s="516"/>
      <c r="T153" s="2070"/>
      <c r="U153" s="34"/>
      <c r="V153" s="34"/>
      <c r="W153" s="34"/>
      <c r="X153" s="34"/>
      <c r="Y153" s="34"/>
    </row>
    <row r="154" spans="1:25">
      <c r="A154" s="2746"/>
      <c r="B154" s="2811"/>
      <c r="C154" s="2755"/>
      <c r="D154" s="2755"/>
      <c r="E154" s="2756"/>
      <c r="F154" s="2815"/>
      <c r="G154" s="2783"/>
      <c r="H154" s="2763"/>
      <c r="I154" s="2040" t="s">
        <v>403</v>
      </c>
      <c r="J154" s="211">
        <f t="shared" ref="J154" si="50">K154+M154</f>
        <v>120</v>
      </c>
      <c r="K154" s="2041">
        <v>0</v>
      </c>
      <c r="L154" s="2042">
        <v>0</v>
      </c>
      <c r="M154" s="2043">
        <v>120</v>
      </c>
      <c r="N154" s="275">
        <v>0</v>
      </c>
      <c r="O154" s="276">
        <v>0</v>
      </c>
      <c r="P154" s="1998"/>
      <c r="Q154" s="2020"/>
      <c r="R154" s="515"/>
      <c r="S154" s="516"/>
      <c r="T154" s="34"/>
      <c r="U154" s="34"/>
      <c r="V154" s="34"/>
      <c r="W154" s="34"/>
      <c r="X154" s="34"/>
      <c r="Y154" s="34"/>
    </row>
    <row r="155" spans="1:25">
      <c r="A155" s="2746"/>
      <c r="B155" s="2811"/>
      <c r="C155" s="2755"/>
      <c r="D155" s="2755"/>
      <c r="E155" s="2756"/>
      <c r="F155" s="2815"/>
      <c r="G155" s="2783"/>
      <c r="H155" s="2763"/>
      <c r="I155" s="2040" t="s">
        <v>52</v>
      </c>
      <c r="J155" s="211">
        <f>K155+M155</f>
        <v>0</v>
      </c>
      <c r="K155" s="2041">
        <v>0</v>
      </c>
      <c r="L155" s="2042">
        <v>0</v>
      </c>
      <c r="M155" s="2043">
        <v>0</v>
      </c>
      <c r="N155" s="275">
        <v>3147</v>
      </c>
      <c r="O155" s="276">
        <v>1831</v>
      </c>
      <c r="P155" s="1998"/>
      <c r="Q155" s="2020"/>
      <c r="R155" s="515"/>
      <c r="S155" s="516"/>
      <c r="T155" s="56"/>
      <c r="U155" s="34"/>
      <c r="V155" s="34"/>
      <c r="W155" s="34"/>
      <c r="X155" s="34"/>
      <c r="Y155" s="34"/>
    </row>
    <row r="156" spans="1:25" ht="13.5" thickBot="1">
      <c r="A156" s="2747"/>
      <c r="B156" s="2812"/>
      <c r="C156" s="2758"/>
      <c r="D156" s="2758"/>
      <c r="E156" s="2759"/>
      <c r="F156" s="2816"/>
      <c r="G156" s="2784"/>
      <c r="H156" s="2543"/>
      <c r="I156" s="15" t="s">
        <v>12</v>
      </c>
      <c r="J156" s="75">
        <f>SUM(J151:J155)</f>
        <v>2517.8000000000002</v>
      </c>
      <c r="K156" s="75">
        <f t="shared" ref="K156:L156" si="51">SUM(K151:K155)</f>
        <v>4</v>
      </c>
      <c r="L156" s="75">
        <f t="shared" si="51"/>
        <v>3.9</v>
      </c>
      <c r="M156" s="75">
        <f>SUM(M151:M155)</f>
        <v>2513.8000000000002</v>
      </c>
      <c r="N156" s="86">
        <f>SUM(N151:N155)</f>
        <v>6336.5</v>
      </c>
      <c r="O156" s="80">
        <f>SUM(O151:O155)</f>
        <v>1911</v>
      </c>
      <c r="P156" s="2001"/>
      <c r="Q156" s="2015"/>
      <c r="R156" s="185"/>
      <c r="S156" s="517"/>
      <c r="T156" s="34"/>
      <c r="U156" s="34"/>
      <c r="V156" s="34"/>
      <c r="W156" s="34"/>
      <c r="X156" s="34"/>
      <c r="Y156" s="34"/>
    </row>
    <row r="157" spans="1:25" ht="13.15" customHeight="1">
      <c r="A157" s="2745"/>
      <c r="B157" s="2810"/>
      <c r="C157" s="2752"/>
      <c r="D157" s="2752"/>
      <c r="E157" s="2753"/>
      <c r="F157" s="2760" t="s">
        <v>260</v>
      </c>
      <c r="G157" s="2544" t="s">
        <v>40</v>
      </c>
      <c r="H157" s="2544" t="s">
        <v>51</v>
      </c>
      <c r="I157" s="136" t="s">
        <v>79</v>
      </c>
      <c r="J157" s="204">
        <f>K157+M157</f>
        <v>0</v>
      </c>
      <c r="K157" s="205">
        <v>0</v>
      </c>
      <c r="L157" s="672">
        <v>0</v>
      </c>
      <c r="M157" s="1994">
        <v>0</v>
      </c>
      <c r="N157" s="269">
        <v>0</v>
      </c>
      <c r="O157" s="270">
        <v>0</v>
      </c>
      <c r="P157" s="2021" t="s">
        <v>82</v>
      </c>
      <c r="Q157" s="1886" t="s">
        <v>41</v>
      </c>
      <c r="R157" s="1888"/>
      <c r="S157" s="1890"/>
      <c r="T157" s="1425"/>
      <c r="U157" s="34"/>
      <c r="V157" s="34"/>
      <c r="W157" s="34"/>
      <c r="X157" s="34"/>
      <c r="Y157" s="34"/>
    </row>
    <row r="158" spans="1:25">
      <c r="A158" s="2746"/>
      <c r="B158" s="2811"/>
      <c r="C158" s="2755"/>
      <c r="D158" s="2755"/>
      <c r="E158" s="2756"/>
      <c r="F158" s="2761"/>
      <c r="G158" s="2573"/>
      <c r="H158" s="2764"/>
      <c r="I158" s="97" t="s">
        <v>67</v>
      </c>
      <c r="J158" s="211">
        <f>K158+M158</f>
        <v>256.3</v>
      </c>
      <c r="K158" s="2129">
        <v>225.7</v>
      </c>
      <c r="L158" s="2130">
        <v>15.6</v>
      </c>
      <c r="M158" s="1995">
        <v>30.6</v>
      </c>
      <c r="N158" s="271">
        <v>0</v>
      </c>
      <c r="O158" s="272">
        <v>0</v>
      </c>
      <c r="P158" s="2021"/>
      <c r="Q158" s="1887"/>
      <c r="R158" s="1889"/>
      <c r="S158" s="1891"/>
      <c r="T158" s="1425"/>
      <c r="U158" s="34"/>
      <c r="V158" s="34"/>
      <c r="W158" s="34"/>
      <c r="X158" s="34"/>
      <c r="Y158" s="34"/>
    </row>
    <row r="159" spans="1:25" ht="12" customHeight="1">
      <c r="A159" s="2746"/>
      <c r="B159" s="2811"/>
      <c r="C159" s="2755"/>
      <c r="D159" s="2755"/>
      <c r="E159" s="2756"/>
      <c r="F159" s="2761"/>
      <c r="G159" s="2763"/>
      <c r="H159" s="2765"/>
      <c r="I159" s="97" t="s">
        <v>36</v>
      </c>
      <c r="J159" s="211">
        <f>K159+M159</f>
        <v>3</v>
      </c>
      <c r="K159" s="212">
        <v>3</v>
      </c>
      <c r="L159" s="200">
        <v>2.9</v>
      </c>
      <c r="M159" s="1995">
        <v>0</v>
      </c>
      <c r="N159" s="274">
        <v>0</v>
      </c>
      <c r="O159" s="272">
        <v>0</v>
      </c>
      <c r="P159" s="2021"/>
      <c r="Q159" s="2020"/>
      <c r="R159" s="515"/>
      <c r="S159" s="516"/>
      <c r="T159" s="1425"/>
      <c r="U159" s="34"/>
      <c r="V159" s="34"/>
      <c r="W159" s="34"/>
      <c r="X159" s="34"/>
      <c r="Y159" s="34"/>
    </row>
    <row r="160" spans="1:25">
      <c r="A160" s="2746"/>
      <c r="B160" s="2811"/>
      <c r="C160" s="2755"/>
      <c r="D160" s="2755"/>
      <c r="E160" s="2756"/>
      <c r="F160" s="2761"/>
      <c r="G160" s="2763"/>
      <c r="H160" s="2763"/>
      <c r="I160" s="2040" t="s">
        <v>403</v>
      </c>
      <c r="J160" s="211">
        <f t="shared" ref="J160:J161" si="52">K160+M160</f>
        <v>42.4</v>
      </c>
      <c r="K160" s="2041">
        <v>37</v>
      </c>
      <c r="L160" s="2042">
        <v>0</v>
      </c>
      <c r="M160" s="2043">
        <v>5.4</v>
      </c>
      <c r="N160" s="275">
        <v>0</v>
      </c>
      <c r="O160" s="276">
        <v>0</v>
      </c>
      <c r="P160" s="1511"/>
      <c r="Q160" s="2020"/>
      <c r="R160" s="515"/>
      <c r="S160" s="516"/>
      <c r="T160" s="1425"/>
      <c r="U160" s="34"/>
      <c r="V160" s="34"/>
      <c r="W160" s="34"/>
      <c r="X160" s="34"/>
      <c r="Y160" s="34"/>
    </row>
    <row r="161" spans="1:25">
      <c r="A161" s="2746"/>
      <c r="B161" s="2811"/>
      <c r="C161" s="2755"/>
      <c r="D161" s="2755"/>
      <c r="E161" s="2756"/>
      <c r="F161" s="2761"/>
      <c r="G161" s="2763"/>
      <c r="H161" s="2763"/>
      <c r="I161" s="2040" t="s">
        <v>52</v>
      </c>
      <c r="J161" s="211">
        <f t="shared" si="52"/>
        <v>0</v>
      </c>
      <c r="K161" s="2041">
        <v>0</v>
      </c>
      <c r="L161" s="2042">
        <v>0</v>
      </c>
      <c r="M161" s="2043">
        <v>0</v>
      </c>
      <c r="N161" s="275">
        <v>0</v>
      </c>
      <c r="O161" s="276">
        <v>0</v>
      </c>
      <c r="P161" s="1511"/>
      <c r="Q161" s="2020"/>
      <c r="R161" s="515"/>
      <c r="S161" s="516"/>
      <c r="T161" s="1425"/>
      <c r="U161" s="34"/>
      <c r="V161" s="34"/>
      <c r="W161" s="34"/>
      <c r="X161" s="34"/>
      <c r="Y161" s="34"/>
    </row>
    <row r="162" spans="1:25" ht="13.15" customHeight="1" thickBot="1">
      <c r="A162" s="2747"/>
      <c r="B162" s="2812"/>
      <c r="C162" s="2758"/>
      <c r="D162" s="2758"/>
      <c r="E162" s="2759"/>
      <c r="F162" s="2762"/>
      <c r="G162" s="2543"/>
      <c r="H162" s="2543"/>
      <c r="I162" s="15" t="s">
        <v>12</v>
      </c>
      <c r="J162" s="75">
        <f>SUM(J157:J161)</f>
        <v>301.7</v>
      </c>
      <c r="K162" s="75">
        <f t="shared" ref="K162:O162" si="53">SUM(K157:K161)</f>
        <v>265.7</v>
      </c>
      <c r="L162" s="75">
        <f t="shared" si="53"/>
        <v>18.5</v>
      </c>
      <c r="M162" s="75">
        <f t="shared" si="53"/>
        <v>36</v>
      </c>
      <c r="N162" s="86">
        <f t="shared" si="53"/>
        <v>0</v>
      </c>
      <c r="O162" s="80">
        <f t="shared" si="53"/>
        <v>0</v>
      </c>
      <c r="P162" s="2022"/>
      <c r="Q162" s="2015"/>
      <c r="R162" s="185"/>
      <c r="S162" s="517"/>
      <c r="T162" s="1425"/>
      <c r="U162" s="34"/>
      <c r="V162" s="34"/>
      <c r="W162" s="34"/>
      <c r="X162" s="34"/>
      <c r="Y162" s="34"/>
    </row>
    <row r="163" spans="1:25" ht="3.6" hidden="1" customHeight="1" thickBot="1">
      <c r="A163" s="2745"/>
      <c r="B163" s="2810"/>
      <c r="C163" s="2071"/>
      <c r="D163" s="1884"/>
      <c r="E163" s="1884"/>
      <c r="F163" s="2760" t="s">
        <v>107</v>
      </c>
      <c r="G163" s="2542" t="s">
        <v>40</v>
      </c>
      <c r="H163" s="2544" t="s">
        <v>89</v>
      </c>
      <c r="I163" s="136" t="s">
        <v>79</v>
      </c>
      <c r="J163" s="204">
        <f>K163+M163</f>
        <v>0</v>
      </c>
      <c r="K163" s="205">
        <v>0</v>
      </c>
      <c r="L163" s="672"/>
      <c r="M163" s="1994">
        <v>0</v>
      </c>
      <c r="N163" s="81">
        <v>0</v>
      </c>
      <c r="O163" s="1051">
        <v>0</v>
      </c>
      <c r="P163" s="2021" t="s">
        <v>81</v>
      </c>
      <c r="Q163" s="1886" t="s">
        <v>41</v>
      </c>
      <c r="R163" s="1888"/>
      <c r="S163" s="1890"/>
      <c r="T163" s="1425"/>
      <c r="U163" s="34"/>
      <c r="V163" s="34"/>
      <c r="W163" s="34"/>
      <c r="X163" s="34"/>
      <c r="Y163" s="34"/>
    </row>
    <row r="164" spans="1:25" ht="13.9" hidden="1" customHeight="1" thickBot="1">
      <c r="A164" s="2746"/>
      <c r="B164" s="2811"/>
      <c r="C164" s="2072"/>
      <c r="D164" s="1881"/>
      <c r="E164" s="1881"/>
      <c r="F164" s="2761"/>
      <c r="G164" s="2572"/>
      <c r="H164" s="2764"/>
      <c r="I164" s="97" t="s">
        <v>67</v>
      </c>
      <c r="J164" s="211">
        <f>K164+M164</f>
        <v>0</v>
      </c>
      <c r="K164" s="212">
        <v>0</v>
      </c>
      <c r="L164" s="200">
        <v>0</v>
      </c>
      <c r="M164" s="1995">
        <v>0</v>
      </c>
      <c r="N164" s="82">
        <v>0</v>
      </c>
      <c r="O164" s="214">
        <v>0</v>
      </c>
      <c r="P164" s="2021" t="s">
        <v>82</v>
      </c>
      <c r="Q164" s="1887"/>
      <c r="R164" s="1889" t="s">
        <v>41</v>
      </c>
      <c r="S164" s="1891"/>
      <c r="T164" s="1425"/>
      <c r="U164" s="34"/>
      <c r="V164" s="34"/>
      <c r="W164" s="34"/>
      <c r="X164" s="34"/>
      <c r="Y164" s="34"/>
    </row>
    <row r="165" spans="1:25" ht="40.15" hidden="1" customHeight="1" thickBot="1">
      <c r="A165" s="2746"/>
      <c r="B165" s="2811"/>
      <c r="C165" s="2072"/>
      <c r="D165" s="1881"/>
      <c r="E165" s="1881"/>
      <c r="F165" s="2761"/>
      <c r="G165" s="2763"/>
      <c r="H165" s="2765"/>
      <c r="I165" s="97" t="s">
        <v>36</v>
      </c>
      <c r="J165" s="211">
        <f>K165+M165</f>
        <v>0</v>
      </c>
      <c r="K165" s="212">
        <v>0</v>
      </c>
      <c r="L165" s="200">
        <v>0</v>
      </c>
      <c r="M165" s="1995">
        <v>0</v>
      </c>
      <c r="N165" s="82">
        <v>0</v>
      </c>
      <c r="O165" s="214">
        <v>0</v>
      </c>
      <c r="P165" s="1876" t="s">
        <v>242</v>
      </c>
      <c r="Q165" s="2020"/>
      <c r="R165" s="515"/>
      <c r="S165" s="516"/>
      <c r="T165" s="1425"/>
      <c r="U165" s="34"/>
      <c r="V165" s="34"/>
      <c r="W165" s="34"/>
      <c r="X165" s="34"/>
      <c r="Y165" s="34"/>
    </row>
    <row r="166" spans="1:25" ht="13.9" hidden="1" customHeight="1" thickBot="1">
      <c r="A166" s="2746"/>
      <c r="B166" s="2811"/>
      <c r="C166" s="2072"/>
      <c r="D166" s="1881"/>
      <c r="E166" s="1881"/>
      <c r="F166" s="2761"/>
      <c r="G166" s="2763"/>
      <c r="H166" s="2763"/>
      <c r="I166" s="31"/>
      <c r="J166" s="2056"/>
      <c r="K166" s="2057"/>
      <c r="L166" s="2058"/>
      <c r="M166" s="2059"/>
      <c r="N166" s="2060"/>
      <c r="O166" s="2061"/>
      <c r="P166" s="114"/>
      <c r="Q166" s="2020"/>
      <c r="R166" s="515"/>
      <c r="S166" s="516"/>
      <c r="T166" s="1425"/>
      <c r="U166" s="34"/>
      <c r="V166" s="34"/>
      <c r="W166" s="34"/>
      <c r="X166" s="34"/>
      <c r="Y166" s="34"/>
    </row>
    <row r="167" spans="1:25" ht="13.9" hidden="1" customHeight="1" thickBot="1">
      <c r="A167" s="2821"/>
      <c r="B167" s="2823"/>
      <c r="C167" s="2073"/>
      <c r="D167" s="2074"/>
      <c r="E167" s="2074"/>
      <c r="F167" s="2762"/>
      <c r="G167" s="2543"/>
      <c r="H167" s="2543"/>
      <c r="I167" s="15" t="s">
        <v>12</v>
      </c>
      <c r="J167" s="75">
        <f>SUM(J163:J166)</f>
        <v>0</v>
      </c>
      <c r="K167" s="75">
        <f t="shared" ref="K167:O167" si="54">SUM(K163:K166)</f>
        <v>0</v>
      </c>
      <c r="L167" s="75">
        <f t="shared" si="54"/>
        <v>0</v>
      </c>
      <c r="M167" s="75">
        <f t="shared" si="54"/>
        <v>0</v>
      </c>
      <c r="N167" s="75">
        <f t="shared" si="54"/>
        <v>0</v>
      </c>
      <c r="O167" s="75">
        <f t="shared" si="54"/>
        <v>0</v>
      </c>
      <c r="P167" s="2022"/>
      <c r="Q167" s="2015"/>
      <c r="R167" s="185"/>
      <c r="S167" s="517"/>
      <c r="T167" s="1425"/>
      <c r="U167" s="34"/>
      <c r="V167" s="34"/>
      <c r="W167" s="34"/>
      <c r="X167" s="34"/>
      <c r="Y167" s="34"/>
    </row>
    <row r="168" spans="1:25">
      <c r="A168" s="2745"/>
      <c r="B168" s="2810"/>
      <c r="C168" s="2752"/>
      <c r="D168" s="2752"/>
      <c r="E168" s="2824"/>
      <c r="F168" s="2827" t="s">
        <v>108</v>
      </c>
      <c r="G168" s="2544" t="s">
        <v>40</v>
      </c>
      <c r="H168" s="2544" t="s">
        <v>284</v>
      </c>
      <c r="I168" s="136" t="s">
        <v>79</v>
      </c>
      <c r="J168" s="204">
        <f>K168+M168</f>
        <v>0</v>
      </c>
      <c r="K168" s="205">
        <v>0</v>
      </c>
      <c r="L168" s="672">
        <v>0</v>
      </c>
      <c r="M168" s="1994">
        <v>0</v>
      </c>
      <c r="N168" s="269">
        <v>0</v>
      </c>
      <c r="O168" s="270">
        <v>0</v>
      </c>
      <c r="P168" s="2021" t="s">
        <v>82</v>
      </c>
      <c r="Q168" s="1886" t="s">
        <v>41</v>
      </c>
      <c r="R168" s="1888"/>
      <c r="S168" s="1890"/>
      <c r="T168" s="1425"/>
      <c r="U168" s="34"/>
      <c r="V168" s="34"/>
      <c r="W168" s="34"/>
      <c r="X168" s="34"/>
      <c r="Y168" s="34"/>
    </row>
    <row r="169" spans="1:25" ht="19.149999999999999" customHeight="1">
      <c r="A169" s="2746"/>
      <c r="B169" s="2811"/>
      <c r="C169" s="2755"/>
      <c r="D169" s="2755"/>
      <c r="E169" s="2825"/>
      <c r="F169" s="2828"/>
      <c r="G169" s="2573"/>
      <c r="H169" s="2764"/>
      <c r="I169" s="97" t="s">
        <v>67</v>
      </c>
      <c r="J169" s="211">
        <f>K169+M169</f>
        <v>0</v>
      </c>
      <c r="K169" s="212">
        <v>0</v>
      </c>
      <c r="L169" s="200">
        <v>0</v>
      </c>
      <c r="M169" s="1995">
        <v>0</v>
      </c>
      <c r="N169" s="271">
        <v>0</v>
      </c>
      <c r="O169" s="272">
        <v>0</v>
      </c>
      <c r="P169" s="2021"/>
      <c r="Q169" s="1887"/>
      <c r="R169" s="1889"/>
      <c r="S169" s="1891"/>
      <c r="T169" s="1425"/>
      <c r="U169" s="34"/>
      <c r="V169" s="34"/>
      <c r="W169" s="34"/>
      <c r="X169" s="34"/>
      <c r="Y169" s="34"/>
    </row>
    <row r="170" spans="1:25" ht="16.899999999999999" customHeight="1">
      <c r="A170" s="2746"/>
      <c r="B170" s="2811"/>
      <c r="C170" s="2755"/>
      <c r="D170" s="2755"/>
      <c r="E170" s="2825"/>
      <c r="F170" s="2828"/>
      <c r="G170" s="2763"/>
      <c r="H170" s="2765"/>
      <c r="I170" s="97" t="s">
        <v>36</v>
      </c>
      <c r="J170" s="211">
        <f>K170+M170</f>
        <v>0</v>
      </c>
      <c r="K170" s="212">
        <v>0</v>
      </c>
      <c r="L170" s="200">
        <v>0</v>
      </c>
      <c r="M170" s="1995">
        <v>0</v>
      </c>
      <c r="N170" s="274">
        <v>0</v>
      </c>
      <c r="O170" s="272">
        <v>0</v>
      </c>
      <c r="P170" s="2021"/>
      <c r="Q170" s="2020"/>
      <c r="R170" s="515"/>
      <c r="S170" s="516"/>
      <c r="T170" s="1425"/>
      <c r="U170" s="34"/>
      <c r="V170" s="34"/>
      <c r="W170" s="34"/>
      <c r="X170" s="34"/>
      <c r="Y170" s="34"/>
    </row>
    <row r="171" spans="1:25" ht="26.45" customHeight="1">
      <c r="A171" s="2746"/>
      <c r="B171" s="2811"/>
      <c r="C171" s="2755"/>
      <c r="D171" s="2755"/>
      <c r="E171" s="2825"/>
      <c r="F171" s="2828"/>
      <c r="G171" s="2763"/>
      <c r="H171" s="2763"/>
      <c r="I171" s="2040" t="s">
        <v>403</v>
      </c>
      <c r="J171" s="211">
        <f t="shared" ref="J171:J172" si="55">K171+M171</f>
        <v>7</v>
      </c>
      <c r="K171" s="2041">
        <v>7</v>
      </c>
      <c r="L171" s="2042">
        <v>0</v>
      </c>
      <c r="M171" s="2043">
        <v>0</v>
      </c>
      <c r="N171" s="275">
        <v>0</v>
      </c>
      <c r="O171" s="276">
        <v>0</v>
      </c>
      <c r="P171" s="1511"/>
      <c r="Q171" s="2020"/>
      <c r="R171" s="515"/>
      <c r="S171" s="516"/>
      <c r="T171" s="1425"/>
      <c r="U171" s="34"/>
      <c r="V171" s="34"/>
      <c r="W171" s="34"/>
      <c r="X171" s="34"/>
      <c r="Y171" s="34"/>
    </row>
    <row r="172" spans="1:25" ht="16.899999999999999" customHeight="1">
      <c r="A172" s="2746"/>
      <c r="B172" s="2811"/>
      <c r="C172" s="2755"/>
      <c r="D172" s="2755"/>
      <c r="E172" s="2825"/>
      <c r="F172" s="2828"/>
      <c r="G172" s="2763"/>
      <c r="H172" s="2763"/>
      <c r="I172" s="2040" t="s">
        <v>52</v>
      </c>
      <c r="J172" s="211">
        <f t="shared" si="55"/>
        <v>0</v>
      </c>
      <c r="K172" s="2041">
        <v>0</v>
      </c>
      <c r="L172" s="2042">
        <v>0</v>
      </c>
      <c r="M172" s="2043">
        <v>0</v>
      </c>
      <c r="N172" s="275">
        <v>0</v>
      </c>
      <c r="O172" s="276">
        <v>0</v>
      </c>
      <c r="P172" s="1511"/>
      <c r="Q172" s="2020"/>
      <c r="R172" s="515"/>
      <c r="S172" s="516"/>
      <c r="T172" s="1425"/>
      <c r="U172" s="34"/>
      <c r="V172" s="34"/>
      <c r="W172" s="34"/>
      <c r="X172" s="34"/>
      <c r="Y172" s="34"/>
    </row>
    <row r="173" spans="1:25" ht="13.5" thickBot="1">
      <c r="A173" s="2747"/>
      <c r="B173" s="2812"/>
      <c r="C173" s="2758"/>
      <c r="D173" s="2758"/>
      <c r="E173" s="2826"/>
      <c r="F173" s="2829"/>
      <c r="G173" s="2543"/>
      <c r="H173" s="2543"/>
      <c r="I173" s="15" t="s">
        <v>12</v>
      </c>
      <c r="J173" s="75">
        <f>SUM(J168:J172)</f>
        <v>7</v>
      </c>
      <c r="K173" s="75">
        <f t="shared" ref="K173:O173" si="56">SUM(K168:K172)</f>
        <v>7</v>
      </c>
      <c r="L173" s="75">
        <f t="shared" si="56"/>
        <v>0</v>
      </c>
      <c r="M173" s="75">
        <f t="shared" si="56"/>
        <v>0</v>
      </c>
      <c r="N173" s="86">
        <f t="shared" si="56"/>
        <v>0</v>
      </c>
      <c r="O173" s="80">
        <f t="shared" si="56"/>
        <v>0</v>
      </c>
      <c r="P173" s="2022"/>
      <c r="Q173" s="2015"/>
      <c r="R173" s="185"/>
      <c r="S173" s="517"/>
      <c r="T173" s="1425"/>
      <c r="U173" s="34"/>
      <c r="V173" s="34"/>
      <c r="W173" s="34"/>
      <c r="X173" s="34"/>
      <c r="Y173" s="34"/>
    </row>
    <row r="174" spans="1:25" ht="13.15" customHeight="1">
      <c r="A174" s="2745"/>
      <c r="B174" s="2810"/>
      <c r="C174" s="2755"/>
      <c r="D174" s="2755"/>
      <c r="E174" s="2756"/>
      <c r="F174" s="2760" t="s">
        <v>109</v>
      </c>
      <c r="G174" s="2544" t="s">
        <v>40</v>
      </c>
      <c r="H174" s="2544" t="s">
        <v>284</v>
      </c>
      <c r="I174" s="136" t="s">
        <v>79</v>
      </c>
      <c r="J174" s="204">
        <f>K174+M174</f>
        <v>0</v>
      </c>
      <c r="K174" s="205">
        <v>0</v>
      </c>
      <c r="L174" s="672">
        <v>0</v>
      </c>
      <c r="M174" s="1994">
        <v>0</v>
      </c>
      <c r="N174" s="269">
        <v>0</v>
      </c>
      <c r="O174" s="270">
        <v>0</v>
      </c>
      <c r="P174" s="2021" t="s">
        <v>82</v>
      </c>
      <c r="Q174" s="1886" t="s">
        <v>41</v>
      </c>
      <c r="R174" s="1888"/>
      <c r="S174" s="1890"/>
      <c r="T174" s="1425"/>
      <c r="U174" s="34"/>
      <c r="V174" s="34"/>
      <c r="W174" s="34"/>
      <c r="X174" s="34"/>
      <c r="Y174" s="34"/>
    </row>
    <row r="175" spans="1:25">
      <c r="A175" s="2746"/>
      <c r="B175" s="2811"/>
      <c r="C175" s="2755"/>
      <c r="D175" s="2755"/>
      <c r="E175" s="2756"/>
      <c r="F175" s="2761"/>
      <c r="G175" s="2573"/>
      <c r="H175" s="2764"/>
      <c r="I175" s="97" t="s">
        <v>67</v>
      </c>
      <c r="J175" s="211">
        <f>K175+M175</f>
        <v>0</v>
      </c>
      <c r="K175" s="212">
        <v>0</v>
      </c>
      <c r="L175" s="200">
        <v>0</v>
      </c>
      <c r="M175" s="1995">
        <v>0</v>
      </c>
      <c r="N175" s="271">
        <v>0</v>
      </c>
      <c r="O175" s="272">
        <v>0</v>
      </c>
      <c r="P175" s="2021"/>
      <c r="Q175" s="1887"/>
      <c r="R175" s="1889"/>
      <c r="S175" s="1891"/>
      <c r="T175" s="1425"/>
      <c r="U175" s="34"/>
      <c r="V175" s="34"/>
      <c r="W175" s="34"/>
      <c r="X175" s="34"/>
      <c r="Y175" s="34"/>
    </row>
    <row r="176" spans="1:25">
      <c r="A176" s="2746"/>
      <c r="B176" s="2811"/>
      <c r="C176" s="2755"/>
      <c r="D176" s="2755"/>
      <c r="E176" s="2756"/>
      <c r="F176" s="2761"/>
      <c r="G176" s="2763"/>
      <c r="H176" s="2765"/>
      <c r="I176" s="97" t="s">
        <v>36</v>
      </c>
      <c r="J176" s="211">
        <f>K176+M176</f>
        <v>0</v>
      </c>
      <c r="K176" s="212">
        <v>0</v>
      </c>
      <c r="L176" s="200">
        <v>0</v>
      </c>
      <c r="M176" s="1995">
        <v>0</v>
      </c>
      <c r="N176" s="274">
        <v>0</v>
      </c>
      <c r="O176" s="272">
        <v>0</v>
      </c>
      <c r="P176" s="2021"/>
      <c r="Q176" s="2020"/>
      <c r="R176" s="515"/>
      <c r="S176" s="516"/>
      <c r="T176" s="1425"/>
      <c r="U176" s="34"/>
      <c r="V176" s="34"/>
      <c r="W176" s="34"/>
      <c r="X176" s="34"/>
      <c r="Y176" s="34"/>
    </row>
    <row r="177" spans="1:25">
      <c r="A177" s="2746"/>
      <c r="B177" s="2811"/>
      <c r="C177" s="2755"/>
      <c r="D177" s="2755"/>
      <c r="E177" s="2756"/>
      <c r="F177" s="2761"/>
      <c r="G177" s="2763"/>
      <c r="H177" s="2763"/>
      <c r="I177" s="2040" t="s">
        <v>403</v>
      </c>
      <c r="J177" s="211">
        <f t="shared" ref="J177:J178" si="57">K177+M177</f>
        <v>20</v>
      </c>
      <c r="K177" s="2041">
        <v>20</v>
      </c>
      <c r="L177" s="2042">
        <v>0</v>
      </c>
      <c r="M177" s="2043">
        <v>0</v>
      </c>
      <c r="N177" s="275">
        <v>0</v>
      </c>
      <c r="O177" s="276">
        <v>0</v>
      </c>
      <c r="P177" s="1511"/>
      <c r="Q177" s="2020"/>
      <c r="R177" s="515"/>
      <c r="S177" s="516"/>
      <c r="T177" s="1425"/>
      <c r="U177" s="34"/>
      <c r="V177" s="34"/>
      <c r="W177" s="34"/>
      <c r="X177" s="34"/>
      <c r="Y177" s="34"/>
    </row>
    <row r="178" spans="1:25">
      <c r="A178" s="2746"/>
      <c r="B178" s="2811"/>
      <c r="C178" s="2755"/>
      <c r="D178" s="2755"/>
      <c r="E178" s="2756"/>
      <c r="F178" s="2761"/>
      <c r="G178" s="2763"/>
      <c r="H178" s="2763"/>
      <c r="I178" s="2040" t="s">
        <v>52</v>
      </c>
      <c r="J178" s="211">
        <f t="shared" si="57"/>
        <v>0</v>
      </c>
      <c r="K178" s="2041">
        <v>0</v>
      </c>
      <c r="L178" s="2042">
        <v>0</v>
      </c>
      <c r="M178" s="2043">
        <v>0</v>
      </c>
      <c r="N178" s="275">
        <v>0</v>
      </c>
      <c r="O178" s="276">
        <v>0</v>
      </c>
      <c r="P178" s="1511"/>
      <c r="Q178" s="2020"/>
      <c r="R178" s="515"/>
      <c r="S178" s="516"/>
      <c r="T178" s="1425"/>
      <c r="U178" s="34"/>
      <c r="V178" s="34"/>
      <c r="W178" s="34"/>
      <c r="X178" s="34"/>
      <c r="Y178" s="34"/>
    </row>
    <row r="179" spans="1:25" ht="15" customHeight="1" thickBot="1">
      <c r="A179" s="2747"/>
      <c r="B179" s="2812"/>
      <c r="C179" s="2758"/>
      <c r="D179" s="2758"/>
      <c r="E179" s="2759"/>
      <c r="F179" s="2762"/>
      <c r="G179" s="2543"/>
      <c r="H179" s="2543"/>
      <c r="I179" s="15" t="s">
        <v>12</v>
      </c>
      <c r="J179" s="75">
        <f>SUM(J174:J178)</f>
        <v>20</v>
      </c>
      <c r="K179" s="75">
        <f t="shared" ref="K179:O179" si="58">SUM(K174:K178)</f>
        <v>20</v>
      </c>
      <c r="L179" s="75">
        <f t="shared" si="58"/>
        <v>0</v>
      </c>
      <c r="M179" s="75">
        <f t="shared" si="58"/>
        <v>0</v>
      </c>
      <c r="N179" s="86">
        <f t="shared" si="58"/>
        <v>0</v>
      </c>
      <c r="O179" s="80">
        <f t="shared" si="58"/>
        <v>0</v>
      </c>
      <c r="P179" s="2022"/>
      <c r="Q179" s="2015"/>
      <c r="R179" s="185"/>
      <c r="S179" s="517"/>
      <c r="T179" s="1425"/>
      <c r="U179" s="34"/>
      <c r="V179" s="34"/>
      <c r="W179" s="34"/>
      <c r="X179" s="34"/>
      <c r="Y179" s="34"/>
    </row>
    <row r="180" spans="1:25" ht="13.15" customHeight="1">
      <c r="A180" s="2745"/>
      <c r="B180" s="2810"/>
      <c r="C180" s="2752"/>
      <c r="D180" s="2752"/>
      <c r="E180" s="2753"/>
      <c r="F180" s="2760" t="s">
        <v>110</v>
      </c>
      <c r="G180" s="2544" t="s">
        <v>40</v>
      </c>
      <c r="H180" s="2544" t="s">
        <v>291</v>
      </c>
      <c r="I180" s="136" t="s">
        <v>79</v>
      </c>
      <c r="J180" s="204">
        <f>K180+M180</f>
        <v>0</v>
      </c>
      <c r="K180" s="205">
        <v>0</v>
      </c>
      <c r="L180" s="672">
        <v>0</v>
      </c>
      <c r="M180" s="1994">
        <v>0</v>
      </c>
      <c r="N180" s="269">
        <v>1</v>
      </c>
      <c r="O180" s="270">
        <v>0</v>
      </c>
      <c r="P180" s="2021" t="s">
        <v>82</v>
      </c>
      <c r="Q180" s="1886"/>
      <c r="R180" s="1888" t="s">
        <v>41</v>
      </c>
      <c r="S180" s="1890"/>
      <c r="T180" s="1425"/>
      <c r="U180" s="34"/>
      <c r="V180" s="34"/>
      <c r="W180" s="34"/>
      <c r="X180" s="34"/>
      <c r="Y180" s="34"/>
    </row>
    <row r="181" spans="1:25">
      <c r="A181" s="2746"/>
      <c r="B181" s="2811"/>
      <c r="C181" s="2755"/>
      <c r="D181" s="2755"/>
      <c r="E181" s="2756"/>
      <c r="F181" s="2761"/>
      <c r="G181" s="2573"/>
      <c r="H181" s="2764"/>
      <c r="I181" s="97" t="s">
        <v>67</v>
      </c>
      <c r="J181" s="211">
        <f>K181+M181</f>
        <v>5</v>
      </c>
      <c r="K181" s="212">
        <v>5</v>
      </c>
      <c r="L181" s="200">
        <v>0.9</v>
      </c>
      <c r="M181" s="1995">
        <v>0</v>
      </c>
      <c r="N181" s="271">
        <v>5</v>
      </c>
      <c r="O181" s="272">
        <v>0</v>
      </c>
      <c r="P181" s="2021"/>
      <c r="Q181" s="1887"/>
      <c r="R181" s="1889"/>
      <c r="S181" s="1891"/>
      <c r="T181" s="1425"/>
      <c r="U181" s="34"/>
      <c r="V181" s="34"/>
      <c r="W181" s="34"/>
      <c r="X181" s="34"/>
      <c r="Y181" s="34"/>
    </row>
    <row r="182" spans="1:25">
      <c r="A182" s="2746"/>
      <c r="B182" s="2811"/>
      <c r="C182" s="2755"/>
      <c r="D182" s="2755"/>
      <c r="E182" s="2756"/>
      <c r="F182" s="2761"/>
      <c r="G182" s="2763"/>
      <c r="H182" s="2765"/>
      <c r="I182" s="97" t="s">
        <v>36</v>
      </c>
      <c r="J182" s="211">
        <f>K182+M182</f>
        <v>0</v>
      </c>
      <c r="K182" s="212">
        <v>0</v>
      </c>
      <c r="L182" s="200">
        <v>0</v>
      </c>
      <c r="M182" s="1995">
        <v>0</v>
      </c>
      <c r="N182" s="274">
        <v>0</v>
      </c>
      <c r="O182" s="272">
        <v>0</v>
      </c>
      <c r="P182" s="2021"/>
      <c r="Q182" s="2020"/>
      <c r="R182" s="515"/>
      <c r="S182" s="516"/>
      <c r="T182" s="1425"/>
      <c r="U182" s="34"/>
      <c r="V182" s="34"/>
      <c r="W182" s="34"/>
      <c r="X182" s="34"/>
      <c r="Y182" s="34"/>
    </row>
    <row r="183" spans="1:25">
      <c r="A183" s="2746"/>
      <c r="B183" s="2811"/>
      <c r="C183" s="2755"/>
      <c r="D183" s="2755"/>
      <c r="E183" s="2756"/>
      <c r="F183" s="2761"/>
      <c r="G183" s="2763"/>
      <c r="H183" s="2763"/>
      <c r="I183" s="2040" t="s">
        <v>403</v>
      </c>
      <c r="J183" s="211">
        <f t="shared" ref="J183:J184" si="59">K183+M183</f>
        <v>1</v>
      </c>
      <c r="K183" s="2041">
        <v>1</v>
      </c>
      <c r="L183" s="2042">
        <v>0</v>
      </c>
      <c r="M183" s="2043">
        <v>0</v>
      </c>
      <c r="N183" s="275">
        <v>0</v>
      </c>
      <c r="O183" s="276">
        <v>0</v>
      </c>
      <c r="P183" s="1511"/>
      <c r="Q183" s="2020"/>
      <c r="R183" s="515"/>
      <c r="S183" s="516"/>
      <c r="T183" s="1425"/>
      <c r="U183" s="34"/>
      <c r="V183" s="34"/>
      <c r="W183" s="34"/>
      <c r="X183" s="34"/>
      <c r="Y183" s="34"/>
    </row>
    <row r="184" spans="1:25">
      <c r="A184" s="2746"/>
      <c r="B184" s="2811"/>
      <c r="C184" s="2755"/>
      <c r="D184" s="2755"/>
      <c r="E184" s="2756"/>
      <c r="F184" s="2761"/>
      <c r="G184" s="2763"/>
      <c r="H184" s="2763"/>
      <c r="I184" s="2040" t="s">
        <v>52</v>
      </c>
      <c r="J184" s="211">
        <f t="shared" si="59"/>
        <v>0</v>
      </c>
      <c r="K184" s="2041">
        <v>0</v>
      </c>
      <c r="L184" s="2042">
        <v>0</v>
      </c>
      <c r="M184" s="2043">
        <v>0</v>
      </c>
      <c r="N184" s="275">
        <v>0</v>
      </c>
      <c r="O184" s="276">
        <v>0</v>
      </c>
      <c r="P184" s="1511"/>
      <c r="Q184" s="2020"/>
      <c r="R184" s="515"/>
      <c r="S184" s="516"/>
      <c r="T184" s="1425"/>
      <c r="U184" s="34"/>
      <c r="V184" s="34"/>
      <c r="W184" s="34"/>
      <c r="X184" s="34"/>
      <c r="Y184" s="34"/>
    </row>
    <row r="185" spans="1:25" ht="18" customHeight="1" thickBot="1">
      <c r="A185" s="2747"/>
      <c r="B185" s="2812"/>
      <c r="C185" s="2758"/>
      <c r="D185" s="2758"/>
      <c r="E185" s="2759"/>
      <c r="F185" s="2762"/>
      <c r="G185" s="2543"/>
      <c r="H185" s="2543"/>
      <c r="I185" s="15" t="s">
        <v>12</v>
      </c>
      <c r="J185" s="75">
        <f>SUM(J180:J184)</f>
        <v>6</v>
      </c>
      <c r="K185" s="75">
        <f t="shared" ref="K185:O185" si="60">SUM(K180:K184)</f>
        <v>6</v>
      </c>
      <c r="L185" s="75">
        <f t="shared" si="60"/>
        <v>0.9</v>
      </c>
      <c r="M185" s="75">
        <f t="shared" si="60"/>
        <v>0</v>
      </c>
      <c r="N185" s="86">
        <f t="shared" si="60"/>
        <v>6</v>
      </c>
      <c r="O185" s="80">
        <f t="shared" si="60"/>
        <v>0</v>
      </c>
      <c r="P185" s="2022"/>
      <c r="Q185" s="2015"/>
      <c r="R185" s="185"/>
      <c r="S185" s="517"/>
      <c r="T185" s="1425"/>
      <c r="U185" s="34"/>
      <c r="V185" s="34"/>
      <c r="W185" s="34"/>
      <c r="X185" s="34"/>
      <c r="Y185" s="34"/>
    </row>
    <row r="186" spans="1:25" ht="0.6" hidden="1" customHeight="1" thickBot="1">
      <c r="A186" s="2768"/>
      <c r="B186" s="2769"/>
      <c r="C186" s="2751"/>
      <c r="D186" s="2752"/>
      <c r="E186" s="2753"/>
      <c r="F186" s="2760" t="s">
        <v>111</v>
      </c>
      <c r="G186" s="2544" t="s">
        <v>40</v>
      </c>
      <c r="H186" s="2544" t="s">
        <v>284</v>
      </c>
      <c r="I186" s="136" t="s">
        <v>79</v>
      </c>
      <c r="J186" s="204">
        <f>K186+M186</f>
        <v>0</v>
      </c>
      <c r="K186" s="205">
        <v>0</v>
      </c>
      <c r="L186" s="672">
        <v>0</v>
      </c>
      <c r="M186" s="1994">
        <v>0</v>
      </c>
      <c r="N186" s="269">
        <v>0</v>
      </c>
      <c r="O186" s="270">
        <v>0</v>
      </c>
      <c r="P186" s="2021"/>
      <c r="Q186" s="1886"/>
      <c r="R186" s="1888"/>
      <c r="S186" s="1890"/>
      <c r="T186" s="1425"/>
      <c r="U186" s="34"/>
      <c r="V186" s="34"/>
      <c r="W186" s="34"/>
      <c r="X186" s="34"/>
      <c r="Y186" s="34"/>
    </row>
    <row r="187" spans="1:25" ht="13.9" hidden="1" customHeight="1" thickBot="1">
      <c r="A187" s="2746"/>
      <c r="B187" s="2749"/>
      <c r="C187" s="2754"/>
      <c r="D187" s="2755"/>
      <c r="E187" s="2756"/>
      <c r="F187" s="2761"/>
      <c r="G187" s="2573"/>
      <c r="H187" s="2764"/>
      <c r="I187" s="97" t="s">
        <v>67</v>
      </c>
      <c r="J187" s="211">
        <f>K187+M187</f>
        <v>0</v>
      </c>
      <c r="K187" s="212">
        <v>0</v>
      </c>
      <c r="L187" s="200">
        <v>0</v>
      </c>
      <c r="M187" s="1995">
        <v>0</v>
      </c>
      <c r="N187" s="271">
        <v>0</v>
      </c>
      <c r="O187" s="272">
        <v>0</v>
      </c>
      <c r="P187" s="2021"/>
      <c r="Q187" s="1887"/>
      <c r="R187" s="1889"/>
      <c r="S187" s="1891"/>
      <c r="T187" s="1425"/>
      <c r="U187" s="34"/>
      <c r="V187" s="34"/>
      <c r="W187" s="34"/>
      <c r="X187" s="34"/>
      <c r="Y187" s="34"/>
    </row>
    <row r="188" spans="1:25" ht="13.9" hidden="1" customHeight="1" thickBot="1">
      <c r="A188" s="2746"/>
      <c r="B188" s="2749"/>
      <c r="C188" s="2754"/>
      <c r="D188" s="2755"/>
      <c r="E188" s="2756"/>
      <c r="F188" s="2761"/>
      <c r="G188" s="2573"/>
      <c r="H188" s="2764"/>
      <c r="I188" s="97" t="s">
        <v>36</v>
      </c>
      <c r="J188" s="211">
        <f>K188+M188</f>
        <v>0</v>
      </c>
      <c r="K188" s="212">
        <v>0</v>
      </c>
      <c r="L188" s="200">
        <v>0</v>
      </c>
      <c r="M188" s="1995">
        <v>0</v>
      </c>
      <c r="N188" s="274">
        <v>0</v>
      </c>
      <c r="O188" s="272">
        <v>0</v>
      </c>
      <c r="P188" s="2021"/>
      <c r="Q188" s="1887"/>
      <c r="R188" s="1889"/>
      <c r="S188" s="1891"/>
      <c r="T188" s="1425"/>
      <c r="U188" s="34"/>
      <c r="V188" s="34"/>
      <c r="W188" s="34"/>
      <c r="X188" s="34"/>
      <c r="Y188" s="34"/>
    </row>
    <row r="189" spans="1:25" ht="13.9" hidden="1" customHeight="1" thickBot="1">
      <c r="A189" s="2746"/>
      <c r="B189" s="2749"/>
      <c r="C189" s="2754"/>
      <c r="D189" s="2755"/>
      <c r="E189" s="2756"/>
      <c r="F189" s="2761"/>
      <c r="G189" s="2763"/>
      <c r="H189" s="2765"/>
      <c r="I189" s="2040" t="s">
        <v>403</v>
      </c>
      <c r="J189" s="211">
        <f t="shared" ref="J189:J190" si="61">K189+M189</f>
        <v>0</v>
      </c>
      <c r="K189" s="2041">
        <v>0</v>
      </c>
      <c r="L189" s="2042">
        <v>0</v>
      </c>
      <c r="M189" s="2043">
        <v>0</v>
      </c>
      <c r="N189" s="275">
        <v>0</v>
      </c>
      <c r="O189" s="276">
        <v>0</v>
      </c>
      <c r="P189" s="2021"/>
      <c r="Q189" s="2020"/>
      <c r="R189" s="515"/>
      <c r="S189" s="516"/>
      <c r="T189" s="1425"/>
      <c r="U189" s="34"/>
      <c r="V189" s="34"/>
      <c r="W189" s="34"/>
      <c r="X189" s="34"/>
      <c r="Y189" s="34"/>
    </row>
    <row r="190" spans="1:25" ht="13.9" hidden="1" customHeight="1" thickBot="1">
      <c r="A190" s="2746"/>
      <c r="B190" s="2749"/>
      <c r="C190" s="2754"/>
      <c r="D190" s="2755"/>
      <c r="E190" s="2756"/>
      <c r="F190" s="2761"/>
      <c r="G190" s="2763"/>
      <c r="H190" s="2763"/>
      <c r="I190" s="2040" t="s">
        <v>52</v>
      </c>
      <c r="J190" s="211">
        <f t="shared" si="61"/>
        <v>0</v>
      </c>
      <c r="K190" s="2041">
        <v>0</v>
      </c>
      <c r="L190" s="2042">
        <v>0</v>
      </c>
      <c r="M190" s="2043">
        <v>0</v>
      </c>
      <c r="N190" s="275">
        <v>0</v>
      </c>
      <c r="O190" s="276">
        <v>0</v>
      </c>
      <c r="P190" s="1511"/>
      <c r="Q190" s="2020"/>
      <c r="R190" s="515"/>
      <c r="S190" s="516"/>
      <c r="T190" s="1425"/>
      <c r="U190" s="34"/>
      <c r="V190" s="34"/>
      <c r="W190" s="34"/>
      <c r="X190" s="34"/>
      <c r="Y190" s="34"/>
    </row>
    <row r="191" spans="1:25" ht="13.9" hidden="1" customHeight="1" thickBot="1">
      <c r="A191" s="2821"/>
      <c r="B191" s="2822"/>
      <c r="C191" s="2757"/>
      <c r="D191" s="2758"/>
      <c r="E191" s="2759"/>
      <c r="F191" s="2762"/>
      <c r="G191" s="2543"/>
      <c r="H191" s="2543"/>
      <c r="I191" s="15" t="s">
        <v>12</v>
      </c>
      <c r="J191" s="75">
        <f>SUM(J186:J190)</f>
        <v>0</v>
      </c>
      <c r="K191" s="75">
        <f t="shared" ref="K191:O191" si="62">SUM(K186:K190)</f>
        <v>0</v>
      </c>
      <c r="L191" s="75">
        <f t="shared" si="62"/>
        <v>0</v>
      </c>
      <c r="M191" s="75">
        <f t="shared" si="62"/>
        <v>0</v>
      </c>
      <c r="N191" s="86">
        <f t="shared" si="62"/>
        <v>0</v>
      </c>
      <c r="O191" s="80">
        <f t="shared" si="62"/>
        <v>0</v>
      </c>
      <c r="P191" s="2022"/>
      <c r="Q191" s="2015"/>
      <c r="R191" s="185"/>
      <c r="S191" s="517"/>
      <c r="T191" s="1425"/>
      <c r="U191" s="34"/>
      <c r="V191" s="34"/>
      <c r="W191" s="34"/>
      <c r="X191" s="34"/>
      <c r="Y191" s="34"/>
    </row>
    <row r="192" spans="1:25">
      <c r="A192" s="2745"/>
      <c r="B192" s="2810"/>
      <c r="C192" s="2752"/>
      <c r="D192" s="2752"/>
      <c r="E192" s="2753"/>
      <c r="F192" s="2760" t="s">
        <v>112</v>
      </c>
      <c r="G192" s="2544" t="s">
        <v>40</v>
      </c>
      <c r="H192" s="2544" t="s">
        <v>284</v>
      </c>
      <c r="I192" s="136" t="s">
        <v>79</v>
      </c>
      <c r="J192" s="204">
        <f>K192+M192</f>
        <v>0</v>
      </c>
      <c r="K192" s="205">
        <v>0</v>
      </c>
      <c r="L192" s="672">
        <v>0</v>
      </c>
      <c r="M192" s="1994">
        <v>0</v>
      </c>
      <c r="N192" s="269">
        <v>0</v>
      </c>
      <c r="O192" s="270">
        <v>0</v>
      </c>
      <c r="P192" s="2021" t="s">
        <v>82</v>
      </c>
      <c r="Q192" s="1886"/>
      <c r="R192" s="1888"/>
      <c r="S192" s="1890" t="s">
        <v>41</v>
      </c>
      <c r="T192" s="1425"/>
      <c r="U192" s="34"/>
      <c r="V192" s="34"/>
      <c r="W192" s="34"/>
      <c r="X192" s="34"/>
      <c r="Y192" s="34"/>
    </row>
    <row r="193" spans="1:25">
      <c r="A193" s="2746"/>
      <c r="B193" s="2811"/>
      <c r="C193" s="2755"/>
      <c r="D193" s="2755"/>
      <c r="E193" s="2756"/>
      <c r="F193" s="2761"/>
      <c r="G193" s="2573"/>
      <c r="H193" s="2764"/>
      <c r="I193" s="97" t="s">
        <v>67</v>
      </c>
      <c r="J193" s="211">
        <f>K193+M193</f>
        <v>0</v>
      </c>
      <c r="K193" s="212">
        <v>0</v>
      </c>
      <c r="L193" s="200">
        <v>0</v>
      </c>
      <c r="M193" s="1995">
        <v>0</v>
      </c>
      <c r="N193" s="271">
        <v>0</v>
      </c>
      <c r="O193" s="272">
        <v>0</v>
      </c>
      <c r="P193" s="2021"/>
      <c r="Q193" s="1887"/>
      <c r="R193" s="1889"/>
      <c r="S193" s="1891"/>
      <c r="T193" s="1425"/>
      <c r="U193" s="34"/>
      <c r="V193" s="34"/>
      <c r="W193" s="34"/>
      <c r="X193" s="34"/>
      <c r="Y193" s="34"/>
    </row>
    <row r="194" spans="1:25">
      <c r="A194" s="2746"/>
      <c r="B194" s="2811"/>
      <c r="C194" s="2755"/>
      <c r="D194" s="2755"/>
      <c r="E194" s="2756"/>
      <c r="F194" s="2761"/>
      <c r="G194" s="2763"/>
      <c r="H194" s="2765"/>
      <c r="I194" s="97" t="s">
        <v>36</v>
      </c>
      <c r="J194" s="211">
        <f>K194+M194</f>
        <v>0</v>
      </c>
      <c r="K194" s="212">
        <v>0</v>
      </c>
      <c r="L194" s="200">
        <v>0</v>
      </c>
      <c r="M194" s="1995">
        <v>0</v>
      </c>
      <c r="N194" s="274">
        <v>7</v>
      </c>
      <c r="O194" s="272">
        <v>7</v>
      </c>
      <c r="P194" s="2021"/>
      <c r="Q194" s="2020"/>
      <c r="R194" s="515"/>
      <c r="S194" s="516"/>
      <c r="T194" s="1425"/>
      <c r="U194" s="34"/>
      <c r="V194" s="34"/>
      <c r="W194" s="34"/>
      <c r="X194" s="34"/>
      <c r="Y194" s="34"/>
    </row>
    <row r="195" spans="1:25">
      <c r="A195" s="2746"/>
      <c r="B195" s="2811"/>
      <c r="C195" s="2755"/>
      <c r="D195" s="2755"/>
      <c r="E195" s="2756"/>
      <c r="F195" s="2761"/>
      <c r="G195" s="2763"/>
      <c r="H195" s="2763"/>
      <c r="I195" s="2040" t="s">
        <v>403</v>
      </c>
      <c r="J195" s="211">
        <f t="shared" ref="J195:J196" si="63">K195+M195</f>
        <v>15</v>
      </c>
      <c r="K195" s="2041">
        <v>15</v>
      </c>
      <c r="L195" s="2042">
        <v>0</v>
      </c>
      <c r="M195" s="2043">
        <v>0</v>
      </c>
      <c r="N195" s="275">
        <v>0</v>
      </c>
      <c r="O195" s="276">
        <v>0</v>
      </c>
      <c r="P195" s="1511"/>
      <c r="Q195" s="2020"/>
      <c r="R195" s="515"/>
      <c r="S195" s="516"/>
      <c r="T195" s="1425"/>
      <c r="U195" s="34"/>
      <c r="V195" s="34"/>
      <c r="W195" s="34"/>
      <c r="X195" s="34"/>
      <c r="Y195" s="34"/>
    </row>
    <row r="196" spans="1:25">
      <c r="A196" s="2746"/>
      <c r="B196" s="2811"/>
      <c r="C196" s="2755"/>
      <c r="D196" s="2755"/>
      <c r="E196" s="2756"/>
      <c r="F196" s="2761"/>
      <c r="G196" s="2763"/>
      <c r="H196" s="2763"/>
      <c r="I196" s="2040" t="s">
        <v>52</v>
      </c>
      <c r="J196" s="211">
        <f t="shared" si="63"/>
        <v>0</v>
      </c>
      <c r="K196" s="2041">
        <v>0</v>
      </c>
      <c r="L196" s="2042">
        <v>0</v>
      </c>
      <c r="M196" s="2043">
        <v>0</v>
      </c>
      <c r="N196" s="275">
        <v>0</v>
      </c>
      <c r="O196" s="276">
        <v>0</v>
      </c>
      <c r="P196" s="1511"/>
      <c r="Q196" s="2020"/>
      <c r="R196" s="515"/>
      <c r="S196" s="516"/>
      <c r="T196" s="1425"/>
      <c r="U196" s="34"/>
      <c r="V196" s="34"/>
      <c r="W196" s="34"/>
      <c r="X196" s="34"/>
      <c r="Y196" s="34"/>
    </row>
    <row r="197" spans="1:25" ht="21" customHeight="1" thickBot="1">
      <c r="A197" s="2747"/>
      <c r="B197" s="2812"/>
      <c r="C197" s="2758"/>
      <c r="D197" s="2758"/>
      <c r="E197" s="2759"/>
      <c r="F197" s="2762"/>
      <c r="G197" s="2543"/>
      <c r="H197" s="2543"/>
      <c r="I197" s="15" t="s">
        <v>12</v>
      </c>
      <c r="J197" s="75">
        <f>SUM(J192:J196)</f>
        <v>15</v>
      </c>
      <c r="K197" s="75">
        <f t="shared" ref="K197:O197" si="64">SUM(K192:K196)</f>
        <v>15</v>
      </c>
      <c r="L197" s="75">
        <f t="shared" si="64"/>
        <v>0</v>
      </c>
      <c r="M197" s="75">
        <f t="shared" si="64"/>
        <v>0</v>
      </c>
      <c r="N197" s="86">
        <f t="shared" si="64"/>
        <v>7</v>
      </c>
      <c r="O197" s="80">
        <f t="shared" si="64"/>
        <v>7</v>
      </c>
      <c r="P197" s="2022"/>
      <c r="Q197" s="2015"/>
      <c r="R197" s="185"/>
      <c r="S197" s="517"/>
      <c r="T197" s="1425"/>
      <c r="U197" s="34"/>
      <c r="V197" s="34"/>
      <c r="W197" s="34"/>
      <c r="X197" s="34"/>
      <c r="Y197" s="34"/>
    </row>
    <row r="198" spans="1:25" ht="13.15" customHeight="1">
      <c r="A198" s="2745"/>
      <c r="B198" s="2810"/>
      <c r="C198" s="2752"/>
      <c r="D198" s="2752"/>
      <c r="E198" s="2753"/>
      <c r="F198" s="2760" t="s">
        <v>113</v>
      </c>
      <c r="G198" s="2544" t="s">
        <v>40</v>
      </c>
      <c r="H198" s="2544" t="s">
        <v>284</v>
      </c>
      <c r="I198" s="136" t="s">
        <v>79</v>
      </c>
      <c r="J198" s="204">
        <f>K198+M198</f>
        <v>0</v>
      </c>
      <c r="K198" s="205">
        <v>0</v>
      </c>
      <c r="L198" s="672">
        <v>0</v>
      </c>
      <c r="M198" s="1994">
        <v>0</v>
      </c>
      <c r="N198" s="269">
        <v>0</v>
      </c>
      <c r="O198" s="270">
        <v>0</v>
      </c>
      <c r="P198" s="2002" t="s">
        <v>82</v>
      </c>
      <c r="Q198" s="1886"/>
      <c r="R198" s="1888"/>
      <c r="S198" s="1890" t="s">
        <v>41</v>
      </c>
      <c r="T198" s="1425"/>
      <c r="U198" s="34"/>
      <c r="V198" s="34"/>
      <c r="W198" s="34"/>
      <c r="X198" s="34"/>
      <c r="Y198" s="34"/>
    </row>
    <row r="199" spans="1:25">
      <c r="A199" s="2746"/>
      <c r="B199" s="2811"/>
      <c r="C199" s="2755"/>
      <c r="D199" s="2755"/>
      <c r="E199" s="2756"/>
      <c r="F199" s="2761"/>
      <c r="G199" s="2573"/>
      <c r="H199" s="2764"/>
      <c r="I199" s="97" t="s">
        <v>67</v>
      </c>
      <c r="J199" s="211">
        <f>K199+M199</f>
        <v>0</v>
      </c>
      <c r="K199" s="212">
        <v>0</v>
      </c>
      <c r="L199" s="200">
        <v>0</v>
      </c>
      <c r="M199" s="1995">
        <v>0</v>
      </c>
      <c r="N199" s="271">
        <v>0</v>
      </c>
      <c r="O199" s="272">
        <v>0</v>
      </c>
      <c r="P199" s="2021"/>
      <c r="Q199" s="1887"/>
      <c r="R199" s="1889"/>
      <c r="S199" s="1891"/>
      <c r="T199" s="1425"/>
      <c r="U199" s="34"/>
      <c r="V199" s="34"/>
      <c r="W199" s="34"/>
      <c r="X199" s="34"/>
      <c r="Y199" s="34"/>
    </row>
    <row r="200" spans="1:25">
      <c r="A200" s="2746"/>
      <c r="B200" s="2811"/>
      <c r="C200" s="2755"/>
      <c r="D200" s="2755"/>
      <c r="E200" s="2756"/>
      <c r="F200" s="2761"/>
      <c r="G200" s="2763"/>
      <c r="H200" s="2765"/>
      <c r="I200" s="97" t="s">
        <v>36</v>
      </c>
      <c r="J200" s="211">
        <f>K200+M200</f>
        <v>0</v>
      </c>
      <c r="K200" s="212">
        <v>0</v>
      </c>
      <c r="L200" s="200">
        <v>0</v>
      </c>
      <c r="M200" s="1995">
        <v>0</v>
      </c>
      <c r="N200" s="274">
        <v>6</v>
      </c>
      <c r="O200" s="272">
        <v>6</v>
      </c>
      <c r="P200" s="2021"/>
      <c r="Q200" s="2020"/>
      <c r="R200" s="515"/>
      <c r="S200" s="516"/>
      <c r="T200" s="1425"/>
      <c r="U200" s="34"/>
      <c r="V200" s="34"/>
      <c r="W200" s="34"/>
      <c r="X200" s="34"/>
      <c r="Y200" s="34"/>
    </row>
    <row r="201" spans="1:25">
      <c r="A201" s="2746"/>
      <c r="B201" s="2811"/>
      <c r="C201" s="2755"/>
      <c r="D201" s="2755"/>
      <c r="E201" s="2756"/>
      <c r="F201" s="2761"/>
      <c r="G201" s="2763"/>
      <c r="H201" s="2763"/>
      <c r="I201" s="2040" t="s">
        <v>403</v>
      </c>
      <c r="J201" s="211">
        <f t="shared" ref="J201:J202" si="65">K201+M201</f>
        <v>6</v>
      </c>
      <c r="K201" s="2041">
        <v>6</v>
      </c>
      <c r="L201" s="2042">
        <v>0</v>
      </c>
      <c r="M201" s="2043">
        <v>0</v>
      </c>
      <c r="N201" s="275">
        <v>0</v>
      </c>
      <c r="O201" s="276">
        <v>0</v>
      </c>
      <c r="P201" s="1511"/>
      <c r="Q201" s="2020"/>
      <c r="R201" s="515"/>
      <c r="S201" s="516"/>
      <c r="T201" s="1425"/>
      <c r="U201" s="34"/>
      <c r="V201" s="34"/>
      <c r="W201" s="34"/>
      <c r="X201" s="34"/>
      <c r="Y201" s="34"/>
    </row>
    <row r="202" spans="1:25">
      <c r="A202" s="2746"/>
      <c r="B202" s="2811"/>
      <c r="C202" s="2755"/>
      <c r="D202" s="2755"/>
      <c r="E202" s="2756"/>
      <c r="F202" s="2761"/>
      <c r="G202" s="2763"/>
      <c r="H202" s="2763"/>
      <c r="I202" s="2040" t="s">
        <v>52</v>
      </c>
      <c r="J202" s="211">
        <f t="shared" si="65"/>
        <v>0</v>
      </c>
      <c r="K202" s="2041">
        <v>0</v>
      </c>
      <c r="L202" s="2042">
        <v>0</v>
      </c>
      <c r="M202" s="2043">
        <v>0</v>
      </c>
      <c r="N202" s="275">
        <v>0</v>
      </c>
      <c r="O202" s="276">
        <v>0</v>
      </c>
      <c r="P202" s="1511"/>
      <c r="Q202" s="2020"/>
      <c r="R202" s="515"/>
      <c r="S202" s="516"/>
      <c r="T202" s="1425"/>
      <c r="U202" s="34"/>
      <c r="V202" s="34"/>
      <c r="W202" s="34"/>
      <c r="X202" s="34"/>
      <c r="Y202" s="34"/>
    </row>
    <row r="203" spans="1:25" ht="13.5" thickBot="1">
      <c r="A203" s="2747"/>
      <c r="B203" s="2812"/>
      <c r="C203" s="2758"/>
      <c r="D203" s="2758"/>
      <c r="E203" s="2759"/>
      <c r="F203" s="2762"/>
      <c r="G203" s="2543"/>
      <c r="H203" s="2543"/>
      <c r="I203" s="15" t="s">
        <v>12</v>
      </c>
      <c r="J203" s="75">
        <f>SUM(J198:J202)</f>
        <v>6</v>
      </c>
      <c r="K203" s="75">
        <f t="shared" ref="K203:O203" si="66">SUM(K198:K202)</f>
        <v>6</v>
      </c>
      <c r="L203" s="75">
        <f t="shared" si="66"/>
        <v>0</v>
      </c>
      <c r="M203" s="75">
        <f t="shared" si="66"/>
        <v>0</v>
      </c>
      <c r="N203" s="86">
        <f t="shared" si="66"/>
        <v>6</v>
      </c>
      <c r="O203" s="80">
        <f t="shared" si="66"/>
        <v>6</v>
      </c>
      <c r="P203" s="2022"/>
      <c r="Q203" s="2015"/>
      <c r="R203" s="185"/>
      <c r="S203" s="517"/>
      <c r="T203" s="1425"/>
      <c r="U203" s="34"/>
      <c r="V203" s="34"/>
      <c r="W203" s="34"/>
      <c r="X203" s="34"/>
      <c r="Y203" s="34"/>
    </row>
    <row r="204" spans="1:25" ht="13.15" customHeight="1">
      <c r="A204" s="647"/>
      <c r="B204" s="2067"/>
      <c r="C204" s="2752"/>
      <c r="D204" s="2752"/>
      <c r="E204" s="2753"/>
      <c r="F204" s="2760" t="s">
        <v>234</v>
      </c>
      <c r="G204" s="2544" t="s">
        <v>40</v>
      </c>
      <c r="H204" s="2544" t="s">
        <v>290</v>
      </c>
      <c r="I204" s="136" t="s">
        <v>79</v>
      </c>
      <c r="J204" s="204">
        <f>K204+M204</f>
        <v>0</v>
      </c>
      <c r="K204" s="205">
        <v>0</v>
      </c>
      <c r="L204" s="672">
        <v>0</v>
      </c>
      <c r="M204" s="1994">
        <v>0</v>
      </c>
      <c r="N204" s="269">
        <v>0</v>
      </c>
      <c r="O204" s="270">
        <v>0</v>
      </c>
      <c r="P204" s="2002" t="s">
        <v>82</v>
      </c>
      <c r="Q204" s="1886" t="s">
        <v>41</v>
      </c>
      <c r="R204" s="1888"/>
      <c r="S204" s="1890"/>
      <c r="T204" s="1425"/>
      <c r="U204" s="34"/>
      <c r="V204" s="34"/>
      <c r="W204" s="34"/>
      <c r="X204" s="34"/>
      <c r="Y204" s="34"/>
    </row>
    <row r="205" spans="1:25">
      <c r="A205" s="1870"/>
      <c r="B205" s="2068"/>
      <c r="C205" s="2755"/>
      <c r="D205" s="2755"/>
      <c r="E205" s="2756"/>
      <c r="F205" s="2761"/>
      <c r="G205" s="2573"/>
      <c r="H205" s="2764"/>
      <c r="I205" s="97" t="s">
        <v>67</v>
      </c>
      <c r="J205" s="211">
        <f>K205+M205</f>
        <v>57.5</v>
      </c>
      <c r="K205" s="212">
        <v>57.5</v>
      </c>
      <c r="L205" s="200">
        <v>0</v>
      </c>
      <c r="M205" s="1995">
        <v>0</v>
      </c>
      <c r="N205" s="271">
        <v>0</v>
      </c>
      <c r="O205" s="272">
        <v>0</v>
      </c>
      <c r="P205" s="2021"/>
      <c r="Q205" s="1887"/>
      <c r="R205" s="1889"/>
      <c r="S205" s="1891"/>
      <c r="T205" s="1425"/>
      <c r="U205" s="34"/>
      <c r="V205" s="34"/>
      <c r="W205" s="34"/>
      <c r="X205" s="34"/>
      <c r="Y205" s="34"/>
    </row>
    <row r="206" spans="1:25">
      <c r="A206" s="1870"/>
      <c r="B206" s="2068"/>
      <c r="C206" s="2755"/>
      <c r="D206" s="2755"/>
      <c r="E206" s="2756"/>
      <c r="F206" s="2761"/>
      <c r="G206" s="2763"/>
      <c r="H206" s="2765"/>
      <c r="I206" s="97" t="s">
        <v>36</v>
      </c>
      <c r="J206" s="211">
        <f>K206+M206</f>
        <v>0</v>
      </c>
      <c r="K206" s="212">
        <v>0</v>
      </c>
      <c r="L206" s="200">
        <v>0</v>
      </c>
      <c r="M206" s="1995">
        <v>0</v>
      </c>
      <c r="N206" s="274">
        <v>0</v>
      </c>
      <c r="O206" s="272">
        <v>0</v>
      </c>
      <c r="P206" s="2021"/>
      <c r="Q206" s="2020"/>
      <c r="R206" s="515"/>
      <c r="S206" s="516"/>
      <c r="T206" s="1425"/>
      <c r="U206" s="34"/>
      <c r="V206" s="34"/>
      <c r="W206" s="34"/>
      <c r="X206" s="34"/>
      <c r="Y206" s="34"/>
    </row>
    <row r="207" spans="1:25">
      <c r="A207" s="1870"/>
      <c r="B207" s="2068"/>
      <c r="C207" s="2755"/>
      <c r="D207" s="2755"/>
      <c r="E207" s="2756"/>
      <c r="F207" s="2761"/>
      <c r="G207" s="2763"/>
      <c r="H207" s="2763"/>
      <c r="I207" s="2040" t="s">
        <v>403</v>
      </c>
      <c r="J207" s="211">
        <f t="shared" ref="J207:J208" si="67">K207+M207</f>
        <v>0</v>
      </c>
      <c r="K207" s="2041">
        <v>0</v>
      </c>
      <c r="L207" s="2042">
        <v>0</v>
      </c>
      <c r="M207" s="2043">
        <v>0</v>
      </c>
      <c r="N207" s="275">
        <v>0</v>
      </c>
      <c r="O207" s="276">
        <v>0</v>
      </c>
      <c r="P207" s="1511"/>
      <c r="Q207" s="2020"/>
      <c r="R207" s="515"/>
      <c r="S207" s="516"/>
      <c r="T207" s="1425"/>
      <c r="U207" s="34"/>
      <c r="V207" s="34"/>
      <c r="W207" s="34"/>
      <c r="X207" s="34"/>
      <c r="Y207" s="34"/>
    </row>
    <row r="208" spans="1:25">
      <c r="A208" s="1870"/>
      <c r="B208" s="2068"/>
      <c r="C208" s="2755"/>
      <c r="D208" s="2755"/>
      <c r="E208" s="2756"/>
      <c r="F208" s="2761"/>
      <c r="G208" s="2763"/>
      <c r="H208" s="2763"/>
      <c r="I208" s="2040" t="s">
        <v>52</v>
      </c>
      <c r="J208" s="211">
        <f t="shared" si="67"/>
        <v>0</v>
      </c>
      <c r="K208" s="2041">
        <v>0</v>
      </c>
      <c r="L208" s="2042">
        <v>0</v>
      </c>
      <c r="M208" s="2043">
        <v>0</v>
      </c>
      <c r="N208" s="275">
        <v>0</v>
      </c>
      <c r="O208" s="276">
        <v>0</v>
      </c>
      <c r="P208" s="1511"/>
      <c r="Q208" s="2020"/>
      <c r="R208" s="515"/>
      <c r="S208" s="516"/>
      <c r="T208" s="1425"/>
      <c r="U208" s="34"/>
      <c r="V208" s="34"/>
      <c r="W208" s="34"/>
      <c r="X208" s="34"/>
      <c r="Y208" s="34"/>
    </row>
    <row r="209" spans="1:25" ht="13.5" thickBot="1">
      <c r="A209" s="648"/>
      <c r="B209" s="2069"/>
      <c r="C209" s="2758"/>
      <c r="D209" s="2758"/>
      <c r="E209" s="2759"/>
      <c r="F209" s="2762"/>
      <c r="G209" s="2543"/>
      <c r="H209" s="2543"/>
      <c r="I209" s="15" t="s">
        <v>12</v>
      </c>
      <c r="J209" s="75">
        <f>SUM(J204:J208)</f>
        <v>57.5</v>
      </c>
      <c r="K209" s="75">
        <f t="shared" ref="K209:O209" si="68">SUM(K204:K208)</f>
        <v>57.5</v>
      </c>
      <c r="L209" s="75">
        <f t="shared" si="68"/>
        <v>0</v>
      </c>
      <c r="M209" s="75">
        <f t="shared" si="68"/>
        <v>0</v>
      </c>
      <c r="N209" s="86">
        <f t="shared" si="68"/>
        <v>0</v>
      </c>
      <c r="O209" s="80">
        <f t="shared" si="68"/>
        <v>0</v>
      </c>
      <c r="P209" s="2022"/>
      <c r="Q209" s="2015"/>
      <c r="R209" s="185"/>
      <c r="S209" s="517"/>
      <c r="T209" s="1425"/>
      <c r="U209" s="34"/>
      <c r="V209" s="34"/>
      <c r="W209" s="34"/>
      <c r="X209" s="34"/>
      <c r="Y209" s="34"/>
    </row>
    <row r="210" spans="1:25" ht="13.15" customHeight="1">
      <c r="A210" s="2820"/>
      <c r="B210" s="2810"/>
      <c r="C210" s="2752"/>
      <c r="D210" s="2752"/>
      <c r="E210" s="2753"/>
      <c r="F210" s="2760" t="s">
        <v>114</v>
      </c>
      <c r="G210" s="2544" t="s">
        <v>40</v>
      </c>
      <c r="H210" s="2544" t="s">
        <v>291</v>
      </c>
      <c r="I210" s="136" t="s">
        <v>79</v>
      </c>
      <c r="J210" s="204">
        <f>K210+M210</f>
        <v>0</v>
      </c>
      <c r="K210" s="205">
        <v>0</v>
      </c>
      <c r="L210" s="672">
        <v>0</v>
      </c>
      <c r="M210" s="1994">
        <v>0</v>
      </c>
      <c r="N210" s="269">
        <v>0</v>
      </c>
      <c r="O210" s="270">
        <v>0</v>
      </c>
      <c r="P210" s="2021" t="s">
        <v>82</v>
      </c>
      <c r="Q210" s="1886" t="s">
        <v>41</v>
      </c>
      <c r="R210" s="1888"/>
      <c r="S210" s="1890"/>
      <c r="T210" s="1425"/>
      <c r="U210" s="34"/>
      <c r="V210" s="34"/>
      <c r="W210" s="34"/>
      <c r="X210" s="34"/>
      <c r="Y210" s="34"/>
    </row>
    <row r="211" spans="1:25">
      <c r="A211" s="2818"/>
      <c r="B211" s="2811"/>
      <c r="C211" s="2755"/>
      <c r="D211" s="2755"/>
      <c r="E211" s="2756"/>
      <c r="F211" s="2761"/>
      <c r="G211" s="2573"/>
      <c r="H211" s="2764"/>
      <c r="I211" s="97" t="s">
        <v>67</v>
      </c>
      <c r="J211" s="211">
        <f>K211+M211</f>
        <v>409.4</v>
      </c>
      <c r="K211" s="212">
        <v>409.4</v>
      </c>
      <c r="L211" s="200">
        <v>11.8</v>
      </c>
      <c r="M211" s="1995">
        <v>0</v>
      </c>
      <c r="N211" s="271">
        <v>0</v>
      </c>
      <c r="O211" s="272">
        <v>0</v>
      </c>
      <c r="P211" s="2021"/>
      <c r="Q211" s="1887"/>
      <c r="R211" s="1889"/>
      <c r="S211" s="1891"/>
      <c r="T211" s="1425"/>
      <c r="U211" s="34"/>
      <c r="V211" s="34"/>
      <c r="W211" s="34"/>
      <c r="X211" s="34"/>
      <c r="Y211" s="34"/>
    </row>
    <row r="212" spans="1:25">
      <c r="A212" s="2818"/>
      <c r="B212" s="2811"/>
      <c r="C212" s="2755"/>
      <c r="D212" s="2755"/>
      <c r="E212" s="2756"/>
      <c r="F212" s="2761"/>
      <c r="G212" s="2763"/>
      <c r="H212" s="2765"/>
      <c r="I212" s="97" t="s">
        <v>36</v>
      </c>
      <c r="J212" s="211">
        <f>K212+M212</f>
        <v>0</v>
      </c>
      <c r="K212" s="212">
        <v>0</v>
      </c>
      <c r="L212" s="200">
        <v>0</v>
      </c>
      <c r="M212" s="1995">
        <v>0</v>
      </c>
      <c r="N212" s="274">
        <v>0</v>
      </c>
      <c r="O212" s="272">
        <v>0</v>
      </c>
      <c r="P212" s="2021"/>
      <c r="Q212" s="2020"/>
      <c r="R212" s="515"/>
      <c r="S212" s="516"/>
      <c r="T212" s="1425"/>
      <c r="U212" s="34"/>
      <c r="V212" s="34"/>
      <c r="W212" s="34"/>
      <c r="X212" s="34"/>
      <c r="Y212" s="34"/>
    </row>
    <row r="213" spans="1:25">
      <c r="A213" s="2818"/>
      <c r="B213" s="2811"/>
      <c r="C213" s="2755"/>
      <c r="D213" s="2755"/>
      <c r="E213" s="2756"/>
      <c r="F213" s="2761"/>
      <c r="G213" s="2763"/>
      <c r="H213" s="2763"/>
      <c r="I213" s="2040" t="s">
        <v>403</v>
      </c>
      <c r="J213" s="211">
        <f t="shared" ref="J213:J214" si="69">K213+M213</f>
        <v>0</v>
      </c>
      <c r="K213" s="2041">
        <v>0</v>
      </c>
      <c r="L213" s="2042">
        <v>0</v>
      </c>
      <c r="M213" s="2043">
        <v>0</v>
      </c>
      <c r="N213" s="275">
        <v>0</v>
      </c>
      <c r="O213" s="276">
        <v>0</v>
      </c>
      <c r="P213" s="1511"/>
      <c r="Q213" s="2020"/>
      <c r="R213" s="515"/>
      <c r="S213" s="516"/>
      <c r="T213" s="1425"/>
      <c r="U213" s="34"/>
      <c r="V213" s="34"/>
      <c r="W213" s="34"/>
      <c r="X213" s="34"/>
      <c r="Y213" s="34"/>
    </row>
    <row r="214" spans="1:25">
      <c r="A214" s="2818"/>
      <c r="B214" s="2811"/>
      <c r="C214" s="2755"/>
      <c r="D214" s="2755"/>
      <c r="E214" s="2756"/>
      <c r="F214" s="2761"/>
      <c r="G214" s="2763"/>
      <c r="H214" s="2763"/>
      <c r="I214" s="2040" t="s">
        <v>52</v>
      </c>
      <c r="J214" s="211">
        <f t="shared" si="69"/>
        <v>0</v>
      </c>
      <c r="K214" s="2041">
        <v>0</v>
      </c>
      <c r="L214" s="2042">
        <v>0</v>
      </c>
      <c r="M214" s="2043">
        <v>0</v>
      </c>
      <c r="N214" s="275">
        <v>0</v>
      </c>
      <c r="O214" s="276">
        <v>0</v>
      </c>
      <c r="P214" s="1511"/>
      <c r="Q214" s="2020"/>
      <c r="R214" s="515"/>
      <c r="S214" s="516"/>
      <c r="T214" s="1425"/>
      <c r="U214" s="34"/>
      <c r="V214" s="34"/>
      <c r="W214" s="34"/>
      <c r="X214" s="34"/>
      <c r="Y214" s="34"/>
    </row>
    <row r="215" spans="1:25" ht="24" customHeight="1" thickBot="1">
      <c r="A215" s="2819"/>
      <c r="B215" s="2812"/>
      <c r="C215" s="2758"/>
      <c r="D215" s="2758"/>
      <c r="E215" s="2759"/>
      <c r="F215" s="2762"/>
      <c r="G215" s="2543"/>
      <c r="H215" s="2543"/>
      <c r="I215" s="15" t="s">
        <v>12</v>
      </c>
      <c r="J215" s="75">
        <f>SUM(J210:J214)</f>
        <v>409.4</v>
      </c>
      <c r="K215" s="75">
        <f t="shared" ref="K215:O215" si="70">SUM(K210:K214)</f>
        <v>409.4</v>
      </c>
      <c r="L215" s="75">
        <f t="shared" si="70"/>
        <v>11.8</v>
      </c>
      <c r="M215" s="75">
        <f t="shared" si="70"/>
        <v>0</v>
      </c>
      <c r="N215" s="86">
        <f t="shared" si="70"/>
        <v>0</v>
      </c>
      <c r="O215" s="80">
        <f t="shared" si="70"/>
        <v>0</v>
      </c>
      <c r="P215" s="2022"/>
      <c r="Q215" s="2015"/>
      <c r="R215" s="185"/>
      <c r="S215" s="517"/>
      <c r="T215" s="1425"/>
      <c r="U215" s="34"/>
      <c r="V215" s="34"/>
      <c r="W215" s="34"/>
      <c r="X215" s="34"/>
      <c r="Y215" s="34"/>
    </row>
    <row r="216" spans="1:25" ht="13.15" customHeight="1">
      <c r="A216" s="647"/>
      <c r="B216" s="2067"/>
      <c r="C216" s="2752"/>
      <c r="D216" s="2752"/>
      <c r="E216" s="2753"/>
      <c r="F216" s="2814" t="s">
        <v>206</v>
      </c>
      <c r="G216" s="2544" t="s">
        <v>40</v>
      </c>
      <c r="H216" s="2544" t="s">
        <v>292</v>
      </c>
      <c r="I216" s="136" t="s">
        <v>79</v>
      </c>
      <c r="J216" s="204">
        <f>K216+M216</f>
        <v>0</v>
      </c>
      <c r="K216" s="205">
        <v>0</v>
      </c>
      <c r="L216" s="672">
        <v>0</v>
      </c>
      <c r="M216" s="1994">
        <v>0</v>
      </c>
      <c r="N216" s="269">
        <v>0</v>
      </c>
      <c r="O216" s="270">
        <v>0</v>
      </c>
      <c r="P216" s="2021" t="s">
        <v>82</v>
      </c>
      <c r="Q216" s="1886" t="s">
        <v>41</v>
      </c>
      <c r="R216" s="1888"/>
      <c r="S216" s="1890"/>
      <c r="T216" s="1425"/>
      <c r="U216" s="34"/>
      <c r="V216" s="34"/>
      <c r="W216" s="34"/>
      <c r="X216" s="34"/>
      <c r="Y216" s="34"/>
    </row>
    <row r="217" spans="1:25">
      <c r="A217" s="1870"/>
      <c r="B217" s="2068"/>
      <c r="C217" s="2755"/>
      <c r="D217" s="2755"/>
      <c r="E217" s="2756"/>
      <c r="F217" s="2815"/>
      <c r="G217" s="2573"/>
      <c r="H217" s="2764"/>
      <c r="I217" s="97" t="s">
        <v>67</v>
      </c>
      <c r="J217" s="211">
        <f>K217+M217</f>
        <v>36.1</v>
      </c>
      <c r="K217" s="212">
        <v>0.7</v>
      </c>
      <c r="L217" s="200">
        <v>0.6</v>
      </c>
      <c r="M217" s="1995">
        <v>35.4</v>
      </c>
      <c r="N217" s="271">
        <v>0</v>
      </c>
      <c r="O217" s="272">
        <v>0</v>
      </c>
      <c r="P217" s="2021"/>
      <c r="Q217" s="1887"/>
      <c r="R217" s="1889"/>
      <c r="S217" s="1891"/>
      <c r="T217" s="1425"/>
      <c r="U217" s="34"/>
      <c r="V217" s="34"/>
      <c r="W217" s="34"/>
      <c r="X217" s="34"/>
      <c r="Y217" s="34"/>
    </row>
    <row r="218" spans="1:25">
      <c r="A218" s="1870"/>
      <c r="B218" s="2068"/>
      <c r="C218" s="2755"/>
      <c r="D218" s="2755"/>
      <c r="E218" s="2756"/>
      <c r="F218" s="2815"/>
      <c r="G218" s="2763"/>
      <c r="H218" s="2765"/>
      <c r="I218" s="97" t="s">
        <v>36</v>
      </c>
      <c r="J218" s="211">
        <f>K218+M218</f>
        <v>0.4</v>
      </c>
      <c r="K218" s="212">
        <v>0.4</v>
      </c>
      <c r="L218" s="200">
        <v>0.3</v>
      </c>
      <c r="M218" s="1995">
        <v>0</v>
      </c>
      <c r="N218" s="274">
        <v>0</v>
      </c>
      <c r="O218" s="272">
        <v>0</v>
      </c>
      <c r="P218" s="2021"/>
      <c r="Q218" s="2020"/>
      <c r="R218" s="515"/>
      <c r="S218" s="516"/>
      <c r="T218" s="1425"/>
      <c r="U218" s="34"/>
      <c r="V218" s="34"/>
      <c r="W218" s="34"/>
      <c r="X218" s="34"/>
      <c r="Y218" s="34"/>
    </row>
    <row r="219" spans="1:25">
      <c r="A219" s="1870"/>
      <c r="B219" s="2068"/>
      <c r="C219" s="2755"/>
      <c r="D219" s="2755"/>
      <c r="E219" s="2756"/>
      <c r="F219" s="2815"/>
      <c r="G219" s="2763"/>
      <c r="H219" s="2763"/>
      <c r="I219" s="2040" t="s">
        <v>403</v>
      </c>
      <c r="J219" s="211">
        <f t="shared" ref="J219:J220" si="71">K219+M219</f>
        <v>6.3</v>
      </c>
      <c r="K219" s="2041">
        <v>0</v>
      </c>
      <c r="L219" s="2042">
        <v>0</v>
      </c>
      <c r="M219" s="2043">
        <v>6.3</v>
      </c>
      <c r="N219" s="275">
        <v>0</v>
      </c>
      <c r="O219" s="276">
        <v>0</v>
      </c>
      <c r="P219" s="1511"/>
      <c r="Q219" s="2020"/>
      <c r="R219" s="515"/>
      <c r="S219" s="516"/>
      <c r="T219" s="1425"/>
      <c r="U219" s="34"/>
      <c r="V219" s="34"/>
      <c r="W219" s="34"/>
      <c r="X219" s="34"/>
      <c r="Y219" s="34"/>
    </row>
    <row r="220" spans="1:25">
      <c r="A220" s="1870"/>
      <c r="B220" s="2068"/>
      <c r="C220" s="2755"/>
      <c r="D220" s="2755"/>
      <c r="E220" s="2756"/>
      <c r="F220" s="2815"/>
      <c r="G220" s="2763"/>
      <c r="H220" s="2763"/>
      <c r="I220" s="2040" t="s">
        <v>52</v>
      </c>
      <c r="J220" s="211">
        <f t="shared" si="71"/>
        <v>0</v>
      </c>
      <c r="K220" s="2041">
        <v>0</v>
      </c>
      <c r="L220" s="2042">
        <v>0</v>
      </c>
      <c r="M220" s="2043">
        <v>0</v>
      </c>
      <c r="N220" s="275">
        <v>0</v>
      </c>
      <c r="O220" s="276">
        <v>0</v>
      </c>
      <c r="P220" s="1511"/>
      <c r="Q220" s="2020"/>
      <c r="R220" s="515"/>
      <c r="S220" s="516"/>
      <c r="T220" s="1425"/>
      <c r="U220" s="34"/>
      <c r="V220" s="34"/>
      <c r="W220" s="34"/>
      <c r="X220" s="34"/>
      <c r="Y220" s="34"/>
    </row>
    <row r="221" spans="1:25" ht="19.899999999999999" customHeight="1" thickBot="1">
      <c r="A221" s="648"/>
      <c r="B221" s="2069"/>
      <c r="C221" s="2758"/>
      <c r="D221" s="2758"/>
      <c r="E221" s="2759"/>
      <c r="F221" s="2816"/>
      <c r="G221" s="2543"/>
      <c r="H221" s="2543"/>
      <c r="I221" s="15" t="s">
        <v>12</v>
      </c>
      <c r="J221" s="75">
        <f>SUM(J216:J220)</f>
        <v>42.8</v>
      </c>
      <c r="K221" s="75">
        <f t="shared" ref="K221:O221" si="72">SUM(K216:K220)</f>
        <v>1.1000000000000001</v>
      </c>
      <c r="L221" s="75">
        <f t="shared" si="72"/>
        <v>0.89999999999999991</v>
      </c>
      <c r="M221" s="75">
        <f t="shared" si="72"/>
        <v>41.699999999999996</v>
      </c>
      <c r="N221" s="86">
        <f t="shared" si="72"/>
        <v>0</v>
      </c>
      <c r="O221" s="80">
        <f t="shared" si="72"/>
        <v>0</v>
      </c>
      <c r="P221" s="2022"/>
      <c r="Q221" s="2015"/>
      <c r="R221" s="185"/>
      <c r="S221" s="517"/>
      <c r="T221" s="1425"/>
      <c r="U221" s="34"/>
      <c r="V221" s="34"/>
      <c r="W221" s="34"/>
      <c r="X221" s="34"/>
      <c r="Y221" s="34"/>
    </row>
    <row r="222" spans="1:25" ht="13.15" customHeight="1">
      <c r="A222" s="2817"/>
      <c r="B222" s="2769"/>
      <c r="C222" s="2751"/>
      <c r="D222" s="2752"/>
      <c r="E222" s="2753"/>
      <c r="F222" s="2760" t="s">
        <v>249</v>
      </c>
      <c r="G222" s="2544" t="s">
        <v>293</v>
      </c>
      <c r="H222" s="2544" t="s">
        <v>294</v>
      </c>
      <c r="I222" s="136" t="s">
        <v>79</v>
      </c>
      <c r="J222" s="204">
        <f>K222+M222</f>
        <v>0</v>
      </c>
      <c r="K222" s="205">
        <v>0</v>
      </c>
      <c r="L222" s="672">
        <v>0</v>
      </c>
      <c r="M222" s="1994">
        <v>0</v>
      </c>
      <c r="N222" s="269">
        <v>0</v>
      </c>
      <c r="O222" s="270">
        <v>0</v>
      </c>
      <c r="P222" s="2021" t="s">
        <v>82</v>
      </c>
      <c r="Q222" s="1886"/>
      <c r="R222" s="1888" t="s">
        <v>41</v>
      </c>
      <c r="S222" s="1890"/>
      <c r="T222" s="1425"/>
      <c r="U222" s="34"/>
      <c r="V222" s="34"/>
      <c r="W222" s="34"/>
      <c r="X222" s="34"/>
      <c r="Y222" s="34"/>
    </row>
    <row r="223" spans="1:25">
      <c r="A223" s="2818"/>
      <c r="B223" s="2749"/>
      <c r="C223" s="2754"/>
      <c r="D223" s="2755"/>
      <c r="E223" s="2756"/>
      <c r="F223" s="2761"/>
      <c r="G223" s="2573"/>
      <c r="H223" s="2764"/>
      <c r="I223" s="97" t="s">
        <v>67</v>
      </c>
      <c r="J223" s="211">
        <f>K223+M223</f>
        <v>20.3</v>
      </c>
      <c r="K223" s="212">
        <v>20.3</v>
      </c>
      <c r="L223" s="200">
        <v>6</v>
      </c>
      <c r="M223" s="1995">
        <v>0</v>
      </c>
      <c r="N223" s="271">
        <v>7.94</v>
      </c>
      <c r="O223" s="272">
        <v>0</v>
      </c>
      <c r="P223" s="2021"/>
      <c r="Q223" s="1887"/>
      <c r="R223" s="1889"/>
      <c r="S223" s="1891"/>
      <c r="T223" s="1425"/>
      <c r="U223" s="34"/>
      <c r="V223" s="34"/>
      <c r="W223" s="34"/>
      <c r="X223" s="34"/>
      <c r="Y223" s="34"/>
    </row>
    <row r="224" spans="1:25">
      <c r="A224" s="2818"/>
      <c r="B224" s="2749"/>
      <c r="C224" s="2754"/>
      <c r="D224" s="2755"/>
      <c r="E224" s="2756"/>
      <c r="F224" s="2761"/>
      <c r="G224" s="2763"/>
      <c r="H224" s="2765"/>
      <c r="I224" s="97" t="s">
        <v>36</v>
      </c>
      <c r="J224" s="211">
        <f>K224+M224</f>
        <v>0</v>
      </c>
      <c r="K224" s="212">
        <v>0</v>
      </c>
      <c r="L224" s="200">
        <v>0</v>
      </c>
      <c r="M224" s="1995">
        <v>0</v>
      </c>
      <c r="N224" s="274">
        <v>0.64</v>
      </c>
      <c r="O224" s="272">
        <v>0</v>
      </c>
      <c r="P224" s="2021"/>
      <c r="Q224" s="2020"/>
      <c r="R224" s="515"/>
      <c r="S224" s="516"/>
      <c r="T224" s="1425"/>
      <c r="U224" s="34"/>
      <c r="V224" s="34"/>
      <c r="W224" s="34"/>
      <c r="X224" s="34"/>
      <c r="Y224" s="34"/>
    </row>
    <row r="225" spans="1:25">
      <c r="A225" s="2818"/>
      <c r="B225" s="2749"/>
      <c r="C225" s="2754"/>
      <c r="D225" s="2755"/>
      <c r="E225" s="2756"/>
      <c r="F225" s="2761"/>
      <c r="G225" s="2763"/>
      <c r="H225" s="2763"/>
      <c r="I225" s="2040" t="s">
        <v>403</v>
      </c>
      <c r="J225" s="211">
        <f t="shared" ref="J225:J226" si="73">K225+M225</f>
        <v>1.7</v>
      </c>
      <c r="K225" s="2041">
        <v>1.7</v>
      </c>
      <c r="L225" s="2042">
        <v>0</v>
      </c>
      <c r="M225" s="2043">
        <v>0</v>
      </c>
      <c r="N225" s="275">
        <v>0</v>
      </c>
      <c r="O225" s="276">
        <v>0</v>
      </c>
      <c r="P225" s="1511"/>
      <c r="Q225" s="2020"/>
      <c r="R225" s="515"/>
      <c r="S225" s="516"/>
      <c r="T225" s="1425"/>
      <c r="U225" s="34"/>
      <c r="V225" s="34"/>
      <c r="W225" s="34"/>
      <c r="X225" s="34"/>
      <c r="Y225" s="34"/>
    </row>
    <row r="226" spans="1:25">
      <c r="A226" s="2818"/>
      <c r="B226" s="2749"/>
      <c r="C226" s="2754"/>
      <c r="D226" s="2755"/>
      <c r="E226" s="2756"/>
      <c r="F226" s="2761"/>
      <c r="G226" s="2763"/>
      <c r="H226" s="2763"/>
      <c r="I226" s="2040" t="s">
        <v>52</v>
      </c>
      <c r="J226" s="211">
        <f t="shared" si="73"/>
        <v>0</v>
      </c>
      <c r="K226" s="2041">
        <v>0</v>
      </c>
      <c r="L226" s="2042">
        <v>0</v>
      </c>
      <c r="M226" s="2043">
        <v>0</v>
      </c>
      <c r="N226" s="275">
        <v>0</v>
      </c>
      <c r="O226" s="276">
        <v>0</v>
      </c>
      <c r="P226" s="1511"/>
      <c r="Q226" s="2020"/>
      <c r="R226" s="515"/>
      <c r="S226" s="516"/>
      <c r="T226" s="1425"/>
      <c r="U226" s="34"/>
      <c r="V226" s="34"/>
      <c r="W226" s="34"/>
      <c r="X226" s="34"/>
      <c r="Y226" s="34"/>
    </row>
    <row r="227" spans="1:25" ht="22.15" customHeight="1" thickBot="1">
      <c r="A227" s="2819"/>
      <c r="B227" s="2750"/>
      <c r="C227" s="2757"/>
      <c r="D227" s="2758"/>
      <c r="E227" s="2759"/>
      <c r="F227" s="2762"/>
      <c r="G227" s="2543"/>
      <c r="H227" s="2543"/>
      <c r="I227" s="15" t="s">
        <v>12</v>
      </c>
      <c r="J227" s="75">
        <f>SUM(J222:J226)</f>
        <v>22</v>
      </c>
      <c r="K227" s="75">
        <f t="shared" ref="K227:O227" si="74">SUM(K222:K226)</f>
        <v>22</v>
      </c>
      <c r="L227" s="75">
        <f t="shared" si="74"/>
        <v>6</v>
      </c>
      <c r="M227" s="75">
        <f t="shared" si="74"/>
        <v>0</v>
      </c>
      <c r="N227" s="86">
        <f t="shared" si="74"/>
        <v>8.58</v>
      </c>
      <c r="O227" s="80">
        <f t="shared" si="74"/>
        <v>0</v>
      </c>
      <c r="P227" s="2022"/>
      <c r="Q227" s="2015"/>
      <c r="R227" s="185"/>
      <c r="S227" s="517"/>
      <c r="T227" s="1425"/>
      <c r="U227" s="34"/>
      <c r="V227" s="34"/>
      <c r="W227" s="34"/>
      <c r="X227" s="34"/>
      <c r="Y227" s="34"/>
    </row>
    <row r="228" spans="1:25" ht="13.15" customHeight="1">
      <c r="A228" s="2745"/>
      <c r="B228" s="2810"/>
      <c r="C228" s="2752"/>
      <c r="D228" s="2752"/>
      <c r="E228" s="2753"/>
      <c r="F228" s="2813" t="s">
        <v>1029</v>
      </c>
      <c r="G228" s="2544" t="s">
        <v>40</v>
      </c>
      <c r="H228" s="2544" t="s">
        <v>719</v>
      </c>
      <c r="I228" s="136" t="s">
        <v>79</v>
      </c>
      <c r="J228" s="204">
        <f>K228+M228</f>
        <v>0</v>
      </c>
      <c r="K228" s="205">
        <v>0</v>
      </c>
      <c r="L228" s="2013">
        <v>0</v>
      </c>
      <c r="M228" s="1994">
        <v>0</v>
      </c>
      <c r="N228" s="269">
        <v>0</v>
      </c>
      <c r="O228" s="270">
        <v>0</v>
      </c>
      <c r="P228" s="2021" t="s">
        <v>82</v>
      </c>
      <c r="Q228" s="1886"/>
      <c r="R228" s="1888" t="s">
        <v>41</v>
      </c>
      <c r="S228" s="1890"/>
      <c r="T228" s="1425"/>
      <c r="U228" s="34"/>
      <c r="V228" s="34"/>
      <c r="W228" s="34"/>
      <c r="X228" s="34"/>
      <c r="Y228" s="34"/>
    </row>
    <row r="229" spans="1:25">
      <c r="A229" s="2746"/>
      <c r="B229" s="2811"/>
      <c r="C229" s="2755"/>
      <c r="D229" s="2755"/>
      <c r="E229" s="2756"/>
      <c r="F229" s="2761"/>
      <c r="G229" s="2573"/>
      <c r="H229" s="2764"/>
      <c r="I229" s="97" t="s">
        <v>67</v>
      </c>
      <c r="J229" s="211">
        <f>K229+M229</f>
        <v>6.3</v>
      </c>
      <c r="K229" s="212">
        <v>6.3</v>
      </c>
      <c r="L229" s="200">
        <v>1.2</v>
      </c>
      <c r="M229" s="1995">
        <v>0</v>
      </c>
      <c r="N229" s="271">
        <v>32</v>
      </c>
      <c r="O229" s="272">
        <v>0</v>
      </c>
      <c r="P229" s="2021"/>
      <c r="Q229" s="1887"/>
      <c r="R229" s="1889"/>
      <c r="S229" s="1891"/>
      <c r="T229" s="1425"/>
      <c r="U229" s="34"/>
      <c r="V229" s="34"/>
      <c r="W229" s="34"/>
      <c r="X229" s="34"/>
      <c r="Y229" s="34"/>
    </row>
    <row r="230" spans="1:25">
      <c r="A230" s="2746"/>
      <c r="B230" s="2811"/>
      <c r="C230" s="2755"/>
      <c r="D230" s="2755"/>
      <c r="E230" s="2756"/>
      <c r="F230" s="2761"/>
      <c r="G230" s="2763"/>
      <c r="H230" s="2765"/>
      <c r="I230" s="97" t="s">
        <v>36</v>
      </c>
      <c r="J230" s="211">
        <f>K230+M230</f>
        <v>0</v>
      </c>
      <c r="K230" s="212">
        <v>0</v>
      </c>
      <c r="L230" s="200">
        <v>0</v>
      </c>
      <c r="M230" s="1995">
        <v>0</v>
      </c>
      <c r="N230" s="274">
        <v>16</v>
      </c>
      <c r="O230" s="272">
        <v>0</v>
      </c>
      <c r="P230" s="2021"/>
      <c r="Q230" s="2020"/>
      <c r="R230" s="515"/>
      <c r="S230" s="516"/>
      <c r="T230" s="1425"/>
      <c r="U230" s="34"/>
      <c r="V230" s="34"/>
      <c r="W230" s="34"/>
      <c r="X230" s="34"/>
      <c r="Y230" s="34"/>
    </row>
    <row r="231" spans="1:25">
      <c r="A231" s="2746"/>
      <c r="B231" s="2811"/>
      <c r="C231" s="2755"/>
      <c r="D231" s="2755"/>
      <c r="E231" s="2756"/>
      <c r="F231" s="2761"/>
      <c r="G231" s="2763"/>
      <c r="H231" s="2763"/>
      <c r="I231" s="2040" t="s">
        <v>403</v>
      </c>
      <c r="J231" s="211">
        <f t="shared" ref="J231:J232" si="75">K231+M231</f>
        <v>20</v>
      </c>
      <c r="K231" s="2041">
        <v>16</v>
      </c>
      <c r="L231" s="2042">
        <v>0</v>
      </c>
      <c r="M231" s="2043">
        <v>4</v>
      </c>
      <c r="N231" s="275">
        <v>0</v>
      </c>
      <c r="O231" s="276">
        <v>0</v>
      </c>
      <c r="P231" s="1511"/>
      <c r="Q231" s="2020"/>
      <c r="R231" s="515"/>
      <c r="S231" s="516"/>
      <c r="T231" s="1425"/>
      <c r="U231" s="34"/>
      <c r="V231" s="34"/>
      <c r="W231" s="34"/>
      <c r="X231" s="34"/>
      <c r="Y231" s="34"/>
    </row>
    <row r="232" spans="1:25">
      <c r="A232" s="2746"/>
      <c r="B232" s="2811"/>
      <c r="C232" s="2755"/>
      <c r="D232" s="2755"/>
      <c r="E232" s="2756"/>
      <c r="F232" s="2761"/>
      <c r="G232" s="2763"/>
      <c r="H232" s="2763"/>
      <c r="I232" s="2040" t="s">
        <v>52</v>
      </c>
      <c r="J232" s="211">
        <f t="shared" si="75"/>
        <v>0</v>
      </c>
      <c r="K232" s="2041">
        <v>0</v>
      </c>
      <c r="L232" s="2042">
        <v>0</v>
      </c>
      <c r="M232" s="2043">
        <v>0</v>
      </c>
      <c r="N232" s="275">
        <v>0</v>
      </c>
      <c r="O232" s="276">
        <v>0</v>
      </c>
      <c r="P232" s="1511"/>
      <c r="Q232" s="2020"/>
      <c r="R232" s="515"/>
      <c r="S232" s="516"/>
      <c r="T232" s="1425"/>
      <c r="U232" s="34"/>
      <c r="V232" s="34"/>
      <c r="W232" s="34"/>
      <c r="X232" s="34"/>
      <c r="Y232" s="34"/>
    </row>
    <row r="233" spans="1:25" ht="22.9" customHeight="1" thickBot="1">
      <c r="A233" s="2747"/>
      <c r="B233" s="2812"/>
      <c r="C233" s="2758"/>
      <c r="D233" s="2758"/>
      <c r="E233" s="2759"/>
      <c r="F233" s="2762"/>
      <c r="G233" s="2543"/>
      <c r="H233" s="2543"/>
      <c r="I233" s="15" t="s">
        <v>12</v>
      </c>
      <c r="J233" s="75">
        <f>SUM(J228:J232)</f>
        <v>26.3</v>
      </c>
      <c r="K233" s="75">
        <f t="shared" ref="K233:O233" si="76">SUM(K228:K232)</f>
        <v>22.3</v>
      </c>
      <c r="L233" s="75">
        <f t="shared" si="76"/>
        <v>1.2</v>
      </c>
      <c r="M233" s="75">
        <f t="shared" si="76"/>
        <v>4</v>
      </c>
      <c r="N233" s="86">
        <f t="shared" si="76"/>
        <v>48</v>
      </c>
      <c r="O233" s="80">
        <f t="shared" si="76"/>
        <v>0</v>
      </c>
      <c r="P233" s="2022"/>
      <c r="Q233" s="2015"/>
      <c r="R233" s="185"/>
      <c r="S233" s="517"/>
      <c r="T233" s="1425"/>
      <c r="U233" s="34"/>
      <c r="V233" s="34"/>
      <c r="W233" s="34"/>
      <c r="X233" s="34"/>
      <c r="Y233" s="34"/>
    </row>
    <row r="234" spans="1:25" ht="13.15" customHeight="1">
      <c r="A234" s="2745"/>
      <c r="B234" s="2810"/>
      <c r="C234" s="2752"/>
      <c r="D234" s="2752"/>
      <c r="E234" s="2753"/>
      <c r="F234" s="2760" t="s">
        <v>627</v>
      </c>
      <c r="G234" s="2544" t="s">
        <v>40</v>
      </c>
      <c r="H234" s="2544" t="s">
        <v>284</v>
      </c>
      <c r="I234" s="136" t="s">
        <v>79</v>
      </c>
      <c r="J234" s="204">
        <f>K234+M234</f>
        <v>0</v>
      </c>
      <c r="K234" s="205">
        <v>0</v>
      </c>
      <c r="L234" s="2013">
        <v>0</v>
      </c>
      <c r="M234" s="1994">
        <v>0</v>
      </c>
      <c r="N234" s="269">
        <v>0</v>
      </c>
      <c r="O234" s="270">
        <v>0</v>
      </c>
      <c r="P234" s="2021" t="s">
        <v>82</v>
      </c>
      <c r="Q234" s="1886"/>
      <c r="R234" s="1888" t="s">
        <v>41</v>
      </c>
      <c r="S234" s="1890"/>
      <c r="T234" s="1425"/>
      <c r="U234" s="34"/>
      <c r="V234" s="34"/>
      <c r="W234" s="34"/>
      <c r="X234" s="34"/>
      <c r="Y234" s="34"/>
    </row>
    <row r="235" spans="1:25">
      <c r="A235" s="2746"/>
      <c r="B235" s="2811"/>
      <c r="C235" s="2755"/>
      <c r="D235" s="2755"/>
      <c r="E235" s="2756"/>
      <c r="F235" s="2761"/>
      <c r="G235" s="2573"/>
      <c r="H235" s="2764"/>
      <c r="I235" s="97" t="s">
        <v>67</v>
      </c>
      <c r="J235" s="211">
        <f>K235+M235</f>
        <v>70</v>
      </c>
      <c r="K235" s="212">
        <v>70</v>
      </c>
      <c r="L235" s="200">
        <v>0</v>
      </c>
      <c r="M235" s="1995">
        <v>0</v>
      </c>
      <c r="N235" s="271">
        <v>140</v>
      </c>
      <c r="O235" s="272">
        <v>0</v>
      </c>
      <c r="P235" s="2021"/>
      <c r="Q235" s="1887"/>
      <c r="R235" s="1889"/>
      <c r="S235" s="1891"/>
      <c r="T235" s="1425"/>
      <c r="U235" s="34"/>
      <c r="V235" s="34"/>
      <c r="W235" s="34"/>
      <c r="X235" s="34"/>
      <c r="Y235" s="34"/>
    </row>
    <row r="236" spans="1:25">
      <c r="A236" s="2746"/>
      <c r="B236" s="2811"/>
      <c r="C236" s="2755"/>
      <c r="D236" s="2755"/>
      <c r="E236" s="2756"/>
      <c r="F236" s="2761"/>
      <c r="G236" s="2763"/>
      <c r="H236" s="2765"/>
      <c r="I236" s="97" t="s">
        <v>36</v>
      </c>
      <c r="J236" s="211">
        <f>K236+M236</f>
        <v>0</v>
      </c>
      <c r="K236" s="212">
        <v>0</v>
      </c>
      <c r="L236" s="200">
        <v>0</v>
      </c>
      <c r="M236" s="1995">
        <v>0</v>
      </c>
      <c r="N236" s="274">
        <v>26</v>
      </c>
      <c r="O236" s="272">
        <v>0</v>
      </c>
      <c r="P236" s="2021"/>
      <c r="Q236" s="2020"/>
      <c r="R236" s="515"/>
      <c r="S236" s="516"/>
      <c r="T236" s="1425"/>
      <c r="U236" s="34"/>
      <c r="V236" s="34"/>
      <c r="W236" s="34"/>
      <c r="X236" s="34"/>
      <c r="Y236" s="34"/>
    </row>
    <row r="237" spans="1:25">
      <c r="A237" s="2746"/>
      <c r="B237" s="2811"/>
      <c r="C237" s="2755"/>
      <c r="D237" s="2755"/>
      <c r="E237" s="2756"/>
      <c r="F237" s="2761"/>
      <c r="G237" s="2763"/>
      <c r="H237" s="2763"/>
      <c r="I237" s="2040" t="s">
        <v>403</v>
      </c>
      <c r="J237" s="2128">
        <v>0</v>
      </c>
      <c r="K237" s="2135">
        <v>0</v>
      </c>
      <c r="L237" s="2042">
        <v>0</v>
      </c>
      <c r="M237" s="2043">
        <v>0</v>
      </c>
      <c r="N237" s="275">
        <v>0</v>
      </c>
      <c r="O237" s="276">
        <v>0</v>
      </c>
      <c r="P237" s="1511"/>
      <c r="Q237" s="2020"/>
      <c r="R237" s="515"/>
      <c r="S237" s="516"/>
      <c r="T237" s="1425"/>
      <c r="U237" s="34"/>
      <c r="V237" s="34"/>
      <c r="W237" s="34"/>
      <c r="X237" s="34"/>
      <c r="Y237" s="34"/>
    </row>
    <row r="238" spans="1:25">
      <c r="A238" s="2746"/>
      <c r="B238" s="2811"/>
      <c r="C238" s="2755"/>
      <c r="D238" s="2755"/>
      <c r="E238" s="2756"/>
      <c r="F238" s="2761"/>
      <c r="G238" s="2763"/>
      <c r="H238" s="2763"/>
      <c r="I238" s="2040" t="s">
        <v>52</v>
      </c>
      <c r="J238" s="211">
        <f t="shared" ref="J238" si="77">K238+M238</f>
        <v>0</v>
      </c>
      <c r="K238" s="2041">
        <v>0</v>
      </c>
      <c r="L238" s="2042">
        <v>0</v>
      </c>
      <c r="M238" s="2043">
        <v>0</v>
      </c>
      <c r="N238" s="275">
        <v>0</v>
      </c>
      <c r="O238" s="276">
        <v>0</v>
      </c>
      <c r="P238" s="1511"/>
      <c r="Q238" s="2020"/>
      <c r="R238" s="515"/>
      <c r="S238" s="516"/>
      <c r="T238" s="1425"/>
      <c r="U238" s="34"/>
      <c r="V238" s="34"/>
      <c r="W238" s="34"/>
      <c r="X238" s="34"/>
      <c r="Y238" s="34"/>
    </row>
    <row r="239" spans="1:25" ht="13.5" thickBot="1">
      <c r="A239" s="2747"/>
      <c r="B239" s="2812"/>
      <c r="C239" s="2758"/>
      <c r="D239" s="2758"/>
      <c r="E239" s="2759"/>
      <c r="F239" s="2762"/>
      <c r="G239" s="2543"/>
      <c r="H239" s="2543"/>
      <c r="I239" s="15" t="s">
        <v>12</v>
      </c>
      <c r="J239" s="75">
        <f>SUM(J234:J238)</f>
        <v>70</v>
      </c>
      <c r="K239" s="75">
        <f>SUM(K234:K238)</f>
        <v>70</v>
      </c>
      <c r="L239" s="75">
        <f t="shared" ref="L239:O239" si="78">SUM(L234:L238)</f>
        <v>0</v>
      </c>
      <c r="M239" s="75">
        <f t="shared" si="78"/>
        <v>0</v>
      </c>
      <c r="N239" s="86">
        <f t="shared" si="78"/>
        <v>166</v>
      </c>
      <c r="O239" s="80">
        <f t="shared" si="78"/>
        <v>0</v>
      </c>
      <c r="P239" s="2022"/>
      <c r="Q239" s="2015"/>
      <c r="R239" s="185"/>
      <c r="S239" s="517"/>
      <c r="T239" s="1425"/>
      <c r="U239" s="34"/>
      <c r="V239" s="34"/>
      <c r="W239" s="34"/>
      <c r="X239" s="34"/>
      <c r="Y239" s="34"/>
    </row>
    <row r="240" spans="1:25" ht="13.15" customHeight="1">
      <c r="A240" s="2717"/>
      <c r="B240" s="2806"/>
      <c r="C240" s="2723"/>
      <c r="D240" s="2723"/>
      <c r="E240" s="2724"/>
      <c r="F240" s="2540" t="s">
        <v>630</v>
      </c>
      <c r="G240" s="2542" t="s">
        <v>40</v>
      </c>
      <c r="H240" s="2544" t="s">
        <v>447</v>
      </c>
      <c r="I240" s="136" t="s">
        <v>79</v>
      </c>
      <c r="J240" s="137">
        <f>K240+M240</f>
        <v>0</v>
      </c>
      <c r="K240" s="74">
        <v>0</v>
      </c>
      <c r="L240" s="761">
        <v>0</v>
      </c>
      <c r="M240" s="72">
        <v>0</v>
      </c>
      <c r="N240" s="295">
        <v>0</v>
      </c>
      <c r="O240" s="295">
        <v>0</v>
      </c>
      <c r="P240" s="2663" t="s">
        <v>82</v>
      </c>
      <c r="Q240" s="41"/>
      <c r="R240" s="195"/>
      <c r="S240" s="41" t="s">
        <v>41</v>
      </c>
      <c r="T240" s="1425"/>
      <c r="U240" s="34"/>
      <c r="V240" s="34"/>
      <c r="W240" s="34"/>
      <c r="X240" s="34"/>
      <c r="Y240" s="34"/>
    </row>
    <row r="241" spans="1:25">
      <c r="A241" s="2718"/>
      <c r="B241" s="2807"/>
      <c r="C241" s="2726"/>
      <c r="D241" s="2726"/>
      <c r="E241" s="2727"/>
      <c r="F241" s="2571"/>
      <c r="G241" s="2572"/>
      <c r="H241" s="2573"/>
      <c r="I241" s="97" t="s">
        <v>67</v>
      </c>
      <c r="J241" s="146">
        <f t="shared" ref="J241:J242" si="79">K241+M241</f>
        <v>0</v>
      </c>
      <c r="K241" s="150">
        <v>0</v>
      </c>
      <c r="L241" s="762">
        <v>0</v>
      </c>
      <c r="M241" s="173">
        <v>0</v>
      </c>
      <c r="N241" s="296">
        <v>0</v>
      </c>
      <c r="O241" s="296">
        <v>0</v>
      </c>
      <c r="P241" s="2675"/>
      <c r="Q241" s="1901"/>
      <c r="R241" s="781"/>
      <c r="S241" s="1901"/>
      <c r="T241" s="1425"/>
      <c r="U241" s="34"/>
      <c r="V241" s="34"/>
      <c r="W241" s="34"/>
      <c r="X241" s="34"/>
      <c r="Y241" s="34"/>
    </row>
    <row r="242" spans="1:25">
      <c r="A242" s="2718"/>
      <c r="B242" s="2807"/>
      <c r="C242" s="2726"/>
      <c r="D242" s="2726"/>
      <c r="E242" s="2727"/>
      <c r="F242" s="2571"/>
      <c r="G242" s="2572"/>
      <c r="H242" s="2573"/>
      <c r="I242" s="97" t="s">
        <v>36</v>
      </c>
      <c r="J242" s="149">
        <f t="shared" si="79"/>
        <v>0</v>
      </c>
      <c r="K242" s="150">
        <v>0</v>
      </c>
      <c r="L242" s="762">
        <v>0</v>
      </c>
      <c r="M242" s="173">
        <v>0</v>
      </c>
      <c r="N242" s="296">
        <v>0</v>
      </c>
      <c r="O242" s="296">
        <v>0</v>
      </c>
      <c r="P242" s="1864"/>
      <c r="Q242" s="97"/>
      <c r="R242" s="196"/>
      <c r="S242" s="97"/>
      <c r="T242" s="1425"/>
      <c r="U242" s="34"/>
      <c r="V242" s="34"/>
      <c r="W242" s="34"/>
      <c r="X242" s="34"/>
      <c r="Y242" s="34"/>
    </row>
    <row r="243" spans="1:25">
      <c r="A243" s="2718"/>
      <c r="B243" s="2807"/>
      <c r="C243" s="2726"/>
      <c r="D243" s="2726"/>
      <c r="E243" s="2727"/>
      <c r="F243" s="2571"/>
      <c r="G243" s="2572"/>
      <c r="H243" s="2573"/>
      <c r="I243" s="97" t="s">
        <v>403</v>
      </c>
      <c r="J243" s="211">
        <f>K243+M243</f>
        <v>70.010000000000005</v>
      </c>
      <c r="K243" s="150">
        <v>0</v>
      </c>
      <c r="L243" s="762">
        <v>0</v>
      </c>
      <c r="M243" s="213">
        <v>70.010000000000005</v>
      </c>
      <c r="N243" s="296">
        <v>0</v>
      </c>
      <c r="O243" s="296">
        <v>0</v>
      </c>
      <c r="P243" s="2075"/>
      <c r="Q243" s="617"/>
      <c r="R243" s="782"/>
      <c r="S243" s="617"/>
      <c r="T243" s="1425"/>
      <c r="U243" s="34"/>
      <c r="V243" s="34"/>
      <c r="W243" s="34"/>
      <c r="X243" s="34"/>
      <c r="Y243" s="34"/>
    </row>
    <row r="244" spans="1:25">
      <c r="A244" s="2718"/>
      <c r="B244" s="2807"/>
      <c r="C244" s="2726"/>
      <c r="D244" s="2726"/>
      <c r="E244" s="2727"/>
      <c r="F244" s="2571"/>
      <c r="G244" s="2572"/>
      <c r="H244" s="2573"/>
      <c r="I244" s="31" t="s">
        <v>52</v>
      </c>
      <c r="J244" s="149">
        <f t="shared" ref="J244:J245" si="80">K244+M244</f>
        <v>0</v>
      </c>
      <c r="K244" s="141">
        <v>0</v>
      </c>
      <c r="L244" s="763">
        <v>0</v>
      </c>
      <c r="M244" s="208">
        <v>0</v>
      </c>
      <c r="N244" s="297">
        <v>0</v>
      </c>
      <c r="O244" s="297">
        <v>0</v>
      </c>
      <c r="P244" s="2076"/>
      <c r="Q244" s="617"/>
      <c r="R244" s="782"/>
      <c r="S244" s="617"/>
      <c r="T244" s="1425"/>
      <c r="U244" s="34"/>
      <c r="V244" s="34"/>
      <c r="W244" s="34"/>
      <c r="X244" s="34"/>
      <c r="Y244" s="34"/>
    </row>
    <row r="245" spans="1:25" ht="13.5" thickBot="1">
      <c r="A245" s="2719"/>
      <c r="B245" s="2808"/>
      <c r="C245" s="2729"/>
      <c r="D245" s="2729"/>
      <c r="E245" s="2730"/>
      <c r="F245" s="2541"/>
      <c r="G245" s="2543"/>
      <c r="H245" s="2543"/>
      <c r="I245" s="194" t="s">
        <v>12</v>
      </c>
      <c r="J245" s="764">
        <f t="shared" si="80"/>
        <v>70.010000000000005</v>
      </c>
      <c r="K245" s="51">
        <f t="shared" ref="K245:O247" si="81">SUM(K240:K244)</f>
        <v>0</v>
      </c>
      <c r="L245" s="51">
        <f t="shared" si="81"/>
        <v>0</v>
      </c>
      <c r="M245" s="12">
        <f t="shared" si="81"/>
        <v>70.010000000000005</v>
      </c>
      <c r="N245" s="63">
        <f t="shared" si="81"/>
        <v>0</v>
      </c>
      <c r="O245" s="63">
        <f t="shared" si="81"/>
        <v>0</v>
      </c>
      <c r="P245" s="245"/>
      <c r="Q245" s="171"/>
      <c r="R245" s="615"/>
      <c r="S245" s="171"/>
      <c r="T245" s="1425"/>
      <c r="U245" s="34"/>
      <c r="V245" s="34"/>
      <c r="W245" s="34"/>
      <c r="X245" s="34"/>
      <c r="Y245" s="34"/>
    </row>
    <row r="246" spans="1:25" s="2495" customFormat="1" ht="13.5" thickBot="1">
      <c r="A246" s="2665"/>
      <c r="B246" s="2667"/>
      <c r="C246" s="2669"/>
      <c r="D246" s="2670"/>
      <c r="E246" s="2671"/>
      <c r="F246" s="2522" t="s">
        <v>1039</v>
      </c>
      <c r="G246" s="2661" t="s">
        <v>40</v>
      </c>
      <c r="H246" s="2661" t="s">
        <v>1040</v>
      </c>
      <c r="I246" s="2510" t="s">
        <v>36</v>
      </c>
      <c r="J246" s="2505"/>
      <c r="K246" s="2506"/>
      <c r="L246" s="2506"/>
      <c r="M246" s="2507"/>
      <c r="N246" s="2508"/>
      <c r="O246" s="2509"/>
      <c r="P246" s="2663" t="s">
        <v>82</v>
      </c>
      <c r="Q246" s="2511"/>
      <c r="R246" s="2512" t="s">
        <v>41</v>
      </c>
      <c r="S246" s="2511"/>
      <c r="T246" s="1425"/>
      <c r="U246" s="34"/>
      <c r="V246" s="34"/>
      <c r="W246" s="34"/>
      <c r="X246" s="34"/>
      <c r="Y246" s="34"/>
    </row>
    <row r="247" spans="1:25" s="2495" customFormat="1" ht="13.5" thickBot="1">
      <c r="A247" s="2666"/>
      <c r="B247" s="2668"/>
      <c r="C247" s="2666"/>
      <c r="D247" s="2672"/>
      <c r="E247" s="2673"/>
      <c r="F247" s="2809"/>
      <c r="G247" s="2662"/>
      <c r="H247" s="2662"/>
      <c r="I247" s="194" t="s">
        <v>12</v>
      </c>
      <c r="J247" s="764">
        <v>0</v>
      </c>
      <c r="K247" s="51">
        <f t="shared" si="81"/>
        <v>0</v>
      </c>
      <c r="L247" s="51">
        <f t="shared" si="81"/>
        <v>0</v>
      </c>
      <c r="M247" s="12">
        <v>0</v>
      </c>
      <c r="N247" s="63">
        <f t="shared" si="81"/>
        <v>0</v>
      </c>
      <c r="O247" s="63">
        <f t="shared" si="81"/>
        <v>0</v>
      </c>
      <c r="P247" s="2664"/>
      <c r="Q247" s="171"/>
      <c r="R247" s="2504"/>
      <c r="S247" s="171"/>
      <c r="T247" s="1425"/>
      <c r="U247" s="34"/>
      <c r="V247" s="34"/>
      <c r="W247" s="34"/>
      <c r="X247" s="34"/>
      <c r="Y247" s="34"/>
    </row>
    <row r="248" spans="1:25" ht="13.5" thickBot="1">
      <c r="A248" s="614" t="s">
        <v>13</v>
      </c>
      <c r="B248" s="2707" t="s">
        <v>116</v>
      </c>
      <c r="C248" s="2708"/>
      <c r="D248" s="2708"/>
      <c r="E248" s="2708"/>
      <c r="F248" s="2709"/>
      <c r="G248" s="2709"/>
      <c r="H248" s="2709"/>
      <c r="I248" s="2710"/>
      <c r="J248" s="84">
        <f>J82+J88+J94+J100+J106+J112+J118+J122+J128+J162+J132+J138+J144+J156+J167+J173+J179+J185+J191+J197+J227+J203+J215+J209+J150+J221+J233+J239+J245</f>
        <v>12469.109999999999</v>
      </c>
      <c r="K248" s="84">
        <f t="shared" ref="K248:O248" si="82">K82+K88+K94+K100+K106+K112+K118+K122+K128+K162+K132+K138+K144+K156+K167+K173+K179+K185+K191+K197+K227+K203+K215+K209+K150+K221+K233+K239+K245</f>
        <v>2570.3000000000002</v>
      </c>
      <c r="L248" s="84">
        <f t="shared" si="82"/>
        <v>74.5</v>
      </c>
      <c r="M248" s="84">
        <f t="shared" si="82"/>
        <v>9898.8100000000013</v>
      </c>
      <c r="N248" s="84">
        <f>N82+N88+N94+N100+N106+N112+N118+N122+N128+N162+N132+N138+N144+N156+N167+N173+N179+N185+N191+N197+N227+N203+N215+N209+N150+N221+N233+N239+N245</f>
        <v>7238.08</v>
      </c>
      <c r="O248" s="84">
        <f t="shared" si="82"/>
        <v>2465</v>
      </c>
      <c r="P248" s="17"/>
      <c r="Q248" s="25"/>
      <c r="R248" s="25"/>
      <c r="S248" s="26"/>
      <c r="T248" s="34"/>
      <c r="U248" s="34"/>
      <c r="V248" s="34"/>
      <c r="W248" s="34"/>
      <c r="X248" s="34"/>
      <c r="Y248" s="34"/>
    </row>
    <row r="249" spans="1:25" ht="13.5" thickBot="1">
      <c r="A249" s="2731" t="s">
        <v>58</v>
      </c>
      <c r="B249" s="2731"/>
      <c r="C249" s="2731"/>
      <c r="D249" s="2731"/>
      <c r="E249" s="2731"/>
      <c r="F249" s="2731"/>
      <c r="G249" s="2731"/>
      <c r="H249" s="2731"/>
      <c r="I249" s="2732"/>
      <c r="J249" s="87">
        <f>J248+J69</f>
        <v>19281.489999999998</v>
      </c>
      <c r="K249" s="87">
        <f t="shared" ref="K249:O249" si="83">K248+K69</f>
        <v>2599.4</v>
      </c>
      <c r="L249" s="87">
        <f t="shared" si="83"/>
        <v>91.9</v>
      </c>
      <c r="M249" s="87">
        <f t="shared" si="83"/>
        <v>16682.090000000004</v>
      </c>
      <c r="N249" s="87">
        <f t="shared" si="83"/>
        <v>7872.33</v>
      </c>
      <c r="O249" s="87">
        <f t="shared" si="83"/>
        <v>2846.05</v>
      </c>
      <c r="P249" s="20"/>
      <c r="Q249" s="20"/>
      <c r="R249" s="20"/>
      <c r="S249" s="21"/>
      <c r="T249" s="34"/>
      <c r="U249" s="34"/>
      <c r="V249" s="34"/>
      <c r="W249" s="34"/>
      <c r="X249" s="34"/>
      <c r="Y249" s="34"/>
    </row>
    <row r="250" spans="1:25" ht="16.149999999999999" customHeight="1" thickBot="1">
      <c r="A250" s="2801" t="s">
        <v>115</v>
      </c>
      <c r="B250" s="2801"/>
      <c r="C250" s="2801"/>
      <c r="D250" s="2801"/>
      <c r="E250" s="2801"/>
      <c r="F250" s="2801"/>
      <c r="G250" s="2801"/>
      <c r="H250" s="2801"/>
      <c r="I250" s="2801"/>
      <c r="J250" s="2801"/>
      <c r="K250" s="2801"/>
      <c r="L250" s="2801"/>
      <c r="M250" s="2801"/>
      <c r="N250" s="2801"/>
      <c r="O250" s="2801"/>
      <c r="P250" s="2801"/>
      <c r="Q250" s="2801"/>
      <c r="R250" s="2801"/>
      <c r="S250" s="2802"/>
      <c r="T250" s="34"/>
      <c r="U250" s="34"/>
      <c r="V250" s="34"/>
      <c r="W250" s="34"/>
      <c r="X250" s="34"/>
      <c r="Y250" s="34"/>
    </row>
    <row r="251" spans="1:25" ht="27.6" customHeight="1" thickBot="1">
      <c r="A251" s="14" t="s">
        <v>11</v>
      </c>
      <c r="B251" s="2803" t="s">
        <v>116</v>
      </c>
      <c r="C251" s="2804"/>
      <c r="D251" s="2804"/>
      <c r="E251" s="2804"/>
      <c r="F251" s="2804"/>
      <c r="G251" s="2804"/>
      <c r="H251" s="2804"/>
      <c r="I251" s="2804"/>
      <c r="J251" s="2804"/>
      <c r="K251" s="2804"/>
      <c r="L251" s="2804"/>
      <c r="M251" s="2804"/>
      <c r="N251" s="2804"/>
      <c r="O251" s="2804"/>
      <c r="P251" s="2804"/>
      <c r="Q251" s="2804"/>
      <c r="R251" s="2804"/>
      <c r="S251" s="2805"/>
      <c r="T251" s="34"/>
      <c r="U251" s="34"/>
      <c r="V251" s="34"/>
      <c r="W251" s="34"/>
      <c r="X251" s="34"/>
      <c r="Y251" s="34"/>
    </row>
    <row r="252" spans="1:25" ht="13.15" customHeight="1">
      <c r="A252" s="2745" t="s">
        <v>11</v>
      </c>
      <c r="B252" s="2748" t="s">
        <v>11</v>
      </c>
      <c r="C252" s="2751"/>
      <c r="D252" s="2752"/>
      <c r="E252" s="2753"/>
      <c r="F252" s="2788" t="s">
        <v>117</v>
      </c>
      <c r="G252" s="2542" t="s">
        <v>40</v>
      </c>
      <c r="H252" s="2544" t="s">
        <v>66</v>
      </c>
      <c r="I252" s="1979" t="s">
        <v>79</v>
      </c>
      <c r="J252" s="1984">
        <f>K252+M252</f>
        <v>300</v>
      </c>
      <c r="K252" s="1984">
        <f>K258+K264+K270+K276+K282+K288+K298+K313+K319+K329+K335+K341+K347+K294+K304+K308+K325</f>
        <v>0</v>
      </c>
      <c r="L252" s="1984">
        <f t="shared" ref="L252:O253" si="84">L258+L264+L270+L276+L282+L288+L298+L313+L319+L329+L335+L341+L347+L294+L304+L308+L325</f>
        <v>0</v>
      </c>
      <c r="M252" s="1984">
        <f t="shared" si="84"/>
        <v>300</v>
      </c>
      <c r="N252" s="1984">
        <f t="shared" si="84"/>
        <v>288.3</v>
      </c>
      <c r="O252" s="1984">
        <f t="shared" si="84"/>
        <v>288.3</v>
      </c>
      <c r="P252" s="2002"/>
      <c r="Q252" s="1886"/>
      <c r="R252" s="1888"/>
      <c r="S252" s="1890"/>
      <c r="T252" s="34"/>
      <c r="U252" s="34"/>
      <c r="V252" s="34"/>
      <c r="W252" s="34"/>
      <c r="X252" s="34"/>
      <c r="Y252" s="34"/>
    </row>
    <row r="253" spans="1:25">
      <c r="A253" s="2746"/>
      <c r="B253" s="2749"/>
      <c r="C253" s="2754"/>
      <c r="D253" s="2755"/>
      <c r="E253" s="2756"/>
      <c r="F253" s="2789"/>
      <c r="G253" s="2572"/>
      <c r="H253" s="2764"/>
      <c r="I253" s="1983" t="s">
        <v>67</v>
      </c>
      <c r="J253" s="1984">
        <f>K253+M253</f>
        <v>6120.0999999999995</v>
      </c>
      <c r="K253" s="1984">
        <f>K259+K265+K271+K277+K283+K289+K299+K314+K320+K330+K336+K342+K348+K295+K305+K309+K326</f>
        <v>14.8</v>
      </c>
      <c r="L253" s="1984">
        <f t="shared" si="84"/>
        <v>9.7000000000000011</v>
      </c>
      <c r="M253" s="1984">
        <f t="shared" si="84"/>
        <v>6105.2999999999993</v>
      </c>
      <c r="N253" s="1984">
        <f t="shared" si="84"/>
        <v>1589.6</v>
      </c>
      <c r="O253" s="1984">
        <f t="shared" si="84"/>
        <v>611</v>
      </c>
      <c r="P253" s="2021"/>
      <c r="Q253" s="1887"/>
      <c r="R253" s="1889"/>
      <c r="S253" s="1891"/>
      <c r="T253" s="34"/>
      <c r="U253" s="34"/>
      <c r="V253" s="34"/>
      <c r="W253" s="34"/>
      <c r="X253" s="34"/>
      <c r="Y253" s="34"/>
    </row>
    <row r="254" spans="1:25">
      <c r="A254" s="2746"/>
      <c r="B254" s="2749"/>
      <c r="C254" s="2754"/>
      <c r="D254" s="2755"/>
      <c r="E254" s="2756"/>
      <c r="F254" s="2789"/>
      <c r="G254" s="2763"/>
      <c r="H254" s="2765"/>
      <c r="I254" s="1983" t="s">
        <v>36</v>
      </c>
      <c r="J254" s="1984">
        <f>K254+M254</f>
        <v>9.1</v>
      </c>
      <c r="K254" s="96">
        <f>K260+K266+K272+K278+K284+K290+K296+K300+K306+K310+K315+K321+K327+K343+K331+K337+K349</f>
        <v>9.1</v>
      </c>
      <c r="L254" s="96">
        <f t="shared" ref="L254:O254" si="85">L260+L266+L272+L278+L284+L290+L296+L300+L306+L310+L315+L321+L327+L343+L331+L337+L349</f>
        <v>8.6</v>
      </c>
      <c r="M254" s="96">
        <f t="shared" si="85"/>
        <v>0</v>
      </c>
      <c r="N254" s="96">
        <f t="shared" si="85"/>
        <v>2649.7</v>
      </c>
      <c r="O254" s="96">
        <f t="shared" si="85"/>
        <v>380</v>
      </c>
      <c r="P254" s="2021"/>
      <c r="Q254" s="2020"/>
      <c r="R254" s="515"/>
      <c r="S254" s="516"/>
      <c r="T254" s="34"/>
      <c r="U254" s="34"/>
      <c r="V254" s="34"/>
      <c r="W254" s="34"/>
      <c r="X254" s="34"/>
      <c r="Y254" s="34"/>
    </row>
    <row r="255" spans="1:25">
      <c r="A255" s="2746"/>
      <c r="B255" s="2749"/>
      <c r="C255" s="2754"/>
      <c r="D255" s="2755"/>
      <c r="E255" s="2756"/>
      <c r="F255" s="2789"/>
      <c r="G255" s="2763"/>
      <c r="H255" s="2763"/>
      <c r="I255" s="1983" t="s">
        <v>403</v>
      </c>
      <c r="J255" s="214">
        <f t="shared" ref="J255:J256" si="86">K255+M255</f>
        <v>565.6</v>
      </c>
      <c r="K255" s="96">
        <f>K261+K267+K273+K279+K285+K291+K301+K316+K322+K332+K338+K344+K350</f>
        <v>13.9</v>
      </c>
      <c r="L255" s="96">
        <f t="shared" ref="L255:O256" si="87">L261+L267+L273+L279+L285+L291+L301+L316+L322+L332+L338+L344+L350</f>
        <v>0</v>
      </c>
      <c r="M255" s="96">
        <f t="shared" si="87"/>
        <v>551.70000000000005</v>
      </c>
      <c r="N255" s="96">
        <f t="shared" si="87"/>
        <v>0</v>
      </c>
      <c r="O255" s="96">
        <f t="shared" si="87"/>
        <v>0</v>
      </c>
      <c r="P255" s="2021"/>
      <c r="Q255" s="2020"/>
      <c r="R255" s="2077"/>
      <c r="S255" s="516"/>
      <c r="T255" s="34"/>
      <c r="U255" s="34"/>
      <c r="V255" s="34"/>
      <c r="W255" s="34"/>
      <c r="X255" s="34"/>
      <c r="Y255" s="34"/>
    </row>
    <row r="256" spans="1:25">
      <c r="A256" s="2746"/>
      <c r="B256" s="2749"/>
      <c r="C256" s="2754"/>
      <c r="D256" s="2755"/>
      <c r="E256" s="2756"/>
      <c r="F256" s="2789"/>
      <c r="G256" s="2763"/>
      <c r="H256" s="2763"/>
      <c r="I256" s="1990" t="s">
        <v>52</v>
      </c>
      <c r="J256" s="1057">
        <f t="shared" si="86"/>
        <v>0</v>
      </c>
      <c r="K256" s="104">
        <f>K262+K268+K274+K280+K286+K292+K302+K317+K323+K333+K339+K345+K351</f>
        <v>0</v>
      </c>
      <c r="L256" s="104">
        <f t="shared" si="87"/>
        <v>0</v>
      </c>
      <c r="M256" s="104">
        <f t="shared" si="87"/>
        <v>0</v>
      </c>
      <c r="N256" s="104">
        <f t="shared" si="87"/>
        <v>0</v>
      </c>
      <c r="O256" s="104">
        <f t="shared" si="87"/>
        <v>0</v>
      </c>
      <c r="P256" s="2021"/>
      <c r="Q256" s="2020"/>
      <c r="R256" s="2077"/>
      <c r="S256" s="516"/>
      <c r="T256" s="34"/>
      <c r="U256" s="34"/>
      <c r="V256" s="34"/>
      <c r="W256" s="34"/>
      <c r="X256" s="34"/>
      <c r="Y256" s="34"/>
    </row>
    <row r="257" spans="1:25" ht="15.6" customHeight="1" thickBot="1">
      <c r="A257" s="2747"/>
      <c r="B257" s="2750"/>
      <c r="C257" s="2757"/>
      <c r="D257" s="2758"/>
      <c r="E257" s="2759"/>
      <c r="F257" s="2790"/>
      <c r="G257" s="2543"/>
      <c r="H257" s="2543"/>
      <c r="I257" s="15" t="s">
        <v>12</v>
      </c>
      <c r="J257" s="243">
        <f>K257+M257</f>
        <v>6994.7999999999993</v>
      </c>
      <c r="K257" s="86">
        <f t="shared" ref="K257:O257" si="88">K252+K253+K254+K255+K256</f>
        <v>37.799999999999997</v>
      </c>
      <c r="L257" s="86">
        <f t="shared" si="88"/>
        <v>18.3</v>
      </c>
      <c r="M257" s="86">
        <f t="shared" si="88"/>
        <v>6956.9999999999991</v>
      </c>
      <c r="N257" s="86">
        <f t="shared" si="88"/>
        <v>4527.5999999999995</v>
      </c>
      <c r="O257" s="86">
        <f t="shared" si="88"/>
        <v>1279.3</v>
      </c>
      <c r="P257" s="2022"/>
      <c r="Q257" s="2015"/>
      <c r="R257" s="185"/>
      <c r="S257" s="517"/>
      <c r="T257" s="34"/>
      <c r="U257" s="34"/>
      <c r="V257" s="34"/>
      <c r="W257" s="34"/>
      <c r="X257" s="34"/>
      <c r="Y257" s="34"/>
    </row>
    <row r="258" spans="1:25" ht="0.6" hidden="1" customHeight="1" thickBot="1">
      <c r="A258" s="2745"/>
      <c r="B258" s="2748"/>
      <c r="C258" s="1884"/>
      <c r="D258" s="1884"/>
      <c r="E258" s="1884"/>
      <c r="F258" s="2760" t="s">
        <v>118</v>
      </c>
      <c r="G258" s="2542" t="s">
        <v>40</v>
      </c>
      <c r="H258" s="2544" t="s">
        <v>284</v>
      </c>
      <c r="I258" s="136" t="s">
        <v>79</v>
      </c>
      <c r="J258" s="204">
        <f>K258+M258</f>
        <v>0</v>
      </c>
      <c r="K258" s="205">
        <v>0</v>
      </c>
      <c r="L258" s="664">
        <v>0</v>
      </c>
      <c r="M258" s="1994">
        <v>0</v>
      </c>
      <c r="N258" s="269">
        <v>0</v>
      </c>
      <c r="O258" s="270">
        <v>0</v>
      </c>
      <c r="P258" s="2002"/>
      <c r="Q258" s="1886"/>
      <c r="R258" s="1888"/>
      <c r="S258" s="1890"/>
      <c r="T258" s="34"/>
      <c r="U258" s="34"/>
      <c r="V258" s="34"/>
      <c r="W258" s="34"/>
      <c r="X258" s="34"/>
      <c r="Y258" s="34"/>
    </row>
    <row r="259" spans="1:25" ht="13.9" hidden="1" customHeight="1" thickBot="1">
      <c r="A259" s="2746"/>
      <c r="B259" s="2749"/>
      <c r="C259" s="1881"/>
      <c r="D259" s="1881"/>
      <c r="E259" s="1881"/>
      <c r="F259" s="2761"/>
      <c r="G259" s="2572"/>
      <c r="H259" s="2764"/>
      <c r="I259" s="97" t="s">
        <v>67</v>
      </c>
      <c r="J259" s="211">
        <f>K259+M259</f>
        <v>0</v>
      </c>
      <c r="K259" s="212">
        <v>0</v>
      </c>
      <c r="L259" s="200">
        <v>0</v>
      </c>
      <c r="M259" s="1995">
        <v>0</v>
      </c>
      <c r="N259" s="271">
        <v>0</v>
      </c>
      <c r="O259" s="272">
        <v>0</v>
      </c>
      <c r="P259" s="2021"/>
      <c r="Q259" s="1887"/>
      <c r="R259" s="1889"/>
      <c r="S259" s="1891"/>
      <c r="T259" s="34"/>
      <c r="U259" s="34"/>
      <c r="V259" s="34"/>
      <c r="W259" s="34"/>
      <c r="X259" s="34"/>
      <c r="Y259" s="34"/>
    </row>
    <row r="260" spans="1:25" ht="13.9" hidden="1" customHeight="1" thickBot="1">
      <c r="A260" s="2746"/>
      <c r="B260" s="2749"/>
      <c r="C260" s="1881"/>
      <c r="D260" s="1881"/>
      <c r="E260" s="1881"/>
      <c r="F260" s="2761"/>
      <c r="G260" s="2763"/>
      <c r="H260" s="2765"/>
      <c r="I260" s="97" t="s">
        <v>36</v>
      </c>
      <c r="J260" s="211">
        <f t="shared" ref="J260:J262" si="89">K260+M260</f>
        <v>0</v>
      </c>
      <c r="K260" s="212">
        <v>0</v>
      </c>
      <c r="L260" s="200">
        <v>0</v>
      </c>
      <c r="M260" s="1995">
        <v>0</v>
      </c>
      <c r="N260" s="271">
        <v>0</v>
      </c>
      <c r="O260" s="272">
        <v>0</v>
      </c>
      <c r="P260" s="2021"/>
      <c r="Q260" s="2020"/>
      <c r="R260" s="515"/>
      <c r="S260" s="516"/>
      <c r="T260" s="34"/>
      <c r="U260" s="34"/>
      <c r="V260" s="34"/>
      <c r="W260" s="34"/>
      <c r="X260" s="34"/>
      <c r="Y260" s="34"/>
    </row>
    <row r="261" spans="1:25" ht="13.9" hidden="1" customHeight="1" thickBot="1">
      <c r="A261" s="2746"/>
      <c r="B261" s="2749"/>
      <c r="C261" s="1881"/>
      <c r="D261" s="1881"/>
      <c r="E261" s="1881"/>
      <c r="F261" s="2761"/>
      <c r="G261" s="2763"/>
      <c r="H261" s="2763"/>
      <c r="I261" s="97" t="s">
        <v>403</v>
      </c>
      <c r="J261" s="211">
        <f t="shared" si="89"/>
        <v>0</v>
      </c>
      <c r="K261" s="212">
        <v>0</v>
      </c>
      <c r="L261" s="200">
        <v>0</v>
      </c>
      <c r="M261" s="1995">
        <v>0</v>
      </c>
      <c r="N261" s="271">
        <v>0</v>
      </c>
      <c r="O261" s="272">
        <v>0</v>
      </c>
      <c r="P261" s="2021"/>
      <c r="Q261" s="2020"/>
      <c r="R261" s="2077"/>
      <c r="S261" s="516"/>
      <c r="T261" s="34"/>
      <c r="U261" s="34"/>
      <c r="V261" s="34"/>
      <c r="W261" s="34"/>
      <c r="X261" s="34"/>
      <c r="Y261" s="34"/>
    </row>
    <row r="262" spans="1:25" ht="13.9" hidden="1" customHeight="1" thickBot="1">
      <c r="A262" s="2746"/>
      <c r="B262" s="2749"/>
      <c r="C262" s="1881"/>
      <c r="D262" s="1881"/>
      <c r="E262" s="1881"/>
      <c r="F262" s="2761"/>
      <c r="G262" s="2763"/>
      <c r="H262" s="2763"/>
      <c r="I262" s="31" t="s">
        <v>52</v>
      </c>
      <c r="J262" s="211">
        <f t="shared" si="89"/>
        <v>0</v>
      </c>
      <c r="K262" s="609">
        <v>0</v>
      </c>
      <c r="L262" s="676">
        <v>0</v>
      </c>
      <c r="M262" s="1999">
        <v>0</v>
      </c>
      <c r="N262" s="2000">
        <v>0</v>
      </c>
      <c r="O262" s="273">
        <v>0</v>
      </c>
      <c r="P262" s="2021"/>
      <c r="Q262" s="2020"/>
      <c r="R262" s="34"/>
      <c r="S262" s="516"/>
      <c r="T262" s="34"/>
      <c r="U262" s="34"/>
      <c r="V262" s="34"/>
      <c r="W262" s="34"/>
      <c r="X262" s="34"/>
      <c r="Y262" s="34"/>
    </row>
    <row r="263" spans="1:25" ht="13.9" hidden="1" customHeight="1" thickBot="1">
      <c r="A263" s="2747"/>
      <c r="B263" s="2750"/>
      <c r="C263" s="1885"/>
      <c r="D263" s="1885"/>
      <c r="E263" s="1885"/>
      <c r="F263" s="2762"/>
      <c r="G263" s="2543"/>
      <c r="H263" s="2543"/>
      <c r="I263" s="15" t="s">
        <v>12</v>
      </c>
      <c r="J263" s="75">
        <f>SUM(J258:J262)</f>
        <v>0</v>
      </c>
      <c r="K263" s="75">
        <f t="shared" ref="K263:O263" si="90">SUM(K258:K262)</f>
        <v>0</v>
      </c>
      <c r="L263" s="75">
        <f t="shared" si="90"/>
        <v>0</v>
      </c>
      <c r="M263" s="75">
        <f t="shared" si="90"/>
        <v>0</v>
      </c>
      <c r="N263" s="75">
        <f t="shared" si="90"/>
        <v>0</v>
      </c>
      <c r="O263" s="75">
        <f t="shared" si="90"/>
        <v>0</v>
      </c>
      <c r="P263" s="2022"/>
      <c r="Q263" s="2015"/>
      <c r="R263" s="185"/>
      <c r="S263" s="517"/>
      <c r="T263" s="34"/>
      <c r="U263" s="34"/>
      <c r="V263" s="34"/>
      <c r="W263" s="34"/>
      <c r="X263" s="34"/>
      <c r="Y263" s="34"/>
    </row>
    <row r="264" spans="1:25">
      <c r="A264" s="2745"/>
      <c r="B264" s="2748"/>
      <c r="C264" s="2751"/>
      <c r="D264" s="2752"/>
      <c r="E264" s="2753"/>
      <c r="F264" s="2760" t="s">
        <v>119</v>
      </c>
      <c r="G264" s="2542" t="s">
        <v>40</v>
      </c>
      <c r="H264" s="2544" t="s">
        <v>284</v>
      </c>
      <c r="I264" s="136" t="s">
        <v>79</v>
      </c>
      <c r="J264" s="204">
        <f>K264+M264</f>
        <v>0</v>
      </c>
      <c r="K264" s="205">
        <v>0</v>
      </c>
      <c r="L264" s="664">
        <v>0</v>
      </c>
      <c r="M264" s="1994">
        <v>0</v>
      </c>
      <c r="N264" s="269">
        <v>0</v>
      </c>
      <c r="O264" s="270">
        <v>0</v>
      </c>
      <c r="P264" s="2078" t="s">
        <v>323</v>
      </c>
      <c r="Q264" s="1886" t="s">
        <v>41</v>
      </c>
      <c r="R264" s="1888"/>
      <c r="S264" s="1890"/>
      <c r="T264" s="34"/>
      <c r="U264" s="34"/>
      <c r="V264" s="34"/>
      <c r="W264" s="34"/>
      <c r="X264" s="34"/>
      <c r="Y264" s="34"/>
    </row>
    <row r="265" spans="1:25">
      <c r="A265" s="2746"/>
      <c r="B265" s="2749"/>
      <c r="C265" s="2754"/>
      <c r="D265" s="2755"/>
      <c r="E265" s="2756"/>
      <c r="F265" s="2761"/>
      <c r="G265" s="2572"/>
      <c r="H265" s="2764"/>
      <c r="I265" s="97" t="s">
        <v>67</v>
      </c>
      <c r="J265" s="211">
        <f>K265+M265</f>
        <v>601.1</v>
      </c>
      <c r="K265" s="2129">
        <v>1.1000000000000001</v>
      </c>
      <c r="L265" s="2130">
        <v>1.1000000000000001</v>
      </c>
      <c r="M265" s="1995">
        <v>600</v>
      </c>
      <c r="N265" s="271">
        <v>0</v>
      </c>
      <c r="O265" s="272">
        <v>0</v>
      </c>
      <c r="P265" s="2021"/>
      <c r="Q265" s="1887"/>
      <c r="R265" s="1889"/>
      <c r="S265" s="1891"/>
      <c r="T265" s="34"/>
      <c r="U265" s="34"/>
      <c r="V265" s="34"/>
      <c r="W265" s="34"/>
      <c r="X265" s="34"/>
      <c r="Y265" s="34"/>
    </row>
    <row r="266" spans="1:25">
      <c r="A266" s="2746"/>
      <c r="B266" s="2749"/>
      <c r="C266" s="2754"/>
      <c r="D266" s="2755"/>
      <c r="E266" s="2756"/>
      <c r="F266" s="2761"/>
      <c r="G266" s="2763"/>
      <c r="H266" s="2765"/>
      <c r="I266" s="97" t="s">
        <v>36</v>
      </c>
      <c r="J266" s="211">
        <f t="shared" ref="J266:J268" si="91">K266+M266</f>
        <v>1.2</v>
      </c>
      <c r="K266" s="212">
        <v>1.2</v>
      </c>
      <c r="L266" s="200">
        <v>1.1000000000000001</v>
      </c>
      <c r="M266" s="1995">
        <v>0</v>
      </c>
      <c r="N266" s="271">
        <v>0</v>
      </c>
      <c r="O266" s="272">
        <v>0</v>
      </c>
      <c r="P266" s="2021"/>
      <c r="Q266" s="2020"/>
      <c r="R266" s="515"/>
      <c r="S266" s="516"/>
      <c r="T266" s="34"/>
      <c r="U266" s="34"/>
      <c r="V266" s="34"/>
      <c r="W266" s="34"/>
      <c r="X266" s="34"/>
      <c r="Y266" s="34"/>
    </row>
    <row r="267" spans="1:25">
      <c r="A267" s="2746"/>
      <c r="B267" s="2749"/>
      <c r="C267" s="2754"/>
      <c r="D267" s="2755"/>
      <c r="E267" s="2756"/>
      <c r="F267" s="2761"/>
      <c r="G267" s="2763"/>
      <c r="H267" s="2763"/>
      <c r="I267" s="97" t="s">
        <v>403</v>
      </c>
      <c r="J267" s="211">
        <f t="shared" si="91"/>
        <v>253</v>
      </c>
      <c r="K267" s="212">
        <v>0</v>
      </c>
      <c r="L267" s="200">
        <v>0</v>
      </c>
      <c r="M267" s="1995">
        <v>253</v>
      </c>
      <c r="N267" s="271">
        <v>0</v>
      </c>
      <c r="O267" s="272">
        <v>0</v>
      </c>
      <c r="P267" s="1511"/>
      <c r="Q267" s="2020"/>
      <c r="R267" s="515"/>
      <c r="S267" s="516"/>
      <c r="T267" s="34"/>
      <c r="U267" s="34"/>
      <c r="V267" s="34"/>
      <c r="W267" s="34"/>
      <c r="X267" s="34"/>
      <c r="Y267" s="34"/>
    </row>
    <row r="268" spans="1:25">
      <c r="A268" s="2746"/>
      <c r="B268" s="2749"/>
      <c r="C268" s="2754"/>
      <c r="D268" s="2755"/>
      <c r="E268" s="2756"/>
      <c r="F268" s="2761"/>
      <c r="G268" s="2763"/>
      <c r="H268" s="2763"/>
      <c r="I268" s="31" t="s">
        <v>52</v>
      </c>
      <c r="J268" s="211">
        <f t="shared" si="91"/>
        <v>0</v>
      </c>
      <c r="K268" s="609">
        <v>0</v>
      </c>
      <c r="L268" s="676">
        <v>0</v>
      </c>
      <c r="M268" s="1999">
        <v>0</v>
      </c>
      <c r="N268" s="2000">
        <v>0</v>
      </c>
      <c r="O268" s="273">
        <v>0</v>
      </c>
      <c r="P268" s="1511"/>
      <c r="Q268" s="2020"/>
      <c r="R268" s="515"/>
      <c r="S268" s="516"/>
      <c r="T268" s="34"/>
      <c r="U268" s="34"/>
      <c r="V268" s="34"/>
      <c r="W268" s="34"/>
      <c r="X268" s="34"/>
      <c r="Y268" s="34"/>
    </row>
    <row r="269" spans="1:25" ht="16.899999999999999" customHeight="1" thickBot="1">
      <c r="A269" s="2747"/>
      <c r="B269" s="2750"/>
      <c r="C269" s="2757"/>
      <c r="D269" s="2758"/>
      <c r="E269" s="2759"/>
      <c r="F269" s="2762"/>
      <c r="G269" s="2543"/>
      <c r="H269" s="2543"/>
      <c r="I269" s="15" t="s">
        <v>12</v>
      </c>
      <c r="J269" s="75">
        <f>SUM(J264:J268)</f>
        <v>855.30000000000007</v>
      </c>
      <c r="K269" s="75">
        <f t="shared" ref="K269:O269" si="92">SUM(K264:K268)</f>
        <v>2.2999999999999998</v>
      </c>
      <c r="L269" s="75">
        <f t="shared" si="92"/>
        <v>2.2000000000000002</v>
      </c>
      <c r="M269" s="75">
        <f t="shared" si="92"/>
        <v>853</v>
      </c>
      <c r="N269" s="75">
        <f t="shared" si="92"/>
        <v>0</v>
      </c>
      <c r="O269" s="75">
        <f t="shared" si="92"/>
        <v>0</v>
      </c>
      <c r="P269" s="2022"/>
      <c r="Q269" s="2015"/>
      <c r="R269" s="185"/>
      <c r="S269" s="517"/>
      <c r="T269" s="34"/>
      <c r="U269" s="34"/>
      <c r="V269" s="34"/>
      <c r="W269" s="34"/>
      <c r="X269" s="34"/>
      <c r="Y269" s="34"/>
    </row>
    <row r="270" spans="1:25" ht="24" customHeight="1">
      <c r="A270" s="2797"/>
      <c r="B270" s="2748"/>
      <c r="C270" s="2751"/>
      <c r="D270" s="2752"/>
      <c r="E270" s="2753"/>
      <c r="F270" s="2760" t="s">
        <v>120</v>
      </c>
      <c r="G270" s="2542" t="s">
        <v>40</v>
      </c>
      <c r="H270" s="2544" t="s">
        <v>284</v>
      </c>
      <c r="I270" s="136" t="s">
        <v>79</v>
      </c>
      <c r="J270" s="204">
        <f>K270+M270</f>
        <v>0</v>
      </c>
      <c r="K270" s="205">
        <v>0</v>
      </c>
      <c r="L270" s="664">
        <v>0</v>
      </c>
      <c r="M270" s="1994">
        <v>0</v>
      </c>
      <c r="N270" s="269">
        <v>0</v>
      </c>
      <c r="O270" s="270">
        <v>0</v>
      </c>
      <c r="P270" s="2494" t="s">
        <v>324</v>
      </c>
      <c r="Q270" s="2496" t="s">
        <v>41</v>
      </c>
      <c r="R270" s="2498"/>
      <c r="S270" s="2500"/>
      <c r="T270" s="34"/>
      <c r="U270" s="34"/>
      <c r="V270" s="34"/>
      <c r="W270" s="34"/>
      <c r="X270" s="34"/>
      <c r="Y270" s="34"/>
    </row>
    <row r="271" spans="1:25">
      <c r="A271" s="2798"/>
      <c r="B271" s="2749"/>
      <c r="C271" s="2754"/>
      <c r="D271" s="2800"/>
      <c r="E271" s="2756"/>
      <c r="F271" s="2761"/>
      <c r="G271" s="2572"/>
      <c r="H271" s="2764"/>
      <c r="I271" s="97" t="s">
        <v>67</v>
      </c>
      <c r="J271" s="211">
        <f>K271+M271</f>
        <v>2579</v>
      </c>
      <c r="K271" s="212">
        <v>2</v>
      </c>
      <c r="L271" s="200">
        <v>0</v>
      </c>
      <c r="M271" s="1995">
        <v>2577</v>
      </c>
      <c r="N271" s="271">
        <v>0</v>
      </c>
      <c r="O271" s="272">
        <v>0</v>
      </c>
      <c r="P271" s="2021"/>
      <c r="Q271" s="2497"/>
      <c r="R271" s="2499"/>
      <c r="S271" s="2501"/>
      <c r="T271" s="34"/>
      <c r="U271" s="34"/>
      <c r="V271" s="34"/>
      <c r="W271" s="34"/>
      <c r="X271" s="34"/>
      <c r="Y271" s="34"/>
    </row>
    <row r="272" spans="1:25">
      <c r="A272" s="2798"/>
      <c r="B272" s="2749"/>
      <c r="C272" s="2754"/>
      <c r="D272" s="2800"/>
      <c r="E272" s="2756"/>
      <c r="F272" s="2761"/>
      <c r="G272" s="2763"/>
      <c r="H272" s="2765"/>
      <c r="I272" s="97" t="s">
        <v>36</v>
      </c>
      <c r="J272" s="211">
        <f t="shared" ref="J272:J274" si="93">K272+M272</f>
        <v>2.5</v>
      </c>
      <c r="K272" s="212">
        <v>2.5</v>
      </c>
      <c r="L272" s="200">
        <v>2.4</v>
      </c>
      <c r="M272" s="1995">
        <v>0</v>
      </c>
      <c r="N272" s="271">
        <v>0</v>
      </c>
      <c r="O272" s="272">
        <v>0</v>
      </c>
      <c r="P272" s="2021"/>
      <c r="Q272" s="2020"/>
      <c r="R272" s="515"/>
      <c r="S272" s="516"/>
      <c r="T272" s="34"/>
      <c r="U272" s="34"/>
      <c r="V272" s="34"/>
      <c r="W272" s="34"/>
      <c r="X272" s="34"/>
      <c r="Y272" s="34"/>
    </row>
    <row r="273" spans="1:25">
      <c r="A273" s="2798"/>
      <c r="B273" s="2749"/>
      <c r="C273" s="2754"/>
      <c r="D273" s="2800"/>
      <c r="E273" s="2756"/>
      <c r="F273" s="2761"/>
      <c r="G273" s="2763"/>
      <c r="H273" s="2763"/>
      <c r="I273" s="97" t="s">
        <v>403</v>
      </c>
      <c r="J273" s="211">
        <f t="shared" si="93"/>
        <v>12.1</v>
      </c>
      <c r="K273" s="212">
        <v>0</v>
      </c>
      <c r="L273" s="200">
        <v>0</v>
      </c>
      <c r="M273" s="1995">
        <v>12.1</v>
      </c>
      <c r="N273" s="271">
        <v>0</v>
      </c>
      <c r="O273" s="272">
        <v>0</v>
      </c>
      <c r="P273" s="2513"/>
      <c r="Q273" s="2020"/>
      <c r="R273" s="515"/>
      <c r="S273" s="516"/>
      <c r="T273" s="34"/>
      <c r="U273" s="34"/>
      <c r="V273" s="34"/>
      <c r="W273" s="34"/>
      <c r="X273" s="34"/>
      <c r="Y273" s="34"/>
    </row>
    <row r="274" spans="1:25">
      <c r="A274" s="2798"/>
      <c r="B274" s="2749"/>
      <c r="C274" s="2754"/>
      <c r="D274" s="2800"/>
      <c r="E274" s="2756"/>
      <c r="F274" s="2761"/>
      <c r="G274" s="2763"/>
      <c r="H274" s="2763"/>
      <c r="I274" s="31" t="s">
        <v>52</v>
      </c>
      <c r="J274" s="211">
        <f t="shared" si="93"/>
        <v>0</v>
      </c>
      <c r="K274" s="609">
        <v>0</v>
      </c>
      <c r="L274" s="676">
        <v>0</v>
      </c>
      <c r="M274" s="1999">
        <v>0</v>
      </c>
      <c r="N274" s="2514">
        <v>0</v>
      </c>
      <c r="O274" s="273">
        <v>0</v>
      </c>
      <c r="P274" s="2513"/>
      <c r="Q274" s="2020"/>
      <c r="R274" s="515"/>
      <c r="S274" s="516"/>
      <c r="T274" s="34"/>
      <c r="U274" s="34"/>
      <c r="V274" s="34"/>
      <c r="W274" s="34"/>
      <c r="X274" s="34"/>
      <c r="Y274" s="34"/>
    </row>
    <row r="275" spans="1:25" ht="15" customHeight="1" thickBot="1">
      <c r="A275" s="2799"/>
      <c r="B275" s="2750"/>
      <c r="C275" s="2757"/>
      <c r="D275" s="2758"/>
      <c r="E275" s="2759"/>
      <c r="F275" s="2762"/>
      <c r="G275" s="2543"/>
      <c r="H275" s="2543"/>
      <c r="I275" s="15" t="s">
        <v>12</v>
      </c>
      <c r="J275" s="75">
        <f>SUM(J270:J274)</f>
        <v>2593.6</v>
      </c>
      <c r="K275" s="75">
        <f t="shared" ref="K275:O275" si="94">SUM(K270:K274)</f>
        <v>4.5</v>
      </c>
      <c r="L275" s="75">
        <f t="shared" si="94"/>
        <v>2.4</v>
      </c>
      <c r="M275" s="75">
        <f t="shared" si="94"/>
        <v>2589.1</v>
      </c>
      <c r="N275" s="75">
        <f t="shared" si="94"/>
        <v>0</v>
      </c>
      <c r="O275" s="75">
        <f t="shared" si="94"/>
        <v>0</v>
      </c>
      <c r="P275" s="2022"/>
      <c r="Q275" s="2015"/>
      <c r="R275" s="185"/>
      <c r="S275" s="517"/>
      <c r="T275" s="34"/>
      <c r="U275" s="34"/>
      <c r="V275" s="34"/>
      <c r="W275" s="34"/>
      <c r="X275" s="34"/>
      <c r="Y275" s="34"/>
    </row>
    <row r="276" spans="1:25" ht="13.15" customHeight="1">
      <c r="A276" s="2745"/>
      <c r="B276" s="2748"/>
      <c r="C276" s="2751"/>
      <c r="D276" s="2752"/>
      <c r="E276" s="2753"/>
      <c r="F276" s="2760" t="s">
        <v>121</v>
      </c>
      <c r="G276" s="2542" t="s">
        <v>40</v>
      </c>
      <c r="H276" s="2544" t="s">
        <v>286</v>
      </c>
      <c r="I276" s="136" t="s">
        <v>79</v>
      </c>
      <c r="J276" s="204">
        <f>K276+M276</f>
        <v>0</v>
      </c>
      <c r="K276" s="205">
        <v>0</v>
      </c>
      <c r="L276" s="664">
        <v>0</v>
      </c>
      <c r="M276" s="1994">
        <v>0</v>
      </c>
      <c r="N276" s="269">
        <v>288.3</v>
      </c>
      <c r="O276" s="270">
        <v>288.3</v>
      </c>
      <c r="P276" s="2078" t="s">
        <v>81</v>
      </c>
      <c r="Q276" s="1886" t="s">
        <v>41</v>
      </c>
      <c r="R276" s="1888"/>
      <c r="S276" s="1890"/>
      <c r="T276" s="34"/>
      <c r="U276" s="34"/>
      <c r="V276" s="34"/>
      <c r="W276" s="34"/>
      <c r="X276" s="34"/>
      <c r="Y276" s="34"/>
    </row>
    <row r="277" spans="1:25" ht="9.6" customHeight="1">
      <c r="A277" s="2746"/>
      <c r="B277" s="2749"/>
      <c r="C277" s="2754"/>
      <c r="D277" s="2755"/>
      <c r="E277" s="2756"/>
      <c r="F277" s="2761"/>
      <c r="G277" s="2572"/>
      <c r="H277" s="2764"/>
      <c r="I277" s="97" t="s">
        <v>67</v>
      </c>
      <c r="J277" s="211">
        <f>K277+M277</f>
        <v>419.3</v>
      </c>
      <c r="K277" s="212">
        <v>8.3000000000000007</v>
      </c>
      <c r="L277" s="200">
        <v>7.8</v>
      </c>
      <c r="M277" s="1995">
        <v>411</v>
      </c>
      <c r="N277" s="271">
        <v>200</v>
      </c>
      <c r="O277" s="272">
        <v>611</v>
      </c>
      <c r="P277" s="1864" t="s">
        <v>82</v>
      </c>
      <c r="Q277" s="1887"/>
      <c r="R277" s="1889"/>
      <c r="S277" s="1891" t="s">
        <v>41</v>
      </c>
      <c r="T277" s="34"/>
      <c r="U277" s="34"/>
      <c r="V277" s="34"/>
      <c r="W277" s="34"/>
      <c r="X277" s="34"/>
      <c r="Y277" s="34"/>
    </row>
    <row r="278" spans="1:25" ht="13.9" customHeight="1">
      <c r="A278" s="2746"/>
      <c r="B278" s="2749"/>
      <c r="C278" s="2754"/>
      <c r="D278" s="2755"/>
      <c r="E278" s="2756"/>
      <c r="F278" s="2761"/>
      <c r="G278" s="2763"/>
      <c r="H278" s="2765"/>
      <c r="I278" s="97" t="s">
        <v>36</v>
      </c>
      <c r="J278" s="211">
        <f t="shared" ref="J278:J280" si="95">K278+M278</f>
        <v>1.5</v>
      </c>
      <c r="K278" s="212">
        <v>1.5</v>
      </c>
      <c r="L278" s="200">
        <v>1.4</v>
      </c>
      <c r="M278" s="1995">
        <v>0</v>
      </c>
      <c r="N278" s="271">
        <v>0</v>
      </c>
      <c r="O278" s="272">
        <v>0</v>
      </c>
      <c r="P278" s="2079"/>
      <c r="Q278" s="2020"/>
      <c r="R278" s="515"/>
      <c r="S278" s="516"/>
      <c r="T278" s="34"/>
      <c r="U278" s="34"/>
      <c r="V278" s="34"/>
      <c r="W278" s="34"/>
      <c r="X278" s="34"/>
      <c r="Y278" s="34"/>
    </row>
    <row r="279" spans="1:25" ht="11.45" customHeight="1">
      <c r="A279" s="2746"/>
      <c r="B279" s="2749"/>
      <c r="C279" s="2754"/>
      <c r="D279" s="2755"/>
      <c r="E279" s="2756"/>
      <c r="F279" s="2761"/>
      <c r="G279" s="2763"/>
      <c r="H279" s="2763"/>
      <c r="I279" s="97" t="s">
        <v>403</v>
      </c>
      <c r="J279" s="211">
        <f t="shared" si="95"/>
        <v>60</v>
      </c>
      <c r="K279" s="212">
        <v>0</v>
      </c>
      <c r="L279" s="200">
        <v>0</v>
      </c>
      <c r="M279" s="1995">
        <v>60</v>
      </c>
      <c r="N279" s="271">
        <v>0</v>
      </c>
      <c r="O279" s="272">
        <v>0</v>
      </c>
      <c r="P279" s="2079"/>
      <c r="Q279" s="2020"/>
      <c r="R279" s="515"/>
      <c r="S279" s="516"/>
      <c r="T279" s="34"/>
      <c r="U279" s="34"/>
      <c r="V279" s="34"/>
      <c r="W279" s="34"/>
      <c r="X279" s="34"/>
      <c r="Y279" s="34"/>
    </row>
    <row r="280" spans="1:25" ht="12" customHeight="1">
      <c r="A280" s="2746"/>
      <c r="B280" s="2749"/>
      <c r="C280" s="2754"/>
      <c r="D280" s="2755"/>
      <c r="E280" s="2756"/>
      <c r="F280" s="2761"/>
      <c r="G280" s="2763"/>
      <c r="H280" s="2763"/>
      <c r="I280" s="31" t="s">
        <v>52</v>
      </c>
      <c r="J280" s="211">
        <f t="shared" si="95"/>
        <v>0</v>
      </c>
      <c r="K280" s="609">
        <v>0</v>
      </c>
      <c r="L280" s="676">
        <v>0</v>
      </c>
      <c r="M280" s="1999">
        <v>0</v>
      </c>
      <c r="N280" s="2000">
        <v>0</v>
      </c>
      <c r="O280" s="273">
        <v>0</v>
      </c>
      <c r="P280" s="2079"/>
      <c r="Q280" s="2020"/>
      <c r="R280" s="515"/>
      <c r="S280" s="516"/>
      <c r="T280" s="34"/>
      <c r="U280" s="34"/>
      <c r="V280" s="34"/>
      <c r="W280" s="34"/>
      <c r="X280" s="34"/>
      <c r="Y280" s="34"/>
    </row>
    <row r="281" spans="1:25" ht="13.5" thickBot="1">
      <c r="A281" s="2747"/>
      <c r="B281" s="2750"/>
      <c r="C281" s="2757"/>
      <c r="D281" s="2758"/>
      <c r="E281" s="2759"/>
      <c r="F281" s="2762"/>
      <c r="G281" s="2543"/>
      <c r="H281" s="2543"/>
      <c r="I281" s="15" t="s">
        <v>12</v>
      </c>
      <c r="J281" s="75">
        <f>SUM(J276:J280)</f>
        <v>480.8</v>
      </c>
      <c r="K281" s="75">
        <f t="shared" ref="K281:O281" si="96">SUM(K276:K280)</f>
        <v>9.8000000000000007</v>
      </c>
      <c r="L281" s="75">
        <f t="shared" si="96"/>
        <v>9.1999999999999993</v>
      </c>
      <c r="M281" s="75">
        <f t="shared" si="96"/>
        <v>471</v>
      </c>
      <c r="N281" s="75">
        <f t="shared" si="96"/>
        <v>488.3</v>
      </c>
      <c r="O281" s="75">
        <f t="shared" si="96"/>
        <v>899.3</v>
      </c>
      <c r="P281" s="2044"/>
      <c r="Q281" s="2015"/>
      <c r="R281" s="185"/>
      <c r="S281" s="517"/>
      <c r="T281" s="34"/>
      <c r="U281" s="34"/>
      <c r="V281" s="34"/>
      <c r="W281" s="34"/>
      <c r="X281" s="34"/>
      <c r="Y281" s="34"/>
    </row>
    <row r="282" spans="1:25" ht="13.15" customHeight="1">
      <c r="A282" s="2745"/>
      <c r="B282" s="2748"/>
      <c r="C282" s="2751"/>
      <c r="D282" s="2752"/>
      <c r="E282" s="2753"/>
      <c r="F282" s="2760" t="s">
        <v>122</v>
      </c>
      <c r="G282" s="2542" t="s">
        <v>40</v>
      </c>
      <c r="H282" s="2544" t="s">
        <v>288</v>
      </c>
      <c r="I282" s="136" t="s">
        <v>79</v>
      </c>
      <c r="J282" s="204">
        <f>K282+M282</f>
        <v>0</v>
      </c>
      <c r="K282" s="205">
        <v>0</v>
      </c>
      <c r="L282" s="664">
        <v>0</v>
      </c>
      <c r="M282" s="1994">
        <v>0</v>
      </c>
      <c r="N282" s="269">
        <v>0</v>
      </c>
      <c r="O282" s="270">
        <v>0</v>
      </c>
      <c r="P282" s="2078" t="s">
        <v>82</v>
      </c>
      <c r="Q282" s="1886"/>
      <c r="R282" s="1888"/>
      <c r="S282" s="1890"/>
      <c r="T282" s="34"/>
      <c r="U282" s="34"/>
      <c r="V282" s="34"/>
      <c r="W282" s="34"/>
      <c r="X282" s="34"/>
      <c r="Y282" s="34"/>
    </row>
    <row r="283" spans="1:25">
      <c r="A283" s="2746"/>
      <c r="B283" s="2749"/>
      <c r="C283" s="2754"/>
      <c r="D283" s="2755"/>
      <c r="E283" s="2756"/>
      <c r="F283" s="2761"/>
      <c r="G283" s="2572"/>
      <c r="H283" s="2764"/>
      <c r="I283" s="97" t="s">
        <v>67</v>
      </c>
      <c r="J283" s="211">
        <f>K283+M283</f>
        <v>0</v>
      </c>
      <c r="K283" s="212">
        <v>0</v>
      </c>
      <c r="L283" s="200">
        <v>0</v>
      </c>
      <c r="M283" s="1995">
        <v>0</v>
      </c>
      <c r="N283" s="271">
        <v>0</v>
      </c>
      <c r="O283" s="272">
        <v>0</v>
      </c>
      <c r="P283" s="2079"/>
      <c r="Q283" s="1887"/>
      <c r="R283" s="1889"/>
      <c r="S283" s="1891"/>
      <c r="T283" s="34"/>
      <c r="U283" s="34"/>
      <c r="V283" s="34"/>
      <c r="W283" s="34"/>
      <c r="X283" s="34"/>
      <c r="Y283" s="34"/>
    </row>
    <row r="284" spans="1:25">
      <c r="A284" s="2746"/>
      <c r="B284" s="2749"/>
      <c r="C284" s="2754"/>
      <c r="D284" s="2755"/>
      <c r="E284" s="2756"/>
      <c r="F284" s="2761"/>
      <c r="G284" s="2763"/>
      <c r="H284" s="2765"/>
      <c r="I284" s="97" t="s">
        <v>36</v>
      </c>
      <c r="J284" s="211">
        <f t="shared" ref="J284:J286" si="97">K284+M284</f>
        <v>0</v>
      </c>
      <c r="K284" s="212">
        <v>0</v>
      </c>
      <c r="L284" s="200">
        <v>0</v>
      </c>
      <c r="M284" s="1995">
        <v>0</v>
      </c>
      <c r="N284" s="271">
        <v>0</v>
      </c>
      <c r="O284" s="272">
        <v>0</v>
      </c>
      <c r="P284" s="2079"/>
      <c r="Q284" s="2020"/>
      <c r="R284" s="515"/>
      <c r="S284" s="516"/>
      <c r="T284" s="34"/>
      <c r="U284" s="34"/>
      <c r="V284" s="34"/>
      <c r="W284" s="34"/>
      <c r="X284" s="34"/>
      <c r="Y284" s="34"/>
    </row>
    <row r="285" spans="1:25">
      <c r="A285" s="2746"/>
      <c r="B285" s="2749"/>
      <c r="C285" s="2754"/>
      <c r="D285" s="2755"/>
      <c r="E285" s="2756"/>
      <c r="F285" s="2761"/>
      <c r="G285" s="2763"/>
      <c r="H285" s="2763"/>
      <c r="I285" s="97" t="s">
        <v>403</v>
      </c>
      <c r="J285" s="211">
        <f t="shared" si="97"/>
        <v>0</v>
      </c>
      <c r="K285" s="212">
        <v>0</v>
      </c>
      <c r="L285" s="200">
        <v>0</v>
      </c>
      <c r="M285" s="1995">
        <v>0</v>
      </c>
      <c r="N285" s="271">
        <v>0</v>
      </c>
      <c r="O285" s="272">
        <v>0</v>
      </c>
      <c r="P285" s="2076"/>
      <c r="Q285" s="2020"/>
      <c r="R285" s="515"/>
      <c r="S285" s="516"/>
      <c r="T285" s="34"/>
      <c r="U285" s="34"/>
      <c r="V285" s="34"/>
      <c r="W285" s="34"/>
      <c r="X285" s="34"/>
      <c r="Y285" s="34"/>
    </row>
    <row r="286" spans="1:25">
      <c r="A286" s="2746"/>
      <c r="B286" s="2749"/>
      <c r="C286" s="2754"/>
      <c r="D286" s="2755"/>
      <c r="E286" s="2756"/>
      <c r="F286" s="2761"/>
      <c r="G286" s="2763"/>
      <c r="H286" s="2763"/>
      <c r="I286" s="31" t="s">
        <v>52</v>
      </c>
      <c r="J286" s="211">
        <f t="shared" si="97"/>
        <v>0</v>
      </c>
      <c r="K286" s="609">
        <v>0</v>
      </c>
      <c r="L286" s="676">
        <v>0</v>
      </c>
      <c r="M286" s="1999">
        <v>0</v>
      </c>
      <c r="N286" s="2000">
        <v>0</v>
      </c>
      <c r="O286" s="273">
        <v>0</v>
      </c>
      <c r="P286" s="2076"/>
      <c r="Q286" s="2020"/>
      <c r="R286" s="515"/>
      <c r="S286" s="516"/>
      <c r="T286" s="34"/>
      <c r="U286" s="34"/>
      <c r="V286" s="34"/>
      <c r="W286" s="34"/>
      <c r="X286" s="34"/>
      <c r="Y286" s="34"/>
    </row>
    <row r="287" spans="1:25" ht="13.5" thickBot="1">
      <c r="A287" s="2747"/>
      <c r="B287" s="2750"/>
      <c r="C287" s="2757"/>
      <c r="D287" s="2758"/>
      <c r="E287" s="2759"/>
      <c r="F287" s="2762"/>
      <c r="G287" s="2543"/>
      <c r="H287" s="2543"/>
      <c r="I287" s="15" t="s">
        <v>12</v>
      </c>
      <c r="J287" s="75">
        <f>SUM(J282:J286)</f>
        <v>0</v>
      </c>
      <c r="K287" s="75">
        <f t="shared" ref="K287:O287" si="98">SUM(K282:K286)</f>
        <v>0</v>
      </c>
      <c r="L287" s="75">
        <f t="shared" si="98"/>
        <v>0</v>
      </c>
      <c r="M287" s="75">
        <f t="shared" si="98"/>
        <v>0</v>
      </c>
      <c r="N287" s="75">
        <f t="shared" si="98"/>
        <v>0</v>
      </c>
      <c r="O287" s="75">
        <f t="shared" si="98"/>
        <v>0</v>
      </c>
      <c r="P287" s="245"/>
      <c r="Q287" s="2015"/>
      <c r="R287" s="185"/>
      <c r="S287" s="517"/>
      <c r="T287" s="34"/>
      <c r="U287" s="34"/>
      <c r="V287" s="34"/>
      <c r="W287" s="34"/>
      <c r="X287" s="34"/>
      <c r="Y287" s="34"/>
    </row>
    <row r="288" spans="1:25" ht="13.15" customHeight="1">
      <c r="A288" s="1868"/>
      <c r="B288" s="2775"/>
      <c r="C288" s="2751"/>
      <c r="D288" s="2752"/>
      <c r="E288" s="2753"/>
      <c r="F288" s="2777" t="s">
        <v>123</v>
      </c>
      <c r="G288" s="2542" t="s">
        <v>40</v>
      </c>
      <c r="H288" s="1882" t="s">
        <v>295</v>
      </c>
      <c r="I288" s="136" t="s">
        <v>79</v>
      </c>
      <c r="J288" s="204">
        <f>K288+M288</f>
        <v>0</v>
      </c>
      <c r="K288" s="205">
        <v>0</v>
      </c>
      <c r="L288" s="664">
        <v>0</v>
      </c>
      <c r="M288" s="1994">
        <v>0</v>
      </c>
      <c r="N288" s="269">
        <v>0</v>
      </c>
      <c r="O288" s="270">
        <v>0</v>
      </c>
      <c r="P288" s="2078" t="s">
        <v>90</v>
      </c>
      <c r="Q288" s="2024" t="s">
        <v>41</v>
      </c>
      <c r="R288" s="2025"/>
      <c r="S288" s="2080"/>
      <c r="T288" s="34"/>
      <c r="U288" s="34"/>
      <c r="V288" s="34"/>
      <c r="W288" s="34"/>
      <c r="X288" s="34"/>
      <c r="Y288" s="34"/>
    </row>
    <row r="289" spans="1:25">
      <c r="A289" s="1867"/>
      <c r="B289" s="2749"/>
      <c r="C289" s="2754"/>
      <c r="D289" s="2755"/>
      <c r="E289" s="2756"/>
      <c r="F289" s="2778"/>
      <c r="G289" s="2572"/>
      <c r="H289" s="1863"/>
      <c r="I289" s="97" t="s">
        <v>67</v>
      </c>
      <c r="J289" s="211">
        <f>K289+M289</f>
        <v>1004.7</v>
      </c>
      <c r="K289" s="212">
        <v>0</v>
      </c>
      <c r="L289" s="200">
        <v>0</v>
      </c>
      <c r="M289" s="1995">
        <v>1004.7</v>
      </c>
      <c r="N289" s="271">
        <v>421</v>
      </c>
      <c r="O289" s="272">
        <v>0</v>
      </c>
      <c r="P289" s="2079" t="s">
        <v>82</v>
      </c>
      <c r="Q289" s="2028"/>
      <c r="R289" s="2029" t="s">
        <v>41</v>
      </c>
      <c r="S289" s="2081"/>
      <c r="T289" s="34"/>
      <c r="U289" s="34"/>
      <c r="V289" s="34"/>
      <c r="W289" s="34"/>
      <c r="X289" s="34"/>
      <c r="Y289" s="34"/>
    </row>
    <row r="290" spans="1:25" ht="11.45" customHeight="1">
      <c r="A290" s="1867"/>
      <c r="B290" s="2749"/>
      <c r="C290" s="2754"/>
      <c r="D290" s="2755"/>
      <c r="E290" s="2756"/>
      <c r="F290" s="2778"/>
      <c r="G290" s="2763"/>
      <c r="H290" s="1863"/>
      <c r="I290" s="97" t="s">
        <v>36</v>
      </c>
      <c r="J290" s="211">
        <f t="shared" ref="J290:J292" si="99">K290+M290</f>
        <v>0</v>
      </c>
      <c r="K290" s="212">
        <v>0</v>
      </c>
      <c r="L290" s="200">
        <v>0</v>
      </c>
      <c r="M290" s="1995">
        <v>0</v>
      </c>
      <c r="N290" s="271">
        <v>74.599999999999994</v>
      </c>
      <c r="O290" s="272">
        <v>0</v>
      </c>
      <c r="P290" s="2079"/>
      <c r="Q290" s="2031"/>
      <c r="R290" s="2032"/>
      <c r="S290" s="2082"/>
      <c r="T290" s="34"/>
      <c r="U290" s="34"/>
      <c r="V290" s="34"/>
      <c r="W290" s="34"/>
      <c r="X290" s="34"/>
      <c r="Y290" s="34"/>
    </row>
    <row r="291" spans="1:25">
      <c r="A291" s="1867"/>
      <c r="B291" s="2749"/>
      <c r="C291" s="2754"/>
      <c r="D291" s="2755"/>
      <c r="E291" s="2756"/>
      <c r="F291" s="2778"/>
      <c r="G291" s="2763"/>
      <c r="H291" s="1863"/>
      <c r="I291" s="97" t="s">
        <v>403</v>
      </c>
      <c r="J291" s="211">
        <f t="shared" si="99"/>
        <v>177.9</v>
      </c>
      <c r="K291" s="212">
        <v>10</v>
      </c>
      <c r="L291" s="200">
        <v>0</v>
      </c>
      <c r="M291" s="1995">
        <v>167.9</v>
      </c>
      <c r="N291" s="271">
        <v>0</v>
      </c>
      <c r="O291" s="272">
        <v>0</v>
      </c>
      <c r="P291" s="1511"/>
      <c r="Q291" s="2020"/>
      <c r="R291" s="515"/>
      <c r="S291" s="516"/>
      <c r="T291" s="34"/>
      <c r="U291" s="34"/>
      <c r="V291" s="34"/>
      <c r="W291" s="34"/>
      <c r="X291" s="34"/>
      <c r="Y291" s="34"/>
    </row>
    <row r="292" spans="1:25" ht="12.6" customHeight="1">
      <c r="A292" s="1867"/>
      <c r="B292" s="2749"/>
      <c r="C292" s="2754"/>
      <c r="D292" s="2755"/>
      <c r="E292" s="2756"/>
      <c r="F292" s="2778"/>
      <c r="G292" s="2763"/>
      <c r="H292" s="1863"/>
      <c r="I292" s="31" t="s">
        <v>52</v>
      </c>
      <c r="J292" s="211">
        <f t="shared" si="99"/>
        <v>0</v>
      </c>
      <c r="K292" s="609">
        <v>0</v>
      </c>
      <c r="L292" s="676">
        <v>0</v>
      </c>
      <c r="M292" s="1999">
        <v>0</v>
      </c>
      <c r="N292" s="2000">
        <v>0</v>
      </c>
      <c r="O292" s="273">
        <v>0</v>
      </c>
      <c r="P292" s="1511"/>
      <c r="Q292" s="2020"/>
      <c r="R292" s="515"/>
      <c r="S292" s="516"/>
      <c r="T292" s="34"/>
      <c r="U292" s="34"/>
      <c r="V292" s="34"/>
      <c r="W292" s="34"/>
      <c r="X292" s="34"/>
      <c r="Y292" s="34"/>
    </row>
    <row r="293" spans="1:25" ht="13.5" thickBot="1">
      <c r="A293" s="1869"/>
      <c r="B293" s="2776"/>
      <c r="C293" s="2757"/>
      <c r="D293" s="2758"/>
      <c r="E293" s="2759"/>
      <c r="F293" s="2779"/>
      <c r="G293" s="2543"/>
      <c r="H293" s="1883"/>
      <c r="I293" s="15" t="s">
        <v>12</v>
      </c>
      <c r="J293" s="75">
        <f>SUM(J288:J292)</f>
        <v>1182.6000000000001</v>
      </c>
      <c r="K293" s="75">
        <f t="shared" ref="K293:O293" si="100">SUM(K288:K292)</f>
        <v>10</v>
      </c>
      <c r="L293" s="75">
        <f t="shared" si="100"/>
        <v>0</v>
      </c>
      <c r="M293" s="75">
        <f t="shared" si="100"/>
        <v>1172.6000000000001</v>
      </c>
      <c r="N293" s="75">
        <f t="shared" si="100"/>
        <v>495.6</v>
      </c>
      <c r="O293" s="75">
        <f t="shared" si="100"/>
        <v>0</v>
      </c>
      <c r="P293" s="2022"/>
      <c r="Q293" s="2015"/>
      <c r="R293" s="185"/>
      <c r="S293" s="517"/>
      <c r="T293" s="34"/>
      <c r="U293" s="34"/>
      <c r="V293" s="34"/>
      <c r="W293" s="34"/>
      <c r="X293" s="34"/>
      <c r="Y293" s="34"/>
    </row>
    <row r="294" spans="1:25" ht="13.15" customHeight="1">
      <c r="A294" s="2745"/>
      <c r="B294" s="2748"/>
      <c r="C294" s="2751"/>
      <c r="D294" s="2752"/>
      <c r="E294" s="2753"/>
      <c r="F294" s="2760" t="s">
        <v>207</v>
      </c>
      <c r="G294" s="2542" t="s">
        <v>40</v>
      </c>
      <c r="H294" s="2544" t="s">
        <v>66</v>
      </c>
      <c r="I294" s="136" t="s">
        <v>79</v>
      </c>
      <c r="J294" s="204">
        <f>K294+M294</f>
        <v>0</v>
      </c>
      <c r="K294" s="205">
        <v>0</v>
      </c>
      <c r="L294" s="2013">
        <v>0</v>
      </c>
      <c r="M294" s="1994">
        <v>0</v>
      </c>
      <c r="N294" s="269">
        <v>0</v>
      </c>
      <c r="O294" s="270">
        <v>0</v>
      </c>
      <c r="P294" s="2002"/>
      <c r="Q294" s="1886"/>
      <c r="R294" s="1888"/>
      <c r="S294" s="1890"/>
      <c r="T294" s="34"/>
      <c r="U294" s="34"/>
      <c r="V294" s="34"/>
      <c r="W294" s="34"/>
      <c r="X294" s="34"/>
      <c r="Y294" s="34"/>
    </row>
    <row r="295" spans="1:25">
      <c r="A295" s="2746"/>
      <c r="B295" s="2749"/>
      <c r="C295" s="2754"/>
      <c r="D295" s="2755"/>
      <c r="E295" s="2756"/>
      <c r="F295" s="2761"/>
      <c r="G295" s="2572"/>
      <c r="H295" s="2764"/>
      <c r="I295" s="97" t="s">
        <v>67</v>
      </c>
      <c r="J295" s="211">
        <f>K295+M295</f>
        <v>0</v>
      </c>
      <c r="K295" s="212">
        <v>0</v>
      </c>
      <c r="L295" s="2054">
        <v>0</v>
      </c>
      <c r="M295" s="1995">
        <v>0</v>
      </c>
      <c r="N295" s="271">
        <v>0</v>
      </c>
      <c r="O295" s="272">
        <v>0</v>
      </c>
      <c r="P295" s="2021"/>
      <c r="Q295" s="1887"/>
      <c r="R295" s="1889"/>
      <c r="S295" s="1891"/>
      <c r="T295" s="34"/>
      <c r="U295" s="34"/>
      <c r="V295" s="34"/>
      <c r="W295" s="34"/>
      <c r="X295" s="34"/>
      <c r="Y295" s="34"/>
    </row>
    <row r="296" spans="1:25">
      <c r="A296" s="2746"/>
      <c r="B296" s="2749"/>
      <c r="C296" s="2754"/>
      <c r="D296" s="2755"/>
      <c r="E296" s="2756"/>
      <c r="F296" s="2761"/>
      <c r="G296" s="2763"/>
      <c r="H296" s="2765"/>
      <c r="I296" s="97" t="s">
        <v>36</v>
      </c>
      <c r="J296" s="211">
        <f>K296+M296</f>
        <v>0</v>
      </c>
      <c r="K296" s="2083"/>
      <c r="L296" s="675"/>
      <c r="M296" s="2084"/>
      <c r="N296" s="271"/>
      <c r="O296" s="272"/>
      <c r="P296" s="2021"/>
      <c r="Q296" s="2020"/>
      <c r="R296" s="515"/>
      <c r="S296" s="516"/>
      <c r="T296" s="34"/>
      <c r="U296" s="34"/>
      <c r="V296" s="34"/>
      <c r="W296" s="34"/>
      <c r="X296" s="34"/>
      <c r="Y296" s="34"/>
    </row>
    <row r="297" spans="1:25" ht="11.45" customHeight="1" thickBot="1">
      <c r="A297" s="2747"/>
      <c r="B297" s="2750"/>
      <c r="C297" s="2757"/>
      <c r="D297" s="2758"/>
      <c r="E297" s="2759"/>
      <c r="F297" s="2762"/>
      <c r="G297" s="2543"/>
      <c r="H297" s="2543"/>
      <c r="I297" s="15" t="s">
        <v>12</v>
      </c>
      <c r="J297" s="75">
        <f t="shared" ref="J297:O297" si="101">SUM(J294:J296)</f>
        <v>0</v>
      </c>
      <c r="K297" s="76">
        <f t="shared" si="101"/>
        <v>0</v>
      </c>
      <c r="L297" s="77">
        <f t="shared" si="101"/>
        <v>0</v>
      </c>
      <c r="M297" s="78">
        <f t="shared" si="101"/>
        <v>0</v>
      </c>
      <c r="N297" s="79">
        <f t="shared" si="101"/>
        <v>0</v>
      </c>
      <c r="O297" s="80">
        <f t="shared" si="101"/>
        <v>0</v>
      </c>
      <c r="P297" s="2022"/>
      <c r="Q297" s="2015"/>
      <c r="R297" s="185"/>
      <c r="S297" s="517"/>
      <c r="T297" s="34"/>
      <c r="U297" s="34"/>
      <c r="V297" s="34"/>
      <c r="W297" s="34"/>
      <c r="X297" s="34"/>
      <c r="Y297" s="34"/>
    </row>
    <row r="298" spans="1:25" ht="1.1499999999999999" hidden="1" customHeight="1" thickBot="1">
      <c r="A298" s="2745"/>
      <c r="B298" s="2748"/>
      <c r="C298" s="1884"/>
      <c r="D298" s="1884"/>
      <c r="E298" s="1884"/>
      <c r="F298" s="2760" t="s">
        <v>231</v>
      </c>
      <c r="G298" s="2542" t="s">
        <v>40</v>
      </c>
      <c r="H298" s="2544" t="s">
        <v>295</v>
      </c>
      <c r="I298" s="136" t="s">
        <v>79</v>
      </c>
      <c r="J298" s="204">
        <f>K298+M298</f>
        <v>0</v>
      </c>
      <c r="K298" s="205">
        <v>0</v>
      </c>
      <c r="L298" s="664">
        <v>0</v>
      </c>
      <c r="M298" s="1994">
        <v>0</v>
      </c>
      <c r="N298" s="269">
        <v>0</v>
      </c>
      <c r="O298" s="270">
        <v>0</v>
      </c>
      <c r="P298" s="2002" t="s">
        <v>243</v>
      </c>
      <c r="Q298" s="1886"/>
      <c r="R298" s="1888"/>
      <c r="S298" s="1890"/>
      <c r="T298" s="34"/>
      <c r="U298" s="34"/>
      <c r="V298" s="34"/>
      <c r="W298" s="34"/>
      <c r="X298" s="34"/>
      <c r="Y298" s="34"/>
    </row>
    <row r="299" spans="1:25" ht="13.9" hidden="1" customHeight="1" thickBot="1">
      <c r="A299" s="2746"/>
      <c r="B299" s="2749"/>
      <c r="C299" s="1881"/>
      <c r="D299" s="1881"/>
      <c r="E299" s="1881"/>
      <c r="F299" s="2761"/>
      <c r="G299" s="2572"/>
      <c r="H299" s="2764"/>
      <c r="I299" s="97" t="s">
        <v>67</v>
      </c>
      <c r="J299" s="211">
        <f>K299+M299</f>
        <v>0</v>
      </c>
      <c r="K299" s="212">
        <v>0</v>
      </c>
      <c r="L299" s="200">
        <v>0</v>
      </c>
      <c r="M299" s="1995">
        <v>0</v>
      </c>
      <c r="N299" s="271">
        <v>0</v>
      </c>
      <c r="O299" s="272">
        <v>0</v>
      </c>
      <c r="P299" s="2021"/>
      <c r="Q299" s="1887"/>
      <c r="R299" s="1889"/>
      <c r="S299" s="1891"/>
      <c r="T299" s="34"/>
      <c r="U299" s="34"/>
      <c r="V299" s="34"/>
      <c r="W299" s="34"/>
      <c r="X299" s="34"/>
      <c r="Y299" s="34"/>
    </row>
    <row r="300" spans="1:25" ht="13.9" hidden="1" customHeight="1" thickBot="1">
      <c r="A300" s="2746"/>
      <c r="B300" s="2749"/>
      <c r="C300" s="1881"/>
      <c r="D300" s="1881"/>
      <c r="E300" s="1881"/>
      <c r="F300" s="2761"/>
      <c r="G300" s="2763"/>
      <c r="H300" s="2765"/>
      <c r="I300" s="97" t="s">
        <v>36</v>
      </c>
      <c r="J300" s="211">
        <f t="shared" ref="J300:J302" si="102">K300+M300</f>
        <v>0</v>
      </c>
      <c r="K300" s="212">
        <v>0</v>
      </c>
      <c r="L300" s="200">
        <v>0</v>
      </c>
      <c r="M300" s="1995">
        <v>0</v>
      </c>
      <c r="N300" s="271">
        <v>0</v>
      </c>
      <c r="O300" s="272">
        <v>0</v>
      </c>
      <c r="P300" s="2021"/>
      <c r="Q300" s="2020"/>
      <c r="R300" s="515"/>
      <c r="S300" s="516"/>
      <c r="T300" s="34"/>
      <c r="U300" s="34"/>
      <c r="V300" s="34"/>
      <c r="W300" s="34"/>
      <c r="X300" s="34"/>
      <c r="Y300" s="34"/>
    </row>
    <row r="301" spans="1:25" ht="13.9" hidden="1" customHeight="1" thickBot="1">
      <c r="A301" s="2746"/>
      <c r="B301" s="2749"/>
      <c r="C301" s="1881"/>
      <c r="D301" s="1881"/>
      <c r="E301" s="1881"/>
      <c r="F301" s="2761"/>
      <c r="G301" s="2763"/>
      <c r="H301" s="2763"/>
      <c r="I301" s="97" t="s">
        <v>403</v>
      </c>
      <c r="J301" s="211">
        <f t="shared" si="102"/>
        <v>0</v>
      </c>
      <c r="K301" s="212">
        <v>0</v>
      </c>
      <c r="L301" s="200">
        <v>0</v>
      </c>
      <c r="M301" s="1995">
        <v>0</v>
      </c>
      <c r="N301" s="271">
        <v>0</v>
      </c>
      <c r="O301" s="272">
        <v>0</v>
      </c>
      <c r="P301" s="1511"/>
      <c r="Q301" s="2020"/>
      <c r="R301" s="515"/>
      <c r="S301" s="516"/>
      <c r="T301" s="34"/>
      <c r="U301" s="34"/>
      <c r="V301" s="34"/>
      <c r="W301" s="34"/>
      <c r="X301" s="34"/>
      <c r="Y301" s="34"/>
    </row>
    <row r="302" spans="1:25" ht="13.9" hidden="1" customHeight="1" thickBot="1">
      <c r="A302" s="2746"/>
      <c r="B302" s="2749"/>
      <c r="C302" s="1881"/>
      <c r="D302" s="1881"/>
      <c r="E302" s="1881"/>
      <c r="F302" s="2761"/>
      <c r="G302" s="2763"/>
      <c r="H302" s="2763"/>
      <c r="I302" s="31" t="s">
        <v>52</v>
      </c>
      <c r="J302" s="211">
        <f t="shared" si="102"/>
        <v>0</v>
      </c>
      <c r="K302" s="609">
        <v>0</v>
      </c>
      <c r="L302" s="676">
        <v>0</v>
      </c>
      <c r="M302" s="1999">
        <v>0</v>
      </c>
      <c r="N302" s="2000">
        <v>0</v>
      </c>
      <c r="O302" s="273">
        <v>0</v>
      </c>
      <c r="P302" s="1511"/>
      <c r="Q302" s="2020"/>
      <c r="R302" s="515"/>
      <c r="S302" s="516"/>
      <c r="T302" s="34"/>
      <c r="U302" s="34"/>
      <c r="V302" s="34"/>
      <c r="W302" s="34"/>
      <c r="X302" s="34"/>
      <c r="Y302" s="34"/>
    </row>
    <row r="303" spans="1:25" ht="13.9" hidden="1" customHeight="1" thickBot="1">
      <c r="A303" s="2747"/>
      <c r="B303" s="2750"/>
      <c r="C303" s="1885"/>
      <c r="D303" s="1885"/>
      <c r="E303" s="1885"/>
      <c r="F303" s="2762"/>
      <c r="G303" s="2543"/>
      <c r="H303" s="2543"/>
      <c r="I303" s="15" t="s">
        <v>12</v>
      </c>
      <c r="J303" s="75">
        <f>SUM(J298:J302)</f>
        <v>0</v>
      </c>
      <c r="K303" s="75">
        <f t="shared" ref="K303:O303" si="103">SUM(K298:K302)</f>
        <v>0</v>
      </c>
      <c r="L303" s="75">
        <f t="shared" si="103"/>
        <v>0</v>
      </c>
      <c r="M303" s="75">
        <f t="shared" si="103"/>
        <v>0</v>
      </c>
      <c r="N303" s="75">
        <f t="shared" si="103"/>
        <v>0</v>
      </c>
      <c r="O303" s="75">
        <f t="shared" si="103"/>
        <v>0</v>
      </c>
      <c r="P303" s="2022"/>
      <c r="Q303" s="2015"/>
      <c r="R303" s="1922"/>
      <c r="S303" s="517"/>
      <c r="T303" s="34"/>
      <c r="U303" s="34"/>
      <c r="V303" s="34"/>
      <c r="W303" s="34"/>
      <c r="X303" s="34"/>
      <c r="Y303" s="34"/>
    </row>
    <row r="304" spans="1:25" ht="0.6" hidden="1" customHeight="1" thickBot="1">
      <c r="A304" s="2745"/>
      <c r="B304" s="2748"/>
      <c r="C304" s="1884"/>
      <c r="D304" s="1884"/>
      <c r="E304" s="1884"/>
      <c r="F304" s="2760" t="s">
        <v>124</v>
      </c>
      <c r="G304" s="2542" t="s">
        <v>40</v>
      </c>
      <c r="H304" s="2544" t="s">
        <v>102</v>
      </c>
      <c r="I304" s="136" t="s">
        <v>79</v>
      </c>
      <c r="J304" s="204">
        <f>K304+M304</f>
        <v>0</v>
      </c>
      <c r="K304" s="205">
        <v>0</v>
      </c>
      <c r="L304" s="672"/>
      <c r="M304" s="1994">
        <v>0</v>
      </c>
      <c r="N304" s="81">
        <v>0</v>
      </c>
      <c r="O304" s="1051">
        <v>0</v>
      </c>
      <c r="P304" s="2021" t="s">
        <v>82</v>
      </c>
      <c r="Q304" s="2020" t="s">
        <v>41</v>
      </c>
      <c r="R304" s="1888"/>
      <c r="S304" s="1890"/>
      <c r="T304" s="34"/>
      <c r="U304" s="34"/>
      <c r="V304" s="34"/>
      <c r="W304" s="34"/>
      <c r="X304" s="34"/>
      <c r="Y304" s="34"/>
    </row>
    <row r="305" spans="1:25" ht="13.9" hidden="1" customHeight="1" thickBot="1">
      <c r="A305" s="2746"/>
      <c r="B305" s="2749"/>
      <c r="C305" s="1881"/>
      <c r="D305" s="1881"/>
      <c r="E305" s="1881"/>
      <c r="F305" s="2761"/>
      <c r="G305" s="2572"/>
      <c r="H305" s="2764"/>
      <c r="I305" s="97" t="s">
        <v>67</v>
      </c>
      <c r="J305" s="211">
        <f>K305+M305</f>
        <v>0</v>
      </c>
      <c r="K305" s="212">
        <v>0</v>
      </c>
      <c r="L305" s="675"/>
      <c r="M305" s="1995">
        <v>0</v>
      </c>
      <c r="N305" s="82">
        <v>0</v>
      </c>
      <c r="O305" s="214">
        <v>0</v>
      </c>
      <c r="P305" s="2021"/>
      <c r="Q305" s="1887"/>
      <c r="R305" s="1889"/>
      <c r="S305" s="1891"/>
      <c r="T305" s="34"/>
      <c r="U305" s="34"/>
      <c r="V305" s="34"/>
      <c r="W305" s="34"/>
      <c r="X305" s="34"/>
      <c r="Y305" s="34"/>
    </row>
    <row r="306" spans="1:25" ht="13.9" hidden="1" customHeight="1" thickBot="1">
      <c r="A306" s="2746"/>
      <c r="B306" s="2749"/>
      <c r="C306" s="1881"/>
      <c r="D306" s="1881"/>
      <c r="E306" s="1881"/>
      <c r="F306" s="2761"/>
      <c r="G306" s="2763"/>
      <c r="H306" s="2765"/>
      <c r="I306" s="97" t="s">
        <v>36</v>
      </c>
      <c r="J306" s="211">
        <f>K306+M306</f>
        <v>0</v>
      </c>
      <c r="K306" s="212">
        <v>0</v>
      </c>
      <c r="L306" s="200">
        <v>0</v>
      </c>
      <c r="M306" s="1995">
        <v>0</v>
      </c>
      <c r="N306" s="82">
        <v>0</v>
      </c>
      <c r="O306" s="214">
        <v>0</v>
      </c>
      <c r="P306" s="2021"/>
      <c r="Q306" s="2020"/>
      <c r="R306" s="515"/>
      <c r="S306" s="516"/>
      <c r="T306" s="34"/>
      <c r="U306" s="34"/>
      <c r="V306" s="34"/>
      <c r="W306" s="34"/>
      <c r="X306" s="34"/>
      <c r="Y306" s="34"/>
    </row>
    <row r="307" spans="1:25" ht="13.9" hidden="1" customHeight="1" thickBot="1">
      <c r="A307" s="2747"/>
      <c r="B307" s="2750"/>
      <c r="C307" s="1885"/>
      <c r="D307" s="1885"/>
      <c r="E307" s="1885"/>
      <c r="F307" s="2762"/>
      <c r="G307" s="2543"/>
      <c r="H307" s="2543"/>
      <c r="I307" s="15" t="s">
        <v>12</v>
      </c>
      <c r="J307" s="75">
        <f t="shared" ref="J307:O307" si="104">SUM(J304:J306)</f>
        <v>0</v>
      </c>
      <c r="K307" s="76">
        <f t="shared" si="104"/>
        <v>0</v>
      </c>
      <c r="L307" s="77">
        <f t="shared" si="104"/>
        <v>0</v>
      </c>
      <c r="M307" s="78">
        <f t="shared" si="104"/>
        <v>0</v>
      </c>
      <c r="N307" s="78">
        <f t="shared" si="104"/>
        <v>0</v>
      </c>
      <c r="O307" s="80">
        <f t="shared" si="104"/>
        <v>0</v>
      </c>
      <c r="P307" s="2022"/>
      <c r="Q307" s="2015"/>
      <c r="R307" s="185"/>
      <c r="S307" s="517"/>
      <c r="T307" s="34"/>
      <c r="U307" s="34"/>
      <c r="V307" s="34"/>
      <c r="W307" s="34"/>
      <c r="X307" s="34"/>
      <c r="Y307" s="34"/>
    </row>
    <row r="308" spans="1:25" ht="1.1499999999999999" hidden="1" customHeight="1" thickBot="1">
      <c r="A308" s="2745"/>
      <c r="B308" s="2748"/>
      <c r="C308" s="1884"/>
      <c r="D308" s="1884"/>
      <c r="E308" s="1884"/>
      <c r="F308" s="2760" t="s">
        <v>125</v>
      </c>
      <c r="G308" s="2542" t="s">
        <v>40</v>
      </c>
      <c r="H308" s="2544" t="s">
        <v>102</v>
      </c>
      <c r="I308" s="136" t="s">
        <v>79</v>
      </c>
      <c r="J308" s="204">
        <f>K308+M308</f>
        <v>0</v>
      </c>
      <c r="K308" s="205">
        <v>0</v>
      </c>
      <c r="L308" s="672"/>
      <c r="M308" s="1994">
        <v>0</v>
      </c>
      <c r="N308" s="81">
        <v>0</v>
      </c>
      <c r="O308" s="1051">
        <v>0</v>
      </c>
      <c r="P308" s="2002" t="s">
        <v>81</v>
      </c>
      <c r="Q308" s="1886"/>
      <c r="R308" s="1888"/>
      <c r="S308" s="1890"/>
      <c r="T308" s="34"/>
      <c r="U308" s="34"/>
      <c r="V308" s="34"/>
      <c r="W308" s="34"/>
      <c r="X308" s="34"/>
      <c r="Y308" s="34"/>
    </row>
    <row r="309" spans="1:25" ht="13.9" hidden="1" customHeight="1" thickBot="1">
      <c r="A309" s="2746"/>
      <c r="B309" s="2749"/>
      <c r="C309" s="1881"/>
      <c r="D309" s="1881"/>
      <c r="E309" s="1881"/>
      <c r="F309" s="2761"/>
      <c r="G309" s="2572"/>
      <c r="H309" s="2764"/>
      <c r="I309" s="97" t="s">
        <v>67</v>
      </c>
      <c r="J309" s="211">
        <f>K309+M309</f>
        <v>0</v>
      </c>
      <c r="K309" s="212">
        <v>0</v>
      </c>
      <c r="L309" s="675"/>
      <c r="M309" s="1995">
        <v>0</v>
      </c>
      <c r="N309" s="82">
        <v>0</v>
      </c>
      <c r="O309" s="214">
        <v>0</v>
      </c>
      <c r="P309" s="2021" t="s">
        <v>82</v>
      </c>
      <c r="Q309" s="1887"/>
      <c r="R309" s="1889"/>
      <c r="S309" s="1891"/>
      <c r="T309" s="34"/>
      <c r="U309" s="34"/>
      <c r="V309" s="34"/>
      <c r="W309" s="34"/>
      <c r="X309" s="34"/>
      <c r="Y309" s="34"/>
    </row>
    <row r="310" spans="1:25" ht="13.9" hidden="1" customHeight="1" thickBot="1">
      <c r="A310" s="2746"/>
      <c r="B310" s="2749"/>
      <c r="C310" s="1881"/>
      <c r="D310" s="1881"/>
      <c r="E310" s="1881"/>
      <c r="F310" s="2761"/>
      <c r="G310" s="2763"/>
      <c r="H310" s="2765"/>
      <c r="I310" s="97" t="s">
        <v>36</v>
      </c>
      <c r="J310" s="211">
        <f>K310+M310</f>
        <v>0</v>
      </c>
      <c r="K310" s="212">
        <v>0</v>
      </c>
      <c r="L310" s="200">
        <v>0</v>
      </c>
      <c r="M310" s="1995">
        <v>0</v>
      </c>
      <c r="N310" s="82">
        <v>0</v>
      </c>
      <c r="O310" s="214">
        <v>0</v>
      </c>
      <c r="P310" s="2021"/>
      <c r="Q310" s="2020"/>
      <c r="R310" s="515"/>
      <c r="S310" s="516"/>
      <c r="T310" s="34"/>
      <c r="U310" s="34"/>
      <c r="V310" s="34"/>
      <c r="W310" s="34"/>
      <c r="X310" s="34"/>
      <c r="Y310" s="34"/>
    </row>
    <row r="311" spans="1:25" ht="13.9" hidden="1" customHeight="1" thickBot="1">
      <c r="A311" s="2746"/>
      <c r="B311" s="2749"/>
      <c r="C311" s="1881"/>
      <c r="D311" s="1881"/>
      <c r="E311" s="1881"/>
      <c r="F311" s="2761"/>
      <c r="G311" s="2763"/>
      <c r="H311" s="2763"/>
      <c r="I311" s="31"/>
      <c r="J311" s="2056"/>
      <c r="K311" s="2057"/>
      <c r="L311" s="2058"/>
      <c r="M311" s="2059"/>
      <c r="N311" s="2060"/>
      <c r="O311" s="2061"/>
      <c r="P311" s="2021"/>
      <c r="Q311" s="2020"/>
      <c r="R311" s="515"/>
      <c r="S311" s="516"/>
      <c r="T311" s="34"/>
      <c r="U311" s="34"/>
      <c r="V311" s="34"/>
      <c r="W311" s="34"/>
      <c r="X311" s="34"/>
      <c r="Y311" s="34"/>
    </row>
    <row r="312" spans="1:25" ht="13.9" hidden="1" customHeight="1" thickBot="1">
      <c r="A312" s="2747"/>
      <c r="B312" s="2750"/>
      <c r="C312" s="1885"/>
      <c r="D312" s="1885"/>
      <c r="E312" s="1885"/>
      <c r="F312" s="2762"/>
      <c r="G312" s="2543"/>
      <c r="H312" s="2543"/>
      <c r="I312" s="15" t="s">
        <v>12</v>
      </c>
      <c r="J312" s="75">
        <f t="shared" ref="J312:O312" si="105">SUM(J308:J310)</f>
        <v>0</v>
      </c>
      <c r="K312" s="76">
        <f t="shared" si="105"/>
        <v>0</v>
      </c>
      <c r="L312" s="77">
        <f t="shared" si="105"/>
        <v>0</v>
      </c>
      <c r="M312" s="78">
        <f t="shared" si="105"/>
        <v>0</v>
      </c>
      <c r="N312" s="78">
        <f t="shared" si="105"/>
        <v>0</v>
      </c>
      <c r="O312" s="78">
        <f t="shared" si="105"/>
        <v>0</v>
      </c>
      <c r="P312" s="2022"/>
      <c r="Q312" s="2015"/>
      <c r="R312" s="185"/>
      <c r="S312" s="517"/>
      <c r="T312" s="34"/>
      <c r="U312" s="34"/>
      <c r="V312" s="34"/>
      <c r="W312" s="34"/>
      <c r="X312" s="34"/>
      <c r="Y312" s="34"/>
    </row>
    <row r="313" spans="1:25">
      <c r="A313" s="2745"/>
      <c r="B313" s="2748"/>
      <c r="C313" s="2751"/>
      <c r="D313" s="2752"/>
      <c r="E313" s="2753"/>
      <c r="F313" s="2760" t="s">
        <v>126</v>
      </c>
      <c r="G313" s="2542" t="s">
        <v>40</v>
      </c>
      <c r="H313" s="2544" t="s">
        <v>288</v>
      </c>
      <c r="I313" s="136" t="s">
        <v>79</v>
      </c>
      <c r="J313" s="204">
        <f>K313+M313</f>
        <v>0</v>
      </c>
      <c r="K313" s="205">
        <v>0</v>
      </c>
      <c r="L313" s="664">
        <v>0</v>
      </c>
      <c r="M313" s="1994">
        <v>0</v>
      </c>
      <c r="N313" s="269">
        <v>0</v>
      </c>
      <c r="O313" s="270">
        <v>0</v>
      </c>
      <c r="P313" s="2002" t="s">
        <v>82</v>
      </c>
      <c r="Q313" s="1886" t="s">
        <v>41</v>
      </c>
      <c r="R313" s="1888"/>
      <c r="S313" s="1890"/>
      <c r="T313" s="34"/>
      <c r="U313" s="34"/>
      <c r="V313" s="34"/>
      <c r="W313" s="34"/>
      <c r="X313" s="34"/>
      <c r="Y313" s="34"/>
    </row>
    <row r="314" spans="1:25">
      <c r="A314" s="2746"/>
      <c r="B314" s="2749"/>
      <c r="C314" s="2754"/>
      <c r="D314" s="2755"/>
      <c r="E314" s="2756"/>
      <c r="F314" s="2761"/>
      <c r="G314" s="2572"/>
      <c r="H314" s="2764"/>
      <c r="I314" s="97" t="s">
        <v>67</v>
      </c>
      <c r="J314" s="211">
        <f>K314+M314</f>
        <v>0</v>
      </c>
      <c r="K314" s="212">
        <v>0</v>
      </c>
      <c r="L314" s="200">
        <v>0</v>
      </c>
      <c r="M314" s="1995">
        <v>0</v>
      </c>
      <c r="N314" s="271">
        <v>0</v>
      </c>
      <c r="O314" s="272">
        <v>0</v>
      </c>
      <c r="P314" s="2021"/>
      <c r="Q314" s="1887"/>
      <c r="R314" s="1889"/>
      <c r="S314" s="1891"/>
      <c r="T314" s="34"/>
      <c r="U314" s="34"/>
      <c r="V314" s="34"/>
      <c r="W314" s="34"/>
      <c r="X314" s="34"/>
      <c r="Y314" s="34"/>
    </row>
    <row r="315" spans="1:25">
      <c r="A315" s="2746"/>
      <c r="B315" s="2749"/>
      <c r="C315" s="2754"/>
      <c r="D315" s="2755"/>
      <c r="E315" s="2756"/>
      <c r="F315" s="2761"/>
      <c r="G315" s="2763"/>
      <c r="H315" s="2765"/>
      <c r="I315" s="97" t="s">
        <v>36</v>
      </c>
      <c r="J315" s="211">
        <f t="shared" ref="J315:J317" si="106">K315+M315</f>
        <v>0</v>
      </c>
      <c r="K315" s="212">
        <v>0</v>
      </c>
      <c r="L315" s="200">
        <v>0</v>
      </c>
      <c r="M315" s="1995">
        <v>0</v>
      </c>
      <c r="N315" s="271">
        <v>0</v>
      </c>
      <c r="O315" s="272">
        <v>0</v>
      </c>
      <c r="P315" s="2021"/>
      <c r="Q315" s="2020"/>
      <c r="R315" s="515"/>
      <c r="S315" s="516"/>
      <c r="T315" s="34"/>
      <c r="U315" s="34"/>
      <c r="V315" s="34"/>
      <c r="W315" s="34"/>
      <c r="X315" s="34"/>
      <c r="Y315" s="34"/>
    </row>
    <row r="316" spans="1:25">
      <c r="A316" s="2746"/>
      <c r="B316" s="2749"/>
      <c r="C316" s="2754"/>
      <c r="D316" s="2755"/>
      <c r="E316" s="2756"/>
      <c r="F316" s="2761"/>
      <c r="G316" s="2763"/>
      <c r="H316" s="2763"/>
      <c r="I316" s="97" t="s">
        <v>403</v>
      </c>
      <c r="J316" s="211">
        <f t="shared" si="106"/>
        <v>0</v>
      </c>
      <c r="K316" s="212">
        <v>0</v>
      </c>
      <c r="L316" s="200">
        <v>0</v>
      </c>
      <c r="M316" s="1995">
        <v>0</v>
      </c>
      <c r="N316" s="271">
        <v>0</v>
      </c>
      <c r="O316" s="272">
        <v>0</v>
      </c>
      <c r="P316" s="1511"/>
      <c r="Q316" s="2020"/>
      <c r="R316" s="515"/>
      <c r="S316" s="516"/>
      <c r="T316" s="34"/>
      <c r="U316" s="34"/>
      <c r="V316" s="34"/>
      <c r="W316" s="34"/>
      <c r="X316" s="34"/>
      <c r="Y316" s="34"/>
    </row>
    <row r="317" spans="1:25">
      <c r="A317" s="2746"/>
      <c r="B317" s="2749"/>
      <c r="C317" s="2754"/>
      <c r="D317" s="2755"/>
      <c r="E317" s="2756"/>
      <c r="F317" s="2761"/>
      <c r="G317" s="2763"/>
      <c r="H317" s="2763"/>
      <c r="I317" s="31" t="s">
        <v>52</v>
      </c>
      <c r="J317" s="211">
        <f t="shared" si="106"/>
        <v>0</v>
      </c>
      <c r="K317" s="609">
        <v>0</v>
      </c>
      <c r="L317" s="676">
        <v>0</v>
      </c>
      <c r="M317" s="1999">
        <v>0</v>
      </c>
      <c r="N317" s="2000">
        <v>0</v>
      </c>
      <c r="O317" s="273">
        <v>0</v>
      </c>
      <c r="P317" s="1511"/>
      <c r="Q317" s="2020"/>
      <c r="R317" s="515"/>
      <c r="S317" s="516"/>
      <c r="T317" s="34"/>
      <c r="U317" s="34"/>
      <c r="V317" s="34"/>
      <c r="W317" s="34"/>
      <c r="X317" s="34"/>
      <c r="Y317" s="34"/>
    </row>
    <row r="318" spans="1:25" ht="11.45" customHeight="1" thickBot="1">
      <c r="A318" s="2747"/>
      <c r="B318" s="2750"/>
      <c r="C318" s="2757"/>
      <c r="D318" s="2758"/>
      <c r="E318" s="2759"/>
      <c r="F318" s="2762"/>
      <c r="G318" s="2543"/>
      <c r="H318" s="2543"/>
      <c r="I318" s="15" t="s">
        <v>12</v>
      </c>
      <c r="J318" s="75">
        <f>SUM(J313:J317)</f>
        <v>0</v>
      </c>
      <c r="K318" s="75">
        <f t="shared" ref="K318:O318" si="107">SUM(K313:K317)</f>
        <v>0</v>
      </c>
      <c r="L318" s="75">
        <f t="shared" si="107"/>
        <v>0</v>
      </c>
      <c r="M318" s="75">
        <f t="shared" si="107"/>
        <v>0</v>
      </c>
      <c r="N318" s="75">
        <f t="shared" si="107"/>
        <v>0</v>
      </c>
      <c r="O318" s="75">
        <f t="shared" si="107"/>
        <v>0</v>
      </c>
      <c r="P318" s="2022"/>
      <c r="Q318" s="2015"/>
      <c r="R318" s="185"/>
      <c r="S318" s="517"/>
      <c r="T318" s="34"/>
      <c r="U318" s="34"/>
      <c r="V318" s="34"/>
      <c r="W318" s="34"/>
      <c r="X318" s="34"/>
      <c r="Y318" s="34"/>
    </row>
    <row r="319" spans="1:25" ht="13.15" customHeight="1">
      <c r="A319" s="2745"/>
      <c r="B319" s="2748"/>
      <c r="C319" s="2751"/>
      <c r="D319" s="2752"/>
      <c r="E319" s="2753"/>
      <c r="F319" s="2760" t="s">
        <v>444</v>
      </c>
      <c r="G319" s="2542" t="s">
        <v>40</v>
      </c>
      <c r="H319" s="2544" t="s">
        <v>288</v>
      </c>
      <c r="I319" s="136" t="s">
        <v>79</v>
      </c>
      <c r="J319" s="204">
        <f>K319+M319</f>
        <v>300</v>
      </c>
      <c r="K319" s="205">
        <v>0</v>
      </c>
      <c r="L319" s="664">
        <v>0</v>
      </c>
      <c r="M319" s="1994">
        <v>300</v>
      </c>
      <c r="N319" s="269">
        <v>0</v>
      </c>
      <c r="O319" s="270">
        <v>0</v>
      </c>
      <c r="P319" s="2674" t="s">
        <v>445</v>
      </c>
      <c r="Q319" s="1886"/>
      <c r="R319" s="1888" t="s">
        <v>41</v>
      </c>
      <c r="S319" s="1890"/>
      <c r="T319" s="34"/>
      <c r="U319" s="34"/>
      <c r="V319" s="34"/>
      <c r="W319" s="34"/>
      <c r="X319" s="34"/>
      <c r="Y319" s="34"/>
    </row>
    <row r="320" spans="1:25">
      <c r="A320" s="2746"/>
      <c r="B320" s="2749"/>
      <c r="C320" s="2754"/>
      <c r="D320" s="2755"/>
      <c r="E320" s="2756"/>
      <c r="F320" s="2761"/>
      <c r="G320" s="2572"/>
      <c r="H320" s="2764"/>
      <c r="I320" s="97" t="s">
        <v>67</v>
      </c>
      <c r="J320" s="211">
        <f>K320+M320</f>
        <v>1031</v>
      </c>
      <c r="K320" s="212">
        <v>3.4</v>
      </c>
      <c r="L320" s="200">
        <v>0.8</v>
      </c>
      <c r="M320" s="1995">
        <v>1027.5999999999999</v>
      </c>
      <c r="N320" s="271">
        <v>968.6</v>
      </c>
      <c r="O320" s="272">
        <v>0</v>
      </c>
      <c r="P320" s="2675"/>
      <c r="Q320" s="1887"/>
      <c r="R320" s="1889"/>
      <c r="S320" s="1891"/>
      <c r="T320" s="34"/>
      <c r="U320" s="34"/>
      <c r="V320" s="34"/>
      <c r="W320" s="34"/>
      <c r="X320" s="34"/>
      <c r="Y320" s="34"/>
    </row>
    <row r="321" spans="1:25">
      <c r="A321" s="2746"/>
      <c r="B321" s="2749"/>
      <c r="C321" s="2754"/>
      <c r="D321" s="2755"/>
      <c r="E321" s="2756"/>
      <c r="F321" s="2761"/>
      <c r="G321" s="2763"/>
      <c r="H321" s="2765"/>
      <c r="I321" s="97" t="s">
        <v>36</v>
      </c>
      <c r="J321" s="211">
        <f t="shared" ref="J321:J323" si="108">K321+M321</f>
        <v>1.4</v>
      </c>
      <c r="K321" s="212">
        <v>1.4</v>
      </c>
      <c r="L321" s="200">
        <v>1.3</v>
      </c>
      <c r="M321" s="1995">
        <v>0</v>
      </c>
      <c r="N321" s="271">
        <v>2195.1</v>
      </c>
      <c r="O321" s="272">
        <v>0</v>
      </c>
      <c r="P321" s="2021"/>
      <c r="Q321" s="2020"/>
      <c r="R321" s="515"/>
      <c r="S321" s="516"/>
      <c r="T321" s="34"/>
      <c r="U321" s="34"/>
      <c r="V321" s="34"/>
      <c r="W321" s="34"/>
      <c r="X321" s="34"/>
      <c r="Y321" s="34"/>
    </row>
    <row r="322" spans="1:25">
      <c r="A322" s="2746"/>
      <c r="B322" s="2749"/>
      <c r="C322" s="2754"/>
      <c r="D322" s="2755"/>
      <c r="E322" s="2756"/>
      <c r="F322" s="2761"/>
      <c r="G322" s="2763"/>
      <c r="H322" s="2763"/>
      <c r="I322" s="97" t="s">
        <v>403</v>
      </c>
      <c r="J322" s="211">
        <f t="shared" si="108"/>
        <v>3.9</v>
      </c>
      <c r="K322" s="212">
        <v>3.9</v>
      </c>
      <c r="L322" s="200">
        <v>0</v>
      </c>
      <c r="M322" s="1995">
        <v>0</v>
      </c>
      <c r="N322" s="271">
        <v>0</v>
      </c>
      <c r="O322" s="272">
        <v>0</v>
      </c>
      <c r="P322" s="1511"/>
      <c r="Q322" s="2020"/>
      <c r="R322" s="515"/>
      <c r="S322" s="516"/>
      <c r="T322" s="34"/>
      <c r="U322" s="34"/>
      <c r="V322" s="34"/>
      <c r="W322" s="34"/>
      <c r="X322" s="34"/>
      <c r="Y322" s="34"/>
    </row>
    <row r="323" spans="1:25">
      <c r="A323" s="2746"/>
      <c r="B323" s="2749"/>
      <c r="C323" s="2754"/>
      <c r="D323" s="2755"/>
      <c r="E323" s="2756"/>
      <c r="F323" s="2761"/>
      <c r="G323" s="2763"/>
      <c r="H323" s="2763"/>
      <c r="I323" s="31" t="s">
        <v>52</v>
      </c>
      <c r="J323" s="211">
        <f t="shared" si="108"/>
        <v>0</v>
      </c>
      <c r="K323" s="609">
        <v>0</v>
      </c>
      <c r="L323" s="676">
        <v>0</v>
      </c>
      <c r="M323" s="1999">
        <v>0</v>
      </c>
      <c r="N323" s="2000">
        <v>0</v>
      </c>
      <c r="O323" s="273">
        <v>0</v>
      </c>
      <c r="P323" s="1511"/>
      <c r="Q323" s="2020"/>
      <c r="R323" s="515"/>
      <c r="S323" s="516"/>
      <c r="T323" s="34"/>
      <c r="U323" s="34"/>
      <c r="V323" s="34"/>
      <c r="W323" s="34"/>
      <c r="X323" s="34"/>
      <c r="Y323" s="34"/>
    </row>
    <row r="324" spans="1:25" ht="13.9" customHeight="1" thickBot="1">
      <c r="A324" s="2747"/>
      <c r="B324" s="2750"/>
      <c r="C324" s="2757"/>
      <c r="D324" s="2758"/>
      <c r="E324" s="2759"/>
      <c r="F324" s="2762"/>
      <c r="G324" s="2543"/>
      <c r="H324" s="2543"/>
      <c r="I324" s="15" t="s">
        <v>12</v>
      </c>
      <c r="J324" s="75">
        <f>SUM(J319:J323)</f>
        <v>1336.3000000000002</v>
      </c>
      <c r="K324" s="75">
        <f t="shared" ref="K324:O324" si="109">SUM(K319:K323)</f>
        <v>8.6999999999999993</v>
      </c>
      <c r="L324" s="75">
        <f t="shared" si="109"/>
        <v>2.1</v>
      </c>
      <c r="M324" s="75">
        <f t="shared" si="109"/>
        <v>1327.6</v>
      </c>
      <c r="N324" s="75">
        <f t="shared" si="109"/>
        <v>3163.7</v>
      </c>
      <c r="O324" s="75">
        <f t="shared" si="109"/>
        <v>0</v>
      </c>
      <c r="P324" s="2022"/>
      <c r="Q324" s="2015"/>
      <c r="R324" s="185"/>
      <c r="S324" s="517"/>
      <c r="T324" s="34"/>
      <c r="U324" s="34"/>
      <c r="V324" s="34"/>
      <c r="W324" s="34"/>
      <c r="X324" s="34"/>
      <c r="Y324" s="34"/>
    </row>
    <row r="325" spans="1:25" ht="1.1499999999999999" hidden="1" customHeight="1" thickBot="1">
      <c r="A325" s="23"/>
      <c r="B325" s="1893"/>
      <c r="C325" s="2085"/>
      <c r="D325" s="2085"/>
      <c r="E325" s="2085"/>
      <c r="F325" s="2791" t="s">
        <v>127</v>
      </c>
      <c r="G325" s="1882" t="s">
        <v>40</v>
      </c>
      <c r="H325" s="1898" t="s">
        <v>87</v>
      </c>
      <c r="I325" s="115" t="s">
        <v>79</v>
      </c>
      <c r="J325" s="88">
        <f>K325+M325</f>
        <v>0</v>
      </c>
      <c r="K325" s="116">
        <v>0</v>
      </c>
      <c r="L325" s="116">
        <v>0</v>
      </c>
      <c r="M325" s="81">
        <v>0</v>
      </c>
      <c r="N325" s="277">
        <v>0</v>
      </c>
      <c r="O325" s="278">
        <v>0</v>
      </c>
      <c r="P325" s="2023" t="s">
        <v>628</v>
      </c>
      <c r="Q325" s="2024"/>
      <c r="R325" s="2025"/>
      <c r="S325" s="2026"/>
      <c r="T325" s="34"/>
      <c r="U325" s="34"/>
      <c r="V325" s="34"/>
      <c r="W325" s="34"/>
      <c r="X325" s="34"/>
      <c r="Y325" s="34"/>
    </row>
    <row r="326" spans="1:25" ht="13.9" hidden="1" customHeight="1" thickBot="1">
      <c r="A326" s="755"/>
      <c r="B326" s="2794"/>
      <c r="C326" s="2086"/>
      <c r="D326" s="2086"/>
      <c r="E326" s="2086"/>
      <c r="F326" s="2792"/>
      <c r="G326" s="1863"/>
      <c r="H326" s="1900"/>
      <c r="I326" s="117" t="s">
        <v>67</v>
      </c>
      <c r="J326" s="90">
        <f>K326+M326</f>
        <v>0</v>
      </c>
      <c r="K326" s="118">
        <v>0</v>
      </c>
      <c r="L326" s="118">
        <v>0</v>
      </c>
      <c r="M326" s="83">
        <v>0</v>
      </c>
      <c r="N326" s="279">
        <v>0</v>
      </c>
      <c r="O326" s="280">
        <v>0</v>
      </c>
      <c r="P326" s="2027"/>
      <c r="Q326" s="2028"/>
      <c r="R326" s="2029"/>
      <c r="S326" s="2030"/>
      <c r="T326" s="34"/>
      <c r="U326" s="34"/>
      <c r="V326" s="34"/>
      <c r="W326" s="34"/>
      <c r="X326" s="34"/>
      <c r="Y326" s="34"/>
    </row>
    <row r="327" spans="1:25" ht="13.9" hidden="1" customHeight="1" thickBot="1">
      <c r="A327" s="755"/>
      <c r="B327" s="2795"/>
      <c r="C327" s="2087"/>
      <c r="D327" s="2087"/>
      <c r="E327" s="2087"/>
      <c r="F327" s="2792"/>
      <c r="G327" s="1863"/>
      <c r="H327" s="1900"/>
      <c r="I327" s="22" t="s">
        <v>36</v>
      </c>
      <c r="J327" s="91">
        <f>K327+M327</f>
        <v>0</v>
      </c>
      <c r="K327" s="119">
        <v>0</v>
      </c>
      <c r="L327" s="119">
        <v>0</v>
      </c>
      <c r="M327" s="82">
        <v>0</v>
      </c>
      <c r="N327" s="281">
        <v>0</v>
      </c>
      <c r="O327" s="274">
        <v>0</v>
      </c>
      <c r="P327" s="1996"/>
      <c r="Q327" s="2031"/>
      <c r="R327" s="2032"/>
      <c r="S327" s="2033"/>
      <c r="T327" s="34"/>
      <c r="U327" s="34"/>
      <c r="V327" s="34"/>
      <c r="W327" s="34"/>
      <c r="X327" s="34"/>
      <c r="Y327" s="34"/>
    </row>
    <row r="328" spans="1:25" ht="13.9" hidden="1" customHeight="1" thickBot="1">
      <c r="A328" s="24"/>
      <c r="B328" s="2796"/>
      <c r="C328" s="1902"/>
      <c r="D328" s="1902"/>
      <c r="E328" s="1902"/>
      <c r="F328" s="2793"/>
      <c r="G328" s="1883"/>
      <c r="H328" s="1899"/>
      <c r="I328" s="120" t="s">
        <v>12</v>
      </c>
      <c r="J328" s="93">
        <f>J325+J326+J327</f>
        <v>0</v>
      </c>
      <c r="K328" s="93">
        <f t="shared" ref="K328:O328" si="110">K325+K326+K327</f>
        <v>0</v>
      </c>
      <c r="L328" s="93">
        <f t="shared" si="110"/>
        <v>0</v>
      </c>
      <c r="M328" s="93">
        <f t="shared" si="110"/>
        <v>0</v>
      </c>
      <c r="N328" s="282">
        <f t="shared" si="110"/>
        <v>0</v>
      </c>
      <c r="O328" s="282">
        <f t="shared" si="110"/>
        <v>0</v>
      </c>
      <c r="P328" s="2034"/>
      <c r="Q328" s="2015"/>
      <c r="R328" s="185"/>
      <c r="S328" s="172"/>
      <c r="T328" s="34"/>
      <c r="U328" s="34"/>
      <c r="V328" s="34"/>
      <c r="W328" s="34"/>
      <c r="X328" s="34"/>
      <c r="Y328" s="34"/>
    </row>
    <row r="329" spans="1:25" ht="0.6" hidden="1" customHeight="1" thickBot="1">
      <c r="A329" s="2745"/>
      <c r="B329" s="2748"/>
      <c r="C329" s="1884"/>
      <c r="D329" s="1884"/>
      <c r="E329" s="1884"/>
      <c r="F329" s="2760" t="s">
        <v>128</v>
      </c>
      <c r="G329" s="2542" t="s">
        <v>40</v>
      </c>
      <c r="H329" s="2544" t="s">
        <v>284</v>
      </c>
      <c r="I329" s="136" t="s">
        <v>79</v>
      </c>
      <c r="J329" s="204">
        <f>K329+M329</f>
        <v>0</v>
      </c>
      <c r="K329" s="205">
        <v>0</v>
      </c>
      <c r="L329" s="664">
        <v>0</v>
      </c>
      <c r="M329" s="1994">
        <v>0</v>
      </c>
      <c r="N329" s="269">
        <v>0</v>
      </c>
      <c r="O329" s="270">
        <v>0</v>
      </c>
      <c r="P329" s="2023"/>
      <c r="Q329" s="2024"/>
      <c r="R329" s="2025"/>
      <c r="S329" s="2026"/>
      <c r="T329" s="34"/>
      <c r="U329" s="34"/>
      <c r="V329" s="34"/>
      <c r="W329" s="34"/>
      <c r="X329" s="34"/>
      <c r="Y329" s="34"/>
    </row>
    <row r="330" spans="1:25" ht="13.9" hidden="1" customHeight="1" thickBot="1">
      <c r="A330" s="2746"/>
      <c r="B330" s="2749"/>
      <c r="C330" s="1881"/>
      <c r="D330" s="1881"/>
      <c r="E330" s="1881"/>
      <c r="F330" s="2761"/>
      <c r="G330" s="2572"/>
      <c r="H330" s="2764"/>
      <c r="I330" s="97" t="s">
        <v>67</v>
      </c>
      <c r="J330" s="211">
        <f>K330+M330</f>
        <v>0</v>
      </c>
      <c r="K330" s="212">
        <v>0</v>
      </c>
      <c r="L330" s="200">
        <v>0</v>
      </c>
      <c r="M330" s="1995">
        <v>0</v>
      </c>
      <c r="N330" s="271">
        <v>0</v>
      </c>
      <c r="O330" s="272">
        <v>0</v>
      </c>
      <c r="P330" s="2027"/>
      <c r="Q330" s="2028"/>
      <c r="R330" s="2029"/>
      <c r="S330" s="2030"/>
      <c r="T330" s="34"/>
      <c r="U330" s="34"/>
      <c r="V330" s="34"/>
      <c r="W330" s="34"/>
      <c r="X330" s="34"/>
      <c r="Y330" s="34"/>
    </row>
    <row r="331" spans="1:25" ht="13.9" hidden="1" customHeight="1" thickBot="1">
      <c r="A331" s="2746"/>
      <c r="B331" s="2749"/>
      <c r="C331" s="1881"/>
      <c r="D331" s="1881"/>
      <c r="E331" s="1881"/>
      <c r="F331" s="2761"/>
      <c r="G331" s="2763"/>
      <c r="H331" s="2765"/>
      <c r="I331" s="97" t="s">
        <v>36</v>
      </c>
      <c r="J331" s="211">
        <f t="shared" ref="J331:J333" si="111">K331+M331</f>
        <v>0</v>
      </c>
      <c r="K331" s="212">
        <v>0</v>
      </c>
      <c r="L331" s="200">
        <v>0</v>
      </c>
      <c r="M331" s="1995">
        <v>0</v>
      </c>
      <c r="N331" s="271">
        <v>0</v>
      </c>
      <c r="O331" s="272">
        <v>0</v>
      </c>
      <c r="P331" s="1996"/>
      <c r="Q331" s="2031"/>
      <c r="R331" s="2032"/>
      <c r="S331" s="2033"/>
      <c r="T331" s="34"/>
      <c r="U331" s="34"/>
      <c r="V331" s="34"/>
      <c r="W331" s="34"/>
      <c r="X331" s="34"/>
      <c r="Y331" s="34"/>
    </row>
    <row r="332" spans="1:25" ht="13.9" hidden="1" customHeight="1" thickBot="1">
      <c r="A332" s="2746"/>
      <c r="B332" s="2749"/>
      <c r="C332" s="1881"/>
      <c r="D332" s="1881"/>
      <c r="E332" s="1881"/>
      <c r="F332" s="2761"/>
      <c r="G332" s="2763"/>
      <c r="H332" s="2763"/>
      <c r="I332" s="97" t="s">
        <v>403</v>
      </c>
      <c r="J332" s="211">
        <f t="shared" si="111"/>
        <v>0</v>
      </c>
      <c r="K332" s="212">
        <v>0</v>
      </c>
      <c r="L332" s="200">
        <v>0</v>
      </c>
      <c r="M332" s="1995">
        <v>0</v>
      </c>
      <c r="N332" s="271">
        <v>0</v>
      </c>
      <c r="O332" s="272">
        <v>0</v>
      </c>
      <c r="P332" s="2088"/>
      <c r="Q332" s="2020"/>
      <c r="R332" s="515"/>
      <c r="S332" s="529"/>
      <c r="T332" s="34"/>
      <c r="U332" s="34"/>
      <c r="V332" s="34"/>
      <c r="W332" s="34"/>
      <c r="X332" s="34"/>
      <c r="Y332" s="34"/>
    </row>
    <row r="333" spans="1:25" ht="13.9" hidden="1" customHeight="1" thickBot="1">
      <c r="A333" s="2746"/>
      <c r="B333" s="2749"/>
      <c r="C333" s="1881"/>
      <c r="D333" s="1881"/>
      <c r="E333" s="1881"/>
      <c r="F333" s="2761"/>
      <c r="G333" s="2763"/>
      <c r="H333" s="2763"/>
      <c r="I333" s="31" t="s">
        <v>52</v>
      </c>
      <c r="J333" s="211">
        <f t="shared" si="111"/>
        <v>0</v>
      </c>
      <c r="K333" s="609">
        <v>0</v>
      </c>
      <c r="L333" s="676">
        <v>0</v>
      </c>
      <c r="M333" s="1999">
        <v>0</v>
      </c>
      <c r="N333" s="2000">
        <v>0</v>
      </c>
      <c r="O333" s="273">
        <v>0</v>
      </c>
      <c r="P333" s="2088"/>
      <c r="Q333" s="2020"/>
      <c r="R333" s="515"/>
      <c r="S333" s="529"/>
      <c r="T333" s="34"/>
      <c r="U333" s="34"/>
      <c r="V333" s="34"/>
      <c r="W333" s="34"/>
      <c r="X333" s="34"/>
      <c r="Y333" s="34"/>
    </row>
    <row r="334" spans="1:25" ht="13.9" hidden="1" customHeight="1" thickBot="1">
      <c r="A334" s="2747"/>
      <c r="B334" s="2750"/>
      <c r="C334" s="1885"/>
      <c r="D334" s="1885"/>
      <c r="E334" s="1885"/>
      <c r="F334" s="2762"/>
      <c r="G334" s="2543"/>
      <c r="H334" s="2543"/>
      <c r="I334" s="15" t="s">
        <v>12</v>
      </c>
      <c r="J334" s="75">
        <f>SUM(J329:J333)</f>
        <v>0</v>
      </c>
      <c r="K334" s="75">
        <f t="shared" ref="K334:O334" si="112">SUM(K329:K333)</f>
        <v>0</v>
      </c>
      <c r="L334" s="75">
        <f t="shared" si="112"/>
        <v>0</v>
      </c>
      <c r="M334" s="75">
        <f t="shared" si="112"/>
        <v>0</v>
      </c>
      <c r="N334" s="75">
        <f t="shared" si="112"/>
        <v>0</v>
      </c>
      <c r="O334" s="75">
        <f t="shared" si="112"/>
        <v>0</v>
      </c>
      <c r="P334" s="2034"/>
      <c r="Q334" s="2015"/>
      <c r="R334" s="185"/>
      <c r="S334" s="172"/>
      <c r="T334" s="34"/>
      <c r="U334" s="34"/>
      <c r="V334" s="34"/>
      <c r="W334" s="34"/>
      <c r="X334" s="34"/>
      <c r="Y334" s="34"/>
    </row>
    <row r="335" spans="1:25" ht="12.6" customHeight="1">
      <c r="A335" s="2745"/>
      <c r="B335" s="2748"/>
      <c r="C335" s="2751"/>
      <c r="D335" s="2752"/>
      <c r="E335" s="2753"/>
      <c r="F335" s="2760" t="s">
        <v>251</v>
      </c>
      <c r="G335" s="2542" t="s">
        <v>40</v>
      </c>
      <c r="H335" s="2544" t="s">
        <v>295</v>
      </c>
      <c r="I335" s="136" t="s">
        <v>79</v>
      </c>
      <c r="J335" s="204">
        <f>K335+M335</f>
        <v>0</v>
      </c>
      <c r="K335" s="205">
        <v>0</v>
      </c>
      <c r="L335" s="664">
        <v>0</v>
      </c>
      <c r="M335" s="1994">
        <v>0</v>
      </c>
      <c r="N335" s="269">
        <v>0</v>
      </c>
      <c r="O335" s="270">
        <v>0</v>
      </c>
      <c r="P335" s="2023" t="s">
        <v>90</v>
      </c>
      <c r="Q335" s="2024" t="s">
        <v>41</v>
      </c>
      <c r="R335" s="2025"/>
      <c r="S335" s="2026"/>
      <c r="T335" s="34"/>
      <c r="U335" s="34"/>
      <c r="V335" s="34"/>
      <c r="W335" s="34"/>
      <c r="X335" s="34"/>
      <c r="Y335" s="34"/>
    </row>
    <row r="336" spans="1:25">
      <c r="A336" s="2746"/>
      <c r="B336" s="2749"/>
      <c r="C336" s="2754"/>
      <c r="D336" s="2755"/>
      <c r="E336" s="2756"/>
      <c r="F336" s="2761"/>
      <c r="G336" s="2572"/>
      <c r="H336" s="2764"/>
      <c r="I336" s="97" t="s">
        <v>67</v>
      </c>
      <c r="J336" s="211">
        <f>K336+M336</f>
        <v>333</v>
      </c>
      <c r="K336" s="212">
        <v>0</v>
      </c>
      <c r="L336" s="200">
        <v>0</v>
      </c>
      <c r="M336" s="1995">
        <v>333</v>
      </c>
      <c r="N336" s="271">
        <v>0</v>
      </c>
      <c r="O336" s="272">
        <v>0</v>
      </c>
      <c r="P336" s="2027" t="s">
        <v>82</v>
      </c>
      <c r="Q336" s="2028" t="s">
        <v>41</v>
      </c>
      <c r="R336" s="2029"/>
      <c r="S336" s="2030"/>
      <c r="T336" s="34"/>
      <c r="U336" s="34"/>
      <c r="V336" s="34"/>
      <c r="W336" s="34"/>
      <c r="X336" s="34"/>
      <c r="Y336" s="34"/>
    </row>
    <row r="337" spans="1:25">
      <c r="A337" s="2746"/>
      <c r="B337" s="2749"/>
      <c r="C337" s="2754"/>
      <c r="D337" s="2755"/>
      <c r="E337" s="2756"/>
      <c r="F337" s="2761"/>
      <c r="G337" s="2763"/>
      <c r="H337" s="2765"/>
      <c r="I337" s="97" t="s">
        <v>36</v>
      </c>
      <c r="J337" s="211">
        <f t="shared" ref="J337:J339" si="113">K337+M337</f>
        <v>0</v>
      </c>
      <c r="K337" s="212">
        <v>0</v>
      </c>
      <c r="L337" s="200">
        <v>0</v>
      </c>
      <c r="M337" s="1995">
        <v>0</v>
      </c>
      <c r="N337" s="271">
        <v>0</v>
      </c>
      <c r="O337" s="272">
        <v>0</v>
      </c>
      <c r="P337" s="1996"/>
      <c r="Q337" s="2031"/>
      <c r="R337" s="2032"/>
      <c r="S337" s="2033"/>
      <c r="T337" s="34"/>
      <c r="U337" s="34"/>
      <c r="V337" s="34"/>
      <c r="W337" s="34"/>
      <c r="X337" s="34"/>
      <c r="Y337" s="34"/>
    </row>
    <row r="338" spans="1:25">
      <c r="A338" s="2746"/>
      <c r="B338" s="2749"/>
      <c r="C338" s="2754"/>
      <c r="D338" s="2755"/>
      <c r="E338" s="2756"/>
      <c r="F338" s="2761"/>
      <c r="G338" s="2763"/>
      <c r="H338" s="2763"/>
      <c r="I338" s="97" t="s">
        <v>403</v>
      </c>
      <c r="J338" s="211">
        <f t="shared" si="113"/>
        <v>58.7</v>
      </c>
      <c r="K338" s="212">
        <v>0</v>
      </c>
      <c r="L338" s="200">
        <v>0</v>
      </c>
      <c r="M338" s="1995">
        <v>58.7</v>
      </c>
      <c r="N338" s="271">
        <v>0</v>
      </c>
      <c r="O338" s="272">
        <v>0</v>
      </c>
      <c r="P338" s="2088"/>
      <c r="Q338" s="2020"/>
      <c r="R338" s="515"/>
      <c r="S338" s="529"/>
      <c r="T338" s="34"/>
      <c r="U338" s="34"/>
      <c r="V338" s="34"/>
      <c r="W338" s="34"/>
      <c r="X338" s="34"/>
      <c r="Y338" s="34"/>
    </row>
    <row r="339" spans="1:25">
      <c r="A339" s="2746"/>
      <c r="B339" s="2749"/>
      <c r="C339" s="2754"/>
      <c r="D339" s="2755"/>
      <c r="E339" s="2756"/>
      <c r="F339" s="2761"/>
      <c r="G339" s="2763"/>
      <c r="H339" s="2763"/>
      <c r="I339" s="31" t="s">
        <v>52</v>
      </c>
      <c r="J339" s="211">
        <f t="shared" si="113"/>
        <v>0</v>
      </c>
      <c r="K339" s="609">
        <v>0</v>
      </c>
      <c r="L339" s="676">
        <v>0</v>
      </c>
      <c r="M339" s="1999">
        <v>0</v>
      </c>
      <c r="N339" s="2000">
        <v>0</v>
      </c>
      <c r="O339" s="273">
        <v>0</v>
      </c>
      <c r="P339" s="2088"/>
      <c r="Q339" s="2020"/>
      <c r="R339" s="515"/>
      <c r="S339" s="529"/>
      <c r="T339" s="34"/>
      <c r="U339" s="34"/>
      <c r="V339" s="34"/>
      <c r="W339" s="34"/>
      <c r="X339" s="34"/>
      <c r="Y339" s="34"/>
    </row>
    <row r="340" spans="1:25" ht="13.5" thickBot="1">
      <c r="A340" s="2747"/>
      <c r="B340" s="2750"/>
      <c r="C340" s="2757"/>
      <c r="D340" s="2758"/>
      <c r="E340" s="2759"/>
      <c r="F340" s="2762"/>
      <c r="G340" s="2543"/>
      <c r="H340" s="2543"/>
      <c r="I340" s="15" t="s">
        <v>12</v>
      </c>
      <c r="J340" s="75">
        <f>SUM(J335:J339)</f>
        <v>391.7</v>
      </c>
      <c r="K340" s="76">
        <f t="shared" ref="K340:O340" si="114">SUM(K335:K337)</f>
        <v>0</v>
      </c>
      <c r="L340" s="77">
        <f t="shared" si="114"/>
        <v>0</v>
      </c>
      <c r="M340" s="78">
        <f>SUM(M335:M339)</f>
        <v>391.7</v>
      </c>
      <c r="N340" s="79">
        <f t="shared" si="114"/>
        <v>0</v>
      </c>
      <c r="O340" s="80">
        <f t="shared" si="114"/>
        <v>0</v>
      </c>
      <c r="P340" s="2034"/>
      <c r="Q340" s="2015"/>
      <c r="R340" s="185"/>
      <c r="S340" s="172"/>
      <c r="T340" s="34"/>
      <c r="U340" s="34"/>
      <c r="V340" s="34"/>
      <c r="W340" s="34"/>
      <c r="X340" s="34"/>
      <c r="Y340" s="34"/>
    </row>
    <row r="341" spans="1:25" ht="26.45" customHeight="1">
      <c r="A341" s="2745"/>
      <c r="B341" s="2751"/>
      <c r="C341" s="2752"/>
      <c r="D341" s="2752"/>
      <c r="E341" s="2753"/>
      <c r="F341" s="2760" t="s">
        <v>446</v>
      </c>
      <c r="G341" s="2542" t="s">
        <v>40</v>
      </c>
      <c r="H341" s="2544" t="s">
        <v>284</v>
      </c>
      <c r="I341" s="136" t="s">
        <v>79</v>
      </c>
      <c r="J341" s="204">
        <f>K341+M341</f>
        <v>0</v>
      </c>
      <c r="K341" s="205">
        <v>0</v>
      </c>
      <c r="L341" s="664">
        <v>0</v>
      </c>
      <c r="M341" s="1994">
        <v>0</v>
      </c>
      <c r="N341" s="269">
        <v>0</v>
      </c>
      <c r="O341" s="270">
        <v>0</v>
      </c>
      <c r="P341" s="2023" t="s">
        <v>81</v>
      </c>
      <c r="Q341" s="2024" t="s">
        <v>41</v>
      </c>
      <c r="R341" s="2025"/>
      <c r="S341" s="2026"/>
      <c r="T341" s="34"/>
      <c r="U341" s="34"/>
      <c r="V341" s="34"/>
      <c r="W341" s="34"/>
      <c r="X341" s="34"/>
      <c r="Y341" s="34"/>
    </row>
    <row r="342" spans="1:25">
      <c r="A342" s="2746"/>
      <c r="B342" s="2754"/>
      <c r="C342" s="2755"/>
      <c r="D342" s="2755"/>
      <c r="E342" s="2756"/>
      <c r="F342" s="2761"/>
      <c r="G342" s="2572"/>
      <c r="H342" s="2764"/>
      <c r="I342" s="97" t="s">
        <v>67</v>
      </c>
      <c r="J342" s="211">
        <f>K342+M342</f>
        <v>152</v>
      </c>
      <c r="K342" s="212">
        <v>0</v>
      </c>
      <c r="L342" s="200">
        <v>0</v>
      </c>
      <c r="M342" s="1995">
        <v>152</v>
      </c>
      <c r="N342" s="271">
        <v>0</v>
      </c>
      <c r="O342" s="272">
        <v>0</v>
      </c>
      <c r="P342" s="2027" t="s">
        <v>82</v>
      </c>
      <c r="Q342" s="2028"/>
      <c r="R342" s="2029"/>
      <c r="S342" s="2030" t="s">
        <v>41</v>
      </c>
      <c r="T342" s="34"/>
      <c r="U342" s="34"/>
      <c r="V342" s="34"/>
      <c r="W342" s="34"/>
      <c r="X342" s="34"/>
      <c r="Y342" s="34"/>
    </row>
    <row r="343" spans="1:25">
      <c r="A343" s="2746"/>
      <c r="B343" s="2754"/>
      <c r="C343" s="2755"/>
      <c r="D343" s="2755"/>
      <c r="E343" s="2756"/>
      <c r="F343" s="2761"/>
      <c r="G343" s="2763"/>
      <c r="H343" s="2765"/>
      <c r="I343" s="97" t="s">
        <v>36</v>
      </c>
      <c r="J343" s="211">
        <f t="shared" ref="J343:J345" si="115">K343+M343</f>
        <v>2.5</v>
      </c>
      <c r="K343" s="212">
        <v>2.5</v>
      </c>
      <c r="L343" s="200">
        <v>2.4</v>
      </c>
      <c r="M343" s="1995">
        <v>0</v>
      </c>
      <c r="N343" s="271">
        <v>380</v>
      </c>
      <c r="O343" s="272">
        <v>380</v>
      </c>
      <c r="P343" s="1996"/>
      <c r="Q343" s="2031"/>
      <c r="R343" s="2032"/>
      <c r="S343" s="2033"/>
      <c r="T343" s="34"/>
      <c r="U343" s="34"/>
      <c r="V343" s="34"/>
      <c r="W343" s="34"/>
      <c r="X343" s="34"/>
      <c r="Y343" s="34"/>
    </row>
    <row r="344" spans="1:25">
      <c r="A344" s="2746"/>
      <c r="B344" s="2754"/>
      <c r="C344" s="2755"/>
      <c r="D344" s="2755"/>
      <c r="E344" s="2756"/>
      <c r="F344" s="2761"/>
      <c r="G344" s="2763"/>
      <c r="H344" s="2763"/>
      <c r="I344" s="97" t="s">
        <v>403</v>
      </c>
      <c r="J344" s="211">
        <f t="shared" si="115"/>
        <v>0</v>
      </c>
      <c r="K344" s="212">
        <v>0</v>
      </c>
      <c r="L344" s="200">
        <v>0</v>
      </c>
      <c r="M344" s="1995">
        <v>0</v>
      </c>
      <c r="N344" s="271">
        <v>0</v>
      </c>
      <c r="O344" s="272">
        <v>0</v>
      </c>
      <c r="P344" s="2088"/>
      <c r="Q344" s="2020"/>
      <c r="R344" s="515"/>
      <c r="S344" s="529"/>
      <c r="T344" s="34"/>
      <c r="U344" s="34"/>
      <c r="V344" s="34"/>
      <c r="W344" s="34"/>
      <c r="X344" s="34"/>
      <c r="Y344" s="34"/>
    </row>
    <row r="345" spans="1:25">
      <c r="A345" s="2746"/>
      <c r="B345" s="2754"/>
      <c r="C345" s="2755"/>
      <c r="D345" s="2755"/>
      <c r="E345" s="2756"/>
      <c r="F345" s="2761"/>
      <c r="G345" s="2763"/>
      <c r="H345" s="2763"/>
      <c r="I345" s="31" t="s">
        <v>52</v>
      </c>
      <c r="J345" s="211">
        <f t="shared" si="115"/>
        <v>0</v>
      </c>
      <c r="K345" s="609">
        <v>0</v>
      </c>
      <c r="L345" s="676">
        <v>0</v>
      </c>
      <c r="M345" s="1999">
        <v>0</v>
      </c>
      <c r="N345" s="2000">
        <v>0</v>
      </c>
      <c r="O345" s="273">
        <v>0</v>
      </c>
      <c r="P345" s="2088"/>
      <c r="Q345" s="2020"/>
      <c r="R345" s="515"/>
      <c r="S345" s="529"/>
      <c r="T345" s="34"/>
      <c r="U345" s="34"/>
      <c r="V345" s="34"/>
      <c r="W345" s="34"/>
      <c r="X345" s="34"/>
      <c r="Y345" s="34"/>
    </row>
    <row r="346" spans="1:25" ht="13.5" thickBot="1">
      <c r="A346" s="2747"/>
      <c r="B346" s="2757"/>
      <c r="C346" s="2758"/>
      <c r="D346" s="2758"/>
      <c r="E346" s="2759"/>
      <c r="F346" s="2762"/>
      <c r="G346" s="2543"/>
      <c r="H346" s="2543"/>
      <c r="I346" s="15" t="s">
        <v>12</v>
      </c>
      <c r="J346" s="75">
        <f>SUM(J341:J343)</f>
        <v>154.5</v>
      </c>
      <c r="K346" s="76">
        <f t="shared" ref="K346:O346" si="116">SUM(K341:K343)</f>
        <v>2.5</v>
      </c>
      <c r="L346" s="77">
        <f t="shared" si="116"/>
        <v>2.4</v>
      </c>
      <c r="M346" s="78">
        <f t="shared" si="116"/>
        <v>152</v>
      </c>
      <c r="N346" s="79">
        <f t="shared" si="116"/>
        <v>380</v>
      </c>
      <c r="O346" s="80">
        <f t="shared" si="116"/>
        <v>380</v>
      </c>
      <c r="P346" s="2034"/>
      <c r="Q346" s="2015"/>
      <c r="R346" s="185"/>
      <c r="S346" s="172"/>
      <c r="T346" s="34"/>
      <c r="U346" s="34"/>
      <c r="V346" s="34"/>
      <c r="W346" s="34"/>
      <c r="X346" s="34"/>
      <c r="Y346" s="34"/>
    </row>
    <row r="347" spans="1:25" ht="13.15" customHeight="1">
      <c r="A347" s="2745"/>
      <c r="B347" s="2751"/>
      <c r="C347" s="2752"/>
      <c r="D347" s="2752"/>
      <c r="E347" s="2753"/>
      <c r="F347" s="2760" t="s">
        <v>264</v>
      </c>
      <c r="G347" s="2542" t="s">
        <v>40</v>
      </c>
      <c r="H347" s="2544" t="s">
        <v>296</v>
      </c>
      <c r="I347" s="136" t="s">
        <v>79</v>
      </c>
      <c r="J347" s="204">
        <f>K347+M347</f>
        <v>0</v>
      </c>
      <c r="K347" s="205">
        <v>0</v>
      </c>
      <c r="L347" s="664">
        <v>0</v>
      </c>
      <c r="M347" s="1994">
        <v>0</v>
      </c>
      <c r="N347" s="269">
        <v>0</v>
      </c>
      <c r="O347" s="270">
        <v>0</v>
      </c>
      <c r="P347" s="2023" t="s">
        <v>82</v>
      </c>
      <c r="Q347" s="2024" t="s">
        <v>41</v>
      </c>
      <c r="R347" s="2025"/>
      <c r="S347" s="2026"/>
      <c r="T347" s="34"/>
      <c r="U347" s="34"/>
      <c r="V347" s="34"/>
      <c r="W347" s="34"/>
      <c r="X347" s="34"/>
      <c r="Y347" s="34"/>
    </row>
    <row r="348" spans="1:25">
      <c r="A348" s="2746"/>
      <c r="B348" s="2754"/>
      <c r="C348" s="2755"/>
      <c r="D348" s="2755"/>
      <c r="E348" s="2756"/>
      <c r="F348" s="2761"/>
      <c r="G348" s="2572"/>
      <c r="H348" s="2764"/>
      <c r="I348" s="97" t="s">
        <v>67</v>
      </c>
      <c r="J348" s="211">
        <f>K348+M348</f>
        <v>0</v>
      </c>
      <c r="K348" s="212">
        <v>0</v>
      </c>
      <c r="L348" s="200">
        <v>0</v>
      </c>
      <c r="M348" s="1995">
        <v>0</v>
      </c>
      <c r="N348" s="271">
        <v>0</v>
      </c>
      <c r="O348" s="272">
        <v>0</v>
      </c>
      <c r="P348" s="2027"/>
      <c r="Q348" s="2028"/>
      <c r="R348" s="2029"/>
      <c r="S348" s="2030"/>
      <c r="T348" s="34"/>
      <c r="U348" s="34"/>
      <c r="V348" s="34"/>
      <c r="W348" s="34"/>
      <c r="X348" s="34"/>
      <c r="Y348" s="34"/>
    </row>
    <row r="349" spans="1:25">
      <c r="A349" s="2746"/>
      <c r="B349" s="2754"/>
      <c r="C349" s="2755"/>
      <c r="D349" s="2755"/>
      <c r="E349" s="2756"/>
      <c r="F349" s="2761"/>
      <c r="G349" s="2763"/>
      <c r="H349" s="2765"/>
      <c r="I349" s="97" t="s">
        <v>36</v>
      </c>
      <c r="J349" s="211">
        <f t="shared" ref="J349:J351" si="117">K349+M349</f>
        <v>0</v>
      </c>
      <c r="K349" s="212">
        <v>0</v>
      </c>
      <c r="L349" s="200">
        <v>0</v>
      </c>
      <c r="M349" s="1995">
        <v>0</v>
      </c>
      <c r="N349" s="271">
        <v>0</v>
      </c>
      <c r="O349" s="272">
        <v>0</v>
      </c>
      <c r="P349" s="1996"/>
      <c r="Q349" s="2031"/>
      <c r="R349" s="2032"/>
      <c r="S349" s="2033"/>
      <c r="T349" s="34"/>
      <c r="U349" s="34"/>
      <c r="V349" s="34"/>
      <c r="W349" s="34"/>
      <c r="X349" s="34"/>
      <c r="Y349" s="34"/>
    </row>
    <row r="350" spans="1:25">
      <c r="A350" s="2746"/>
      <c r="B350" s="2754"/>
      <c r="C350" s="2755"/>
      <c r="D350" s="2755"/>
      <c r="E350" s="2756"/>
      <c r="F350" s="2761"/>
      <c r="G350" s="2763"/>
      <c r="H350" s="2763"/>
      <c r="I350" s="97" t="s">
        <v>403</v>
      </c>
      <c r="J350" s="211">
        <f t="shared" si="117"/>
        <v>0</v>
      </c>
      <c r="K350" s="212">
        <v>0</v>
      </c>
      <c r="L350" s="200">
        <v>0</v>
      </c>
      <c r="M350" s="1995">
        <v>0</v>
      </c>
      <c r="N350" s="271">
        <v>0</v>
      </c>
      <c r="O350" s="272">
        <v>0</v>
      </c>
      <c r="P350" s="1996"/>
      <c r="Q350" s="2020"/>
      <c r="R350" s="515"/>
      <c r="S350" s="529"/>
      <c r="T350" s="34"/>
      <c r="U350" s="34"/>
      <c r="V350" s="34"/>
      <c r="W350" s="34"/>
      <c r="X350" s="34"/>
      <c r="Y350" s="34"/>
    </row>
    <row r="351" spans="1:25">
      <c r="A351" s="2746"/>
      <c r="B351" s="2754"/>
      <c r="C351" s="2755"/>
      <c r="D351" s="2755"/>
      <c r="E351" s="2756"/>
      <c r="F351" s="2761"/>
      <c r="G351" s="2763"/>
      <c r="H351" s="2763"/>
      <c r="I351" s="31" t="s">
        <v>52</v>
      </c>
      <c r="J351" s="211">
        <f t="shared" si="117"/>
        <v>0</v>
      </c>
      <c r="K351" s="609">
        <v>0</v>
      </c>
      <c r="L351" s="676">
        <v>0</v>
      </c>
      <c r="M351" s="1999">
        <v>0</v>
      </c>
      <c r="N351" s="2000">
        <v>0</v>
      </c>
      <c r="O351" s="273">
        <v>0</v>
      </c>
      <c r="P351" s="1996"/>
      <c r="Q351" s="2020"/>
      <c r="R351" s="515"/>
      <c r="S351" s="529"/>
      <c r="T351" s="34"/>
      <c r="U351" s="34"/>
      <c r="V351" s="34"/>
      <c r="W351" s="34"/>
      <c r="X351" s="34"/>
      <c r="Y351" s="34"/>
    </row>
    <row r="352" spans="1:25" ht="13.5" thickBot="1">
      <c r="A352" s="2747"/>
      <c r="B352" s="2757"/>
      <c r="C352" s="2758"/>
      <c r="D352" s="2758"/>
      <c r="E352" s="2759"/>
      <c r="F352" s="2762"/>
      <c r="G352" s="2543"/>
      <c r="H352" s="2543"/>
      <c r="I352" s="15" t="s">
        <v>12</v>
      </c>
      <c r="J352" s="75">
        <f>SUM(J347:J349)</f>
        <v>0</v>
      </c>
      <c r="K352" s="76">
        <f>SUM(K347:K351)</f>
        <v>0</v>
      </c>
      <c r="L352" s="76">
        <f t="shared" ref="L352:O352" si="118">SUM(L347:L351)</f>
        <v>0</v>
      </c>
      <c r="M352" s="76">
        <f t="shared" si="118"/>
        <v>0</v>
      </c>
      <c r="N352" s="76">
        <f t="shared" si="118"/>
        <v>0</v>
      </c>
      <c r="O352" s="76">
        <f t="shared" si="118"/>
        <v>0</v>
      </c>
      <c r="P352" s="2034"/>
      <c r="Q352" s="2015"/>
      <c r="R352" s="185"/>
      <c r="S352" s="172"/>
      <c r="T352" s="34"/>
      <c r="U352" s="34"/>
      <c r="V352" s="34"/>
      <c r="W352" s="34"/>
      <c r="X352" s="34"/>
      <c r="Y352" s="34"/>
    </row>
    <row r="353" spans="1:25" ht="13.5" thickBot="1">
      <c r="A353" s="16" t="s">
        <v>11</v>
      </c>
      <c r="B353" s="2707" t="s">
        <v>14</v>
      </c>
      <c r="C353" s="2708"/>
      <c r="D353" s="2708"/>
      <c r="E353" s="2708"/>
      <c r="F353" s="2709"/>
      <c r="G353" s="2709"/>
      <c r="H353" s="2709"/>
      <c r="I353" s="2710"/>
      <c r="J353" s="84">
        <f>J263+J269+J275+J281+J287+J297+J303+J307+J312+J318+J324+J293+J328+J346+J334+J340+J352</f>
        <v>6994.8</v>
      </c>
      <c r="K353" s="84">
        <f t="shared" ref="K353:O353" si="119">K263+K269+K275+K281+K287+K297+K303+K307+K312+K318+K324+K293+K328+K346+K334+K340+K352</f>
        <v>37.799999999999997</v>
      </c>
      <c r="L353" s="84">
        <f t="shared" si="119"/>
        <v>18.299999999999997</v>
      </c>
      <c r="M353" s="84">
        <f>M263+M269+M275+M281+M287+M297+M303+M307+M312+M318+M324+M293+M328+M346+M334+M340+M352</f>
        <v>6957</v>
      </c>
      <c r="N353" s="84">
        <f t="shared" si="119"/>
        <v>4527.6000000000004</v>
      </c>
      <c r="O353" s="84">
        <f t="shared" si="119"/>
        <v>1279.3</v>
      </c>
      <c r="P353" s="17"/>
      <c r="Q353" s="25"/>
      <c r="R353" s="25"/>
      <c r="S353" s="26"/>
      <c r="T353" s="34"/>
      <c r="U353" s="34"/>
      <c r="V353" s="1424"/>
      <c r="W353" s="34"/>
      <c r="X353" s="34"/>
      <c r="Y353" s="34"/>
    </row>
    <row r="354" spans="1:25" ht="13.9" customHeight="1" thickBot="1">
      <c r="A354" s="14" t="s">
        <v>13</v>
      </c>
      <c r="B354" s="2785" t="s">
        <v>131</v>
      </c>
      <c r="C354" s="2786"/>
      <c r="D354" s="2786"/>
      <c r="E354" s="2786"/>
      <c r="F354" s="2786"/>
      <c r="G354" s="2786"/>
      <c r="H354" s="2786"/>
      <c r="I354" s="2786"/>
      <c r="J354" s="2786"/>
      <c r="K354" s="2786"/>
      <c r="L354" s="2786"/>
      <c r="M354" s="2786"/>
      <c r="N354" s="2786"/>
      <c r="O354" s="2786"/>
      <c r="P354" s="2786"/>
      <c r="Q354" s="2786"/>
      <c r="R354" s="2786"/>
      <c r="S354" s="2787"/>
      <c r="T354" s="34"/>
      <c r="U354" s="34"/>
      <c r="V354" s="1424"/>
      <c r="W354" s="34"/>
      <c r="X354" s="34"/>
      <c r="Y354" s="34"/>
    </row>
    <row r="355" spans="1:25" ht="13.15" customHeight="1">
      <c r="A355" s="2745" t="s">
        <v>13</v>
      </c>
      <c r="B355" s="2748" t="s">
        <v>11</v>
      </c>
      <c r="C355" s="2751"/>
      <c r="D355" s="2752"/>
      <c r="E355" s="2753"/>
      <c r="F355" s="2788" t="s">
        <v>132</v>
      </c>
      <c r="G355" s="2542" t="s">
        <v>40</v>
      </c>
      <c r="H355" s="2544" t="s">
        <v>66</v>
      </c>
      <c r="I355" s="1979" t="s">
        <v>79</v>
      </c>
      <c r="J355" s="1050">
        <f>K355+M355</f>
        <v>520</v>
      </c>
      <c r="K355" s="1051">
        <f>K362+K368+K380+K386+K392+K397+K402+K408+K414+K418+K423+K428+K433+K438+K443+K448+K453+K458+K466+K474+K479+K487+K491+K495+K498+K504+K510+K374</f>
        <v>0</v>
      </c>
      <c r="L355" s="1051">
        <f t="shared" ref="L355:O355" si="120">L362+L368+L380+L386+L392+L397+L402+L408+L414+L418+L423+L428+L433+L438+L443+L448+L453+L458+L466+L474+L479+L487+L491+L495+L498+L504+L510+L374</f>
        <v>0</v>
      </c>
      <c r="M355" s="1051">
        <f t="shared" si="120"/>
        <v>520</v>
      </c>
      <c r="N355" s="1051">
        <f t="shared" si="120"/>
        <v>1500</v>
      </c>
      <c r="O355" s="1051">
        <f t="shared" si="120"/>
        <v>2000</v>
      </c>
      <c r="P355" s="2089"/>
      <c r="Q355" s="1886"/>
      <c r="R355" s="1888"/>
      <c r="S355" s="1890"/>
      <c r="T355" s="34"/>
      <c r="U355" s="34"/>
      <c r="V355" s="1424"/>
      <c r="W355" s="34"/>
      <c r="X355" s="34"/>
      <c r="Y355" s="34"/>
    </row>
    <row r="356" spans="1:25">
      <c r="A356" s="2746"/>
      <c r="B356" s="2749"/>
      <c r="C356" s="2754"/>
      <c r="D356" s="2755"/>
      <c r="E356" s="2756"/>
      <c r="F356" s="2789"/>
      <c r="G356" s="2572"/>
      <c r="H356" s="2764"/>
      <c r="I356" s="1983" t="s">
        <v>67</v>
      </c>
      <c r="J356" s="1984">
        <f t="shared" ref="J356:J359" si="121">K356+M356</f>
        <v>1127.0999999999999</v>
      </c>
      <c r="K356" s="214">
        <f>K363+K369+K375+K381+K387+K393+K398+K403+K409+K467+K499+K505+K511</f>
        <v>271</v>
      </c>
      <c r="L356" s="214">
        <f t="shared" ref="L356:O356" si="122">L363+L369+L375+L381+L387+L393+L398+L403+L409+L467+L499+L505+L511</f>
        <v>4.7</v>
      </c>
      <c r="M356" s="214">
        <f t="shared" si="122"/>
        <v>856.1</v>
      </c>
      <c r="N356" s="214">
        <f t="shared" si="122"/>
        <v>0</v>
      </c>
      <c r="O356" s="214">
        <f t="shared" si="122"/>
        <v>0</v>
      </c>
      <c r="P356" s="2039"/>
      <c r="Q356" s="1887"/>
      <c r="R356" s="1889"/>
      <c r="S356" s="1891"/>
      <c r="T356" s="34"/>
      <c r="U356" s="34"/>
      <c r="V356" s="1424"/>
      <c r="W356" s="34"/>
      <c r="X356" s="34"/>
      <c r="Y356" s="34"/>
    </row>
    <row r="357" spans="1:25">
      <c r="A357" s="2746"/>
      <c r="B357" s="2749"/>
      <c r="C357" s="2754"/>
      <c r="D357" s="2755"/>
      <c r="E357" s="2756"/>
      <c r="F357" s="2789"/>
      <c r="G357" s="2763"/>
      <c r="H357" s="2765"/>
      <c r="I357" s="1983" t="s">
        <v>36</v>
      </c>
      <c r="J357" s="1057">
        <f>K357+M357</f>
        <v>79.900000000000006</v>
      </c>
      <c r="K357" s="214">
        <f>K364+K370+K376+K382+K388+K394+K399+K404+K410+K416+K420+K468+K472+K475+K478+K482+K486+K490+K494+K500+K506+K512</f>
        <v>39.9</v>
      </c>
      <c r="L357" s="214">
        <f t="shared" ref="L357:O357" si="123">L364+L370+L376+L382+L388+L394+L399+L404+L410+L416+L420+L468+L472+L475+L478+L482+L486+L490+L494+L500+L506+L512</f>
        <v>19.399999999999999</v>
      </c>
      <c r="M357" s="214">
        <f t="shared" si="123"/>
        <v>40</v>
      </c>
      <c r="N357" s="214">
        <f t="shared" si="123"/>
        <v>30</v>
      </c>
      <c r="O357" s="214">
        <f t="shared" si="123"/>
        <v>45</v>
      </c>
      <c r="P357" s="2039"/>
      <c r="Q357" s="2020"/>
      <c r="R357" s="515"/>
      <c r="S357" s="516"/>
      <c r="T357" s="34"/>
      <c r="U357" s="34"/>
      <c r="V357" s="1424"/>
      <c r="W357" s="34"/>
      <c r="X357" s="34"/>
      <c r="Y357" s="34"/>
    </row>
    <row r="358" spans="1:25">
      <c r="A358" s="2746"/>
      <c r="B358" s="2749"/>
      <c r="C358" s="2754"/>
      <c r="D358" s="2755"/>
      <c r="E358" s="2756"/>
      <c r="F358" s="2789"/>
      <c r="G358" s="2763"/>
      <c r="H358" s="2763"/>
      <c r="I358" s="1983" t="s">
        <v>403</v>
      </c>
      <c r="J358" s="1984">
        <f t="shared" si="121"/>
        <v>1106.7700000000002</v>
      </c>
      <c r="K358" s="214">
        <f>K365+K371+K377+K383+K389+K405+K411+K469+K476+K501+K507+K513</f>
        <v>116.4</v>
      </c>
      <c r="L358" s="214">
        <f t="shared" ref="L358:O358" si="124">L365+L371+L377+L383+L389+L405+L411+L469+L476+L501+L507+L513</f>
        <v>0</v>
      </c>
      <c r="M358" s="214">
        <f t="shared" si="124"/>
        <v>990.37000000000012</v>
      </c>
      <c r="N358" s="214">
        <f t="shared" si="124"/>
        <v>0</v>
      </c>
      <c r="O358" s="214">
        <f t="shared" si="124"/>
        <v>0</v>
      </c>
      <c r="P358" s="2039"/>
      <c r="Q358" s="2020"/>
      <c r="R358" s="515"/>
      <c r="S358" s="516"/>
      <c r="T358" s="34"/>
      <c r="U358" s="34"/>
      <c r="V358" s="1424"/>
      <c r="W358" s="34"/>
      <c r="X358" s="34"/>
      <c r="Y358" s="34"/>
    </row>
    <row r="359" spans="1:25">
      <c r="A359" s="2746"/>
      <c r="B359" s="2749"/>
      <c r="C359" s="2754"/>
      <c r="D359" s="2755"/>
      <c r="E359" s="2756"/>
      <c r="F359" s="2789"/>
      <c r="G359" s="2763"/>
      <c r="H359" s="2763"/>
      <c r="I359" s="1983" t="s">
        <v>52</v>
      </c>
      <c r="J359" s="1984">
        <f t="shared" si="121"/>
        <v>1060</v>
      </c>
      <c r="K359" s="214">
        <f>K366+K372+K378+K384+K390+K406+K412+K415+K419+K424+K429+K434+K439+K444+K449+K454+K459+K462+K470+K502+K508+K514</f>
        <v>0</v>
      </c>
      <c r="L359" s="214">
        <f t="shared" ref="L359:O359" si="125">L366+L372+L378+L384+L390+L406+L412+L415+L419+L424+L429+L434+L439+L444+L449+L454+L459+L462+L470+L502+L508+L514</f>
        <v>0</v>
      </c>
      <c r="M359" s="214">
        <f t="shared" si="125"/>
        <v>1060</v>
      </c>
      <c r="N359" s="214">
        <f t="shared" si="125"/>
        <v>2000</v>
      </c>
      <c r="O359" s="214">
        <f t="shared" si="125"/>
        <v>4000</v>
      </c>
      <c r="P359" s="2039"/>
      <c r="Q359" s="2020"/>
      <c r="R359" s="515"/>
      <c r="S359" s="516"/>
      <c r="T359" s="34"/>
      <c r="U359" s="34"/>
      <c r="V359" s="1424"/>
      <c r="W359" s="34"/>
      <c r="X359" s="34"/>
      <c r="Y359" s="34"/>
    </row>
    <row r="360" spans="1:25">
      <c r="A360" s="2746"/>
      <c r="B360" s="2749"/>
      <c r="C360" s="2754"/>
      <c r="D360" s="2755"/>
      <c r="E360" s="2756"/>
      <c r="F360" s="2789"/>
      <c r="G360" s="2763"/>
      <c r="H360" s="2763"/>
      <c r="I360" s="2090" t="s">
        <v>130</v>
      </c>
      <c r="J360" s="1984">
        <f>K360+M360</f>
        <v>0</v>
      </c>
      <c r="K360" s="2061">
        <f>K480+K484+K488+K492+K496</f>
        <v>0</v>
      </c>
      <c r="L360" s="2061">
        <f>L480+L484+L488+L492+L496</f>
        <v>0</v>
      </c>
      <c r="M360" s="2061">
        <f t="shared" ref="M360:O360" si="126">M480+M484+M488+M492+M496</f>
        <v>0</v>
      </c>
      <c r="N360" s="273">
        <f t="shared" si="126"/>
        <v>0</v>
      </c>
      <c r="O360" s="273">
        <f t="shared" si="126"/>
        <v>0</v>
      </c>
      <c r="P360" s="1511"/>
      <c r="Q360" s="2020"/>
      <c r="R360" s="515"/>
      <c r="S360" s="516"/>
      <c r="T360" s="34"/>
      <c r="U360" s="34"/>
      <c r="V360" s="1424"/>
      <c r="W360" s="34"/>
      <c r="X360" s="34"/>
      <c r="Y360" s="34"/>
    </row>
    <row r="361" spans="1:25" ht="10.15" customHeight="1" thickBot="1">
      <c r="A361" s="2747"/>
      <c r="B361" s="2750"/>
      <c r="C361" s="2757"/>
      <c r="D361" s="2758"/>
      <c r="E361" s="2759"/>
      <c r="F361" s="2790"/>
      <c r="G361" s="2543"/>
      <c r="H361" s="2543"/>
      <c r="I361" s="15" t="s">
        <v>12</v>
      </c>
      <c r="J361" s="244">
        <f>K361+M361</f>
        <v>3893.7700000000004</v>
      </c>
      <c r="K361" s="80">
        <f>K355+K356+K357+K358+K359+K360</f>
        <v>427.29999999999995</v>
      </c>
      <c r="L361" s="80">
        <f t="shared" ref="L361:O361" si="127">L355+L356+L357+L358+L359+L360</f>
        <v>24.099999999999998</v>
      </c>
      <c r="M361" s="80">
        <f t="shared" si="127"/>
        <v>3466.4700000000003</v>
      </c>
      <c r="N361" s="283">
        <f>N355+N356+N357+N358+N359+N360</f>
        <v>3530</v>
      </c>
      <c r="O361" s="283">
        <f t="shared" si="127"/>
        <v>6045</v>
      </c>
      <c r="P361" s="2022"/>
      <c r="Q361" s="2015"/>
      <c r="R361" s="185"/>
      <c r="S361" s="517"/>
      <c r="T361" s="34"/>
      <c r="U361" s="34"/>
      <c r="V361" s="1424"/>
      <c r="W361" s="34"/>
      <c r="X361" s="34"/>
      <c r="Y361" s="34"/>
    </row>
    <row r="362" spans="1:25" ht="13.15" customHeight="1">
      <c r="A362" s="2745"/>
      <c r="B362" s="2748"/>
      <c r="C362" s="2751"/>
      <c r="D362" s="2752"/>
      <c r="E362" s="2753"/>
      <c r="F362" s="2760" t="s">
        <v>133</v>
      </c>
      <c r="G362" s="2542" t="s">
        <v>40</v>
      </c>
      <c r="H362" s="2544" t="s">
        <v>288</v>
      </c>
      <c r="I362" s="136" t="s">
        <v>79</v>
      </c>
      <c r="J362" s="204">
        <f>K362+M362</f>
        <v>0</v>
      </c>
      <c r="K362" s="205">
        <v>0</v>
      </c>
      <c r="L362" s="664">
        <v>0</v>
      </c>
      <c r="M362" s="1994">
        <v>0</v>
      </c>
      <c r="N362" s="269">
        <v>0</v>
      </c>
      <c r="O362" s="270">
        <v>0</v>
      </c>
      <c r="P362" s="2002" t="s">
        <v>82</v>
      </c>
      <c r="Q362" s="1886" t="s">
        <v>41</v>
      </c>
      <c r="R362" s="1888"/>
      <c r="S362" s="1890"/>
      <c r="T362" s="34"/>
      <c r="U362" s="34"/>
      <c r="V362" s="1424"/>
      <c r="W362" s="34"/>
      <c r="X362" s="34"/>
      <c r="Y362" s="34"/>
    </row>
    <row r="363" spans="1:25" ht="12.6" customHeight="1">
      <c r="A363" s="2746"/>
      <c r="B363" s="2749"/>
      <c r="C363" s="2754"/>
      <c r="D363" s="2755"/>
      <c r="E363" s="2756"/>
      <c r="F363" s="2761"/>
      <c r="G363" s="2572"/>
      <c r="H363" s="2764"/>
      <c r="I363" s="97" t="s">
        <v>67</v>
      </c>
      <c r="J363" s="211">
        <f>K363+M363</f>
        <v>403.5</v>
      </c>
      <c r="K363" s="212">
        <v>3.5</v>
      </c>
      <c r="L363" s="200">
        <v>2.1</v>
      </c>
      <c r="M363" s="1995">
        <v>400</v>
      </c>
      <c r="N363" s="271">
        <v>0</v>
      </c>
      <c r="O363" s="272">
        <v>0</v>
      </c>
      <c r="P363" s="2021"/>
      <c r="Q363" s="1887"/>
      <c r="R363" s="1889"/>
      <c r="S363" s="1891"/>
      <c r="T363" s="34"/>
      <c r="U363" s="34"/>
      <c r="V363" s="1424"/>
      <c r="W363" s="34"/>
      <c r="X363" s="34"/>
      <c r="Y363" s="34"/>
    </row>
    <row r="364" spans="1:25">
      <c r="A364" s="2746"/>
      <c r="B364" s="2749"/>
      <c r="C364" s="2754"/>
      <c r="D364" s="2755"/>
      <c r="E364" s="2756"/>
      <c r="F364" s="2761"/>
      <c r="G364" s="2763"/>
      <c r="H364" s="2765"/>
      <c r="I364" s="97" t="s">
        <v>36</v>
      </c>
      <c r="J364" s="211">
        <f t="shared" ref="J364:O366" si="128">K364+M364</f>
        <v>0.5</v>
      </c>
      <c r="K364" s="212">
        <v>0.5</v>
      </c>
      <c r="L364" s="200">
        <v>0.4</v>
      </c>
      <c r="M364" s="1995">
        <v>0</v>
      </c>
      <c r="N364" s="271">
        <v>0</v>
      </c>
      <c r="O364" s="272">
        <v>0</v>
      </c>
      <c r="P364" s="2021"/>
      <c r="Q364" s="2020"/>
      <c r="R364" s="515"/>
      <c r="S364" s="516"/>
      <c r="T364" s="34"/>
      <c r="U364" s="34"/>
      <c r="V364" s="1424"/>
      <c r="W364" s="34"/>
      <c r="X364" s="34"/>
      <c r="Y364" s="34"/>
    </row>
    <row r="365" spans="1:25" ht="10.9" customHeight="1">
      <c r="A365" s="2746"/>
      <c r="B365" s="2749"/>
      <c r="C365" s="2754"/>
      <c r="D365" s="2755"/>
      <c r="E365" s="2756"/>
      <c r="F365" s="2761"/>
      <c r="G365" s="2763"/>
      <c r="H365" s="2763"/>
      <c r="I365" s="97" t="s">
        <v>403</v>
      </c>
      <c r="J365" s="2128">
        <f t="shared" si="128"/>
        <v>102.2</v>
      </c>
      <c r="K365" s="212">
        <v>0.3</v>
      </c>
      <c r="L365" s="200">
        <v>0</v>
      </c>
      <c r="M365" s="2136">
        <v>101.9</v>
      </c>
      <c r="N365" s="271">
        <v>0</v>
      </c>
      <c r="O365" s="272">
        <v>0</v>
      </c>
      <c r="P365" s="1511"/>
      <c r="Q365" s="2020"/>
      <c r="R365" s="515"/>
      <c r="S365" s="516"/>
      <c r="T365" s="34"/>
      <c r="U365" s="34"/>
      <c r="V365" s="1424"/>
      <c r="W365" s="34"/>
      <c r="X365" s="34"/>
      <c r="Y365" s="34"/>
    </row>
    <row r="366" spans="1:25">
      <c r="A366" s="2746"/>
      <c r="B366" s="2749"/>
      <c r="C366" s="2754"/>
      <c r="D366" s="2755"/>
      <c r="E366" s="2756"/>
      <c r="F366" s="2761"/>
      <c r="G366" s="2763"/>
      <c r="H366" s="2763"/>
      <c r="I366" s="31" t="s">
        <v>52</v>
      </c>
      <c r="J366" s="211">
        <f t="shared" si="128"/>
        <v>0</v>
      </c>
      <c r="K366" s="211">
        <f t="shared" si="128"/>
        <v>0</v>
      </c>
      <c r="L366" s="211">
        <f t="shared" si="128"/>
        <v>0</v>
      </c>
      <c r="M366" s="211">
        <f t="shared" si="128"/>
        <v>0</v>
      </c>
      <c r="N366" s="496">
        <f t="shared" si="128"/>
        <v>0</v>
      </c>
      <c r="O366" s="496">
        <f t="shared" si="128"/>
        <v>0</v>
      </c>
      <c r="P366" s="1511"/>
      <c r="Q366" s="2020"/>
      <c r="R366" s="515"/>
      <c r="S366" s="516"/>
      <c r="T366" s="34"/>
      <c r="U366" s="34"/>
      <c r="V366" s="1424"/>
      <c r="W366" s="34"/>
      <c r="X366" s="34"/>
      <c r="Y366" s="34"/>
    </row>
    <row r="367" spans="1:25" ht="10.9" customHeight="1" thickBot="1">
      <c r="A367" s="2747"/>
      <c r="B367" s="2750"/>
      <c r="C367" s="2757"/>
      <c r="D367" s="2758"/>
      <c r="E367" s="2759"/>
      <c r="F367" s="2762"/>
      <c r="G367" s="2543"/>
      <c r="H367" s="2543"/>
      <c r="I367" s="15" t="s">
        <v>12</v>
      </c>
      <c r="J367" s="75">
        <f>SUM(J362:J366)</f>
        <v>506.2</v>
      </c>
      <c r="K367" s="75">
        <f t="shared" ref="K367:O367" si="129">SUM(K362:K366)</f>
        <v>4.3</v>
      </c>
      <c r="L367" s="75">
        <f t="shared" si="129"/>
        <v>2.5</v>
      </c>
      <c r="M367" s="75">
        <f t="shared" si="129"/>
        <v>501.9</v>
      </c>
      <c r="N367" s="75">
        <f t="shared" si="129"/>
        <v>0</v>
      </c>
      <c r="O367" s="75">
        <f t="shared" si="129"/>
        <v>0</v>
      </c>
      <c r="P367" s="2022"/>
      <c r="Q367" s="2015"/>
      <c r="R367" s="185"/>
      <c r="S367" s="517"/>
      <c r="T367" s="34"/>
      <c r="U367" s="34"/>
      <c r="V367" s="1424"/>
      <c r="W367" s="34"/>
      <c r="X367" s="34"/>
      <c r="Y367" s="34"/>
    </row>
    <row r="368" spans="1:25" ht="13.15" customHeight="1">
      <c r="A368" s="2745"/>
      <c r="B368" s="2748"/>
      <c r="C368" s="2751"/>
      <c r="D368" s="2752"/>
      <c r="E368" s="2753"/>
      <c r="F368" s="2760" t="s">
        <v>134</v>
      </c>
      <c r="G368" s="2542" t="s">
        <v>40</v>
      </c>
      <c r="H368" s="2544" t="s">
        <v>284</v>
      </c>
      <c r="I368" s="136" t="s">
        <v>79</v>
      </c>
      <c r="J368" s="204">
        <f>K368+M368</f>
        <v>0</v>
      </c>
      <c r="K368" s="205">
        <v>0</v>
      </c>
      <c r="L368" s="664">
        <v>0</v>
      </c>
      <c r="M368" s="1994">
        <v>0</v>
      </c>
      <c r="N368" s="269">
        <v>0</v>
      </c>
      <c r="O368" s="270">
        <v>0</v>
      </c>
      <c r="P368" s="2002" t="s">
        <v>82</v>
      </c>
      <c r="Q368" s="1886" t="s">
        <v>41</v>
      </c>
      <c r="R368" s="1888"/>
      <c r="S368" s="1890"/>
      <c r="T368" s="34"/>
      <c r="U368" s="34"/>
      <c r="V368" s="1424"/>
      <c r="W368" s="34"/>
      <c r="X368" s="34"/>
      <c r="Y368" s="34"/>
    </row>
    <row r="369" spans="1:25">
      <c r="A369" s="2746"/>
      <c r="B369" s="2749"/>
      <c r="C369" s="2754"/>
      <c r="D369" s="2755"/>
      <c r="E369" s="2756"/>
      <c r="F369" s="2761"/>
      <c r="G369" s="2572"/>
      <c r="H369" s="2764"/>
      <c r="I369" s="97" t="s">
        <v>67</v>
      </c>
      <c r="J369" s="211">
        <f>K369+M369</f>
        <v>0</v>
      </c>
      <c r="K369" s="212">
        <v>0</v>
      </c>
      <c r="L369" s="200">
        <v>0</v>
      </c>
      <c r="M369" s="1995">
        <v>0</v>
      </c>
      <c r="N369" s="271">
        <v>0</v>
      </c>
      <c r="O369" s="272">
        <v>0</v>
      </c>
      <c r="P369" s="2021"/>
      <c r="Q369" s="1887"/>
      <c r="R369" s="1889"/>
      <c r="S369" s="1891"/>
      <c r="T369" s="34"/>
      <c r="U369" s="34"/>
      <c r="V369" s="1424"/>
      <c r="W369" s="34"/>
      <c r="X369" s="34"/>
      <c r="Y369" s="34"/>
    </row>
    <row r="370" spans="1:25">
      <c r="A370" s="2746"/>
      <c r="B370" s="2749"/>
      <c r="C370" s="2754"/>
      <c r="D370" s="2755"/>
      <c r="E370" s="2756"/>
      <c r="F370" s="2761"/>
      <c r="G370" s="2763"/>
      <c r="H370" s="2765"/>
      <c r="I370" s="97" t="s">
        <v>36</v>
      </c>
      <c r="J370" s="211">
        <f t="shared" ref="J370:J372" si="130">K370+M370</f>
        <v>0</v>
      </c>
      <c r="K370" s="212">
        <v>0</v>
      </c>
      <c r="L370" s="200">
        <v>0</v>
      </c>
      <c r="M370" s="1995">
        <v>0</v>
      </c>
      <c r="N370" s="271">
        <v>0</v>
      </c>
      <c r="O370" s="272">
        <v>0</v>
      </c>
      <c r="P370" s="2021"/>
      <c r="Q370" s="2020"/>
      <c r="R370" s="515"/>
      <c r="S370" s="516"/>
      <c r="T370" s="34"/>
      <c r="U370" s="34"/>
      <c r="V370" s="1424"/>
      <c r="W370" s="34"/>
      <c r="X370" s="34"/>
      <c r="Y370" s="34"/>
    </row>
    <row r="371" spans="1:25" ht="10.15" customHeight="1">
      <c r="A371" s="2746"/>
      <c r="B371" s="2749"/>
      <c r="C371" s="2754"/>
      <c r="D371" s="2755"/>
      <c r="E371" s="2756"/>
      <c r="F371" s="2761"/>
      <c r="G371" s="2763"/>
      <c r="H371" s="2763"/>
      <c r="I371" s="97" t="s">
        <v>403</v>
      </c>
      <c r="J371" s="211">
        <f t="shared" si="130"/>
        <v>84</v>
      </c>
      <c r="K371" s="212">
        <v>84</v>
      </c>
      <c r="L371" s="200">
        <v>0</v>
      </c>
      <c r="M371" s="1995">
        <v>0</v>
      </c>
      <c r="N371" s="271">
        <v>0</v>
      </c>
      <c r="O371" s="272">
        <v>0</v>
      </c>
      <c r="P371" s="1511"/>
      <c r="Q371" s="2020"/>
      <c r="R371" s="515"/>
      <c r="S371" s="516"/>
      <c r="T371" s="34"/>
      <c r="U371" s="34"/>
      <c r="V371" s="1424"/>
      <c r="W371" s="34"/>
      <c r="X371" s="34"/>
      <c r="Y371" s="34"/>
    </row>
    <row r="372" spans="1:25">
      <c r="A372" s="2746"/>
      <c r="B372" s="2749"/>
      <c r="C372" s="2754"/>
      <c r="D372" s="2755"/>
      <c r="E372" s="2756"/>
      <c r="F372" s="2761"/>
      <c r="G372" s="2763"/>
      <c r="H372" s="2763"/>
      <c r="I372" s="31" t="s">
        <v>52</v>
      </c>
      <c r="J372" s="211">
        <f t="shared" si="130"/>
        <v>0</v>
      </c>
      <c r="K372" s="609">
        <v>0</v>
      </c>
      <c r="L372" s="676">
        <v>0</v>
      </c>
      <c r="M372" s="1999">
        <v>0</v>
      </c>
      <c r="N372" s="2000">
        <v>0</v>
      </c>
      <c r="O372" s="273">
        <v>0</v>
      </c>
      <c r="P372" s="1511"/>
      <c r="Q372" s="2020"/>
      <c r="R372" s="515"/>
      <c r="S372" s="516"/>
      <c r="T372" s="34"/>
      <c r="U372" s="34"/>
      <c r="V372" s="1424"/>
      <c r="W372" s="34"/>
      <c r="X372" s="34"/>
      <c r="Y372" s="34"/>
    </row>
    <row r="373" spans="1:25" ht="13.5" thickBot="1">
      <c r="A373" s="2747"/>
      <c r="B373" s="2750"/>
      <c r="C373" s="2757"/>
      <c r="D373" s="2758"/>
      <c r="E373" s="2759"/>
      <c r="F373" s="2762"/>
      <c r="G373" s="2543"/>
      <c r="H373" s="2543"/>
      <c r="I373" s="15" t="s">
        <v>12</v>
      </c>
      <c r="J373" s="75">
        <f>SUM(J368:J372)</f>
        <v>84</v>
      </c>
      <c r="K373" s="75">
        <f t="shared" ref="K373:O373" si="131">SUM(K368:K372)</f>
        <v>84</v>
      </c>
      <c r="L373" s="75">
        <f t="shared" si="131"/>
        <v>0</v>
      </c>
      <c r="M373" s="75">
        <f t="shared" si="131"/>
        <v>0</v>
      </c>
      <c r="N373" s="75">
        <f t="shared" si="131"/>
        <v>0</v>
      </c>
      <c r="O373" s="75">
        <f t="shared" si="131"/>
        <v>0</v>
      </c>
      <c r="P373" s="2022"/>
      <c r="Q373" s="2015"/>
      <c r="R373" s="185"/>
      <c r="S373" s="517"/>
      <c r="T373" s="34"/>
      <c r="U373" s="34"/>
      <c r="V373" s="1424"/>
      <c r="W373" s="34"/>
      <c r="X373" s="34"/>
      <c r="Y373" s="34"/>
    </row>
    <row r="374" spans="1:25" ht="13.15" customHeight="1">
      <c r="A374" s="2745"/>
      <c r="B374" s="2748"/>
      <c r="C374" s="2751"/>
      <c r="D374" s="2752"/>
      <c r="E374" s="2753"/>
      <c r="F374" s="2760" t="s">
        <v>135</v>
      </c>
      <c r="G374" s="2542" t="s">
        <v>40</v>
      </c>
      <c r="H374" s="2544" t="s">
        <v>288</v>
      </c>
      <c r="I374" s="136" t="s">
        <v>79</v>
      </c>
      <c r="J374" s="204">
        <f>K374+M374</f>
        <v>0</v>
      </c>
      <c r="K374" s="205">
        <v>0</v>
      </c>
      <c r="L374" s="664">
        <v>0</v>
      </c>
      <c r="M374" s="1994">
        <v>0</v>
      </c>
      <c r="N374" s="269">
        <v>0</v>
      </c>
      <c r="O374" s="270">
        <v>0</v>
      </c>
      <c r="P374" s="2002" t="s">
        <v>82</v>
      </c>
      <c r="Q374" s="1886" t="s">
        <v>41</v>
      </c>
      <c r="R374" s="1888"/>
      <c r="S374" s="1890"/>
      <c r="T374" s="34"/>
      <c r="U374" s="34"/>
      <c r="V374" s="1424"/>
      <c r="W374" s="34"/>
      <c r="X374" s="34"/>
      <c r="Y374" s="34"/>
    </row>
    <row r="375" spans="1:25">
      <c r="A375" s="2746"/>
      <c r="B375" s="2749"/>
      <c r="C375" s="2754"/>
      <c r="D375" s="2755"/>
      <c r="E375" s="2756"/>
      <c r="F375" s="2761"/>
      <c r="G375" s="2572"/>
      <c r="H375" s="2764"/>
      <c r="I375" s="97" t="s">
        <v>67</v>
      </c>
      <c r="J375" s="211">
        <f>K375+M375</f>
        <v>34.5</v>
      </c>
      <c r="K375" s="212">
        <v>12</v>
      </c>
      <c r="L375" s="200">
        <v>0</v>
      </c>
      <c r="M375" s="1995">
        <v>22.5</v>
      </c>
      <c r="N375" s="271">
        <v>0</v>
      </c>
      <c r="O375" s="272">
        <v>0</v>
      </c>
      <c r="P375" s="2021"/>
      <c r="Q375" s="1887"/>
      <c r="R375" s="1889"/>
      <c r="S375" s="1891"/>
      <c r="T375" s="34"/>
      <c r="U375" s="34"/>
      <c r="V375" s="1424"/>
      <c r="W375" s="34"/>
      <c r="X375" s="34"/>
      <c r="Y375" s="34"/>
    </row>
    <row r="376" spans="1:25">
      <c r="A376" s="2746"/>
      <c r="B376" s="2749"/>
      <c r="C376" s="2754"/>
      <c r="D376" s="2755"/>
      <c r="E376" s="2756"/>
      <c r="F376" s="2761"/>
      <c r="G376" s="2763"/>
      <c r="H376" s="2765"/>
      <c r="I376" s="97" t="s">
        <v>36</v>
      </c>
      <c r="J376" s="211">
        <f t="shared" ref="J376:J378" si="132">K376+M376</f>
        <v>0</v>
      </c>
      <c r="K376" s="212">
        <v>0</v>
      </c>
      <c r="L376" s="200">
        <v>0</v>
      </c>
      <c r="M376" s="1995">
        <v>0</v>
      </c>
      <c r="N376" s="271">
        <v>0</v>
      </c>
      <c r="O376" s="272">
        <v>0</v>
      </c>
      <c r="P376" s="2091"/>
      <c r="Q376" s="2092"/>
      <c r="R376" s="515"/>
      <c r="S376" s="516"/>
      <c r="T376" s="34"/>
      <c r="U376" s="34"/>
      <c r="V376" s="1424"/>
      <c r="W376" s="34"/>
      <c r="X376" s="34"/>
      <c r="Y376" s="34"/>
    </row>
    <row r="377" spans="1:25">
      <c r="A377" s="2746"/>
      <c r="B377" s="2749"/>
      <c r="C377" s="2754"/>
      <c r="D377" s="2755"/>
      <c r="E377" s="2756"/>
      <c r="F377" s="2761"/>
      <c r="G377" s="2763"/>
      <c r="H377" s="2763"/>
      <c r="I377" s="97" t="s">
        <v>403</v>
      </c>
      <c r="J377" s="2128">
        <f t="shared" si="132"/>
        <v>23</v>
      </c>
      <c r="K377" s="212">
        <v>9</v>
      </c>
      <c r="L377" s="200">
        <v>0</v>
      </c>
      <c r="M377" s="2136">
        <v>14</v>
      </c>
      <c r="N377" s="271">
        <v>0</v>
      </c>
      <c r="O377" s="272">
        <v>0</v>
      </c>
      <c r="P377" s="34"/>
      <c r="Q377" s="2092"/>
      <c r="R377" s="515"/>
      <c r="S377" s="516"/>
      <c r="T377" s="34"/>
      <c r="U377" s="34"/>
      <c r="V377" s="1424"/>
      <c r="W377" s="34"/>
      <c r="X377" s="34"/>
      <c r="Y377" s="34"/>
    </row>
    <row r="378" spans="1:25">
      <c r="A378" s="2746"/>
      <c r="B378" s="2749"/>
      <c r="C378" s="2754"/>
      <c r="D378" s="2755"/>
      <c r="E378" s="2756"/>
      <c r="F378" s="2761"/>
      <c r="G378" s="2763"/>
      <c r="H378" s="2763"/>
      <c r="I378" s="31" t="s">
        <v>52</v>
      </c>
      <c r="J378" s="211">
        <f t="shared" si="132"/>
        <v>0</v>
      </c>
      <c r="K378" s="609">
        <v>0</v>
      </c>
      <c r="L378" s="676">
        <v>0</v>
      </c>
      <c r="M378" s="1999">
        <v>0</v>
      </c>
      <c r="N378" s="2000">
        <v>0</v>
      </c>
      <c r="O378" s="273">
        <v>0</v>
      </c>
      <c r="P378" s="34"/>
      <c r="Q378" s="2092"/>
      <c r="R378" s="515"/>
      <c r="S378" s="516"/>
      <c r="T378" s="34"/>
      <c r="U378" s="34"/>
      <c r="V378" s="1424"/>
      <c r="W378" s="34"/>
      <c r="X378" s="34"/>
      <c r="Y378" s="34"/>
    </row>
    <row r="379" spans="1:25" ht="10.9" customHeight="1" thickBot="1">
      <c r="A379" s="2747"/>
      <c r="B379" s="2750"/>
      <c r="C379" s="2757"/>
      <c r="D379" s="2758"/>
      <c r="E379" s="2759"/>
      <c r="F379" s="2762"/>
      <c r="G379" s="2543"/>
      <c r="H379" s="2543"/>
      <c r="I379" s="15" t="s">
        <v>12</v>
      </c>
      <c r="J379" s="75">
        <f>SUM(J374:J378)</f>
        <v>57.5</v>
      </c>
      <c r="K379" s="75">
        <f t="shared" ref="K379:O379" si="133">SUM(K374:K378)</f>
        <v>21</v>
      </c>
      <c r="L379" s="75">
        <f t="shared" si="133"/>
        <v>0</v>
      </c>
      <c r="M379" s="75">
        <f t="shared" si="133"/>
        <v>36.5</v>
      </c>
      <c r="N379" s="75">
        <f t="shared" si="133"/>
        <v>0</v>
      </c>
      <c r="O379" s="75">
        <f t="shared" si="133"/>
        <v>0</v>
      </c>
      <c r="P379" s="2022"/>
      <c r="Q379" s="2015"/>
      <c r="R379" s="185"/>
      <c r="S379" s="517"/>
      <c r="T379" s="34"/>
      <c r="U379" s="34"/>
      <c r="V379" s="1424"/>
      <c r="W379" s="34"/>
      <c r="X379" s="34"/>
      <c r="Y379" s="34"/>
    </row>
    <row r="380" spans="1:25" ht="13.15" customHeight="1">
      <c r="A380" s="2745"/>
      <c r="B380" s="2748"/>
      <c r="C380" s="2751"/>
      <c r="D380" s="2752"/>
      <c r="E380" s="2753"/>
      <c r="F380" s="2760" t="s">
        <v>136</v>
      </c>
      <c r="G380" s="2542" t="s">
        <v>40</v>
      </c>
      <c r="H380" s="2544" t="s">
        <v>288</v>
      </c>
      <c r="I380" s="136" t="s">
        <v>79</v>
      </c>
      <c r="J380" s="204">
        <f>K380+M380</f>
        <v>0</v>
      </c>
      <c r="K380" s="205">
        <v>0</v>
      </c>
      <c r="L380" s="664">
        <v>0</v>
      </c>
      <c r="M380" s="1994">
        <v>0</v>
      </c>
      <c r="N380" s="269">
        <v>0</v>
      </c>
      <c r="O380" s="270">
        <v>0</v>
      </c>
      <c r="P380" s="2002" t="s">
        <v>82</v>
      </c>
      <c r="Q380" s="1886" t="s">
        <v>41</v>
      </c>
      <c r="R380" s="34"/>
      <c r="S380" s="1890"/>
      <c r="T380" s="34"/>
      <c r="U380" s="34"/>
      <c r="V380" s="1424"/>
      <c r="W380" s="34"/>
      <c r="X380" s="34"/>
      <c r="Y380" s="34"/>
    </row>
    <row r="381" spans="1:25">
      <c r="A381" s="2746"/>
      <c r="B381" s="2749"/>
      <c r="C381" s="2754"/>
      <c r="D381" s="2755"/>
      <c r="E381" s="2756"/>
      <c r="F381" s="2761"/>
      <c r="G381" s="2572"/>
      <c r="H381" s="2764"/>
      <c r="I381" s="97" t="s">
        <v>67</v>
      </c>
      <c r="J381" s="211">
        <f>K381+M381</f>
        <v>133</v>
      </c>
      <c r="K381" s="212">
        <v>57.8</v>
      </c>
      <c r="L381" s="200">
        <v>2.6</v>
      </c>
      <c r="M381" s="1995">
        <v>75.2</v>
      </c>
      <c r="N381" s="271">
        <v>0</v>
      </c>
      <c r="O381" s="272">
        <v>0</v>
      </c>
      <c r="P381" s="2021"/>
      <c r="Q381" s="1887"/>
      <c r="R381" s="34"/>
      <c r="S381" s="1891"/>
      <c r="T381" s="34"/>
      <c r="U381" s="34"/>
      <c r="V381" s="1424"/>
      <c r="W381" s="34"/>
      <c r="X381" s="34"/>
      <c r="Y381" s="34"/>
    </row>
    <row r="382" spans="1:25">
      <c r="A382" s="2746"/>
      <c r="B382" s="2749"/>
      <c r="C382" s="2754"/>
      <c r="D382" s="2755"/>
      <c r="E382" s="2756"/>
      <c r="F382" s="2761"/>
      <c r="G382" s="2763"/>
      <c r="H382" s="2765"/>
      <c r="I382" s="97" t="s">
        <v>36</v>
      </c>
      <c r="J382" s="211">
        <f t="shared" ref="J382:J384" si="134">K382+M382</f>
        <v>0</v>
      </c>
      <c r="K382" s="212">
        <v>0</v>
      </c>
      <c r="L382" s="200">
        <v>0</v>
      </c>
      <c r="M382" s="1995">
        <v>0</v>
      </c>
      <c r="N382" s="271">
        <v>0</v>
      </c>
      <c r="O382" s="272">
        <v>0</v>
      </c>
      <c r="P382" s="2021"/>
      <c r="Q382" s="2020"/>
      <c r="R382" s="34"/>
      <c r="S382" s="516"/>
      <c r="T382" s="34"/>
      <c r="U382" s="34"/>
      <c r="V382" s="1424"/>
      <c r="W382" s="34"/>
      <c r="X382" s="34"/>
      <c r="Y382" s="34"/>
    </row>
    <row r="383" spans="1:25">
      <c r="A383" s="2746"/>
      <c r="B383" s="2749"/>
      <c r="C383" s="2754"/>
      <c r="D383" s="2755"/>
      <c r="E383" s="2756"/>
      <c r="F383" s="2761"/>
      <c r="G383" s="2763"/>
      <c r="H383" s="2763"/>
      <c r="I383" s="97" t="s">
        <v>403</v>
      </c>
      <c r="J383" s="211">
        <f t="shared" si="134"/>
        <v>20</v>
      </c>
      <c r="K383" s="212">
        <v>10</v>
      </c>
      <c r="L383" s="200">
        <v>0</v>
      </c>
      <c r="M383" s="1995">
        <v>10</v>
      </c>
      <c r="N383" s="271">
        <v>0</v>
      </c>
      <c r="O383" s="272">
        <v>0</v>
      </c>
      <c r="P383" s="1511"/>
      <c r="Q383" s="2020"/>
      <c r="R383" s="34"/>
      <c r="S383" s="516"/>
      <c r="T383" s="34"/>
      <c r="U383" s="34"/>
      <c r="V383" s="1424"/>
      <c r="W383" s="34"/>
      <c r="X383" s="34"/>
      <c r="Y383" s="34"/>
    </row>
    <row r="384" spans="1:25">
      <c r="A384" s="2746"/>
      <c r="B384" s="2749"/>
      <c r="C384" s="2754"/>
      <c r="D384" s="2755"/>
      <c r="E384" s="2756"/>
      <c r="F384" s="2761"/>
      <c r="G384" s="2763"/>
      <c r="H384" s="2763"/>
      <c r="I384" s="31" t="s">
        <v>52</v>
      </c>
      <c r="J384" s="211">
        <f t="shared" si="134"/>
        <v>0</v>
      </c>
      <c r="K384" s="609">
        <v>0</v>
      </c>
      <c r="L384" s="676">
        <v>0</v>
      </c>
      <c r="M384" s="1999">
        <v>0</v>
      </c>
      <c r="N384" s="2000">
        <v>0</v>
      </c>
      <c r="O384" s="273">
        <v>0</v>
      </c>
      <c r="P384" s="1511"/>
      <c r="Q384" s="2020"/>
      <c r="R384" s="34"/>
      <c r="S384" s="516"/>
      <c r="T384" s="34"/>
      <c r="U384" s="34"/>
      <c r="V384" s="1424"/>
      <c r="W384" s="34"/>
      <c r="X384" s="34"/>
      <c r="Y384" s="34"/>
    </row>
    <row r="385" spans="1:25" ht="13.5" thickBot="1">
      <c r="A385" s="2747"/>
      <c r="B385" s="2750"/>
      <c r="C385" s="2757"/>
      <c r="D385" s="2758"/>
      <c r="E385" s="2759"/>
      <c r="F385" s="2762"/>
      <c r="G385" s="2543"/>
      <c r="H385" s="2543"/>
      <c r="I385" s="15" t="s">
        <v>12</v>
      </c>
      <c r="J385" s="75">
        <f>SUM(J380:J384)</f>
        <v>153</v>
      </c>
      <c r="K385" s="75">
        <f t="shared" ref="K385:O385" si="135">SUM(K380:K384)</f>
        <v>67.8</v>
      </c>
      <c r="L385" s="75">
        <f t="shared" si="135"/>
        <v>2.6</v>
      </c>
      <c r="M385" s="75">
        <f t="shared" si="135"/>
        <v>85.2</v>
      </c>
      <c r="N385" s="75">
        <f t="shared" si="135"/>
        <v>0</v>
      </c>
      <c r="O385" s="75">
        <f t="shared" si="135"/>
        <v>0</v>
      </c>
      <c r="P385" s="2022"/>
      <c r="Q385" s="2015"/>
      <c r="R385" s="185"/>
      <c r="S385" s="517"/>
      <c r="T385" s="34"/>
      <c r="U385" s="34"/>
      <c r="V385" s="1424"/>
      <c r="W385" s="34"/>
      <c r="X385" s="34"/>
      <c r="Y385" s="34"/>
    </row>
    <row r="386" spans="1:25" ht="13.15" customHeight="1">
      <c r="A386" s="2745"/>
      <c r="B386" s="2748"/>
      <c r="C386" s="2751"/>
      <c r="D386" s="2752"/>
      <c r="E386" s="2753"/>
      <c r="F386" s="2760" t="s">
        <v>137</v>
      </c>
      <c r="G386" s="2542" t="s">
        <v>40</v>
      </c>
      <c r="H386" s="2544" t="s">
        <v>288</v>
      </c>
      <c r="I386" s="136" t="s">
        <v>79</v>
      </c>
      <c r="J386" s="204">
        <f>K386+M386</f>
        <v>0</v>
      </c>
      <c r="K386" s="205">
        <v>0</v>
      </c>
      <c r="L386" s="664">
        <v>0</v>
      </c>
      <c r="M386" s="1994">
        <v>0</v>
      </c>
      <c r="N386" s="269">
        <v>0</v>
      </c>
      <c r="O386" s="270">
        <v>0</v>
      </c>
      <c r="P386" s="2002" t="s">
        <v>82</v>
      </c>
      <c r="Q386" s="1886" t="s">
        <v>41</v>
      </c>
      <c r="R386" s="1888"/>
      <c r="S386" s="1890"/>
      <c r="T386" s="34"/>
      <c r="U386" s="34"/>
      <c r="V386" s="1424"/>
      <c r="W386" s="34"/>
      <c r="X386" s="34"/>
      <c r="Y386" s="34"/>
    </row>
    <row r="387" spans="1:25">
      <c r="A387" s="2746"/>
      <c r="B387" s="2749"/>
      <c r="C387" s="2754"/>
      <c r="D387" s="2755"/>
      <c r="E387" s="2756"/>
      <c r="F387" s="2761"/>
      <c r="G387" s="2572"/>
      <c r="H387" s="2764"/>
      <c r="I387" s="97" t="s">
        <v>67</v>
      </c>
      <c r="J387" s="211">
        <f>K387+M387</f>
        <v>52.3</v>
      </c>
      <c r="K387" s="212">
        <v>7.8</v>
      </c>
      <c r="L387" s="200">
        <v>0</v>
      </c>
      <c r="M387" s="1995">
        <v>44.5</v>
      </c>
      <c r="N387" s="271">
        <v>0</v>
      </c>
      <c r="O387" s="272">
        <v>0</v>
      </c>
      <c r="P387" s="2021"/>
      <c r="Q387" s="1887"/>
      <c r="R387" s="1889"/>
      <c r="S387" s="1891"/>
      <c r="T387" s="34"/>
      <c r="U387" s="34"/>
      <c r="V387" s="1424"/>
      <c r="W387" s="34"/>
      <c r="X387" s="34"/>
      <c r="Y387" s="34"/>
    </row>
    <row r="388" spans="1:25">
      <c r="A388" s="2746"/>
      <c r="B388" s="2749"/>
      <c r="C388" s="2754"/>
      <c r="D388" s="2755"/>
      <c r="E388" s="2756"/>
      <c r="F388" s="2761"/>
      <c r="G388" s="2763"/>
      <c r="H388" s="2765"/>
      <c r="I388" s="97" t="s">
        <v>36</v>
      </c>
      <c r="J388" s="211">
        <f t="shared" ref="J388:J390" si="136">K388+M388</f>
        <v>0</v>
      </c>
      <c r="K388" s="212">
        <v>0</v>
      </c>
      <c r="L388" s="200">
        <v>0</v>
      </c>
      <c r="M388" s="1995">
        <v>0</v>
      </c>
      <c r="N388" s="271">
        <v>0</v>
      </c>
      <c r="O388" s="272">
        <v>0</v>
      </c>
      <c r="P388" s="2021"/>
      <c r="Q388" s="2020"/>
      <c r="R388" s="515"/>
      <c r="S388" s="516"/>
      <c r="T388" s="34"/>
      <c r="U388" s="34"/>
      <c r="V388" s="1424"/>
      <c r="W388" s="34"/>
      <c r="X388" s="34"/>
      <c r="Y388" s="34"/>
    </row>
    <row r="389" spans="1:25">
      <c r="A389" s="2746"/>
      <c r="B389" s="2749"/>
      <c r="C389" s="2754"/>
      <c r="D389" s="2755"/>
      <c r="E389" s="2756"/>
      <c r="F389" s="2761"/>
      <c r="G389" s="2763"/>
      <c r="H389" s="2763"/>
      <c r="I389" s="97" t="s">
        <v>403</v>
      </c>
      <c r="J389" s="211">
        <f>K389+M389</f>
        <v>73.600000000000009</v>
      </c>
      <c r="K389" s="212">
        <v>2.2000000000000002</v>
      </c>
      <c r="L389" s="200">
        <v>0</v>
      </c>
      <c r="M389" s="1995">
        <v>71.400000000000006</v>
      </c>
      <c r="N389" s="271">
        <v>0</v>
      </c>
      <c r="O389" s="272">
        <v>0</v>
      </c>
      <c r="P389" s="1511"/>
      <c r="Q389" s="2020"/>
      <c r="R389" s="515"/>
      <c r="S389" s="516"/>
      <c r="T389" s="34"/>
      <c r="U389" s="34"/>
      <c r="V389" s="1424"/>
      <c r="W389" s="34"/>
      <c r="X389" s="34"/>
      <c r="Y389" s="34"/>
    </row>
    <row r="390" spans="1:25">
      <c r="A390" s="2746"/>
      <c r="B390" s="2749"/>
      <c r="C390" s="2754"/>
      <c r="D390" s="2755"/>
      <c r="E390" s="2756"/>
      <c r="F390" s="2761"/>
      <c r="G390" s="2763"/>
      <c r="H390" s="2763"/>
      <c r="I390" s="31" t="s">
        <v>52</v>
      </c>
      <c r="J390" s="211">
        <f t="shared" si="136"/>
        <v>0</v>
      </c>
      <c r="K390" s="609">
        <v>0</v>
      </c>
      <c r="L390" s="676">
        <v>0</v>
      </c>
      <c r="M390" s="1999">
        <v>0</v>
      </c>
      <c r="N390" s="2000">
        <v>0</v>
      </c>
      <c r="O390" s="273">
        <v>0</v>
      </c>
      <c r="P390" s="1511"/>
      <c r="Q390" s="2020"/>
      <c r="R390" s="515"/>
      <c r="S390" s="516"/>
      <c r="T390" s="34"/>
      <c r="U390" s="34"/>
      <c r="V390" s="1424"/>
      <c r="W390" s="34"/>
      <c r="X390" s="34"/>
      <c r="Y390" s="34"/>
    </row>
    <row r="391" spans="1:25" ht="12" customHeight="1" thickBot="1">
      <c r="A391" s="2747"/>
      <c r="B391" s="2750"/>
      <c r="C391" s="2757"/>
      <c r="D391" s="2758"/>
      <c r="E391" s="2759"/>
      <c r="F391" s="2762"/>
      <c r="G391" s="2543"/>
      <c r="H391" s="2543"/>
      <c r="I391" s="15" t="s">
        <v>12</v>
      </c>
      <c r="J391" s="75">
        <f>SUM(J386:J390)</f>
        <v>125.9</v>
      </c>
      <c r="K391" s="75">
        <f t="shared" ref="K391:O391" si="137">SUM(K386:K390)</f>
        <v>10</v>
      </c>
      <c r="L391" s="75">
        <f t="shared" si="137"/>
        <v>0</v>
      </c>
      <c r="M391" s="75">
        <f t="shared" si="137"/>
        <v>115.9</v>
      </c>
      <c r="N391" s="75">
        <f t="shared" si="137"/>
        <v>0</v>
      </c>
      <c r="O391" s="75">
        <f t="shared" si="137"/>
        <v>0</v>
      </c>
      <c r="P391" s="2022"/>
      <c r="Q391" s="2015"/>
      <c r="R391" s="185"/>
      <c r="S391" s="517"/>
      <c r="T391" s="34"/>
      <c r="U391" s="34"/>
      <c r="V391" s="1424"/>
      <c r="W391" s="34"/>
      <c r="X391" s="34"/>
      <c r="Y391" s="34"/>
    </row>
    <row r="392" spans="1:25" ht="1.1499999999999999" hidden="1" customHeight="1" thickBot="1">
      <c r="A392" s="2745"/>
      <c r="B392" s="2748"/>
      <c r="C392" s="1884"/>
      <c r="D392" s="1884"/>
      <c r="E392" s="1884"/>
      <c r="F392" s="2760" t="s">
        <v>138</v>
      </c>
      <c r="G392" s="2542" t="s">
        <v>40</v>
      </c>
      <c r="H392" s="2544" t="s">
        <v>51</v>
      </c>
      <c r="I392" s="136" t="s">
        <v>79</v>
      </c>
      <c r="J392" s="204">
        <f>K392+M392</f>
        <v>0</v>
      </c>
      <c r="K392" s="205">
        <v>0</v>
      </c>
      <c r="L392" s="672"/>
      <c r="M392" s="1994">
        <v>0</v>
      </c>
      <c r="N392" s="284">
        <v>0</v>
      </c>
      <c r="O392" s="285">
        <v>0</v>
      </c>
      <c r="P392" s="2002"/>
      <c r="Q392" s="1886"/>
      <c r="R392" s="1888"/>
      <c r="S392" s="1890"/>
      <c r="T392" s="34"/>
      <c r="U392" s="34"/>
      <c r="V392" s="1424"/>
      <c r="W392" s="34"/>
      <c r="X392" s="34"/>
      <c r="Y392" s="34"/>
    </row>
    <row r="393" spans="1:25" ht="13.9" hidden="1" customHeight="1" thickBot="1">
      <c r="A393" s="2746"/>
      <c r="B393" s="2749"/>
      <c r="C393" s="1881"/>
      <c r="D393" s="1881"/>
      <c r="E393" s="1881"/>
      <c r="F393" s="2761"/>
      <c r="G393" s="2572"/>
      <c r="H393" s="2764"/>
      <c r="I393" s="97" t="s">
        <v>67</v>
      </c>
      <c r="J393" s="211">
        <f>K393+M393</f>
        <v>0</v>
      </c>
      <c r="K393" s="212">
        <v>0</v>
      </c>
      <c r="L393" s="675"/>
      <c r="M393" s="1995">
        <v>0</v>
      </c>
      <c r="N393" s="286">
        <v>0</v>
      </c>
      <c r="O393" s="287">
        <v>0</v>
      </c>
      <c r="P393" s="2021"/>
      <c r="Q393" s="1887"/>
      <c r="R393" s="1889"/>
      <c r="S393" s="1891"/>
      <c r="T393" s="34"/>
      <c r="U393" s="34"/>
      <c r="V393" s="1424"/>
      <c r="W393" s="34"/>
      <c r="X393" s="34"/>
      <c r="Y393" s="34"/>
    </row>
    <row r="394" spans="1:25" ht="13.9" hidden="1" customHeight="1" thickBot="1">
      <c r="A394" s="2746"/>
      <c r="B394" s="2749"/>
      <c r="C394" s="1881"/>
      <c r="D394" s="1881"/>
      <c r="E394" s="1881"/>
      <c r="F394" s="2761"/>
      <c r="G394" s="2763"/>
      <c r="H394" s="2765"/>
      <c r="I394" s="97" t="s">
        <v>36</v>
      </c>
      <c r="J394" s="211">
        <f>K394+M394</f>
        <v>0</v>
      </c>
      <c r="K394" s="2083"/>
      <c r="L394" s="675"/>
      <c r="M394" s="2084"/>
      <c r="N394" s="286"/>
      <c r="O394" s="287"/>
      <c r="P394" s="2021"/>
      <c r="Q394" s="2020"/>
      <c r="R394" s="515"/>
      <c r="S394" s="516"/>
      <c r="T394" s="34"/>
      <c r="U394" s="34"/>
      <c r="V394" s="1424"/>
      <c r="W394" s="34"/>
      <c r="X394" s="34"/>
      <c r="Y394" s="34"/>
    </row>
    <row r="395" spans="1:25" ht="13.9" hidden="1" customHeight="1" thickBot="1">
      <c r="A395" s="2746"/>
      <c r="B395" s="2749"/>
      <c r="C395" s="1881"/>
      <c r="D395" s="1881"/>
      <c r="E395" s="1881"/>
      <c r="F395" s="2761"/>
      <c r="G395" s="2763"/>
      <c r="H395" s="2763"/>
      <c r="I395" s="31"/>
      <c r="J395" s="2056"/>
      <c r="K395" s="2057"/>
      <c r="L395" s="2058"/>
      <c r="M395" s="2059"/>
      <c r="N395" s="2093"/>
      <c r="O395" s="288"/>
      <c r="P395" s="2021"/>
      <c r="Q395" s="2020"/>
      <c r="R395" s="515"/>
      <c r="S395" s="516"/>
      <c r="T395" s="34"/>
      <c r="U395" s="34"/>
      <c r="V395" s="1424"/>
      <c r="W395" s="34"/>
      <c r="X395" s="34"/>
      <c r="Y395" s="34"/>
    </row>
    <row r="396" spans="1:25" ht="0.6" hidden="1" customHeight="1" thickBot="1">
      <c r="A396" s="2747"/>
      <c r="B396" s="2750"/>
      <c r="C396" s="1885"/>
      <c r="D396" s="1885"/>
      <c r="E396" s="1885"/>
      <c r="F396" s="2762"/>
      <c r="G396" s="2543"/>
      <c r="H396" s="2543"/>
      <c r="I396" s="15" t="s">
        <v>12</v>
      </c>
      <c r="J396" s="75">
        <f>SUM(J392:J394)</f>
        <v>0</v>
      </c>
      <c r="K396" s="76">
        <f>SUM(K392:K394)</f>
        <v>0</v>
      </c>
      <c r="L396" s="77">
        <f>SUM(L392:L394)</f>
        <v>0</v>
      </c>
      <c r="M396" s="78">
        <f>SUM(M392:M394)</f>
        <v>0</v>
      </c>
      <c r="N396" s="289">
        <f>SUM(N392:N395)</f>
        <v>0</v>
      </c>
      <c r="O396" s="290">
        <f>SUM(O392:O395)</f>
        <v>0</v>
      </c>
      <c r="P396" s="2022"/>
      <c r="Q396" s="2015"/>
      <c r="R396" s="185"/>
      <c r="S396" s="517"/>
      <c r="T396" s="34"/>
      <c r="U396" s="34"/>
      <c r="V396" s="1424"/>
      <c r="W396" s="34"/>
      <c r="X396" s="34"/>
      <c r="Y396" s="34"/>
    </row>
    <row r="397" spans="1:25" ht="1.9" hidden="1" customHeight="1" thickBot="1">
      <c r="A397" s="2745"/>
      <c r="B397" s="2748"/>
      <c r="C397" s="1884"/>
      <c r="D397" s="1884"/>
      <c r="E397" s="1884"/>
      <c r="F397" s="2760" t="s">
        <v>139</v>
      </c>
      <c r="G397" s="2542" t="s">
        <v>40</v>
      </c>
      <c r="H397" s="2544" t="s">
        <v>51</v>
      </c>
      <c r="I397" s="136" t="s">
        <v>79</v>
      </c>
      <c r="J397" s="204">
        <f>K397+M397</f>
        <v>0</v>
      </c>
      <c r="K397" s="205">
        <v>0</v>
      </c>
      <c r="L397" s="672"/>
      <c r="M397" s="1994">
        <v>0</v>
      </c>
      <c r="N397" s="284">
        <v>0</v>
      </c>
      <c r="O397" s="285">
        <v>0</v>
      </c>
      <c r="P397" s="2002"/>
      <c r="Q397" s="1886"/>
      <c r="R397" s="1888"/>
      <c r="S397" s="1890"/>
      <c r="T397" s="34"/>
      <c r="U397" s="34"/>
      <c r="V397" s="1424"/>
      <c r="W397" s="34"/>
      <c r="X397" s="34"/>
      <c r="Y397" s="34"/>
    </row>
    <row r="398" spans="1:25" ht="13.9" hidden="1" customHeight="1" thickBot="1">
      <c r="A398" s="2746"/>
      <c r="B398" s="2749"/>
      <c r="C398" s="1881"/>
      <c r="D398" s="1881"/>
      <c r="E398" s="1881"/>
      <c r="F398" s="2761"/>
      <c r="G398" s="2572"/>
      <c r="H398" s="2764"/>
      <c r="I398" s="97" t="s">
        <v>67</v>
      </c>
      <c r="J398" s="211">
        <f>K398+M398</f>
        <v>0</v>
      </c>
      <c r="K398" s="212">
        <v>0</v>
      </c>
      <c r="L398" s="675"/>
      <c r="M398" s="1995">
        <v>0</v>
      </c>
      <c r="N398" s="286">
        <v>0</v>
      </c>
      <c r="O398" s="287">
        <v>0</v>
      </c>
      <c r="P398" s="2021"/>
      <c r="Q398" s="1887"/>
      <c r="R398" s="1889"/>
      <c r="S398" s="1891"/>
      <c r="T398" s="34"/>
      <c r="U398" s="34"/>
      <c r="V398" s="1424"/>
      <c r="W398" s="34"/>
      <c r="X398" s="34"/>
      <c r="Y398" s="34"/>
    </row>
    <row r="399" spans="1:25" ht="13.9" hidden="1" customHeight="1" thickBot="1">
      <c r="A399" s="2746"/>
      <c r="B399" s="2749"/>
      <c r="C399" s="1881"/>
      <c r="D399" s="1881"/>
      <c r="E399" s="1881"/>
      <c r="F399" s="2761"/>
      <c r="G399" s="2763"/>
      <c r="H399" s="2765"/>
      <c r="I399" s="97" t="s">
        <v>36</v>
      </c>
      <c r="J399" s="211">
        <f>K399+M399</f>
        <v>0</v>
      </c>
      <c r="K399" s="2083"/>
      <c r="L399" s="675"/>
      <c r="M399" s="2084"/>
      <c r="N399" s="286"/>
      <c r="O399" s="287"/>
      <c r="P399" s="2021"/>
      <c r="Q399" s="2020"/>
      <c r="R399" s="515"/>
      <c r="S399" s="516"/>
      <c r="T399" s="34"/>
      <c r="U399" s="34"/>
      <c r="V399" s="1424"/>
      <c r="W399" s="34"/>
      <c r="X399" s="34"/>
      <c r="Y399" s="34"/>
    </row>
    <row r="400" spans="1:25" ht="13.9" hidden="1" customHeight="1" thickBot="1">
      <c r="A400" s="2746"/>
      <c r="B400" s="2749"/>
      <c r="C400" s="1881"/>
      <c r="D400" s="1881"/>
      <c r="E400" s="1881"/>
      <c r="F400" s="2761"/>
      <c r="G400" s="2763"/>
      <c r="H400" s="2763"/>
      <c r="I400" s="31"/>
      <c r="J400" s="2056"/>
      <c r="K400" s="2057"/>
      <c r="L400" s="2058"/>
      <c r="M400" s="2059"/>
      <c r="N400" s="2093"/>
      <c r="O400" s="288"/>
      <c r="P400" s="2021"/>
      <c r="Q400" s="2020"/>
      <c r="R400" s="515"/>
      <c r="S400" s="516"/>
      <c r="T400" s="34"/>
      <c r="U400" s="34"/>
      <c r="V400" s="1424"/>
      <c r="W400" s="34"/>
      <c r="X400" s="34"/>
      <c r="Y400" s="34"/>
    </row>
    <row r="401" spans="1:25" ht="13.9" hidden="1" customHeight="1" thickBot="1">
      <c r="A401" s="2747"/>
      <c r="B401" s="2750"/>
      <c r="C401" s="1885"/>
      <c r="D401" s="1885"/>
      <c r="E401" s="1885"/>
      <c r="F401" s="2762"/>
      <c r="G401" s="2543"/>
      <c r="H401" s="2543"/>
      <c r="I401" s="15" t="s">
        <v>12</v>
      </c>
      <c r="J401" s="75">
        <f>SUM(J397:J399)</f>
        <v>0</v>
      </c>
      <c r="K401" s="76">
        <f>SUM(K397:K399)</f>
        <v>0</v>
      </c>
      <c r="L401" s="77">
        <f>SUM(L397:L399)</f>
        <v>0</v>
      </c>
      <c r="M401" s="78">
        <f>SUM(M397:M399)</f>
        <v>0</v>
      </c>
      <c r="N401" s="289">
        <f>SUM(N397:N399)</f>
        <v>0</v>
      </c>
      <c r="O401" s="290">
        <f>SUM(O397:O400)</f>
        <v>0</v>
      </c>
      <c r="P401" s="2022"/>
      <c r="Q401" s="2015"/>
      <c r="R401" s="185"/>
      <c r="S401" s="517"/>
      <c r="T401" s="34"/>
      <c r="U401" s="34"/>
      <c r="V401" s="1424"/>
      <c r="W401" s="34"/>
      <c r="X401" s="34"/>
      <c r="Y401" s="34"/>
    </row>
    <row r="402" spans="1:25">
      <c r="A402" s="2745"/>
      <c r="B402" s="2748"/>
      <c r="C402" s="2751"/>
      <c r="D402" s="2752"/>
      <c r="E402" s="2753"/>
      <c r="F402" s="2760" t="s">
        <v>140</v>
      </c>
      <c r="G402" s="2542" t="s">
        <v>40</v>
      </c>
      <c r="H402" s="2544" t="s">
        <v>288</v>
      </c>
      <c r="I402" s="136" t="s">
        <v>79</v>
      </c>
      <c r="J402" s="204">
        <f>K402+M402</f>
        <v>520</v>
      </c>
      <c r="K402" s="205">
        <v>0</v>
      </c>
      <c r="L402" s="664">
        <v>0</v>
      </c>
      <c r="M402" s="1994">
        <v>520</v>
      </c>
      <c r="N402" s="269">
        <v>0</v>
      </c>
      <c r="O402" s="270">
        <v>0</v>
      </c>
      <c r="P402" s="2002" t="s">
        <v>82</v>
      </c>
      <c r="Q402" s="1886" t="s">
        <v>41</v>
      </c>
      <c r="R402" s="1888"/>
      <c r="S402" s="1890"/>
      <c r="T402" s="34"/>
      <c r="U402" s="34"/>
      <c r="V402" s="1424"/>
      <c r="W402" s="34"/>
      <c r="X402" s="34"/>
      <c r="Y402" s="34"/>
    </row>
    <row r="403" spans="1:25">
      <c r="A403" s="2746"/>
      <c r="B403" s="2749"/>
      <c r="C403" s="2754"/>
      <c r="D403" s="2755"/>
      <c r="E403" s="2756"/>
      <c r="F403" s="2761"/>
      <c r="G403" s="2572"/>
      <c r="H403" s="2764"/>
      <c r="I403" s="97" t="s">
        <v>67</v>
      </c>
      <c r="J403" s="211">
        <f>K403+M403</f>
        <v>0</v>
      </c>
      <c r="K403" s="212">
        <v>0</v>
      </c>
      <c r="L403" s="200">
        <v>0</v>
      </c>
      <c r="M403" s="1995">
        <v>0</v>
      </c>
      <c r="N403" s="271">
        <v>0</v>
      </c>
      <c r="O403" s="272">
        <v>0</v>
      </c>
      <c r="P403" s="2021"/>
      <c r="Q403" s="1887"/>
      <c r="R403" s="1889"/>
      <c r="S403" s="1891"/>
      <c r="T403" s="34"/>
      <c r="U403" s="34"/>
      <c r="V403" s="1424"/>
      <c r="W403" s="34"/>
      <c r="X403" s="34"/>
      <c r="Y403" s="34"/>
    </row>
    <row r="404" spans="1:25">
      <c r="A404" s="2746"/>
      <c r="B404" s="2749"/>
      <c r="C404" s="2754"/>
      <c r="D404" s="2755"/>
      <c r="E404" s="2756"/>
      <c r="F404" s="2761"/>
      <c r="G404" s="2763"/>
      <c r="H404" s="2765"/>
      <c r="I404" s="97" t="s">
        <v>36</v>
      </c>
      <c r="J404" s="211">
        <f t="shared" ref="J404:J406" si="138">K404+M404</f>
        <v>0</v>
      </c>
      <c r="K404" s="212">
        <v>0</v>
      </c>
      <c r="L404" s="200">
        <v>0</v>
      </c>
      <c r="M404" s="1995">
        <v>0</v>
      </c>
      <c r="N404" s="271">
        <v>0</v>
      </c>
      <c r="O404" s="272">
        <v>0</v>
      </c>
      <c r="P404" s="2021"/>
      <c r="Q404" s="2020"/>
      <c r="R404" s="515"/>
      <c r="S404" s="516"/>
      <c r="T404" s="34"/>
      <c r="U404" s="34"/>
      <c r="V404" s="1424"/>
      <c r="W404" s="34"/>
      <c r="X404" s="34"/>
      <c r="Y404" s="34"/>
    </row>
    <row r="405" spans="1:25">
      <c r="A405" s="2746"/>
      <c r="B405" s="2749"/>
      <c r="C405" s="2754"/>
      <c r="D405" s="2755"/>
      <c r="E405" s="2756"/>
      <c r="F405" s="2761"/>
      <c r="G405" s="2763"/>
      <c r="H405" s="2763"/>
      <c r="I405" s="97" t="s">
        <v>403</v>
      </c>
      <c r="J405" s="211">
        <f t="shared" si="138"/>
        <v>25</v>
      </c>
      <c r="K405" s="212">
        <v>0</v>
      </c>
      <c r="L405" s="200">
        <v>0</v>
      </c>
      <c r="M405" s="1995">
        <v>25</v>
      </c>
      <c r="N405" s="271">
        <v>0</v>
      </c>
      <c r="O405" s="272">
        <v>0</v>
      </c>
      <c r="P405" s="2021"/>
      <c r="Q405" s="2020"/>
      <c r="R405" s="515"/>
      <c r="S405" s="516"/>
      <c r="T405" s="34"/>
      <c r="U405" s="34"/>
      <c r="V405" s="1424"/>
      <c r="W405" s="34"/>
      <c r="X405" s="34"/>
      <c r="Y405" s="34"/>
    </row>
    <row r="406" spans="1:25">
      <c r="A406" s="2746"/>
      <c r="B406" s="2749"/>
      <c r="C406" s="2754"/>
      <c r="D406" s="2755"/>
      <c r="E406" s="2756"/>
      <c r="F406" s="2761"/>
      <c r="G406" s="2763"/>
      <c r="H406" s="2763"/>
      <c r="I406" s="31" t="s">
        <v>52</v>
      </c>
      <c r="J406" s="211">
        <f t="shared" si="138"/>
        <v>210</v>
      </c>
      <c r="K406" s="609">
        <v>0</v>
      </c>
      <c r="L406" s="676">
        <v>0</v>
      </c>
      <c r="M406" s="1999">
        <v>210</v>
      </c>
      <c r="N406" s="2000">
        <v>0</v>
      </c>
      <c r="O406" s="273">
        <v>0</v>
      </c>
      <c r="P406" s="2021"/>
      <c r="Q406" s="2020"/>
      <c r="R406" s="515"/>
      <c r="S406" s="516"/>
      <c r="T406" s="34"/>
      <c r="U406" s="34"/>
      <c r="V406" s="1424"/>
      <c r="W406" s="34"/>
      <c r="X406" s="34"/>
      <c r="Y406" s="34"/>
    </row>
    <row r="407" spans="1:25" ht="13.5" thickBot="1">
      <c r="A407" s="2747"/>
      <c r="B407" s="2750"/>
      <c r="C407" s="2757"/>
      <c r="D407" s="2758"/>
      <c r="E407" s="2759"/>
      <c r="F407" s="2762"/>
      <c r="G407" s="2543"/>
      <c r="H407" s="2543"/>
      <c r="I407" s="15" t="s">
        <v>12</v>
      </c>
      <c r="J407" s="75">
        <f>SUM(J402:J406)</f>
        <v>755</v>
      </c>
      <c r="K407" s="75">
        <f t="shared" ref="K407:O407" si="139">SUM(K402:K406)</f>
        <v>0</v>
      </c>
      <c r="L407" s="75">
        <f t="shared" si="139"/>
        <v>0</v>
      </c>
      <c r="M407" s="75">
        <f t="shared" si="139"/>
        <v>755</v>
      </c>
      <c r="N407" s="75">
        <f t="shared" si="139"/>
        <v>0</v>
      </c>
      <c r="O407" s="75">
        <f t="shared" si="139"/>
        <v>0</v>
      </c>
      <c r="P407" s="2022"/>
      <c r="Q407" s="2015"/>
      <c r="R407" s="185"/>
      <c r="S407" s="517"/>
      <c r="T407" s="34"/>
      <c r="U407" s="34"/>
      <c r="V407" s="1424"/>
      <c r="W407" s="34"/>
      <c r="X407" s="34"/>
      <c r="Y407" s="34"/>
    </row>
    <row r="408" spans="1:25" ht="13.15" customHeight="1">
      <c r="A408" s="2745"/>
      <c r="B408" s="2748"/>
      <c r="C408" s="2751"/>
      <c r="D408" s="2752"/>
      <c r="E408" s="2753"/>
      <c r="F408" s="2760" t="s">
        <v>244</v>
      </c>
      <c r="G408" s="2542" t="s">
        <v>40</v>
      </c>
      <c r="H408" s="2780" t="s">
        <v>297</v>
      </c>
      <c r="I408" s="136" t="s">
        <v>79</v>
      </c>
      <c r="J408" s="204">
        <f>K408+M408</f>
        <v>0</v>
      </c>
      <c r="K408" s="205">
        <v>0</v>
      </c>
      <c r="L408" s="664">
        <v>0</v>
      </c>
      <c r="M408" s="1994">
        <v>0</v>
      </c>
      <c r="N408" s="269">
        <v>0</v>
      </c>
      <c r="O408" s="270">
        <v>0</v>
      </c>
      <c r="P408" s="2002" t="s">
        <v>82</v>
      </c>
      <c r="Q408" s="1886" t="s">
        <v>41</v>
      </c>
      <c r="R408" s="2094"/>
      <c r="S408" s="1890"/>
      <c r="T408" s="34"/>
      <c r="U408" s="34"/>
      <c r="V408" s="1424"/>
      <c r="W408" s="34"/>
      <c r="X408" s="34"/>
      <c r="Y408" s="34"/>
    </row>
    <row r="409" spans="1:25">
      <c r="A409" s="2746"/>
      <c r="B409" s="2749"/>
      <c r="C409" s="2754"/>
      <c r="D409" s="2755"/>
      <c r="E409" s="2756"/>
      <c r="F409" s="2761"/>
      <c r="G409" s="2572"/>
      <c r="H409" s="2781"/>
      <c r="I409" s="97" t="s">
        <v>67</v>
      </c>
      <c r="J409" s="211">
        <f>K409+M409</f>
        <v>0</v>
      </c>
      <c r="K409" s="212">
        <v>0</v>
      </c>
      <c r="L409" s="200">
        <v>0</v>
      </c>
      <c r="M409" s="1995">
        <v>0</v>
      </c>
      <c r="N409" s="271">
        <v>0</v>
      </c>
      <c r="O409" s="272">
        <v>0</v>
      </c>
      <c r="P409" s="2021"/>
      <c r="Q409" s="1887"/>
      <c r="R409" s="34"/>
      <c r="S409" s="1891"/>
      <c r="T409" s="34"/>
      <c r="U409" s="34"/>
      <c r="V409" s="1424"/>
      <c r="W409" s="34"/>
      <c r="X409" s="34"/>
      <c r="Y409" s="34"/>
    </row>
    <row r="410" spans="1:25">
      <c r="A410" s="2746"/>
      <c r="B410" s="2749"/>
      <c r="C410" s="2754"/>
      <c r="D410" s="2755"/>
      <c r="E410" s="2756"/>
      <c r="F410" s="2761"/>
      <c r="G410" s="2763"/>
      <c r="H410" s="2782"/>
      <c r="I410" s="97" t="s">
        <v>36</v>
      </c>
      <c r="J410" s="2128">
        <f t="shared" ref="J410:J412" si="140">K410+M410</f>
        <v>40</v>
      </c>
      <c r="K410" s="212">
        <v>0</v>
      </c>
      <c r="L410" s="200">
        <v>0</v>
      </c>
      <c r="M410" s="2136">
        <v>40</v>
      </c>
      <c r="N410" s="271">
        <v>0</v>
      </c>
      <c r="O410" s="272">
        <v>0</v>
      </c>
      <c r="P410" s="2021"/>
      <c r="Q410" s="2020"/>
      <c r="R410" s="34"/>
      <c r="S410" s="516"/>
      <c r="T410" s="34"/>
      <c r="U410" s="34"/>
      <c r="V410" s="1424"/>
      <c r="W410" s="34"/>
      <c r="X410" s="34"/>
      <c r="Y410" s="34"/>
    </row>
    <row r="411" spans="1:25">
      <c r="A411" s="2746"/>
      <c r="B411" s="2749"/>
      <c r="C411" s="2754"/>
      <c r="D411" s="2755"/>
      <c r="E411" s="2756"/>
      <c r="F411" s="2761"/>
      <c r="G411" s="2763"/>
      <c r="H411" s="2783"/>
      <c r="I411" s="97" t="s">
        <v>403</v>
      </c>
      <c r="J411" s="2128">
        <f t="shared" si="140"/>
        <v>180</v>
      </c>
      <c r="K411" s="212">
        <v>0</v>
      </c>
      <c r="L411" s="200">
        <v>0</v>
      </c>
      <c r="M411" s="2136">
        <v>180</v>
      </c>
      <c r="N411" s="271">
        <v>0</v>
      </c>
      <c r="O411" s="272">
        <v>0</v>
      </c>
      <c r="P411" s="1511"/>
      <c r="Q411" s="2020"/>
      <c r="R411" s="34"/>
      <c r="S411" s="516"/>
      <c r="T411" s="34"/>
      <c r="U411" s="34"/>
      <c r="V411" s="1424"/>
      <c r="W411" s="34"/>
      <c r="X411" s="34"/>
      <c r="Y411" s="34"/>
    </row>
    <row r="412" spans="1:25">
      <c r="A412" s="2746"/>
      <c r="B412" s="2749"/>
      <c r="C412" s="2754"/>
      <c r="D412" s="2755"/>
      <c r="E412" s="2756"/>
      <c r="F412" s="2761"/>
      <c r="G412" s="2763"/>
      <c r="H412" s="2783"/>
      <c r="I412" s="31" t="s">
        <v>52</v>
      </c>
      <c r="J412" s="211">
        <f t="shared" si="140"/>
        <v>0</v>
      </c>
      <c r="K412" s="609">
        <v>0</v>
      </c>
      <c r="L412" s="676">
        <v>0</v>
      </c>
      <c r="M412" s="1999">
        <v>0</v>
      </c>
      <c r="N412" s="2000">
        <v>0</v>
      </c>
      <c r="O412" s="273">
        <v>0</v>
      </c>
      <c r="P412" s="1511"/>
      <c r="Q412" s="2020"/>
      <c r="R412" s="34"/>
      <c r="S412" s="516"/>
      <c r="T412" s="34"/>
      <c r="U412" s="34"/>
      <c r="V412" s="1424"/>
      <c r="W412" s="34"/>
      <c r="X412" s="34"/>
      <c r="Y412" s="34"/>
    </row>
    <row r="413" spans="1:25" ht="23.45" customHeight="1" thickBot="1">
      <c r="A413" s="2747"/>
      <c r="B413" s="2750"/>
      <c r="C413" s="2757"/>
      <c r="D413" s="2758"/>
      <c r="E413" s="2759"/>
      <c r="F413" s="2762"/>
      <c r="G413" s="2543"/>
      <c r="H413" s="2784"/>
      <c r="I413" s="15" t="s">
        <v>12</v>
      </c>
      <c r="J413" s="75">
        <f>SUM(J408:J412)</f>
        <v>220</v>
      </c>
      <c r="K413" s="75">
        <f t="shared" ref="K413:O413" si="141">SUM(K408:K412)</f>
        <v>0</v>
      </c>
      <c r="L413" s="75">
        <f t="shared" si="141"/>
        <v>0</v>
      </c>
      <c r="M413" s="75">
        <f t="shared" si="141"/>
        <v>220</v>
      </c>
      <c r="N413" s="75">
        <f t="shared" si="141"/>
        <v>0</v>
      </c>
      <c r="O413" s="75">
        <f t="shared" si="141"/>
        <v>0</v>
      </c>
      <c r="P413" s="2022"/>
      <c r="Q413" s="2015"/>
      <c r="R413" s="185"/>
      <c r="S413" s="517"/>
      <c r="T413" s="34"/>
      <c r="U413" s="34"/>
      <c r="V413" s="1424"/>
      <c r="W413" s="34"/>
      <c r="X413" s="34"/>
      <c r="Y413" s="34"/>
    </row>
    <row r="414" spans="1:25" ht="1.1499999999999999" hidden="1" customHeight="1" thickBot="1">
      <c r="A414" s="2745"/>
      <c r="B414" s="2748"/>
      <c r="C414" s="1884"/>
      <c r="D414" s="1884"/>
      <c r="E414" s="1884"/>
      <c r="F414" s="2760" t="s">
        <v>141</v>
      </c>
      <c r="G414" s="2542" t="s">
        <v>40</v>
      </c>
      <c r="H414" s="2544" t="s">
        <v>102</v>
      </c>
      <c r="I414" s="136" t="s">
        <v>79</v>
      </c>
      <c r="J414" s="204">
        <f>K414+M414</f>
        <v>0</v>
      </c>
      <c r="K414" s="205">
        <v>0</v>
      </c>
      <c r="L414" s="672"/>
      <c r="M414" s="1994">
        <v>0</v>
      </c>
      <c r="N414" s="284">
        <v>0</v>
      </c>
      <c r="O414" s="285">
        <v>0</v>
      </c>
      <c r="P414" s="2002"/>
      <c r="Q414" s="1886"/>
      <c r="R414" s="2094"/>
      <c r="S414" s="1890"/>
      <c r="T414" s="34"/>
      <c r="U414" s="34"/>
      <c r="V414" s="1424"/>
      <c r="W414" s="34"/>
      <c r="X414" s="34"/>
      <c r="Y414" s="34"/>
    </row>
    <row r="415" spans="1:25" ht="13.9" hidden="1" customHeight="1" thickBot="1">
      <c r="A415" s="2746"/>
      <c r="B415" s="2749"/>
      <c r="C415" s="1881"/>
      <c r="D415" s="1881"/>
      <c r="E415" s="1881"/>
      <c r="F415" s="2761"/>
      <c r="G415" s="2572"/>
      <c r="H415" s="2764"/>
      <c r="I415" s="97" t="s">
        <v>52</v>
      </c>
      <c r="J415" s="211">
        <f>K415+M415</f>
        <v>0</v>
      </c>
      <c r="K415" s="212">
        <v>0</v>
      </c>
      <c r="L415" s="675"/>
      <c r="M415" s="1995">
        <v>0</v>
      </c>
      <c r="N415" s="286">
        <v>0</v>
      </c>
      <c r="O415" s="287">
        <v>0</v>
      </c>
      <c r="P415" s="2021"/>
      <c r="Q415" s="1887"/>
      <c r="R415" s="1889"/>
      <c r="S415" s="1891"/>
      <c r="T415" s="34"/>
      <c r="U415" s="34"/>
      <c r="V415" s="1424"/>
      <c r="W415" s="34"/>
      <c r="X415" s="34"/>
      <c r="Y415" s="34"/>
    </row>
    <row r="416" spans="1:25" ht="13.9" hidden="1" customHeight="1" thickBot="1">
      <c r="A416" s="2746"/>
      <c r="B416" s="2749"/>
      <c r="C416" s="1881"/>
      <c r="D416" s="1881"/>
      <c r="E416" s="1881"/>
      <c r="F416" s="2761"/>
      <c r="G416" s="2763"/>
      <c r="H416" s="2765"/>
      <c r="I416" s="97" t="s">
        <v>36</v>
      </c>
      <c r="J416" s="211">
        <f>K416+M416</f>
        <v>0</v>
      </c>
      <c r="K416" s="2083"/>
      <c r="L416" s="675"/>
      <c r="M416" s="2084"/>
      <c r="N416" s="286"/>
      <c r="O416" s="287"/>
      <c r="P416" s="2021"/>
      <c r="Q416" s="2020"/>
      <c r="R416" s="515"/>
      <c r="S416" s="516"/>
      <c r="T416" s="34"/>
      <c r="U416" s="34"/>
      <c r="V416" s="1424"/>
      <c r="W416" s="34"/>
      <c r="X416" s="34"/>
      <c r="Y416" s="34"/>
    </row>
    <row r="417" spans="1:25" ht="13.9" hidden="1" customHeight="1" thickBot="1">
      <c r="A417" s="2747"/>
      <c r="B417" s="2750"/>
      <c r="C417" s="1885"/>
      <c r="D417" s="1885"/>
      <c r="E417" s="1885"/>
      <c r="F417" s="2762"/>
      <c r="G417" s="2543"/>
      <c r="H417" s="2543"/>
      <c r="I417" s="15" t="s">
        <v>12</v>
      </c>
      <c r="J417" s="75">
        <f t="shared" ref="J417:O417" si="142">SUM(J414:J416)</f>
        <v>0</v>
      </c>
      <c r="K417" s="76">
        <f t="shared" si="142"/>
        <v>0</v>
      </c>
      <c r="L417" s="77">
        <f t="shared" si="142"/>
        <v>0</v>
      </c>
      <c r="M417" s="78">
        <f t="shared" si="142"/>
        <v>0</v>
      </c>
      <c r="N417" s="79">
        <f t="shared" si="142"/>
        <v>0</v>
      </c>
      <c r="O417" s="80">
        <f t="shared" si="142"/>
        <v>0</v>
      </c>
      <c r="P417" s="2022"/>
      <c r="Q417" s="2015"/>
      <c r="R417" s="185"/>
      <c r="S417" s="517"/>
      <c r="T417" s="34"/>
      <c r="U417" s="34"/>
      <c r="V417" s="1424"/>
      <c r="W417" s="34"/>
      <c r="X417" s="34"/>
      <c r="Y417" s="34"/>
    </row>
    <row r="418" spans="1:25" ht="1.9" hidden="1" customHeight="1" thickBot="1">
      <c r="A418" s="2745"/>
      <c r="B418" s="2748"/>
      <c r="C418" s="1884"/>
      <c r="D418" s="1884"/>
      <c r="E418" s="1884"/>
      <c r="F418" s="2760" t="s">
        <v>142</v>
      </c>
      <c r="G418" s="2542" t="s">
        <v>40</v>
      </c>
      <c r="H418" s="2544" t="s">
        <v>51</v>
      </c>
      <c r="I418" s="136" t="s">
        <v>79</v>
      </c>
      <c r="J418" s="204">
        <f>K418+M418</f>
        <v>0</v>
      </c>
      <c r="K418" s="205">
        <v>0</v>
      </c>
      <c r="L418" s="672"/>
      <c r="M418" s="1994">
        <v>0</v>
      </c>
      <c r="N418" s="284">
        <v>0</v>
      </c>
      <c r="O418" s="285">
        <v>0</v>
      </c>
      <c r="P418" s="2002"/>
      <c r="Q418" s="1886"/>
      <c r="R418" s="1888"/>
      <c r="S418" s="1890"/>
      <c r="T418" s="34"/>
      <c r="U418" s="34"/>
      <c r="V418" s="1424"/>
      <c r="W418" s="34"/>
      <c r="X418" s="34"/>
      <c r="Y418" s="34"/>
    </row>
    <row r="419" spans="1:25" ht="13.9" hidden="1" customHeight="1" thickBot="1">
      <c r="A419" s="2746"/>
      <c r="B419" s="2749"/>
      <c r="C419" s="1881"/>
      <c r="D419" s="1881"/>
      <c r="E419" s="1881"/>
      <c r="F419" s="2761"/>
      <c r="G419" s="2572"/>
      <c r="H419" s="2764"/>
      <c r="I419" s="97" t="s">
        <v>52</v>
      </c>
      <c r="J419" s="211">
        <f>K419+M419</f>
        <v>0</v>
      </c>
      <c r="K419" s="212">
        <v>0</v>
      </c>
      <c r="L419" s="675"/>
      <c r="M419" s="1995">
        <v>0</v>
      </c>
      <c r="N419" s="286">
        <v>0</v>
      </c>
      <c r="O419" s="287">
        <v>0</v>
      </c>
      <c r="P419" s="2021"/>
      <c r="Q419" s="1887"/>
      <c r="R419" s="1889"/>
      <c r="S419" s="1891"/>
      <c r="T419" s="34"/>
      <c r="U419" s="34"/>
      <c r="V419" s="1424"/>
      <c r="W419" s="34"/>
      <c r="X419" s="34"/>
      <c r="Y419" s="34"/>
    </row>
    <row r="420" spans="1:25" ht="13.9" hidden="1" customHeight="1" thickBot="1">
      <c r="A420" s="2746"/>
      <c r="B420" s="2749"/>
      <c r="C420" s="1881"/>
      <c r="D420" s="1881"/>
      <c r="E420" s="1881"/>
      <c r="F420" s="2761"/>
      <c r="G420" s="2763"/>
      <c r="H420" s="2765"/>
      <c r="I420" s="97" t="s">
        <v>36</v>
      </c>
      <c r="J420" s="211">
        <f>K420+M420</f>
        <v>0</v>
      </c>
      <c r="K420" s="2083"/>
      <c r="L420" s="675"/>
      <c r="M420" s="2084"/>
      <c r="N420" s="286"/>
      <c r="O420" s="287"/>
      <c r="P420" s="2021"/>
      <c r="Q420" s="2020"/>
      <c r="R420" s="515"/>
      <c r="S420" s="516"/>
      <c r="T420" s="34"/>
      <c r="U420" s="34"/>
      <c r="V420" s="1424"/>
      <c r="W420" s="34"/>
      <c r="X420" s="34"/>
      <c r="Y420" s="34"/>
    </row>
    <row r="421" spans="1:25" ht="13.9" hidden="1" customHeight="1" thickBot="1">
      <c r="A421" s="2746"/>
      <c r="B421" s="2749"/>
      <c r="C421" s="1881"/>
      <c r="D421" s="1881"/>
      <c r="E421" s="1881"/>
      <c r="F421" s="2761"/>
      <c r="G421" s="2763"/>
      <c r="H421" s="2763"/>
      <c r="I421" s="31"/>
      <c r="J421" s="2056"/>
      <c r="K421" s="2057"/>
      <c r="L421" s="2058"/>
      <c r="M421" s="2059"/>
      <c r="N421" s="2093"/>
      <c r="O421" s="288"/>
      <c r="P421" s="2021"/>
      <c r="Q421" s="2020"/>
      <c r="R421" s="515"/>
      <c r="S421" s="516"/>
      <c r="T421" s="34"/>
      <c r="U421" s="34"/>
      <c r="V421" s="1424"/>
      <c r="W421" s="34"/>
      <c r="X421" s="34"/>
      <c r="Y421" s="34"/>
    </row>
    <row r="422" spans="1:25" ht="13.9" hidden="1" customHeight="1" thickBot="1">
      <c r="A422" s="2747"/>
      <c r="B422" s="2750"/>
      <c r="C422" s="1885"/>
      <c r="D422" s="1885"/>
      <c r="E422" s="1885"/>
      <c r="F422" s="2762"/>
      <c r="G422" s="2543"/>
      <c r="H422" s="2543"/>
      <c r="I422" s="15" t="s">
        <v>12</v>
      </c>
      <c r="J422" s="75">
        <f>SUM(J418:J420)</f>
        <v>0</v>
      </c>
      <c r="K422" s="75">
        <f t="shared" ref="K422:O422" si="143">SUM(K418:K420)</f>
        <v>0</v>
      </c>
      <c r="L422" s="75">
        <f t="shared" si="143"/>
        <v>0</v>
      </c>
      <c r="M422" s="75">
        <f t="shared" si="143"/>
        <v>0</v>
      </c>
      <c r="N422" s="291">
        <f t="shared" si="143"/>
        <v>0</v>
      </c>
      <c r="O422" s="291">
        <f t="shared" si="143"/>
        <v>0</v>
      </c>
      <c r="P422" s="2022"/>
      <c r="Q422" s="2015"/>
      <c r="R422" s="185"/>
      <c r="S422" s="517"/>
      <c r="T422" s="34"/>
      <c r="U422" s="34"/>
      <c r="V422" s="1424"/>
      <c r="W422" s="34"/>
      <c r="X422" s="34"/>
      <c r="Y422" s="34"/>
    </row>
    <row r="423" spans="1:25" ht="1.9" hidden="1" customHeight="1" thickBot="1">
      <c r="A423" s="2745"/>
      <c r="B423" s="2748"/>
      <c r="C423" s="1884"/>
      <c r="D423" s="1884"/>
      <c r="E423" s="1884"/>
      <c r="F423" s="2760" t="s">
        <v>143</v>
      </c>
      <c r="G423" s="2542" t="s">
        <v>40</v>
      </c>
      <c r="H423" s="2544" t="s">
        <v>51</v>
      </c>
      <c r="I423" s="136" t="s">
        <v>79</v>
      </c>
      <c r="J423" s="204">
        <f>K423+M423</f>
        <v>0</v>
      </c>
      <c r="K423" s="205">
        <v>0</v>
      </c>
      <c r="L423" s="672"/>
      <c r="M423" s="1994">
        <v>0</v>
      </c>
      <c r="N423" s="284">
        <v>0</v>
      </c>
      <c r="O423" s="285">
        <v>0</v>
      </c>
      <c r="P423" s="2002"/>
      <c r="Q423" s="1886"/>
      <c r="R423" s="1888"/>
      <c r="S423" s="1890"/>
      <c r="T423" s="34"/>
      <c r="U423" s="34"/>
      <c r="V423" s="1424"/>
      <c r="W423" s="34"/>
      <c r="X423" s="34"/>
      <c r="Y423" s="34"/>
    </row>
    <row r="424" spans="1:25" ht="13.9" hidden="1" customHeight="1" thickBot="1">
      <c r="A424" s="2746"/>
      <c r="B424" s="2749"/>
      <c r="C424" s="1881"/>
      <c r="D424" s="1881"/>
      <c r="E424" s="1881"/>
      <c r="F424" s="2761"/>
      <c r="G424" s="2572"/>
      <c r="H424" s="2764"/>
      <c r="I424" s="97" t="s">
        <v>52</v>
      </c>
      <c r="J424" s="211">
        <f>K424+M424</f>
        <v>0</v>
      </c>
      <c r="K424" s="212">
        <v>0</v>
      </c>
      <c r="L424" s="675"/>
      <c r="M424" s="1995">
        <v>0</v>
      </c>
      <c r="N424" s="286">
        <v>0</v>
      </c>
      <c r="O424" s="287">
        <v>0</v>
      </c>
      <c r="P424" s="2021"/>
      <c r="Q424" s="1887"/>
      <c r="R424" s="1889"/>
      <c r="S424" s="1891"/>
      <c r="T424" s="34"/>
      <c r="U424" s="34"/>
      <c r="V424" s="1424"/>
      <c r="W424" s="34"/>
      <c r="X424" s="34"/>
      <c r="Y424" s="34"/>
    </row>
    <row r="425" spans="1:25" ht="13.9" hidden="1" customHeight="1" thickBot="1">
      <c r="A425" s="2746"/>
      <c r="B425" s="2749"/>
      <c r="C425" s="1881"/>
      <c r="D425" s="1881"/>
      <c r="E425" s="1881"/>
      <c r="F425" s="2761"/>
      <c r="G425" s="2763"/>
      <c r="H425" s="2765"/>
      <c r="I425" s="97"/>
      <c r="J425" s="211">
        <f>K425+M425</f>
        <v>0</v>
      </c>
      <c r="K425" s="2083"/>
      <c r="L425" s="675"/>
      <c r="M425" s="2084"/>
      <c r="N425" s="286"/>
      <c r="O425" s="287"/>
      <c r="P425" s="2021"/>
      <c r="Q425" s="2020"/>
      <c r="R425" s="515"/>
      <c r="S425" s="516"/>
      <c r="T425" s="34"/>
      <c r="U425" s="34"/>
      <c r="V425" s="1424"/>
      <c r="W425" s="34"/>
      <c r="X425" s="34"/>
      <c r="Y425" s="34"/>
    </row>
    <row r="426" spans="1:25" ht="13.9" hidden="1" customHeight="1" thickBot="1">
      <c r="A426" s="2746"/>
      <c r="B426" s="2749"/>
      <c r="C426" s="1881"/>
      <c r="D426" s="1881"/>
      <c r="E426" s="1881"/>
      <c r="F426" s="2761"/>
      <c r="G426" s="2763"/>
      <c r="H426" s="2763"/>
      <c r="I426" s="31"/>
      <c r="J426" s="2056"/>
      <c r="K426" s="2057"/>
      <c r="L426" s="2058"/>
      <c r="M426" s="2059"/>
      <c r="N426" s="2093"/>
      <c r="O426" s="288"/>
      <c r="P426" s="2021"/>
      <c r="Q426" s="2020"/>
      <c r="R426" s="515"/>
      <c r="S426" s="516"/>
      <c r="T426" s="34"/>
      <c r="U426" s="34"/>
      <c r="V426" s="1424"/>
      <c r="W426" s="34"/>
      <c r="X426" s="34"/>
      <c r="Y426" s="34"/>
    </row>
    <row r="427" spans="1:25" ht="13.9" hidden="1" customHeight="1" thickBot="1">
      <c r="A427" s="2747"/>
      <c r="B427" s="2750"/>
      <c r="C427" s="1885"/>
      <c r="D427" s="1885"/>
      <c r="E427" s="1885"/>
      <c r="F427" s="2762"/>
      <c r="G427" s="2543"/>
      <c r="H427" s="2543"/>
      <c r="I427" s="15" t="s">
        <v>12</v>
      </c>
      <c r="J427" s="75">
        <f t="shared" ref="J427:O427" si="144">SUM(J423:J425)</f>
        <v>0</v>
      </c>
      <c r="K427" s="76">
        <f t="shared" si="144"/>
        <v>0</v>
      </c>
      <c r="L427" s="77">
        <f t="shared" si="144"/>
        <v>0</v>
      </c>
      <c r="M427" s="78">
        <f t="shared" si="144"/>
        <v>0</v>
      </c>
      <c r="N427" s="289">
        <f t="shared" si="144"/>
        <v>0</v>
      </c>
      <c r="O427" s="290">
        <f t="shared" si="144"/>
        <v>0</v>
      </c>
      <c r="P427" s="2022"/>
      <c r="Q427" s="2015"/>
      <c r="R427" s="185"/>
      <c r="S427" s="517"/>
      <c r="T427" s="34"/>
      <c r="U427" s="34"/>
      <c r="V427" s="1424"/>
      <c r="W427" s="34"/>
      <c r="X427" s="34"/>
      <c r="Y427" s="34"/>
    </row>
    <row r="428" spans="1:25" ht="1.9" hidden="1" customHeight="1" thickBot="1">
      <c r="A428" s="2745"/>
      <c r="B428" s="2748"/>
      <c r="C428" s="1884"/>
      <c r="D428" s="1884"/>
      <c r="E428" s="1884"/>
      <c r="F428" s="2760" t="s">
        <v>144</v>
      </c>
      <c r="G428" s="2542" t="s">
        <v>40</v>
      </c>
      <c r="H428" s="2544" t="s">
        <v>51</v>
      </c>
      <c r="I428" s="136" t="s">
        <v>79</v>
      </c>
      <c r="J428" s="204">
        <f>K428+M428</f>
        <v>0</v>
      </c>
      <c r="K428" s="205">
        <v>0</v>
      </c>
      <c r="L428" s="672"/>
      <c r="M428" s="1994">
        <v>0</v>
      </c>
      <c r="N428" s="284">
        <v>0</v>
      </c>
      <c r="O428" s="285">
        <v>0</v>
      </c>
      <c r="P428" s="2002"/>
      <c r="Q428" s="1886"/>
      <c r="R428" s="519"/>
      <c r="S428" s="1890"/>
      <c r="T428" s="34"/>
      <c r="U428" s="34"/>
      <c r="V428" s="1424"/>
      <c r="W428" s="34"/>
      <c r="X428" s="34"/>
      <c r="Y428" s="34"/>
    </row>
    <row r="429" spans="1:25" ht="13.9" hidden="1" customHeight="1" thickBot="1">
      <c r="A429" s="2746"/>
      <c r="B429" s="2749"/>
      <c r="C429" s="1881"/>
      <c r="D429" s="1881"/>
      <c r="E429" s="1881"/>
      <c r="F429" s="2761"/>
      <c r="G429" s="2572"/>
      <c r="H429" s="2764"/>
      <c r="I429" s="97" t="s">
        <v>52</v>
      </c>
      <c r="J429" s="211">
        <f>K429+M429</f>
        <v>0</v>
      </c>
      <c r="K429" s="212">
        <v>0</v>
      </c>
      <c r="L429" s="675"/>
      <c r="M429" s="1995">
        <v>0</v>
      </c>
      <c r="N429" s="286">
        <v>0</v>
      </c>
      <c r="O429" s="287">
        <v>0</v>
      </c>
      <c r="P429" s="2021"/>
      <c r="Q429" s="1887"/>
      <c r="R429" s="1889"/>
      <c r="S429" s="1891"/>
      <c r="T429" s="34"/>
      <c r="U429" s="34"/>
      <c r="V429" s="1424"/>
      <c r="W429" s="34"/>
      <c r="X429" s="34"/>
      <c r="Y429" s="34"/>
    </row>
    <row r="430" spans="1:25" ht="13.9" hidden="1" customHeight="1" thickBot="1">
      <c r="A430" s="2746"/>
      <c r="B430" s="2749"/>
      <c r="C430" s="1881"/>
      <c r="D430" s="1881"/>
      <c r="E430" s="1881"/>
      <c r="F430" s="2761"/>
      <c r="G430" s="2763"/>
      <c r="H430" s="2765"/>
      <c r="I430" s="97"/>
      <c r="J430" s="211"/>
      <c r="K430" s="2083"/>
      <c r="L430" s="675"/>
      <c r="M430" s="2084"/>
      <c r="N430" s="286"/>
      <c r="O430" s="287"/>
      <c r="P430" s="2021"/>
      <c r="Q430" s="2020"/>
      <c r="R430" s="515"/>
      <c r="S430" s="516"/>
      <c r="T430" s="34"/>
      <c r="U430" s="34"/>
      <c r="V430" s="1424"/>
      <c r="W430" s="34"/>
      <c r="X430" s="34"/>
      <c r="Y430" s="34"/>
    </row>
    <row r="431" spans="1:25" ht="13.9" hidden="1" customHeight="1" thickBot="1">
      <c r="A431" s="2746"/>
      <c r="B431" s="2749"/>
      <c r="C431" s="1881"/>
      <c r="D431" s="1881"/>
      <c r="E431" s="1881"/>
      <c r="F431" s="2761"/>
      <c r="G431" s="2763"/>
      <c r="H431" s="2763"/>
      <c r="I431" s="31"/>
      <c r="J431" s="2056"/>
      <c r="K431" s="2057"/>
      <c r="L431" s="2058"/>
      <c r="M431" s="2059"/>
      <c r="N431" s="2093"/>
      <c r="O431" s="288"/>
      <c r="P431" s="2021"/>
      <c r="Q431" s="2020"/>
      <c r="R431" s="515"/>
      <c r="S431" s="516"/>
      <c r="T431" s="34"/>
      <c r="U431" s="34"/>
      <c r="V431" s="1424"/>
      <c r="W431" s="34"/>
      <c r="X431" s="34"/>
      <c r="Y431" s="34"/>
    </row>
    <row r="432" spans="1:25" ht="13.9" hidden="1" customHeight="1" thickBot="1">
      <c r="A432" s="2747"/>
      <c r="B432" s="2750"/>
      <c r="C432" s="1885"/>
      <c r="D432" s="1885"/>
      <c r="E432" s="1885"/>
      <c r="F432" s="2762"/>
      <c r="G432" s="2543"/>
      <c r="H432" s="2543"/>
      <c r="I432" s="15" t="s">
        <v>12</v>
      </c>
      <c r="J432" s="75">
        <f t="shared" ref="J432:O432" si="145">SUM(J428:J430)</f>
        <v>0</v>
      </c>
      <c r="K432" s="76">
        <f t="shared" si="145"/>
        <v>0</v>
      </c>
      <c r="L432" s="77">
        <f t="shared" si="145"/>
        <v>0</v>
      </c>
      <c r="M432" s="78">
        <f t="shared" si="145"/>
        <v>0</v>
      </c>
      <c r="N432" s="289">
        <f t="shared" si="145"/>
        <v>0</v>
      </c>
      <c r="O432" s="290">
        <f t="shared" si="145"/>
        <v>0</v>
      </c>
      <c r="P432" s="2022"/>
      <c r="Q432" s="2015"/>
      <c r="R432" s="185"/>
      <c r="S432" s="517"/>
      <c r="T432" s="34"/>
      <c r="U432" s="34"/>
      <c r="V432" s="1424"/>
      <c r="W432" s="34"/>
      <c r="X432" s="34"/>
      <c r="Y432" s="34"/>
    </row>
    <row r="433" spans="1:25" ht="0.6" hidden="1" customHeight="1" thickBot="1">
      <c r="A433" s="2745"/>
      <c r="B433" s="2748"/>
      <c r="C433" s="1884"/>
      <c r="D433" s="1884"/>
      <c r="E433" s="1884"/>
      <c r="F433" s="2760" t="s">
        <v>208</v>
      </c>
      <c r="G433" s="2542" t="s">
        <v>40</v>
      </c>
      <c r="H433" s="2544" t="s">
        <v>51</v>
      </c>
      <c r="I433" s="136" t="s">
        <v>79</v>
      </c>
      <c r="J433" s="204">
        <f>K433+M433</f>
        <v>0</v>
      </c>
      <c r="K433" s="205">
        <v>0</v>
      </c>
      <c r="L433" s="672"/>
      <c r="M433" s="1994">
        <v>0</v>
      </c>
      <c r="N433" s="284">
        <v>0</v>
      </c>
      <c r="O433" s="285">
        <v>0</v>
      </c>
      <c r="P433" s="2002"/>
      <c r="Q433" s="1886"/>
      <c r="R433" s="1888"/>
      <c r="S433" s="1890"/>
      <c r="T433" s="34"/>
      <c r="U433" s="34"/>
      <c r="V433" s="1424"/>
      <c r="W433" s="34"/>
      <c r="X433" s="34"/>
      <c r="Y433" s="34"/>
    </row>
    <row r="434" spans="1:25" ht="13.9" hidden="1" customHeight="1" thickBot="1">
      <c r="A434" s="2746"/>
      <c r="B434" s="2749"/>
      <c r="C434" s="1881"/>
      <c r="D434" s="1881"/>
      <c r="E434" s="1881"/>
      <c r="F434" s="2761"/>
      <c r="G434" s="2572"/>
      <c r="H434" s="2764"/>
      <c r="I434" s="97" t="s">
        <v>52</v>
      </c>
      <c r="J434" s="211">
        <f>K434+M434</f>
        <v>0</v>
      </c>
      <c r="K434" s="212">
        <v>0</v>
      </c>
      <c r="L434" s="675"/>
      <c r="M434" s="1995">
        <v>0</v>
      </c>
      <c r="N434" s="286">
        <v>0</v>
      </c>
      <c r="O434" s="287">
        <v>0</v>
      </c>
      <c r="P434" s="2021"/>
      <c r="Q434" s="1887"/>
      <c r="R434" s="1889"/>
      <c r="S434" s="1891"/>
      <c r="T434" s="34"/>
      <c r="U434" s="34"/>
      <c r="V434" s="1424"/>
      <c r="W434" s="34"/>
      <c r="X434" s="34"/>
      <c r="Y434" s="34"/>
    </row>
    <row r="435" spans="1:25" ht="13.9" hidden="1" customHeight="1" thickBot="1">
      <c r="A435" s="2746"/>
      <c r="B435" s="2749"/>
      <c r="C435" s="1881"/>
      <c r="D435" s="1881"/>
      <c r="E435" s="1881"/>
      <c r="F435" s="2761"/>
      <c r="G435" s="2763"/>
      <c r="H435" s="2765"/>
      <c r="I435" s="97"/>
      <c r="J435" s="211"/>
      <c r="K435" s="2083"/>
      <c r="L435" s="675"/>
      <c r="M435" s="2084"/>
      <c r="N435" s="286"/>
      <c r="O435" s="287"/>
      <c r="P435" s="2021"/>
      <c r="Q435" s="2020"/>
      <c r="R435" s="515"/>
      <c r="S435" s="516"/>
      <c r="T435" s="34"/>
      <c r="U435" s="34"/>
      <c r="V435" s="1424"/>
      <c r="W435" s="34"/>
      <c r="X435" s="34"/>
      <c r="Y435" s="34"/>
    </row>
    <row r="436" spans="1:25" ht="13.9" hidden="1" customHeight="1" thickBot="1">
      <c r="A436" s="2746"/>
      <c r="B436" s="2749"/>
      <c r="C436" s="1881"/>
      <c r="D436" s="1881"/>
      <c r="E436" s="1881"/>
      <c r="F436" s="2761"/>
      <c r="G436" s="2763"/>
      <c r="H436" s="2763"/>
      <c r="I436" s="31"/>
      <c r="J436" s="2056"/>
      <c r="K436" s="2057"/>
      <c r="L436" s="2058"/>
      <c r="M436" s="2059"/>
      <c r="N436" s="2093"/>
      <c r="O436" s="288"/>
      <c r="P436" s="2021"/>
      <c r="Q436" s="2020"/>
      <c r="R436" s="515"/>
      <c r="S436" s="516"/>
      <c r="T436" s="34"/>
      <c r="U436" s="34"/>
      <c r="V436" s="1424"/>
      <c r="W436" s="34"/>
      <c r="X436" s="34"/>
      <c r="Y436" s="34"/>
    </row>
    <row r="437" spans="1:25" ht="13.9" hidden="1" customHeight="1" thickBot="1">
      <c r="A437" s="2747"/>
      <c r="B437" s="2750"/>
      <c r="C437" s="1885"/>
      <c r="D437" s="1885"/>
      <c r="E437" s="1885"/>
      <c r="F437" s="2762"/>
      <c r="G437" s="2543"/>
      <c r="H437" s="2543"/>
      <c r="I437" s="15" t="s">
        <v>12</v>
      </c>
      <c r="J437" s="75">
        <f t="shared" ref="J437:O437" si="146">SUM(J433:J435)</f>
        <v>0</v>
      </c>
      <c r="K437" s="76">
        <f t="shared" si="146"/>
        <v>0</v>
      </c>
      <c r="L437" s="77">
        <f t="shared" si="146"/>
        <v>0</v>
      </c>
      <c r="M437" s="78">
        <f t="shared" si="146"/>
        <v>0</v>
      </c>
      <c r="N437" s="289">
        <f t="shared" si="146"/>
        <v>0</v>
      </c>
      <c r="O437" s="290">
        <f t="shared" si="146"/>
        <v>0</v>
      </c>
      <c r="P437" s="2022"/>
      <c r="Q437" s="2015"/>
      <c r="R437" s="185"/>
      <c r="S437" s="517"/>
      <c r="T437" s="34"/>
      <c r="U437" s="34"/>
      <c r="V437" s="1424"/>
      <c r="W437" s="34"/>
      <c r="X437" s="34"/>
      <c r="Y437" s="34"/>
    </row>
    <row r="438" spans="1:25" ht="0.6" hidden="1" customHeight="1" thickBot="1">
      <c r="A438" s="2745"/>
      <c r="B438" s="2748"/>
      <c r="C438" s="1884"/>
      <c r="D438" s="1884"/>
      <c r="E438" s="1884"/>
      <c r="F438" s="2760" t="s">
        <v>145</v>
      </c>
      <c r="G438" s="2542" t="s">
        <v>40</v>
      </c>
      <c r="H438" s="2544" t="s">
        <v>51</v>
      </c>
      <c r="I438" s="136" t="s">
        <v>79</v>
      </c>
      <c r="J438" s="204">
        <f>K438+M438</f>
        <v>0</v>
      </c>
      <c r="K438" s="205">
        <v>0</v>
      </c>
      <c r="L438" s="672"/>
      <c r="M438" s="1994">
        <v>0</v>
      </c>
      <c r="N438" s="284">
        <v>0</v>
      </c>
      <c r="O438" s="285">
        <v>0</v>
      </c>
      <c r="P438" s="2002"/>
      <c r="Q438" s="1886"/>
      <c r="R438" s="1888"/>
      <c r="S438" s="1890"/>
      <c r="T438" s="34"/>
      <c r="U438" s="34"/>
      <c r="V438" s="1424"/>
      <c r="W438" s="34"/>
      <c r="X438" s="34"/>
      <c r="Y438" s="34"/>
    </row>
    <row r="439" spans="1:25" ht="13.9" hidden="1" customHeight="1" thickBot="1">
      <c r="A439" s="2746"/>
      <c r="B439" s="2749"/>
      <c r="C439" s="1881"/>
      <c r="D439" s="1881"/>
      <c r="E439" s="1881"/>
      <c r="F439" s="2761"/>
      <c r="G439" s="2572"/>
      <c r="H439" s="2764"/>
      <c r="I439" s="97" t="s">
        <v>52</v>
      </c>
      <c r="J439" s="211">
        <f>K439+M439</f>
        <v>0</v>
      </c>
      <c r="K439" s="212">
        <v>0</v>
      </c>
      <c r="L439" s="675"/>
      <c r="M439" s="1995">
        <v>0</v>
      </c>
      <c r="N439" s="286">
        <v>0</v>
      </c>
      <c r="O439" s="287">
        <v>0</v>
      </c>
      <c r="P439" s="2021"/>
      <c r="Q439" s="1887"/>
      <c r="R439" s="1889"/>
      <c r="S439" s="1891"/>
      <c r="T439" s="34"/>
      <c r="U439" s="34"/>
      <c r="V439" s="1424"/>
      <c r="W439" s="34"/>
      <c r="X439" s="34"/>
      <c r="Y439" s="34"/>
    </row>
    <row r="440" spans="1:25" ht="13.9" hidden="1" customHeight="1" thickBot="1">
      <c r="A440" s="2746"/>
      <c r="B440" s="2749"/>
      <c r="C440" s="1881"/>
      <c r="D440" s="1881"/>
      <c r="E440" s="1881"/>
      <c r="F440" s="2761"/>
      <c r="G440" s="2763"/>
      <c r="H440" s="2765"/>
      <c r="I440" s="97"/>
      <c r="J440" s="211"/>
      <c r="K440" s="2083"/>
      <c r="L440" s="675"/>
      <c r="M440" s="2084"/>
      <c r="N440" s="286"/>
      <c r="O440" s="287"/>
      <c r="P440" s="2021"/>
      <c r="Q440" s="2020"/>
      <c r="R440" s="515"/>
      <c r="S440" s="516"/>
      <c r="T440" s="34"/>
      <c r="U440" s="34"/>
      <c r="V440" s="1424"/>
      <c r="W440" s="34"/>
      <c r="X440" s="34"/>
      <c r="Y440" s="34"/>
    </row>
    <row r="441" spans="1:25" ht="13.9" hidden="1" customHeight="1" thickBot="1">
      <c r="A441" s="2746"/>
      <c r="B441" s="2749"/>
      <c r="C441" s="1881"/>
      <c r="D441" s="1881"/>
      <c r="E441" s="1881"/>
      <c r="F441" s="2761"/>
      <c r="G441" s="2763"/>
      <c r="H441" s="2763"/>
      <c r="I441" s="31"/>
      <c r="J441" s="2056"/>
      <c r="K441" s="2057"/>
      <c r="L441" s="2058"/>
      <c r="M441" s="2059"/>
      <c r="N441" s="2093"/>
      <c r="O441" s="288"/>
      <c r="P441" s="2021"/>
      <c r="Q441" s="2020"/>
      <c r="R441" s="515"/>
      <c r="S441" s="516"/>
      <c r="T441" s="34"/>
      <c r="U441" s="34"/>
      <c r="V441" s="1424"/>
      <c r="W441" s="34"/>
      <c r="X441" s="34"/>
      <c r="Y441" s="34"/>
    </row>
    <row r="442" spans="1:25" ht="13.9" hidden="1" customHeight="1" thickBot="1">
      <c r="A442" s="2747"/>
      <c r="B442" s="2750"/>
      <c r="C442" s="1885"/>
      <c r="D442" s="1885"/>
      <c r="E442" s="1885"/>
      <c r="F442" s="2762"/>
      <c r="G442" s="2543"/>
      <c r="H442" s="2543"/>
      <c r="I442" s="15" t="s">
        <v>12</v>
      </c>
      <c r="J442" s="75">
        <f t="shared" ref="J442:O442" si="147">SUM(J438:J440)</f>
        <v>0</v>
      </c>
      <c r="K442" s="76">
        <f t="shared" si="147"/>
        <v>0</v>
      </c>
      <c r="L442" s="77">
        <f t="shared" si="147"/>
        <v>0</v>
      </c>
      <c r="M442" s="78">
        <f t="shared" si="147"/>
        <v>0</v>
      </c>
      <c r="N442" s="289">
        <f t="shared" si="147"/>
        <v>0</v>
      </c>
      <c r="O442" s="290">
        <f t="shared" si="147"/>
        <v>0</v>
      </c>
      <c r="P442" s="2022"/>
      <c r="Q442" s="2015"/>
      <c r="R442" s="185"/>
      <c r="S442" s="517"/>
      <c r="T442" s="34"/>
      <c r="U442" s="34"/>
      <c r="V442" s="1424"/>
      <c r="W442" s="34"/>
      <c r="X442" s="34"/>
      <c r="Y442" s="34"/>
    </row>
    <row r="443" spans="1:25" ht="1.1499999999999999" hidden="1" customHeight="1" thickBot="1">
      <c r="A443" s="2745"/>
      <c r="B443" s="2748"/>
      <c r="C443" s="1884"/>
      <c r="D443" s="1884"/>
      <c r="E443" s="1884"/>
      <c r="F443" s="2760" t="s">
        <v>146</v>
      </c>
      <c r="G443" s="2542" t="s">
        <v>40</v>
      </c>
      <c r="H443" s="2544" t="s">
        <v>51</v>
      </c>
      <c r="I443" s="136" t="s">
        <v>79</v>
      </c>
      <c r="J443" s="204">
        <f>K443+M443</f>
        <v>0</v>
      </c>
      <c r="K443" s="205">
        <v>0</v>
      </c>
      <c r="L443" s="672"/>
      <c r="M443" s="1994">
        <v>0</v>
      </c>
      <c r="N443" s="284">
        <v>0</v>
      </c>
      <c r="O443" s="285">
        <v>0</v>
      </c>
      <c r="P443" s="2002"/>
      <c r="Q443" s="1886"/>
      <c r="R443" s="1888"/>
      <c r="S443" s="1890"/>
      <c r="T443" s="34"/>
      <c r="U443" s="34"/>
      <c r="V443" s="1424"/>
      <c r="W443" s="34"/>
      <c r="X443" s="34"/>
      <c r="Y443" s="34"/>
    </row>
    <row r="444" spans="1:25" ht="13.9" hidden="1" customHeight="1" thickBot="1">
      <c r="A444" s="2746"/>
      <c r="B444" s="2749"/>
      <c r="C444" s="1881"/>
      <c r="D444" s="1881"/>
      <c r="E444" s="1881"/>
      <c r="F444" s="2761"/>
      <c r="G444" s="2572"/>
      <c r="H444" s="2764"/>
      <c r="I444" s="97" t="s">
        <v>52</v>
      </c>
      <c r="J444" s="211">
        <f>K444+M444</f>
        <v>0</v>
      </c>
      <c r="K444" s="212">
        <v>0</v>
      </c>
      <c r="L444" s="675"/>
      <c r="M444" s="1995">
        <v>0</v>
      </c>
      <c r="N444" s="286">
        <v>0</v>
      </c>
      <c r="O444" s="287">
        <v>0</v>
      </c>
      <c r="P444" s="2021"/>
      <c r="Q444" s="1887"/>
      <c r="R444" s="1889"/>
      <c r="S444" s="1891"/>
      <c r="T444" s="34"/>
      <c r="U444" s="34"/>
      <c r="V444" s="1424"/>
      <c r="W444" s="34"/>
      <c r="X444" s="34"/>
      <c r="Y444" s="34"/>
    </row>
    <row r="445" spans="1:25" ht="13.9" hidden="1" customHeight="1" thickBot="1">
      <c r="A445" s="2746"/>
      <c r="B445" s="2749"/>
      <c r="C445" s="1881"/>
      <c r="D445" s="1881"/>
      <c r="E445" s="1881"/>
      <c r="F445" s="2761"/>
      <c r="G445" s="2763"/>
      <c r="H445" s="2765"/>
      <c r="I445" s="97"/>
      <c r="J445" s="211"/>
      <c r="K445" s="2083"/>
      <c r="L445" s="675"/>
      <c r="M445" s="2084"/>
      <c r="N445" s="286"/>
      <c r="O445" s="287"/>
      <c r="P445" s="2021"/>
      <c r="Q445" s="2020"/>
      <c r="R445" s="515"/>
      <c r="S445" s="516"/>
      <c r="T445" s="34"/>
      <c r="U445" s="34"/>
      <c r="V445" s="1424"/>
      <c r="W445" s="34"/>
      <c r="X445" s="34"/>
      <c r="Y445" s="34"/>
    </row>
    <row r="446" spans="1:25" ht="13.9" hidden="1" customHeight="1" thickBot="1">
      <c r="A446" s="2746"/>
      <c r="B446" s="2749"/>
      <c r="C446" s="1881"/>
      <c r="D446" s="1881"/>
      <c r="E446" s="1881"/>
      <c r="F446" s="2761"/>
      <c r="G446" s="2763"/>
      <c r="H446" s="2763"/>
      <c r="I446" s="31"/>
      <c r="J446" s="2056"/>
      <c r="K446" s="2057"/>
      <c r="L446" s="2058"/>
      <c r="M446" s="2059"/>
      <c r="N446" s="2093"/>
      <c r="O446" s="288"/>
      <c r="P446" s="2021"/>
      <c r="Q446" s="2020"/>
      <c r="R446" s="515"/>
      <c r="S446" s="516"/>
      <c r="T446" s="34"/>
      <c r="U446" s="34"/>
      <c r="V446" s="1424"/>
      <c r="W446" s="34"/>
      <c r="X446" s="34"/>
      <c r="Y446" s="34"/>
    </row>
    <row r="447" spans="1:25" ht="13.9" hidden="1" customHeight="1" thickBot="1">
      <c r="A447" s="2747"/>
      <c r="B447" s="2750"/>
      <c r="C447" s="1885"/>
      <c r="D447" s="1885"/>
      <c r="E447" s="1885"/>
      <c r="F447" s="2762"/>
      <c r="G447" s="2543"/>
      <c r="H447" s="2543"/>
      <c r="I447" s="15" t="s">
        <v>12</v>
      </c>
      <c r="J447" s="75">
        <f t="shared" ref="J447:O447" si="148">SUM(J443:J445)</f>
        <v>0</v>
      </c>
      <c r="K447" s="76">
        <f t="shared" si="148"/>
        <v>0</v>
      </c>
      <c r="L447" s="77">
        <f t="shared" si="148"/>
        <v>0</v>
      </c>
      <c r="M447" s="78">
        <f t="shared" si="148"/>
        <v>0</v>
      </c>
      <c r="N447" s="289">
        <f t="shared" si="148"/>
        <v>0</v>
      </c>
      <c r="O447" s="290">
        <f t="shared" si="148"/>
        <v>0</v>
      </c>
      <c r="P447" s="2022"/>
      <c r="Q447" s="2015"/>
      <c r="R447" s="185"/>
      <c r="S447" s="517"/>
      <c r="T447" s="34"/>
      <c r="U447" s="34"/>
      <c r="V447" s="1424"/>
      <c r="W447" s="34"/>
      <c r="X447" s="34"/>
      <c r="Y447" s="34"/>
    </row>
    <row r="448" spans="1:25" ht="2.4500000000000002" hidden="1" customHeight="1" thickBot="1">
      <c r="A448" s="2745"/>
      <c r="B448" s="2748"/>
      <c r="C448" s="1884"/>
      <c r="D448" s="1884"/>
      <c r="E448" s="1884"/>
      <c r="F448" s="2760" t="s">
        <v>147</v>
      </c>
      <c r="G448" s="2542" t="s">
        <v>40</v>
      </c>
      <c r="H448" s="2544" t="s">
        <v>51</v>
      </c>
      <c r="I448" s="136" t="s">
        <v>79</v>
      </c>
      <c r="J448" s="204">
        <f>K448+M448</f>
        <v>0</v>
      </c>
      <c r="K448" s="205">
        <v>0</v>
      </c>
      <c r="L448" s="672"/>
      <c r="M448" s="1994">
        <v>0</v>
      </c>
      <c r="N448" s="284">
        <v>0</v>
      </c>
      <c r="O448" s="285">
        <v>0</v>
      </c>
      <c r="P448" s="2002"/>
      <c r="Q448" s="1886"/>
      <c r="R448" s="1888"/>
      <c r="S448" s="1890"/>
      <c r="T448" s="34"/>
      <c r="U448" s="34"/>
      <c r="V448" s="1424"/>
      <c r="W448" s="34"/>
      <c r="X448" s="34"/>
      <c r="Y448" s="34"/>
    </row>
    <row r="449" spans="1:25" ht="13.9" hidden="1" customHeight="1" thickBot="1">
      <c r="A449" s="2746"/>
      <c r="B449" s="2749"/>
      <c r="C449" s="1881"/>
      <c r="D449" s="1881"/>
      <c r="E449" s="1881"/>
      <c r="F449" s="2761"/>
      <c r="G449" s="2572"/>
      <c r="H449" s="2764"/>
      <c r="I449" s="97" t="s">
        <v>52</v>
      </c>
      <c r="J449" s="211">
        <f>K449+M449</f>
        <v>0</v>
      </c>
      <c r="K449" s="212">
        <v>0</v>
      </c>
      <c r="L449" s="675"/>
      <c r="M449" s="1995">
        <v>0</v>
      </c>
      <c r="N449" s="286">
        <v>0</v>
      </c>
      <c r="O449" s="287">
        <v>0</v>
      </c>
      <c r="P449" s="2021"/>
      <c r="Q449" s="1887"/>
      <c r="R449" s="1889"/>
      <c r="S449" s="1891"/>
      <c r="T449" s="34"/>
      <c r="U449" s="34"/>
      <c r="V449" s="1424"/>
      <c r="W449" s="34"/>
      <c r="X449" s="34"/>
      <c r="Y449" s="34"/>
    </row>
    <row r="450" spans="1:25" ht="13.9" hidden="1" customHeight="1" thickBot="1">
      <c r="A450" s="2746"/>
      <c r="B450" s="2749"/>
      <c r="C450" s="1881"/>
      <c r="D450" s="1881"/>
      <c r="E450" s="1881"/>
      <c r="F450" s="2761"/>
      <c r="G450" s="2763"/>
      <c r="H450" s="2765"/>
      <c r="I450" s="97"/>
      <c r="J450" s="211"/>
      <c r="K450" s="2083"/>
      <c r="L450" s="675"/>
      <c r="M450" s="2084"/>
      <c r="N450" s="286"/>
      <c r="O450" s="287"/>
      <c r="P450" s="2021"/>
      <c r="Q450" s="2020"/>
      <c r="R450" s="515"/>
      <c r="S450" s="516"/>
      <c r="T450" s="34"/>
      <c r="U450" s="34"/>
      <c r="V450" s="1424"/>
      <c r="W450" s="34"/>
      <c r="X450" s="34"/>
      <c r="Y450" s="34"/>
    </row>
    <row r="451" spans="1:25" ht="13.9" hidden="1" customHeight="1" thickBot="1">
      <c r="A451" s="2746"/>
      <c r="B451" s="2749"/>
      <c r="C451" s="1881"/>
      <c r="D451" s="1881"/>
      <c r="E451" s="1881"/>
      <c r="F451" s="2761"/>
      <c r="G451" s="2763"/>
      <c r="H451" s="2763"/>
      <c r="I451" s="31"/>
      <c r="J451" s="2056"/>
      <c r="K451" s="2057"/>
      <c r="L451" s="2058"/>
      <c r="M451" s="2059"/>
      <c r="N451" s="2093"/>
      <c r="O451" s="288"/>
      <c r="P451" s="2021"/>
      <c r="Q451" s="2020"/>
      <c r="R451" s="515"/>
      <c r="S451" s="516"/>
      <c r="T451" s="34"/>
      <c r="U451" s="34"/>
      <c r="V451" s="1424"/>
      <c r="W451" s="34"/>
      <c r="X451" s="34"/>
      <c r="Y451" s="34"/>
    </row>
    <row r="452" spans="1:25" ht="13.9" hidden="1" customHeight="1" thickBot="1">
      <c r="A452" s="2747"/>
      <c r="B452" s="2750"/>
      <c r="C452" s="1885"/>
      <c r="D452" s="1885"/>
      <c r="E452" s="1885"/>
      <c r="F452" s="2762"/>
      <c r="G452" s="2543"/>
      <c r="H452" s="2543"/>
      <c r="I452" s="15" t="s">
        <v>12</v>
      </c>
      <c r="J452" s="75">
        <f t="shared" ref="J452:O452" si="149">SUM(J448:J450)</f>
        <v>0</v>
      </c>
      <c r="K452" s="76">
        <f t="shared" si="149"/>
        <v>0</v>
      </c>
      <c r="L452" s="77">
        <f t="shared" si="149"/>
        <v>0</v>
      </c>
      <c r="M452" s="78">
        <f t="shared" si="149"/>
        <v>0</v>
      </c>
      <c r="N452" s="289">
        <f t="shared" si="149"/>
        <v>0</v>
      </c>
      <c r="O452" s="290">
        <f t="shared" si="149"/>
        <v>0</v>
      </c>
      <c r="P452" s="2022"/>
      <c r="Q452" s="2015"/>
      <c r="R452" s="185"/>
      <c r="S452" s="517"/>
      <c r="T452" s="34"/>
      <c r="U452" s="34"/>
      <c r="V452" s="1424"/>
      <c r="W452" s="34"/>
      <c r="X452" s="34"/>
      <c r="Y452" s="34"/>
    </row>
    <row r="453" spans="1:25" ht="2.4500000000000002" hidden="1" customHeight="1" thickBot="1">
      <c r="A453" s="2745"/>
      <c r="B453" s="2748"/>
      <c r="C453" s="1884"/>
      <c r="D453" s="1884"/>
      <c r="E453" s="1884"/>
      <c r="F453" s="2760" t="s">
        <v>148</v>
      </c>
      <c r="G453" s="2542" t="s">
        <v>40</v>
      </c>
      <c r="H453" s="2544" t="s">
        <v>51</v>
      </c>
      <c r="I453" s="136" t="s">
        <v>79</v>
      </c>
      <c r="J453" s="204">
        <f>K453+M453</f>
        <v>0</v>
      </c>
      <c r="K453" s="205">
        <v>0</v>
      </c>
      <c r="L453" s="672"/>
      <c r="M453" s="1994">
        <v>0</v>
      </c>
      <c r="N453" s="284">
        <v>0</v>
      </c>
      <c r="O453" s="285">
        <v>0</v>
      </c>
      <c r="P453" s="2002"/>
      <c r="Q453" s="1886"/>
      <c r="R453" s="1888"/>
      <c r="S453" s="1890"/>
      <c r="T453" s="34"/>
      <c r="U453" s="34"/>
      <c r="V453" s="1424"/>
      <c r="W453" s="34"/>
      <c r="X453" s="34"/>
      <c r="Y453" s="34"/>
    </row>
    <row r="454" spans="1:25" ht="13.9" hidden="1" customHeight="1" thickBot="1">
      <c r="A454" s="2746"/>
      <c r="B454" s="2749"/>
      <c r="C454" s="1881"/>
      <c r="D454" s="1881"/>
      <c r="E454" s="1881"/>
      <c r="F454" s="2761"/>
      <c r="G454" s="2572"/>
      <c r="H454" s="2764"/>
      <c r="I454" s="97" t="s">
        <v>52</v>
      </c>
      <c r="J454" s="211">
        <f>K454+M454</f>
        <v>0</v>
      </c>
      <c r="K454" s="212">
        <v>0</v>
      </c>
      <c r="L454" s="675"/>
      <c r="M454" s="1995">
        <v>0</v>
      </c>
      <c r="N454" s="286">
        <v>0</v>
      </c>
      <c r="O454" s="287">
        <v>0</v>
      </c>
      <c r="P454" s="2021"/>
      <c r="Q454" s="1887"/>
      <c r="R454" s="1889"/>
      <c r="S454" s="1891"/>
      <c r="T454" s="34"/>
      <c r="U454" s="34"/>
      <c r="V454" s="1424"/>
      <c r="W454" s="34"/>
      <c r="X454" s="34"/>
      <c r="Y454" s="34"/>
    </row>
    <row r="455" spans="1:25" ht="13.9" hidden="1" customHeight="1" thickBot="1">
      <c r="A455" s="2746"/>
      <c r="B455" s="2749"/>
      <c r="C455" s="1881"/>
      <c r="D455" s="1881"/>
      <c r="E455" s="1881"/>
      <c r="F455" s="2761"/>
      <c r="G455" s="2763"/>
      <c r="H455" s="2765"/>
      <c r="I455" s="97"/>
      <c r="J455" s="211"/>
      <c r="K455" s="2083"/>
      <c r="L455" s="675"/>
      <c r="M455" s="2084"/>
      <c r="N455" s="286"/>
      <c r="O455" s="287"/>
      <c r="P455" s="2021"/>
      <c r="Q455" s="2020"/>
      <c r="R455" s="515"/>
      <c r="S455" s="516"/>
      <c r="T455" s="34"/>
      <c r="U455" s="34"/>
      <c r="V455" s="1424"/>
      <c r="W455" s="34"/>
      <c r="X455" s="34"/>
      <c r="Y455" s="34"/>
    </row>
    <row r="456" spans="1:25" ht="13.9" hidden="1" customHeight="1" thickBot="1">
      <c r="A456" s="2746"/>
      <c r="B456" s="2749"/>
      <c r="C456" s="1881"/>
      <c r="D456" s="1881"/>
      <c r="E456" s="1881"/>
      <c r="F456" s="2761"/>
      <c r="G456" s="2763"/>
      <c r="H456" s="2763"/>
      <c r="I456" s="31"/>
      <c r="J456" s="2056"/>
      <c r="K456" s="2057"/>
      <c r="L456" s="2058"/>
      <c r="M456" s="2059"/>
      <c r="N456" s="2093"/>
      <c r="O456" s="288"/>
      <c r="P456" s="2021"/>
      <c r="Q456" s="2020"/>
      <c r="R456" s="515"/>
      <c r="S456" s="516"/>
      <c r="T456" s="34"/>
      <c r="U456" s="34"/>
      <c r="V456" s="1424"/>
      <c r="W456" s="34"/>
      <c r="X456" s="34"/>
      <c r="Y456" s="34"/>
    </row>
    <row r="457" spans="1:25" ht="13.9" hidden="1" customHeight="1" thickBot="1">
      <c r="A457" s="2747"/>
      <c r="B457" s="2750"/>
      <c r="C457" s="1885"/>
      <c r="D457" s="1885"/>
      <c r="E457" s="1885"/>
      <c r="F457" s="2762"/>
      <c r="G457" s="2543"/>
      <c r="H457" s="2543"/>
      <c r="I457" s="15" t="s">
        <v>12</v>
      </c>
      <c r="J457" s="75">
        <f>SUM(J453:J456)</f>
        <v>0</v>
      </c>
      <c r="K457" s="75">
        <f t="shared" ref="K457:O457" si="150">SUM(K453:K456)</f>
        <v>0</v>
      </c>
      <c r="L457" s="75">
        <f t="shared" si="150"/>
        <v>0</v>
      </c>
      <c r="M457" s="75">
        <f t="shared" si="150"/>
        <v>0</v>
      </c>
      <c r="N457" s="291">
        <f t="shared" si="150"/>
        <v>0</v>
      </c>
      <c r="O457" s="291">
        <f t="shared" si="150"/>
        <v>0</v>
      </c>
      <c r="P457" s="2022"/>
      <c r="Q457" s="2015"/>
      <c r="R457" s="185"/>
      <c r="S457" s="517"/>
      <c r="T457" s="34"/>
      <c r="U457" s="34"/>
      <c r="V457" s="1424"/>
      <c r="W457" s="34"/>
      <c r="X457" s="34"/>
      <c r="Y457" s="34"/>
    </row>
    <row r="458" spans="1:25" ht="0.6" hidden="1" customHeight="1" thickBot="1">
      <c r="A458" s="2745"/>
      <c r="B458" s="2748"/>
      <c r="C458" s="1884"/>
      <c r="D458" s="1884"/>
      <c r="E458" s="1884"/>
      <c r="F458" s="2760" t="s">
        <v>149</v>
      </c>
      <c r="G458" s="2542" t="s">
        <v>40</v>
      </c>
      <c r="H458" s="2544" t="s">
        <v>150</v>
      </c>
      <c r="I458" s="136" t="s">
        <v>79</v>
      </c>
      <c r="J458" s="204">
        <f>K458+M458</f>
        <v>0</v>
      </c>
      <c r="K458" s="205">
        <v>0</v>
      </c>
      <c r="L458" s="672"/>
      <c r="M458" s="1994">
        <v>0</v>
      </c>
      <c r="N458" s="284">
        <v>0</v>
      </c>
      <c r="O458" s="285">
        <v>0</v>
      </c>
      <c r="P458" s="2002"/>
      <c r="Q458" s="1886"/>
      <c r="R458" s="1888"/>
      <c r="S458" s="1890"/>
      <c r="T458" s="34"/>
      <c r="U458" s="34"/>
      <c r="V458" s="1424"/>
      <c r="W458" s="34"/>
      <c r="X458" s="34"/>
      <c r="Y458" s="34"/>
    </row>
    <row r="459" spans="1:25" ht="13.9" hidden="1" customHeight="1" thickBot="1">
      <c r="A459" s="2746"/>
      <c r="B459" s="2749"/>
      <c r="C459" s="1881"/>
      <c r="D459" s="1881"/>
      <c r="E459" s="1881"/>
      <c r="F459" s="2761"/>
      <c r="G459" s="2572"/>
      <c r="H459" s="2764"/>
      <c r="I459" s="97" t="s">
        <v>52</v>
      </c>
      <c r="J459" s="211">
        <f>K459+M459</f>
        <v>0</v>
      </c>
      <c r="K459" s="212">
        <v>0</v>
      </c>
      <c r="L459" s="675"/>
      <c r="M459" s="1995">
        <v>0</v>
      </c>
      <c r="N459" s="286">
        <v>0</v>
      </c>
      <c r="O459" s="287">
        <v>0</v>
      </c>
      <c r="P459" s="2021"/>
      <c r="Q459" s="1887"/>
      <c r="R459" s="515"/>
      <c r="S459" s="1891"/>
      <c r="T459" s="34"/>
      <c r="U459" s="34"/>
      <c r="V459" s="1424"/>
      <c r="W459" s="34"/>
      <c r="X459" s="34"/>
      <c r="Y459" s="34"/>
    </row>
    <row r="460" spans="1:25" ht="13.9" hidden="1" customHeight="1" thickBot="1">
      <c r="A460" s="2746"/>
      <c r="B460" s="2749"/>
      <c r="C460" s="1881"/>
      <c r="D460" s="1881"/>
      <c r="E460" s="1881"/>
      <c r="F460" s="2761"/>
      <c r="G460" s="2763"/>
      <c r="H460" s="2765"/>
      <c r="I460" s="97"/>
      <c r="J460" s="211"/>
      <c r="K460" s="2083"/>
      <c r="L460" s="675"/>
      <c r="M460" s="2084"/>
      <c r="N460" s="286"/>
      <c r="O460" s="287"/>
      <c r="P460" s="2021"/>
      <c r="Q460" s="2020"/>
      <c r="R460" s="515"/>
      <c r="S460" s="516"/>
      <c r="T460" s="34"/>
      <c r="U460" s="34"/>
      <c r="V460" s="1424"/>
      <c r="W460" s="34"/>
      <c r="X460" s="34"/>
      <c r="Y460" s="34"/>
    </row>
    <row r="461" spans="1:25" ht="13.9" hidden="1" customHeight="1" thickBot="1">
      <c r="A461" s="2747"/>
      <c r="B461" s="2750"/>
      <c r="C461" s="1885"/>
      <c r="D461" s="1885"/>
      <c r="E461" s="1885"/>
      <c r="F461" s="2762"/>
      <c r="G461" s="2543"/>
      <c r="H461" s="2543"/>
      <c r="I461" s="15" t="s">
        <v>12</v>
      </c>
      <c r="J461" s="75">
        <f>SUM(J458:J460)</f>
        <v>0</v>
      </c>
      <c r="K461" s="75">
        <f t="shared" ref="K461:O461" si="151">SUM(K458:K460)</f>
        <v>0</v>
      </c>
      <c r="L461" s="75">
        <f t="shared" si="151"/>
        <v>0</v>
      </c>
      <c r="M461" s="75">
        <f t="shared" si="151"/>
        <v>0</v>
      </c>
      <c r="N461" s="291">
        <f t="shared" si="151"/>
        <v>0</v>
      </c>
      <c r="O461" s="291">
        <f t="shared" si="151"/>
        <v>0</v>
      </c>
      <c r="P461" s="2022"/>
      <c r="Q461" s="2015"/>
      <c r="R461" s="185"/>
      <c r="S461" s="517"/>
      <c r="T461" s="34"/>
      <c r="U461" s="34"/>
      <c r="V461" s="1424"/>
      <c r="W461" s="34"/>
      <c r="X461" s="34"/>
      <c r="Y461" s="34"/>
    </row>
    <row r="462" spans="1:25" ht="0.6" hidden="1" customHeight="1" thickBot="1">
      <c r="A462" s="1867"/>
      <c r="B462" s="1879"/>
      <c r="C462" s="1881"/>
      <c r="D462" s="1881"/>
      <c r="E462" s="1881"/>
      <c r="F462" s="2540" t="s">
        <v>232</v>
      </c>
      <c r="G462" s="2661" t="s">
        <v>40</v>
      </c>
      <c r="H462" s="121" t="s">
        <v>87</v>
      </c>
      <c r="I462" s="122" t="s">
        <v>52</v>
      </c>
      <c r="J462" s="123">
        <f>K462+M462</f>
        <v>0</v>
      </c>
      <c r="K462" s="124"/>
      <c r="L462" s="89"/>
      <c r="M462" s="125">
        <v>0</v>
      </c>
      <c r="N462" s="284">
        <v>0</v>
      </c>
      <c r="O462" s="292">
        <v>0</v>
      </c>
      <c r="P462" s="2002"/>
      <c r="Q462" s="2095"/>
      <c r="R462" s="2096"/>
      <c r="S462" s="555"/>
      <c r="T462" s="34"/>
      <c r="U462" s="34"/>
      <c r="V462" s="1424"/>
      <c r="W462" s="34"/>
      <c r="X462" s="34"/>
      <c r="Y462" s="34"/>
    </row>
    <row r="463" spans="1:25" ht="13.9" hidden="1" customHeight="1" thickBot="1">
      <c r="A463" s="1867"/>
      <c r="B463" s="1879"/>
      <c r="C463" s="1881"/>
      <c r="D463" s="1881"/>
      <c r="E463" s="1881"/>
      <c r="F463" s="2571"/>
      <c r="G463" s="2772"/>
      <c r="H463" s="34"/>
      <c r="I463" s="2097"/>
      <c r="J463" s="94"/>
      <c r="K463" s="126"/>
      <c r="L463" s="92"/>
      <c r="M463" s="127"/>
      <c r="N463" s="293"/>
      <c r="O463" s="294"/>
      <c r="P463" s="2021"/>
      <c r="Q463" s="2020"/>
      <c r="R463" s="515"/>
      <c r="S463" s="516"/>
      <c r="T463" s="34"/>
      <c r="U463" s="34"/>
      <c r="V463" s="1424"/>
      <c r="W463" s="34"/>
      <c r="X463" s="34"/>
      <c r="Y463" s="34"/>
    </row>
    <row r="464" spans="1:25" ht="13.9" hidden="1" customHeight="1" thickBot="1">
      <c r="A464" s="1867"/>
      <c r="B464" s="1879"/>
      <c r="C464" s="1881"/>
      <c r="D464" s="1881"/>
      <c r="E464" s="1881"/>
      <c r="F464" s="2571"/>
      <c r="G464" s="2772"/>
      <c r="H464" s="121"/>
      <c r="I464" s="2097"/>
      <c r="J464" s="94"/>
      <c r="K464" s="126"/>
      <c r="L464" s="92"/>
      <c r="M464" s="127"/>
      <c r="N464" s="293"/>
      <c r="O464" s="294"/>
      <c r="P464" s="2021"/>
      <c r="Q464" s="2020"/>
      <c r="R464" s="515"/>
      <c r="S464" s="516"/>
      <c r="T464" s="34"/>
      <c r="U464" s="34"/>
      <c r="V464" s="1424"/>
      <c r="W464" s="34"/>
      <c r="X464" s="34"/>
      <c r="Y464" s="34"/>
    </row>
    <row r="465" spans="1:25" ht="13.9" hidden="1" customHeight="1" thickBot="1">
      <c r="A465" s="1867"/>
      <c r="B465" s="1879"/>
      <c r="C465" s="1881"/>
      <c r="D465" s="1881"/>
      <c r="E465" s="1881"/>
      <c r="F465" s="2571"/>
      <c r="G465" s="2772"/>
      <c r="H465" s="121"/>
      <c r="I465" s="499" t="s">
        <v>12</v>
      </c>
      <c r="J465" s="500">
        <f>J462+J463+J464</f>
        <v>0</v>
      </c>
      <c r="K465" s="500">
        <f t="shared" ref="K465:O465" si="152">K462+K463+K464</f>
        <v>0</v>
      </c>
      <c r="L465" s="500">
        <f t="shared" si="152"/>
        <v>0</v>
      </c>
      <c r="M465" s="500">
        <f t="shared" si="152"/>
        <v>0</v>
      </c>
      <c r="N465" s="501">
        <f t="shared" si="152"/>
        <v>0</v>
      </c>
      <c r="O465" s="501">
        <f t="shared" si="152"/>
        <v>0</v>
      </c>
      <c r="P465" s="2098"/>
      <c r="Q465" s="2020"/>
      <c r="R465" s="515"/>
      <c r="S465" s="516"/>
      <c r="T465" s="34"/>
      <c r="U465" s="34"/>
      <c r="V465" s="1424"/>
      <c r="W465" s="34"/>
      <c r="X465" s="34"/>
      <c r="Y465" s="34"/>
    </row>
    <row r="466" spans="1:25">
      <c r="A466" s="2773"/>
      <c r="B466" s="2775"/>
      <c r="C466" s="2751"/>
      <c r="D466" s="2752"/>
      <c r="E466" s="2753"/>
      <c r="F466" s="2777" t="s">
        <v>151</v>
      </c>
      <c r="G466" s="2542" t="s">
        <v>40</v>
      </c>
      <c r="H466" s="2544" t="s">
        <v>284</v>
      </c>
      <c r="I466" s="136" t="s">
        <v>79</v>
      </c>
      <c r="J466" s="204">
        <f>K466+M466</f>
        <v>0</v>
      </c>
      <c r="K466" s="205">
        <v>0</v>
      </c>
      <c r="L466" s="664">
        <v>0</v>
      </c>
      <c r="M466" s="1994">
        <v>0</v>
      </c>
      <c r="N466" s="269">
        <v>0</v>
      </c>
      <c r="O466" s="270">
        <v>0</v>
      </c>
      <c r="P466" s="2766" t="s">
        <v>205</v>
      </c>
      <c r="Q466" s="1888">
        <v>3</v>
      </c>
      <c r="R466" s="1888">
        <v>3</v>
      </c>
      <c r="S466" s="1890">
        <v>5</v>
      </c>
      <c r="T466" s="34"/>
      <c r="U466" s="34"/>
      <c r="V466" s="1424"/>
      <c r="W466" s="34"/>
      <c r="X466" s="34"/>
      <c r="Y466" s="34"/>
    </row>
    <row r="467" spans="1:25" ht="30" customHeight="1">
      <c r="A467" s="2746"/>
      <c r="B467" s="2749"/>
      <c r="C467" s="2754"/>
      <c r="D467" s="2755"/>
      <c r="E467" s="2756"/>
      <c r="F467" s="2778"/>
      <c r="G467" s="2572"/>
      <c r="H467" s="2764"/>
      <c r="I467" s="97" t="s">
        <v>67</v>
      </c>
      <c r="J467" s="211">
        <f>K467+M467</f>
        <v>0</v>
      </c>
      <c r="K467" s="212">
        <v>0</v>
      </c>
      <c r="L467" s="200">
        <v>0</v>
      </c>
      <c r="M467" s="1995">
        <v>0</v>
      </c>
      <c r="N467" s="271">
        <v>0</v>
      </c>
      <c r="O467" s="272">
        <v>0</v>
      </c>
      <c r="P467" s="2767"/>
      <c r="Q467" s="1889"/>
      <c r="R467" s="1889"/>
      <c r="S467" s="1891"/>
      <c r="T467" s="34"/>
      <c r="U467" s="34"/>
      <c r="V467" s="1424"/>
      <c r="W467" s="34"/>
      <c r="X467" s="34"/>
      <c r="Y467" s="34"/>
    </row>
    <row r="468" spans="1:25">
      <c r="A468" s="2746"/>
      <c r="B468" s="2749"/>
      <c r="C468" s="2754"/>
      <c r="D468" s="2755"/>
      <c r="E468" s="2756"/>
      <c r="F468" s="2778"/>
      <c r="G468" s="2763"/>
      <c r="H468" s="2765"/>
      <c r="I468" s="97" t="s">
        <v>36</v>
      </c>
      <c r="J468" s="211">
        <f>K468+M468</f>
        <v>20</v>
      </c>
      <c r="K468" s="212">
        <v>20</v>
      </c>
      <c r="L468" s="200">
        <v>0</v>
      </c>
      <c r="M468" s="1995">
        <v>0</v>
      </c>
      <c r="N468" s="271">
        <v>20</v>
      </c>
      <c r="O468" s="272">
        <v>30</v>
      </c>
      <c r="P468" s="2099"/>
      <c r="Q468" s="515"/>
      <c r="R468" s="1921"/>
      <c r="S468" s="516"/>
      <c r="T468" s="34"/>
      <c r="U468" s="34"/>
      <c r="V468" s="1424"/>
      <c r="W468" s="34"/>
      <c r="X468" s="34"/>
      <c r="Y468" s="34"/>
    </row>
    <row r="469" spans="1:25">
      <c r="A469" s="2746"/>
      <c r="B469" s="2749"/>
      <c r="C469" s="2754"/>
      <c r="D469" s="2755"/>
      <c r="E469" s="2756"/>
      <c r="F469" s="2778"/>
      <c r="G469" s="2763"/>
      <c r="H469" s="2763"/>
      <c r="I469" s="97" t="s">
        <v>403</v>
      </c>
      <c r="J469" s="211">
        <f t="shared" ref="J469:J470" si="153">K469+M469</f>
        <v>0</v>
      </c>
      <c r="K469" s="212">
        <v>0</v>
      </c>
      <c r="L469" s="200">
        <v>0</v>
      </c>
      <c r="M469" s="1995">
        <v>0</v>
      </c>
      <c r="N469" s="271">
        <v>0</v>
      </c>
      <c r="O469" s="272">
        <v>0</v>
      </c>
      <c r="P469" s="2099"/>
      <c r="Q469" s="515"/>
      <c r="R469" s="1921"/>
      <c r="S469" s="516"/>
      <c r="T469" s="34"/>
      <c r="U469" s="34"/>
      <c r="V469" s="1424"/>
      <c r="W469" s="34"/>
      <c r="X469" s="34"/>
      <c r="Y469" s="34"/>
    </row>
    <row r="470" spans="1:25" ht="13.5" thickBot="1">
      <c r="A470" s="2746"/>
      <c r="B470" s="2749"/>
      <c r="C470" s="2754"/>
      <c r="D470" s="2755"/>
      <c r="E470" s="2756"/>
      <c r="F470" s="2778"/>
      <c r="G470" s="2543"/>
      <c r="H470" s="2543"/>
      <c r="I470" s="31" t="s">
        <v>52</v>
      </c>
      <c r="J470" s="211">
        <f t="shared" si="153"/>
        <v>0</v>
      </c>
      <c r="K470" s="609">
        <v>0</v>
      </c>
      <c r="L470" s="676">
        <v>0</v>
      </c>
      <c r="M470" s="1999">
        <v>0</v>
      </c>
      <c r="N470" s="2000">
        <v>0</v>
      </c>
      <c r="O470" s="273">
        <v>0</v>
      </c>
      <c r="P470" s="2100"/>
      <c r="Q470" s="185"/>
      <c r="R470" s="185"/>
      <c r="S470" s="517"/>
      <c r="T470" s="34"/>
      <c r="U470" s="34"/>
      <c r="V470" s="1424"/>
      <c r="W470" s="34"/>
      <c r="X470" s="34"/>
      <c r="Y470" s="34"/>
    </row>
    <row r="471" spans="1:25" ht="13.5" thickBot="1">
      <c r="A471" s="2774"/>
      <c r="B471" s="2776"/>
      <c r="C471" s="2757"/>
      <c r="D471" s="2758"/>
      <c r="E471" s="2759"/>
      <c r="F471" s="2779"/>
      <c r="G471" s="217"/>
      <c r="H471" s="1883"/>
      <c r="I471" s="15" t="s">
        <v>12</v>
      </c>
      <c r="J471" s="75">
        <f>SUM(J466:J470)</f>
        <v>20</v>
      </c>
      <c r="K471" s="75">
        <f t="shared" ref="K471:O471" si="154">SUM(K466:K470)</f>
        <v>20</v>
      </c>
      <c r="L471" s="75">
        <f t="shared" si="154"/>
        <v>0</v>
      </c>
      <c r="M471" s="75">
        <f t="shared" si="154"/>
        <v>0</v>
      </c>
      <c r="N471" s="75">
        <f>SUM(N466:N470)</f>
        <v>20</v>
      </c>
      <c r="O471" s="75">
        <f t="shared" si="154"/>
        <v>30</v>
      </c>
      <c r="P471" s="2100"/>
      <c r="Q471" s="185"/>
      <c r="R471" s="185"/>
      <c r="S471" s="517"/>
      <c r="T471" s="34"/>
      <c r="U471" s="34"/>
      <c r="V471" s="1424"/>
      <c r="W471" s="34"/>
      <c r="X471" s="34"/>
      <c r="Y471" s="34"/>
    </row>
    <row r="472" spans="1:25" ht="13.15" customHeight="1">
      <c r="A472" s="2768"/>
      <c r="B472" s="2769"/>
      <c r="C472" s="2754"/>
      <c r="D472" s="2755"/>
      <c r="E472" s="2756"/>
      <c r="F472" s="2770" t="s">
        <v>152</v>
      </c>
      <c r="G472" s="2771" t="s">
        <v>40</v>
      </c>
      <c r="H472" s="2764" t="s">
        <v>284</v>
      </c>
      <c r="I472" s="2101" t="s">
        <v>36</v>
      </c>
      <c r="J472" s="260">
        <f>K472+M472</f>
        <v>19.399999999999999</v>
      </c>
      <c r="K472" s="215">
        <v>19.399999999999999</v>
      </c>
      <c r="L472" s="667">
        <v>19</v>
      </c>
      <c r="M472" s="2102">
        <v>0</v>
      </c>
      <c r="N472" s="502">
        <v>10</v>
      </c>
      <c r="O472" s="503">
        <v>15</v>
      </c>
      <c r="P472" s="2099"/>
      <c r="Q472" s="1889"/>
      <c r="R472" s="1889"/>
      <c r="S472" s="1891"/>
      <c r="T472" s="34"/>
      <c r="U472" s="34"/>
      <c r="V472" s="1424"/>
      <c r="W472" s="34"/>
      <c r="X472" s="34"/>
      <c r="Y472" s="34"/>
    </row>
    <row r="473" spans="1:25" ht="21" customHeight="1" thickBot="1">
      <c r="A473" s="2747"/>
      <c r="B473" s="2750"/>
      <c r="C473" s="2757"/>
      <c r="D473" s="2758"/>
      <c r="E473" s="2759"/>
      <c r="F473" s="2762"/>
      <c r="G473" s="2543"/>
      <c r="H473" s="2543"/>
      <c r="I473" s="15" t="s">
        <v>12</v>
      </c>
      <c r="J473" s="75">
        <f>SUM(J472:J472)</f>
        <v>19.399999999999999</v>
      </c>
      <c r="K473" s="76">
        <f t="shared" ref="K473:O473" si="155">SUM(K472:K472)</f>
        <v>19.399999999999999</v>
      </c>
      <c r="L473" s="77">
        <f t="shared" si="155"/>
        <v>19</v>
      </c>
      <c r="M473" s="78">
        <f t="shared" si="155"/>
        <v>0</v>
      </c>
      <c r="N473" s="79">
        <f t="shared" si="155"/>
        <v>10</v>
      </c>
      <c r="O473" s="80">
        <f t="shared" si="155"/>
        <v>15</v>
      </c>
      <c r="P473" s="2100"/>
      <c r="Q473" s="185"/>
      <c r="R473" s="185"/>
      <c r="S473" s="517"/>
      <c r="T473" s="34"/>
      <c r="U473" s="34"/>
      <c r="V473" s="1424"/>
      <c r="W473" s="34"/>
      <c r="X473" s="34"/>
      <c r="Y473" s="34"/>
    </row>
    <row r="474" spans="1:25" ht="13.15" customHeight="1">
      <c r="A474" s="2745"/>
      <c r="B474" s="2748"/>
      <c r="C474" s="2751"/>
      <c r="D474" s="2752"/>
      <c r="E474" s="2753"/>
      <c r="F474" s="2760" t="s">
        <v>467</v>
      </c>
      <c r="G474" s="2542" t="s">
        <v>40</v>
      </c>
      <c r="H474" s="2544" t="s">
        <v>284</v>
      </c>
      <c r="I474" s="136" t="s">
        <v>79</v>
      </c>
      <c r="J474" s="204">
        <v>0</v>
      </c>
      <c r="K474" s="205">
        <v>0</v>
      </c>
      <c r="L474" s="664">
        <v>0</v>
      </c>
      <c r="M474" s="1994">
        <v>0</v>
      </c>
      <c r="N474" s="269">
        <v>1500</v>
      </c>
      <c r="O474" s="270">
        <v>2000</v>
      </c>
      <c r="P474" s="2103"/>
      <c r="Q474" s="1888"/>
      <c r="R474" s="1888"/>
      <c r="S474" s="1890"/>
      <c r="T474" s="34"/>
      <c r="U474" s="34"/>
      <c r="V474" s="1424"/>
      <c r="W474" s="34"/>
      <c r="X474" s="34"/>
      <c r="Y474" s="34"/>
    </row>
    <row r="475" spans="1:25">
      <c r="A475" s="2746"/>
      <c r="B475" s="2749"/>
      <c r="C475" s="2754"/>
      <c r="D475" s="2755"/>
      <c r="E475" s="2756"/>
      <c r="F475" s="2761"/>
      <c r="G475" s="2572"/>
      <c r="H475" s="2764"/>
      <c r="I475" s="97" t="s">
        <v>36</v>
      </c>
      <c r="J475" s="260">
        <f>K475+M475</f>
        <v>0</v>
      </c>
      <c r="K475" s="212">
        <v>0</v>
      </c>
      <c r="L475" s="200">
        <v>0</v>
      </c>
      <c r="M475" s="1995">
        <v>0</v>
      </c>
      <c r="N475" s="271">
        <v>0</v>
      </c>
      <c r="O475" s="272">
        <v>0</v>
      </c>
      <c r="P475" s="2099"/>
      <c r="Q475" s="1889"/>
      <c r="R475" s="1889"/>
      <c r="S475" s="1891"/>
      <c r="T475" s="34"/>
      <c r="U475" s="34"/>
      <c r="V475" s="1424"/>
      <c r="W475" s="34"/>
      <c r="X475" s="34"/>
      <c r="Y475" s="34"/>
    </row>
    <row r="476" spans="1:25">
      <c r="A476" s="2746"/>
      <c r="B476" s="2749"/>
      <c r="C476" s="2754"/>
      <c r="D476" s="2755"/>
      <c r="E476" s="2756"/>
      <c r="F476" s="2761"/>
      <c r="G476" s="2572"/>
      <c r="H476" s="2573"/>
      <c r="I476" s="2040" t="s">
        <v>403</v>
      </c>
      <c r="J476" s="2137">
        <f>K476+M476</f>
        <v>531.57000000000005</v>
      </c>
      <c r="K476" s="2041">
        <v>0</v>
      </c>
      <c r="L476" s="2042">
        <v>0</v>
      </c>
      <c r="M476" s="2134">
        <v>531.57000000000005</v>
      </c>
      <c r="N476" s="275">
        <v>0</v>
      </c>
      <c r="O476" s="276">
        <v>0</v>
      </c>
      <c r="P476" s="2099"/>
      <c r="Q476" s="1889"/>
      <c r="R476" s="1889"/>
      <c r="S476" s="1891"/>
      <c r="T476" s="34"/>
      <c r="U476" s="34"/>
      <c r="V476" s="1424"/>
      <c r="W476" s="34"/>
      <c r="X476" s="34"/>
      <c r="Y476" s="34"/>
    </row>
    <row r="477" spans="1:25" ht="15" customHeight="1" thickBot="1">
      <c r="A477" s="2747"/>
      <c r="B477" s="2750"/>
      <c r="C477" s="2757"/>
      <c r="D477" s="2758"/>
      <c r="E477" s="2759"/>
      <c r="F477" s="2762"/>
      <c r="G477" s="2543"/>
      <c r="H477" s="2543"/>
      <c r="I477" s="15" t="s">
        <v>12</v>
      </c>
      <c r="J477" s="75">
        <f>SUM(J474:J476)</f>
        <v>531.57000000000005</v>
      </c>
      <c r="K477" s="75">
        <f t="shared" ref="K477:O477" si="156">SUM(K474:K476)</f>
        <v>0</v>
      </c>
      <c r="L477" s="75">
        <f t="shared" si="156"/>
        <v>0</v>
      </c>
      <c r="M477" s="75">
        <f t="shared" si="156"/>
        <v>531.57000000000005</v>
      </c>
      <c r="N477" s="75">
        <f t="shared" si="156"/>
        <v>1500</v>
      </c>
      <c r="O477" s="75">
        <f t="shared" si="156"/>
        <v>2000</v>
      </c>
      <c r="P477" s="2100"/>
      <c r="Q477" s="185"/>
      <c r="R477" s="185"/>
      <c r="S477" s="517"/>
      <c r="T477" s="34"/>
      <c r="U477" s="34"/>
      <c r="V477" s="1424"/>
      <c r="W477" s="34"/>
      <c r="X477" s="34"/>
      <c r="Y477" s="34"/>
    </row>
    <row r="478" spans="1:25" ht="1.9" hidden="1" customHeight="1" thickBot="1">
      <c r="A478" s="2745"/>
      <c r="B478" s="2748"/>
      <c r="C478" s="1884"/>
      <c r="D478" s="1884"/>
      <c r="E478" s="1884"/>
      <c r="F478" s="2760" t="s">
        <v>153</v>
      </c>
      <c r="G478" s="2542" t="s">
        <v>40</v>
      </c>
      <c r="H478" s="2544" t="s">
        <v>51</v>
      </c>
      <c r="I478" s="136" t="s">
        <v>36</v>
      </c>
      <c r="J478" s="204">
        <f>K478+M478</f>
        <v>0</v>
      </c>
      <c r="K478" s="205"/>
      <c r="L478" s="672"/>
      <c r="M478" s="1994">
        <v>0</v>
      </c>
      <c r="N478" s="284">
        <v>0</v>
      </c>
      <c r="O478" s="285">
        <v>0</v>
      </c>
      <c r="P478" s="2002"/>
      <c r="Q478" s="1888"/>
      <c r="R478" s="1888"/>
      <c r="S478" s="1890"/>
      <c r="T478" s="34"/>
      <c r="U478" s="34"/>
      <c r="V478" s="1424"/>
      <c r="W478" s="34"/>
      <c r="X478" s="34"/>
      <c r="Y478" s="34"/>
    </row>
    <row r="479" spans="1:25" ht="13.9" hidden="1" customHeight="1" thickBot="1">
      <c r="A479" s="2746"/>
      <c r="B479" s="2749"/>
      <c r="C479" s="1881"/>
      <c r="D479" s="1881"/>
      <c r="E479" s="1881"/>
      <c r="F479" s="2761"/>
      <c r="G479" s="2572"/>
      <c r="H479" s="2764"/>
      <c r="I479" s="97" t="s">
        <v>79</v>
      </c>
      <c r="J479" s="211">
        <f>K479+M479</f>
        <v>0</v>
      </c>
      <c r="K479" s="212"/>
      <c r="L479" s="675"/>
      <c r="M479" s="1995">
        <v>0</v>
      </c>
      <c r="N479" s="286">
        <v>0</v>
      </c>
      <c r="O479" s="287">
        <v>0</v>
      </c>
      <c r="P479" s="1876"/>
      <c r="Q479" s="1889"/>
      <c r="R479" s="1889"/>
      <c r="S479" s="1891"/>
      <c r="T479" s="34"/>
      <c r="U479" s="34"/>
      <c r="V479" s="1424"/>
      <c r="W479" s="34"/>
      <c r="X479" s="34"/>
      <c r="Y479" s="34"/>
    </row>
    <row r="480" spans="1:25" ht="13.9" hidden="1" customHeight="1" thickBot="1">
      <c r="A480" s="2746"/>
      <c r="B480" s="2749"/>
      <c r="C480" s="1881"/>
      <c r="D480" s="1881"/>
      <c r="E480" s="1881"/>
      <c r="F480" s="2761"/>
      <c r="G480" s="2763"/>
      <c r="H480" s="2765"/>
      <c r="I480" s="31" t="s">
        <v>130</v>
      </c>
      <c r="J480" s="211">
        <f>K480+M480</f>
        <v>0</v>
      </c>
      <c r="K480" s="609">
        <v>0</v>
      </c>
      <c r="L480" s="2058"/>
      <c r="M480" s="1999">
        <v>0</v>
      </c>
      <c r="N480" s="2093"/>
      <c r="O480" s="288"/>
      <c r="P480" s="2021"/>
      <c r="Q480" s="515"/>
      <c r="R480" s="515"/>
      <c r="S480" s="516"/>
      <c r="T480" s="34"/>
      <c r="U480" s="34"/>
      <c r="V480" s="1424"/>
      <c r="W480" s="34"/>
      <c r="X480" s="34"/>
      <c r="Y480" s="34"/>
    </row>
    <row r="481" spans="1:25" ht="13.9" hidden="1" customHeight="1" thickBot="1">
      <c r="A481" s="2747"/>
      <c r="B481" s="2750"/>
      <c r="C481" s="1885"/>
      <c r="D481" s="1885"/>
      <c r="E481" s="1885"/>
      <c r="F481" s="2762"/>
      <c r="G481" s="2543"/>
      <c r="H481" s="2543"/>
      <c r="I481" s="15" t="s">
        <v>12</v>
      </c>
      <c r="J481" s="75">
        <f>SUM(J478:J480)</f>
        <v>0</v>
      </c>
      <c r="K481" s="75">
        <f t="shared" ref="K481:O481" si="157">SUM(K478:K480)</f>
        <v>0</v>
      </c>
      <c r="L481" s="75">
        <f t="shared" si="157"/>
        <v>0</v>
      </c>
      <c r="M481" s="75">
        <f t="shared" si="157"/>
        <v>0</v>
      </c>
      <c r="N481" s="291">
        <f t="shared" si="157"/>
        <v>0</v>
      </c>
      <c r="O481" s="291">
        <f t="shared" si="157"/>
        <v>0</v>
      </c>
      <c r="P481" s="2021"/>
      <c r="Q481" s="185"/>
      <c r="R481" s="185"/>
      <c r="S481" s="517"/>
      <c r="T481" s="34"/>
      <c r="U481" s="34"/>
      <c r="V481" s="1424"/>
      <c r="W481" s="34"/>
      <c r="X481" s="34"/>
      <c r="Y481" s="34"/>
    </row>
    <row r="482" spans="1:25" ht="2.4500000000000002" hidden="1" customHeight="1" thickBot="1">
      <c r="A482" s="2745"/>
      <c r="B482" s="2748"/>
      <c r="C482" s="1884"/>
      <c r="D482" s="1884"/>
      <c r="E482" s="1884"/>
      <c r="F482" s="2760" t="s">
        <v>154</v>
      </c>
      <c r="G482" s="2542" t="s">
        <v>40</v>
      </c>
      <c r="H482" s="2544" t="s">
        <v>51</v>
      </c>
      <c r="I482" s="136" t="s">
        <v>36</v>
      </c>
      <c r="J482" s="204">
        <f>K482+M482</f>
        <v>0</v>
      </c>
      <c r="K482" s="205"/>
      <c r="L482" s="672"/>
      <c r="M482" s="1994">
        <v>0</v>
      </c>
      <c r="N482" s="284">
        <v>0</v>
      </c>
      <c r="O482" s="285">
        <v>0</v>
      </c>
      <c r="P482" s="2002"/>
      <c r="Q482" s="1888"/>
      <c r="R482" s="1888"/>
      <c r="S482" s="1890"/>
      <c r="T482" s="34"/>
      <c r="U482" s="34"/>
      <c r="V482" s="1424"/>
      <c r="W482" s="34"/>
      <c r="X482" s="34"/>
      <c r="Y482" s="34"/>
    </row>
    <row r="483" spans="1:25" ht="13.9" hidden="1" customHeight="1" thickBot="1">
      <c r="A483" s="2746"/>
      <c r="B483" s="2749"/>
      <c r="C483" s="1881"/>
      <c r="D483" s="1881"/>
      <c r="E483" s="1881"/>
      <c r="F483" s="2761"/>
      <c r="G483" s="2572"/>
      <c r="H483" s="2764"/>
      <c r="I483" s="97" t="s">
        <v>79</v>
      </c>
      <c r="J483" s="211">
        <f>K483+M483</f>
        <v>0</v>
      </c>
      <c r="K483" s="212"/>
      <c r="L483" s="675"/>
      <c r="M483" s="1995">
        <v>0</v>
      </c>
      <c r="N483" s="286">
        <v>0</v>
      </c>
      <c r="O483" s="287">
        <v>0</v>
      </c>
      <c r="P483" s="1876"/>
      <c r="Q483" s="1889"/>
      <c r="R483" s="1889"/>
      <c r="S483" s="1891"/>
      <c r="T483" s="34"/>
      <c r="U483" s="34"/>
      <c r="V483" s="1424"/>
      <c r="W483" s="34"/>
      <c r="X483" s="34"/>
      <c r="Y483" s="34"/>
    </row>
    <row r="484" spans="1:25" ht="13.9" hidden="1" customHeight="1" thickBot="1">
      <c r="A484" s="2746"/>
      <c r="B484" s="2749"/>
      <c r="C484" s="1881"/>
      <c r="D484" s="1881"/>
      <c r="E484" s="1881"/>
      <c r="F484" s="2761"/>
      <c r="G484" s="2763"/>
      <c r="H484" s="2765"/>
      <c r="I484" s="31" t="s">
        <v>130</v>
      </c>
      <c r="J484" s="211">
        <f>K484+M484</f>
        <v>0</v>
      </c>
      <c r="K484" s="2057"/>
      <c r="L484" s="2058"/>
      <c r="M484" s="1999">
        <v>0</v>
      </c>
      <c r="N484" s="2093"/>
      <c r="O484" s="288"/>
      <c r="P484" s="2021"/>
      <c r="Q484" s="515"/>
      <c r="R484" s="515"/>
      <c r="S484" s="516"/>
      <c r="T484" s="34"/>
      <c r="U484" s="34"/>
      <c r="V484" s="1424"/>
      <c r="W484" s="34"/>
      <c r="X484" s="34"/>
      <c r="Y484" s="34"/>
    </row>
    <row r="485" spans="1:25" ht="13.9" hidden="1" customHeight="1" thickBot="1">
      <c r="A485" s="2747"/>
      <c r="B485" s="2750"/>
      <c r="C485" s="1885"/>
      <c r="D485" s="1885"/>
      <c r="E485" s="1885"/>
      <c r="F485" s="2762"/>
      <c r="G485" s="2543"/>
      <c r="H485" s="2543"/>
      <c r="I485" s="15" t="s">
        <v>12</v>
      </c>
      <c r="J485" s="75">
        <f>SUM(J482:J484)</f>
        <v>0</v>
      </c>
      <c r="K485" s="75">
        <f t="shared" ref="K485:O485" si="158">SUM(K482:K484)</f>
        <v>0</v>
      </c>
      <c r="L485" s="75">
        <f t="shared" si="158"/>
        <v>0</v>
      </c>
      <c r="M485" s="75">
        <f t="shared" si="158"/>
        <v>0</v>
      </c>
      <c r="N485" s="291">
        <f t="shared" si="158"/>
        <v>0</v>
      </c>
      <c r="O485" s="291">
        <f t="shared" si="158"/>
        <v>0</v>
      </c>
      <c r="P485" s="2104"/>
      <c r="Q485" s="185"/>
      <c r="R485" s="185"/>
      <c r="S485" s="517"/>
      <c r="T485" s="34"/>
      <c r="U485" s="34"/>
      <c r="V485" s="1424"/>
      <c r="W485" s="34"/>
      <c r="X485" s="34"/>
      <c r="Y485" s="34"/>
    </row>
    <row r="486" spans="1:25" ht="2.4500000000000002" hidden="1" customHeight="1" thickBot="1">
      <c r="A486" s="1868"/>
      <c r="B486" s="1878"/>
      <c r="C486" s="1880"/>
      <c r="D486" s="1880"/>
      <c r="E486" s="1880"/>
      <c r="F486" s="2760" t="s">
        <v>155</v>
      </c>
      <c r="G486" s="2542" t="s">
        <v>40</v>
      </c>
      <c r="H486" s="2544" t="s">
        <v>51</v>
      </c>
      <c r="I486" s="136" t="s">
        <v>36</v>
      </c>
      <c r="J486" s="204">
        <f>K486+M486</f>
        <v>0</v>
      </c>
      <c r="K486" s="205"/>
      <c r="L486" s="672"/>
      <c r="M486" s="1994">
        <v>0</v>
      </c>
      <c r="N486" s="284">
        <v>0</v>
      </c>
      <c r="O486" s="285">
        <v>0</v>
      </c>
      <c r="P486" s="2002"/>
      <c r="Q486" s="1888"/>
      <c r="R486" s="1888"/>
      <c r="S486" s="1890"/>
      <c r="T486" s="34"/>
      <c r="U486" s="34"/>
      <c r="V486" s="1424"/>
      <c r="W486" s="34"/>
      <c r="X486" s="34"/>
      <c r="Y486" s="34"/>
    </row>
    <row r="487" spans="1:25" ht="13.9" hidden="1" customHeight="1" thickBot="1">
      <c r="A487" s="1867"/>
      <c r="B487" s="1879"/>
      <c r="C487" s="1881"/>
      <c r="D487" s="1881"/>
      <c r="E487" s="1881"/>
      <c r="F487" s="2761"/>
      <c r="G487" s="2572"/>
      <c r="H487" s="2764"/>
      <c r="I487" s="97" t="s">
        <v>79</v>
      </c>
      <c r="J487" s="211">
        <f>K487+M487</f>
        <v>0</v>
      </c>
      <c r="K487" s="212"/>
      <c r="L487" s="675"/>
      <c r="M487" s="1995">
        <v>0</v>
      </c>
      <c r="N487" s="286">
        <v>0</v>
      </c>
      <c r="O487" s="287">
        <v>0</v>
      </c>
      <c r="P487" s="1876"/>
      <c r="Q487" s="1889"/>
      <c r="R487" s="1889"/>
      <c r="S487" s="1891"/>
      <c r="T487" s="34"/>
      <c r="U487" s="34"/>
      <c r="V487" s="1424"/>
      <c r="W487" s="34"/>
      <c r="X487" s="34"/>
      <c r="Y487" s="34"/>
    </row>
    <row r="488" spans="1:25" ht="13.9" hidden="1" customHeight="1" thickBot="1">
      <c r="A488" s="1867"/>
      <c r="B488" s="1879"/>
      <c r="C488" s="1881"/>
      <c r="D488" s="1881"/>
      <c r="E488" s="1881"/>
      <c r="F488" s="2761"/>
      <c r="G488" s="2763"/>
      <c r="H488" s="2765"/>
      <c r="I488" s="31" t="s">
        <v>130</v>
      </c>
      <c r="J488" s="211">
        <f>K488+M488</f>
        <v>0</v>
      </c>
      <c r="K488" s="2057"/>
      <c r="L488" s="2058"/>
      <c r="M488" s="1999">
        <v>0</v>
      </c>
      <c r="N488" s="2093"/>
      <c r="O488" s="288"/>
      <c r="P488" s="2021"/>
      <c r="Q488" s="515"/>
      <c r="R488" s="515"/>
      <c r="S488" s="516"/>
      <c r="T488" s="34"/>
      <c r="U488" s="34"/>
      <c r="V488" s="1424"/>
      <c r="W488" s="34"/>
      <c r="X488" s="34"/>
      <c r="Y488" s="34"/>
    </row>
    <row r="489" spans="1:25" ht="13.9" hidden="1" customHeight="1" thickBot="1">
      <c r="A489" s="1867"/>
      <c r="B489" s="1879"/>
      <c r="C489" s="1881"/>
      <c r="D489" s="1881"/>
      <c r="E489" s="1881"/>
      <c r="F489" s="2762"/>
      <c r="G489" s="2543"/>
      <c r="H489" s="2543"/>
      <c r="I489" s="15" t="s">
        <v>12</v>
      </c>
      <c r="J489" s="75">
        <f>SUM(J486:J488)</f>
        <v>0</v>
      </c>
      <c r="K489" s="75">
        <f t="shared" ref="K489:O489" si="159">SUM(K486:K488)</f>
        <v>0</v>
      </c>
      <c r="L489" s="75">
        <f t="shared" si="159"/>
        <v>0</v>
      </c>
      <c r="M489" s="75">
        <f t="shared" si="159"/>
        <v>0</v>
      </c>
      <c r="N489" s="291">
        <f t="shared" si="159"/>
        <v>0</v>
      </c>
      <c r="O489" s="291">
        <f t="shared" si="159"/>
        <v>0</v>
      </c>
      <c r="P489" s="2021"/>
      <c r="Q489" s="185"/>
      <c r="R489" s="185"/>
      <c r="S489" s="517"/>
      <c r="T489" s="34"/>
      <c r="U489" s="34"/>
      <c r="V489" s="1424"/>
      <c r="W489" s="34"/>
      <c r="X489" s="34"/>
      <c r="Y489" s="34"/>
    </row>
    <row r="490" spans="1:25" ht="1.1499999999999999" hidden="1" customHeight="1" thickBot="1">
      <c r="A490" s="2745"/>
      <c r="B490" s="2748"/>
      <c r="C490" s="1884"/>
      <c r="D490" s="1884"/>
      <c r="E490" s="1884"/>
      <c r="F490" s="2760" t="s">
        <v>156</v>
      </c>
      <c r="G490" s="2542" t="s">
        <v>40</v>
      </c>
      <c r="H490" s="2544" t="s">
        <v>51</v>
      </c>
      <c r="I490" s="136" t="s">
        <v>36</v>
      </c>
      <c r="J490" s="204">
        <f>K490+M490</f>
        <v>0</v>
      </c>
      <c r="K490" s="205"/>
      <c r="L490" s="672"/>
      <c r="M490" s="1994">
        <v>0</v>
      </c>
      <c r="N490" s="284">
        <v>0</v>
      </c>
      <c r="O490" s="285">
        <v>0</v>
      </c>
      <c r="P490" s="2002"/>
      <c r="Q490" s="1888"/>
      <c r="R490" s="1888"/>
      <c r="S490" s="1890"/>
      <c r="T490" s="34"/>
      <c r="U490" s="34"/>
      <c r="V490" s="1424"/>
      <c r="W490" s="34"/>
      <c r="X490" s="34"/>
      <c r="Y490" s="34"/>
    </row>
    <row r="491" spans="1:25" ht="13.9" hidden="1" customHeight="1" thickBot="1">
      <c r="A491" s="2746"/>
      <c r="B491" s="2749"/>
      <c r="C491" s="1881"/>
      <c r="D491" s="1881"/>
      <c r="E491" s="1881"/>
      <c r="F491" s="2761"/>
      <c r="G491" s="2572"/>
      <c r="H491" s="2764"/>
      <c r="I491" s="97" t="s">
        <v>79</v>
      </c>
      <c r="J491" s="211">
        <f>K491+M491</f>
        <v>0</v>
      </c>
      <c r="K491" s="212"/>
      <c r="L491" s="675"/>
      <c r="M491" s="1995">
        <v>0</v>
      </c>
      <c r="N491" s="286">
        <v>0</v>
      </c>
      <c r="O491" s="287">
        <v>0</v>
      </c>
      <c r="P491" s="1876"/>
      <c r="Q491" s="1889"/>
      <c r="R491" s="1889"/>
      <c r="S491" s="1891"/>
      <c r="T491" s="34"/>
      <c r="U491" s="34"/>
      <c r="V491" s="1424"/>
      <c r="W491" s="34"/>
      <c r="X491" s="34"/>
      <c r="Y491" s="34"/>
    </row>
    <row r="492" spans="1:25" ht="13.9" hidden="1" customHeight="1" thickBot="1">
      <c r="A492" s="2746"/>
      <c r="B492" s="2749"/>
      <c r="C492" s="1881"/>
      <c r="D492" s="1881"/>
      <c r="E492" s="1881"/>
      <c r="F492" s="2761"/>
      <c r="G492" s="2763"/>
      <c r="H492" s="2765"/>
      <c r="I492" s="31" t="s">
        <v>130</v>
      </c>
      <c r="J492" s="260">
        <f>K492+M492</f>
        <v>0</v>
      </c>
      <c r="K492" s="2057"/>
      <c r="L492" s="2058"/>
      <c r="M492" s="1999">
        <v>0</v>
      </c>
      <c r="N492" s="2093"/>
      <c r="O492" s="288"/>
      <c r="P492" s="2021"/>
      <c r="Q492" s="515"/>
      <c r="R492" s="515"/>
      <c r="S492" s="516"/>
      <c r="T492" s="34"/>
      <c r="U492" s="34"/>
      <c r="V492" s="1424"/>
      <c r="W492" s="34"/>
      <c r="X492" s="34"/>
      <c r="Y492" s="34"/>
    </row>
    <row r="493" spans="1:25" ht="13.9" hidden="1" customHeight="1" thickBot="1">
      <c r="A493" s="2747"/>
      <c r="B493" s="2750"/>
      <c r="C493" s="1885"/>
      <c r="D493" s="1885"/>
      <c r="E493" s="1885"/>
      <c r="F493" s="2762"/>
      <c r="G493" s="2543"/>
      <c r="H493" s="2543"/>
      <c r="I493" s="15" t="s">
        <v>12</v>
      </c>
      <c r="J493" s="75">
        <f>SUM(J490:J492)</f>
        <v>0</v>
      </c>
      <c r="K493" s="75">
        <f t="shared" ref="K493:O493" si="160">SUM(K490:K492)</f>
        <v>0</v>
      </c>
      <c r="L493" s="75">
        <f t="shared" si="160"/>
        <v>0</v>
      </c>
      <c r="M493" s="75">
        <f t="shared" si="160"/>
        <v>0</v>
      </c>
      <c r="N493" s="291">
        <f t="shared" si="160"/>
        <v>0</v>
      </c>
      <c r="O493" s="291">
        <f t="shared" si="160"/>
        <v>0</v>
      </c>
      <c r="P493" s="2104"/>
      <c r="Q493" s="185"/>
      <c r="R493" s="185"/>
      <c r="S493" s="517"/>
      <c r="T493" s="34"/>
      <c r="U493" s="34"/>
      <c r="V493" s="1424"/>
      <c r="W493" s="34"/>
      <c r="X493" s="34"/>
      <c r="Y493" s="34"/>
    </row>
    <row r="494" spans="1:25" ht="1.1499999999999999" hidden="1" customHeight="1" thickBot="1">
      <c r="A494" s="2745"/>
      <c r="B494" s="2748"/>
      <c r="C494" s="1884"/>
      <c r="D494" s="1884"/>
      <c r="E494" s="1884"/>
      <c r="F494" s="2760" t="s">
        <v>209</v>
      </c>
      <c r="G494" s="2542" t="s">
        <v>40</v>
      </c>
      <c r="H494" s="2544" t="s">
        <v>51</v>
      </c>
      <c r="I494" s="136" t="s">
        <v>36</v>
      </c>
      <c r="J494" s="204">
        <f>K494+M494</f>
        <v>0</v>
      </c>
      <c r="K494" s="205"/>
      <c r="L494" s="672"/>
      <c r="M494" s="1994">
        <v>0</v>
      </c>
      <c r="N494" s="284">
        <v>0</v>
      </c>
      <c r="O494" s="285">
        <v>0</v>
      </c>
      <c r="P494" s="2002"/>
      <c r="Q494" s="1888"/>
      <c r="R494" s="1888"/>
      <c r="S494" s="1890"/>
      <c r="T494" s="34"/>
      <c r="U494" s="34"/>
      <c r="V494" s="1424"/>
      <c r="W494" s="34"/>
      <c r="X494" s="34"/>
      <c r="Y494" s="34"/>
    </row>
    <row r="495" spans="1:25" ht="13.9" hidden="1" customHeight="1" thickBot="1">
      <c r="A495" s="2746"/>
      <c r="B495" s="2749"/>
      <c r="C495" s="1881"/>
      <c r="D495" s="1881"/>
      <c r="E495" s="1881"/>
      <c r="F495" s="2761"/>
      <c r="G495" s="2572"/>
      <c r="H495" s="2764"/>
      <c r="I495" s="97" t="s">
        <v>79</v>
      </c>
      <c r="J495" s="211">
        <f>K495+M495</f>
        <v>0</v>
      </c>
      <c r="K495" s="212"/>
      <c r="L495" s="675"/>
      <c r="M495" s="1995">
        <v>0</v>
      </c>
      <c r="N495" s="286">
        <v>0</v>
      </c>
      <c r="O495" s="287">
        <v>0</v>
      </c>
      <c r="P495" s="1876"/>
      <c r="Q495" s="1889"/>
      <c r="R495" s="1889"/>
      <c r="S495" s="1891"/>
      <c r="T495" s="34"/>
      <c r="U495" s="34"/>
      <c r="V495" s="1424"/>
      <c r="W495" s="34"/>
      <c r="X495" s="34"/>
      <c r="Y495" s="34"/>
    </row>
    <row r="496" spans="1:25" ht="13.9" hidden="1" customHeight="1" thickBot="1">
      <c r="A496" s="2746"/>
      <c r="B496" s="2749"/>
      <c r="C496" s="1881"/>
      <c r="D496" s="1881"/>
      <c r="E496" s="1881"/>
      <c r="F496" s="2761"/>
      <c r="G496" s="2763"/>
      <c r="H496" s="2765"/>
      <c r="I496" s="31" t="s">
        <v>130</v>
      </c>
      <c r="J496" s="260">
        <f>K496+M496</f>
        <v>0</v>
      </c>
      <c r="K496" s="2057"/>
      <c r="L496" s="2058"/>
      <c r="M496" s="1999">
        <v>0</v>
      </c>
      <c r="N496" s="2093"/>
      <c r="O496" s="288"/>
      <c r="P496" s="2021"/>
      <c r="Q496" s="515"/>
      <c r="R496" s="515"/>
      <c r="S496" s="516"/>
      <c r="T496" s="34"/>
      <c r="U496" s="34"/>
      <c r="V496" s="1424"/>
      <c r="W496" s="34"/>
      <c r="X496" s="34"/>
      <c r="Y496" s="34"/>
    </row>
    <row r="497" spans="1:25" ht="13.9" hidden="1" customHeight="1" thickBot="1">
      <c r="A497" s="2747"/>
      <c r="B497" s="2750"/>
      <c r="C497" s="1885"/>
      <c r="D497" s="1885"/>
      <c r="E497" s="1885"/>
      <c r="F497" s="2762"/>
      <c r="G497" s="2543"/>
      <c r="H497" s="2543"/>
      <c r="I497" s="15" t="s">
        <v>12</v>
      </c>
      <c r="J497" s="75">
        <f>SUM(J494:J496)</f>
        <v>0</v>
      </c>
      <c r="K497" s="75">
        <f t="shared" ref="K497:O497" si="161">SUM(K494:K496)</f>
        <v>0</v>
      </c>
      <c r="L497" s="75">
        <f t="shared" si="161"/>
        <v>0</v>
      </c>
      <c r="M497" s="75">
        <f t="shared" si="161"/>
        <v>0</v>
      </c>
      <c r="N497" s="291">
        <f t="shared" si="161"/>
        <v>0</v>
      </c>
      <c r="O497" s="291">
        <f t="shared" si="161"/>
        <v>0</v>
      </c>
      <c r="P497" s="2104"/>
      <c r="Q497" s="185"/>
      <c r="R497" s="185"/>
      <c r="S497" s="517"/>
      <c r="T497" s="34"/>
      <c r="U497" s="34"/>
      <c r="V497" s="1424"/>
      <c r="W497" s="34"/>
      <c r="X497" s="34"/>
      <c r="Y497" s="34"/>
    </row>
    <row r="498" spans="1:25">
      <c r="A498" s="2745"/>
      <c r="B498" s="2748"/>
      <c r="C498" s="2751"/>
      <c r="D498" s="2752"/>
      <c r="E498" s="2753"/>
      <c r="F498" s="2760" t="s">
        <v>250</v>
      </c>
      <c r="G498" s="2542" t="s">
        <v>40</v>
      </c>
      <c r="H498" s="2544" t="s">
        <v>66</v>
      </c>
      <c r="I498" s="136" t="s">
        <v>79</v>
      </c>
      <c r="J498" s="204">
        <f>K498+M498</f>
        <v>0</v>
      </c>
      <c r="K498" s="205">
        <v>0</v>
      </c>
      <c r="L498" s="664">
        <v>0</v>
      </c>
      <c r="M498" s="1994">
        <v>0</v>
      </c>
      <c r="N498" s="269">
        <v>0</v>
      </c>
      <c r="O498" s="270">
        <v>0</v>
      </c>
      <c r="P498" s="2002"/>
      <c r="Q498" s="1888"/>
      <c r="R498" s="1888"/>
      <c r="S498" s="1890"/>
      <c r="T498" s="34"/>
      <c r="U498" s="34"/>
      <c r="V498" s="1424"/>
      <c r="W498" s="34"/>
      <c r="X498" s="34"/>
      <c r="Y498" s="34"/>
    </row>
    <row r="499" spans="1:25" ht="9" customHeight="1">
      <c r="A499" s="2746"/>
      <c r="B499" s="2749"/>
      <c r="C499" s="2754"/>
      <c r="D499" s="2755"/>
      <c r="E499" s="2756"/>
      <c r="F499" s="2761"/>
      <c r="G499" s="2572"/>
      <c r="H499" s="2764"/>
      <c r="I499" s="97" t="s">
        <v>67</v>
      </c>
      <c r="J499" s="211">
        <f>K499+M499</f>
        <v>0</v>
      </c>
      <c r="K499" s="212">
        <v>0</v>
      </c>
      <c r="L499" s="200">
        <v>0</v>
      </c>
      <c r="M499" s="1995">
        <v>0</v>
      </c>
      <c r="N499" s="271">
        <v>0</v>
      </c>
      <c r="O499" s="272">
        <v>0</v>
      </c>
      <c r="P499" s="1876"/>
      <c r="Q499" s="1889"/>
      <c r="R499" s="1889"/>
      <c r="S499" s="1891"/>
      <c r="T499" s="34"/>
      <c r="U499" s="34"/>
      <c r="V499" s="1424"/>
      <c r="W499" s="34"/>
      <c r="X499" s="34"/>
      <c r="Y499" s="34"/>
    </row>
    <row r="500" spans="1:25">
      <c r="A500" s="2746"/>
      <c r="B500" s="2749"/>
      <c r="C500" s="2754"/>
      <c r="D500" s="2755"/>
      <c r="E500" s="2756"/>
      <c r="F500" s="2761"/>
      <c r="G500" s="2763"/>
      <c r="H500" s="2765"/>
      <c r="I500" s="97" t="s">
        <v>36</v>
      </c>
      <c r="J500" s="211">
        <f t="shared" ref="J500:J502" si="162">K500+M500</f>
        <v>0</v>
      </c>
      <c r="K500" s="212">
        <v>0</v>
      </c>
      <c r="L500" s="200">
        <v>0</v>
      </c>
      <c r="M500" s="1995">
        <v>0</v>
      </c>
      <c r="N500" s="271">
        <v>0</v>
      </c>
      <c r="O500" s="272">
        <v>0</v>
      </c>
      <c r="P500" s="2021"/>
      <c r="Q500" s="515"/>
      <c r="R500" s="515"/>
      <c r="S500" s="516"/>
      <c r="T500" s="34"/>
      <c r="U500" s="34"/>
      <c r="V500" s="1424"/>
      <c r="W500" s="34"/>
      <c r="X500" s="34"/>
      <c r="Y500" s="34"/>
    </row>
    <row r="501" spans="1:25">
      <c r="A501" s="2746"/>
      <c r="B501" s="2749"/>
      <c r="C501" s="2754"/>
      <c r="D501" s="2755"/>
      <c r="E501" s="2756"/>
      <c r="F501" s="2761"/>
      <c r="G501" s="2763"/>
      <c r="H501" s="2763"/>
      <c r="I501" s="97" t="s">
        <v>403</v>
      </c>
      <c r="J501" s="211">
        <f t="shared" si="162"/>
        <v>0</v>
      </c>
      <c r="K501" s="212">
        <v>0</v>
      </c>
      <c r="L501" s="200">
        <v>0</v>
      </c>
      <c r="M501" s="1995">
        <v>0</v>
      </c>
      <c r="N501" s="271">
        <v>0</v>
      </c>
      <c r="O501" s="272">
        <v>0</v>
      </c>
      <c r="P501" s="2105"/>
      <c r="Q501" s="515"/>
      <c r="R501" s="515"/>
      <c r="S501" s="516"/>
      <c r="T501" s="34"/>
      <c r="U501" s="34"/>
      <c r="V501" s="1424"/>
      <c r="W501" s="34"/>
      <c r="X501" s="34"/>
      <c r="Y501" s="34"/>
    </row>
    <row r="502" spans="1:25">
      <c r="A502" s="2746"/>
      <c r="B502" s="2749"/>
      <c r="C502" s="2754"/>
      <c r="D502" s="2755"/>
      <c r="E502" s="2756"/>
      <c r="F502" s="2761"/>
      <c r="G502" s="2763"/>
      <c r="H502" s="2763"/>
      <c r="I502" s="31" t="s">
        <v>52</v>
      </c>
      <c r="J502" s="211">
        <f t="shared" si="162"/>
        <v>0</v>
      </c>
      <c r="K502" s="609">
        <v>0</v>
      </c>
      <c r="L502" s="676">
        <v>0</v>
      </c>
      <c r="M502" s="1999">
        <v>0</v>
      </c>
      <c r="N502" s="2000">
        <v>0</v>
      </c>
      <c r="O502" s="273">
        <v>0</v>
      </c>
      <c r="P502" s="2105"/>
      <c r="Q502" s="515"/>
      <c r="R502" s="515"/>
      <c r="S502" s="516"/>
      <c r="T502" s="34"/>
      <c r="U502" s="34"/>
      <c r="V502" s="1424"/>
      <c r="W502" s="34"/>
      <c r="X502" s="34"/>
      <c r="Y502" s="34"/>
    </row>
    <row r="503" spans="1:25" ht="13.5" thickBot="1">
      <c r="A503" s="2747"/>
      <c r="B503" s="2750"/>
      <c r="C503" s="2757"/>
      <c r="D503" s="2758"/>
      <c r="E503" s="2759"/>
      <c r="F503" s="2762"/>
      <c r="G503" s="2543"/>
      <c r="H503" s="2543"/>
      <c r="I503" s="15" t="s">
        <v>12</v>
      </c>
      <c r="J503" s="75">
        <f>SUM(J498:J502)</f>
        <v>0</v>
      </c>
      <c r="K503" s="75">
        <f t="shared" ref="K503:O503" si="163">SUM(K498:K502)</f>
        <v>0</v>
      </c>
      <c r="L503" s="75">
        <f t="shared" si="163"/>
        <v>0</v>
      </c>
      <c r="M503" s="75">
        <f t="shared" si="163"/>
        <v>0</v>
      </c>
      <c r="N503" s="75">
        <f t="shared" si="163"/>
        <v>0</v>
      </c>
      <c r="O503" s="75">
        <f t="shared" si="163"/>
        <v>0</v>
      </c>
      <c r="P503" s="2104"/>
      <c r="Q503" s="185"/>
      <c r="R503" s="185"/>
      <c r="S503" s="517"/>
      <c r="T503" s="34"/>
      <c r="U503" s="34"/>
      <c r="V503" s="1424"/>
      <c r="W503" s="34"/>
      <c r="X503" s="34"/>
      <c r="Y503" s="34"/>
    </row>
    <row r="504" spans="1:25" ht="26.45" customHeight="1">
      <c r="A504" s="2745"/>
      <c r="B504" s="2748"/>
      <c r="C504" s="2751"/>
      <c r="D504" s="2752"/>
      <c r="E504" s="2753"/>
      <c r="F504" s="2760" t="s">
        <v>629</v>
      </c>
      <c r="G504" s="2542" t="s">
        <v>40</v>
      </c>
      <c r="H504" s="2544" t="s">
        <v>407</v>
      </c>
      <c r="I504" s="136" t="s">
        <v>79</v>
      </c>
      <c r="J504" s="204">
        <f>K504+M504</f>
        <v>0</v>
      </c>
      <c r="K504" s="205">
        <v>0</v>
      </c>
      <c r="L504" s="664">
        <v>0</v>
      </c>
      <c r="M504" s="1994">
        <v>0</v>
      </c>
      <c r="N504" s="269">
        <v>0</v>
      </c>
      <c r="O504" s="270">
        <v>0</v>
      </c>
      <c r="P504" s="1874" t="s">
        <v>81</v>
      </c>
      <c r="Q504" s="1888" t="s">
        <v>41</v>
      </c>
      <c r="R504" s="1888"/>
      <c r="S504" s="1890"/>
      <c r="T504" s="34"/>
      <c r="U504" s="34"/>
      <c r="V504" s="1424"/>
      <c r="W504" s="34"/>
      <c r="X504" s="34"/>
      <c r="Y504" s="34"/>
    </row>
    <row r="505" spans="1:25">
      <c r="A505" s="2746"/>
      <c r="B505" s="2749"/>
      <c r="C505" s="2754"/>
      <c r="D505" s="2755"/>
      <c r="E505" s="2756"/>
      <c r="F505" s="2761"/>
      <c r="G505" s="2572"/>
      <c r="H505" s="2764"/>
      <c r="I505" s="97" t="s">
        <v>67</v>
      </c>
      <c r="J505" s="211">
        <f>K505+M505</f>
        <v>0</v>
      </c>
      <c r="K505" s="212">
        <v>0</v>
      </c>
      <c r="L505" s="200">
        <v>0</v>
      </c>
      <c r="M505" s="1995">
        <v>0</v>
      </c>
      <c r="N505" s="271">
        <v>0</v>
      </c>
      <c r="O505" s="272">
        <v>0</v>
      </c>
      <c r="P505" s="1876" t="s">
        <v>82</v>
      </c>
      <c r="Q505" s="1889"/>
      <c r="R505" s="1889"/>
      <c r="S505" s="1891" t="s">
        <v>41</v>
      </c>
      <c r="T505" s="34"/>
      <c r="U505" s="34"/>
      <c r="V505" s="1424"/>
      <c r="W505" s="34"/>
      <c r="X505" s="34"/>
      <c r="Y505" s="34"/>
    </row>
    <row r="506" spans="1:25">
      <c r="A506" s="2746"/>
      <c r="B506" s="2749"/>
      <c r="C506" s="2754"/>
      <c r="D506" s="2755"/>
      <c r="E506" s="2756"/>
      <c r="F506" s="2761"/>
      <c r="G506" s="2763"/>
      <c r="H506" s="2765"/>
      <c r="I506" s="97" t="s">
        <v>36</v>
      </c>
      <c r="J506" s="211">
        <f t="shared" ref="J506:J508" si="164">K506+M506</f>
        <v>0</v>
      </c>
      <c r="K506" s="212">
        <v>0</v>
      </c>
      <c r="L506" s="200">
        <v>0</v>
      </c>
      <c r="M506" s="1995">
        <v>0</v>
      </c>
      <c r="N506" s="271">
        <v>0</v>
      </c>
      <c r="O506" s="272">
        <v>0</v>
      </c>
      <c r="P506" s="2021"/>
      <c r="Q506" s="515"/>
      <c r="R506" s="515"/>
      <c r="S506" s="516"/>
      <c r="T506" s="34"/>
      <c r="U506" s="34"/>
      <c r="V506" s="1424"/>
      <c r="W506" s="34"/>
      <c r="X506" s="34"/>
      <c r="Y506" s="34"/>
    </row>
    <row r="507" spans="1:25">
      <c r="A507" s="2746"/>
      <c r="B507" s="2749"/>
      <c r="C507" s="2754"/>
      <c r="D507" s="2755"/>
      <c r="E507" s="2756"/>
      <c r="F507" s="2761"/>
      <c r="G507" s="2763"/>
      <c r="H507" s="2763"/>
      <c r="I507" s="97" t="s">
        <v>403</v>
      </c>
      <c r="J507" s="211">
        <f t="shared" si="164"/>
        <v>53</v>
      </c>
      <c r="K507" s="212">
        <v>3</v>
      </c>
      <c r="L507" s="200">
        <v>0</v>
      </c>
      <c r="M507" s="1995">
        <v>50</v>
      </c>
      <c r="N507" s="271">
        <v>0</v>
      </c>
      <c r="O507" s="272">
        <v>0</v>
      </c>
      <c r="P507" s="2105"/>
      <c r="Q507" s="515"/>
      <c r="R507" s="515"/>
      <c r="S507" s="516"/>
      <c r="T507" s="34"/>
      <c r="U507" s="34"/>
      <c r="V507" s="1424"/>
      <c r="W507" s="34"/>
      <c r="X507" s="34"/>
      <c r="Y507" s="34"/>
    </row>
    <row r="508" spans="1:25">
      <c r="A508" s="2746"/>
      <c r="B508" s="2749"/>
      <c r="C508" s="2754"/>
      <c r="D508" s="2755"/>
      <c r="E508" s="2756"/>
      <c r="F508" s="2761"/>
      <c r="G508" s="2763"/>
      <c r="H508" s="2763"/>
      <c r="I508" s="31" t="s">
        <v>52</v>
      </c>
      <c r="J508" s="2128">
        <f t="shared" si="164"/>
        <v>850</v>
      </c>
      <c r="K508" s="609">
        <v>0</v>
      </c>
      <c r="L508" s="676">
        <v>0</v>
      </c>
      <c r="M508" s="2138">
        <v>850</v>
      </c>
      <c r="N508" s="2000">
        <v>2000</v>
      </c>
      <c r="O508" s="273">
        <v>4000</v>
      </c>
      <c r="P508" s="2105"/>
      <c r="Q508" s="515"/>
      <c r="R508" s="515"/>
      <c r="S508" s="516"/>
      <c r="T508" s="34"/>
      <c r="U508" s="34"/>
      <c r="V508" s="1424"/>
      <c r="W508" s="34"/>
      <c r="X508" s="34"/>
      <c r="Y508" s="34"/>
    </row>
    <row r="509" spans="1:25" ht="13.5" thickBot="1">
      <c r="A509" s="2747"/>
      <c r="B509" s="2750"/>
      <c r="C509" s="2757"/>
      <c r="D509" s="2758"/>
      <c r="E509" s="2759"/>
      <c r="F509" s="2762"/>
      <c r="G509" s="2543"/>
      <c r="H509" s="2543"/>
      <c r="I509" s="15" t="s">
        <v>12</v>
      </c>
      <c r="J509" s="75">
        <f>SUM(J504:J508)</f>
        <v>903</v>
      </c>
      <c r="K509" s="75">
        <f t="shared" ref="K509:O509" si="165">SUM(K504:K508)</f>
        <v>3</v>
      </c>
      <c r="L509" s="75">
        <f t="shared" si="165"/>
        <v>0</v>
      </c>
      <c r="M509" s="75">
        <f t="shared" si="165"/>
        <v>900</v>
      </c>
      <c r="N509" s="75">
        <f t="shared" si="165"/>
        <v>2000</v>
      </c>
      <c r="O509" s="75">
        <f t="shared" si="165"/>
        <v>4000</v>
      </c>
      <c r="P509" s="2104"/>
      <c r="Q509" s="185"/>
      <c r="R509" s="185"/>
      <c r="S509" s="517"/>
      <c r="T509" s="34"/>
      <c r="U509" s="34"/>
      <c r="V509" s="1424"/>
      <c r="W509" s="34"/>
      <c r="X509" s="34"/>
      <c r="Y509" s="34"/>
    </row>
    <row r="510" spans="1:25" ht="26.45" customHeight="1">
      <c r="A510" s="2745"/>
      <c r="B510" s="2748"/>
      <c r="C510" s="2751"/>
      <c r="D510" s="2752"/>
      <c r="E510" s="2753"/>
      <c r="F510" s="2760" t="s">
        <v>409</v>
      </c>
      <c r="G510" s="2542" t="s">
        <v>40</v>
      </c>
      <c r="H510" s="2544" t="s">
        <v>649</v>
      </c>
      <c r="I510" s="136" t="s">
        <v>79</v>
      </c>
      <c r="J510" s="204">
        <f>K510+M510</f>
        <v>0</v>
      </c>
      <c r="K510" s="205">
        <v>0</v>
      </c>
      <c r="L510" s="664">
        <v>0</v>
      </c>
      <c r="M510" s="1994">
        <v>0</v>
      </c>
      <c r="N510" s="269">
        <v>0</v>
      </c>
      <c r="O510" s="270">
        <v>0</v>
      </c>
      <c r="P510" s="1874" t="s">
        <v>81</v>
      </c>
      <c r="Q510" s="1888" t="s">
        <v>41</v>
      </c>
      <c r="R510" s="1888"/>
      <c r="S510" s="1890"/>
      <c r="T510" s="34"/>
      <c r="U510" s="34"/>
      <c r="V510" s="1424"/>
      <c r="W510" s="34"/>
      <c r="X510" s="34"/>
      <c r="Y510" s="34"/>
    </row>
    <row r="511" spans="1:25">
      <c r="A511" s="2746"/>
      <c r="B511" s="2749"/>
      <c r="C511" s="2754"/>
      <c r="D511" s="2755"/>
      <c r="E511" s="2756"/>
      <c r="F511" s="2761"/>
      <c r="G511" s="2572"/>
      <c r="H511" s="2764"/>
      <c r="I511" s="97" t="s">
        <v>67</v>
      </c>
      <c r="J511" s="211">
        <f>K511+M511</f>
        <v>503.79999999999995</v>
      </c>
      <c r="K511" s="212">
        <v>189.9</v>
      </c>
      <c r="L511" s="200">
        <v>0</v>
      </c>
      <c r="M511" s="1995">
        <v>313.89999999999998</v>
      </c>
      <c r="N511" s="271">
        <v>0</v>
      </c>
      <c r="O511" s="272">
        <v>0</v>
      </c>
      <c r="P511" s="1876" t="s">
        <v>82</v>
      </c>
      <c r="Q511" s="1889" t="s">
        <v>41</v>
      </c>
      <c r="R511" s="1889"/>
      <c r="S511" s="1891"/>
      <c r="T511" s="34"/>
      <c r="U511" s="34"/>
      <c r="V511" s="1424"/>
      <c r="W511" s="34"/>
      <c r="X511" s="34"/>
      <c r="Y511" s="34"/>
    </row>
    <row r="512" spans="1:25">
      <c r="A512" s="2746"/>
      <c r="B512" s="2749"/>
      <c r="C512" s="2754"/>
      <c r="D512" s="2755"/>
      <c r="E512" s="2756"/>
      <c r="F512" s="2761"/>
      <c r="G512" s="2763"/>
      <c r="H512" s="2765"/>
      <c r="I512" s="97" t="s">
        <v>36</v>
      </c>
      <c r="J512" s="211">
        <f t="shared" ref="J512:J514" si="166">K512+M512</f>
        <v>0</v>
      </c>
      <c r="K512" s="212">
        <v>0</v>
      </c>
      <c r="L512" s="200">
        <v>0</v>
      </c>
      <c r="M512" s="1995">
        <v>0</v>
      </c>
      <c r="N512" s="271">
        <v>0</v>
      </c>
      <c r="O512" s="272">
        <v>0</v>
      </c>
      <c r="P512" s="2021"/>
      <c r="Q512" s="515"/>
      <c r="R512" s="515"/>
      <c r="S512" s="516"/>
      <c r="T512" s="34"/>
      <c r="U512" s="34"/>
      <c r="V512" s="1424"/>
      <c r="W512" s="34"/>
      <c r="X512" s="34"/>
      <c r="Y512" s="34"/>
    </row>
    <row r="513" spans="1:25">
      <c r="A513" s="2746"/>
      <c r="B513" s="2749"/>
      <c r="C513" s="2754"/>
      <c r="D513" s="2755"/>
      <c r="E513" s="2756"/>
      <c r="F513" s="2761"/>
      <c r="G513" s="2763"/>
      <c r="H513" s="2763"/>
      <c r="I513" s="97" t="s">
        <v>403</v>
      </c>
      <c r="J513" s="2128">
        <f t="shared" si="166"/>
        <v>14.4</v>
      </c>
      <c r="K513" s="2129">
        <v>7.9</v>
      </c>
      <c r="L513" s="200">
        <v>0</v>
      </c>
      <c r="M513" s="2136">
        <v>6.5</v>
      </c>
      <c r="N513" s="271">
        <v>0</v>
      </c>
      <c r="O513" s="272">
        <v>0</v>
      </c>
      <c r="P513" s="2105"/>
      <c r="Q513" s="515"/>
      <c r="R513" s="515"/>
      <c r="S513" s="516"/>
      <c r="T513" s="34"/>
      <c r="U513" s="34"/>
      <c r="V513" s="1424"/>
      <c r="W513" s="34"/>
      <c r="X513" s="34"/>
      <c r="Y513" s="34"/>
    </row>
    <row r="514" spans="1:25">
      <c r="A514" s="2746"/>
      <c r="B514" s="2749"/>
      <c r="C514" s="2754"/>
      <c r="D514" s="2755"/>
      <c r="E514" s="2756"/>
      <c r="F514" s="2761"/>
      <c r="G514" s="2763"/>
      <c r="H514" s="2763"/>
      <c r="I514" s="31" t="s">
        <v>52</v>
      </c>
      <c r="J514" s="211">
        <f t="shared" si="166"/>
        <v>0</v>
      </c>
      <c r="K514" s="609">
        <v>0</v>
      </c>
      <c r="L514" s="676">
        <v>0</v>
      </c>
      <c r="M514" s="1999">
        <v>0</v>
      </c>
      <c r="N514" s="2000">
        <v>0</v>
      </c>
      <c r="O514" s="273">
        <v>0</v>
      </c>
      <c r="P514" s="2105"/>
      <c r="Q514" s="515"/>
      <c r="R514" s="515"/>
      <c r="S514" s="516"/>
      <c r="T514" s="34"/>
      <c r="U514" s="34"/>
      <c r="V514" s="1424"/>
      <c r="W514" s="34"/>
      <c r="X514" s="34"/>
      <c r="Y514" s="34"/>
    </row>
    <row r="515" spans="1:25" ht="13.5" thickBot="1">
      <c r="A515" s="2747"/>
      <c r="B515" s="2750"/>
      <c r="C515" s="2757"/>
      <c r="D515" s="2758"/>
      <c r="E515" s="2759"/>
      <c r="F515" s="2762"/>
      <c r="G515" s="2543"/>
      <c r="H515" s="2543"/>
      <c r="I515" s="15" t="s">
        <v>12</v>
      </c>
      <c r="J515" s="75">
        <f>SUM(J510:J514)</f>
        <v>518.19999999999993</v>
      </c>
      <c r="K515" s="76">
        <f>SUM(K510:K514)</f>
        <v>197.8</v>
      </c>
      <c r="L515" s="77">
        <f>SUM(L510:L514)</f>
        <v>0</v>
      </c>
      <c r="M515" s="78">
        <f>SUM(M510:M514)</f>
        <v>320.39999999999998</v>
      </c>
      <c r="N515" s="79">
        <f t="shared" ref="N515:O515" si="167">SUM(N510:N512)</f>
        <v>0</v>
      </c>
      <c r="O515" s="80">
        <f t="shared" si="167"/>
        <v>0</v>
      </c>
      <c r="P515" s="2104"/>
      <c r="Q515" s="185"/>
      <c r="R515" s="185"/>
      <c r="S515" s="517"/>
      <c r="T515" s="34"/>
      <c r="U515" s="34"/>
      <c r="V515" s="1424"/>
      <c r="W515" s="34"/>
      <c r="X515" s="34"/>
      <c r="Y515" s="34"/>
    </row>
    <row r="516" spans="1:25" ht="13.5" thickBot="1">
      <c r="A516" s="16" t="s">
        <v>13</v>
      </c>
      <c r="B516" s="2707" t="s">
        <v>14</v>
      </c>
      <c r="C516" s="2708"/>
      <c r="D516" s="2708"/>
      <c r="E516" s="2708"/>
      <c r="F516" s="2709"/>
      <c r="G516" s="2709"/>
      <c r="H516" s="2709"/>
      <c r="I516" s="2710"/>
      <c r="J516" s="95">
        <f>J367+J373+J379+J385+J391+J396+J401+J407+J413+J417+J422+J427+J432+J437+J442+J447+J452+J457+J461+J471+J473+J477+J497+J481+J485+J489+J493+J503+J509+J515</f>
        <v>3893.77</v>
      </c>
      <c r="K516" s="95">
        <f>K367+K373+K379+K385+K391+K396+K401+K407+K413+K417+K422+K427+K432+K437+K442+K447+K452+K457+K461+K471+K473+K477+K497+K481+K485+K489+K493+K503+K509+K515</f>
        <v>427.3</v>
      </c>
      <c r="L516" s="95">
        <f>L367+L373+L379+L385+L391+L396+L401+L407+L413+L417+L422+L427+L432+L437+L442+L447+L452+L457+L461+L470+L473+L477+L497+L481+L485+L489+L493+L503+L509+L515</f>
        <v>24.1</v>
      </c>
      <c r="M516" s="95">
        <f>M367+M373+M379+M385+M391+M396+M401+M407+M413+M417+M422+M427+M432+M437+M442+M447+M452+M457+M461+M470+M473+M477+M497+M481+M485+M489+M493+M503+M509+M515</f>
        <v>3466.4700000000003</v>
      </c>
      <c r="N516" s="95">
        <f>N367+N373+N379+N385+N391+N396+N401+N407+N413+N417+N422+N427+N432+N437+N442+N447+N452+N457+N461+N470+N473+N477+N497+N481+N485+N489+N493+N503+N509+N515</f>
        <v>3510</v>
      </c>
      <c r="O516" s="95">
        <f>O367+O373+O379+O385+O391+O396+O401+O407+O413+O417+O422+O427+O432+O437+O442+O447+O452+O457+O461+O470+O473+O477+O497+O481+O485+O489+O493+O503+O509+O515</f>
        <v>6015</v>
      </c>
      <c r="P516" s="17"/>
      <c r="Q516" s="25"/>
      <c r="R516" s="25"/>
      <c r="S516" s="27"/>
      <c r="T516" s="34"/>
      <c r="U516" s="34"/>
      <c r="V516" s="34"/>
      <c r="W516" s="34"/>
      <c r="X516" s="34"/>
      <c r="Y516" s="34"/>
    </row>
    <row r="517" spans="1:25" ht="14.45" customHeight="1" thickBot="1">
      <c r="A517" s="2731" t="s">
        <v>58</v>
      </c>
      <c r="B517" s="2731"/>
      <c r="C517" s="2731"/>
      <c r="D517" s="2731"/>
      <c r="E517" s="2731"/>
      <c r="F517" s="2731"/>
      <c r="G517" s="2731"/>
      <c r="H517" s="2731"/>
      <c r="I517" s="2732"/>
      <c r="J517" s="87">
        <f t="shared" ref="J517:O517" si="168">J516+J353</f>
        <v>10888.57</v>
      </c>
      <c r="K517" s="87">
        <f t="shared" si="168"/>
        <v>465.1</v>
      </c>
      <c r="L517" s="87">
        <f t="shared" si="168"/>
        <v>42.4</v>
      </c>
      <c r="M517" s="87">
        <f t="shared" si="168"/>
        <v>10423.470000000001</v>
      </c>
      <c r="N517" s="87">
        <f t="shared" si="168"/>
        <v>8037.6</v>
      </c>
      <c r="O517" s="87">
        <f t="shared" si="168"/>
        <v>7294.3</v>
      </c>
      <c r="P517" s="20"/>
      <c r="Q517" s="20"/>
      <c r="R517" s="20"/>
      <c r="S517" s="21"/>
      <c r="T517" s="1425"/>
      <c r="U517" s="1425"/>
      <c r="V517" s="1425"/>
      <c r="W517" s="1425"/>
      <c r="X517" s="1425"/>
      <c r="Y517" s="1425"/>
    </row>
    <row r="518" spans="1:25" ht="0.6" hidden="1" customHeight="1" thickBot="1">
      <c r="A518" s="1871" t="s">
        <v>335</v>
      </c>
      <c r="B518" s="1871"/>
      <c r="C518" s="1871"/>
      <c r="D518" s="1871"/>
      <c r="E518" s="1871"/>
      <c r="F518" s="169"/>
      <c r="G518" s="1871"/>
      <c r="H518" s="1871"/>
      <c r="I518" s="1871"/>
      <c r="J518" s="1871"/>
      <c r="K518" s="1871"/>
      <c r="L518" s="1871"/>
      <c r="M518" s="1871"/>
      <c r="N518" s="1871"/>
      <c r="O518" s="1871"/>
      <c r="P518" s="485"/>
      <c r="Q518" s="1871"/>
      <c r="R518" s="1871"/>
      <c r="S518" s="1872"/>
      <c r="T518" s="1425"/>
      <c r="U518" s="1425"/>
      <c r="V518" s="1425"/>
      <c r="W518" s="1425"/>
      <c r="X518" s="1425"/>
      <c r="Y518" s="1425"/>
    </row>
    <row r="519" spans="1:25" ht="5.45" hidden="1" customHeight="1" thickBot="1">
      <c r="A519" s="159"/>
      <c r="B519" s="157"/>
      <c r="C519" s="157"/>
      <c r="D519" s="157"/>
      <c r="E519" s="157"/>
      <c r="F519" s="157"/>
      <c r="G519" s="157"/>
      <c r="H519" s="157"/>
      <c r="I519" s="157"/>
      <c r="J519" s="157"/>
      <c r="K519" s="157"/>
      <c r="L519" s="157"/>
      <c r="M519" s="157"/>
      <c r="N519" s="157"/>
      <c r="O519" s="158"/>
      <c r="P519" s="108"/>
      <c r="Q519" s="157"/>
      <c r="R519" s="161"/>
      <c r="S519" s="486"/>
      <c r="T519" s="1425"/>
      <c r="U519" s="1425"/>
      <c r="V519" s="1425"/>
      <c r="W519" s="1425"/>
      <c r="X519" s="1425"/>
      <c r="Y519" s="1425"/>
    </row>
    <row r="520" spans="1:25" ht="13.9" hidden="1" customHeight="1" thickBot="1">
      <c r="A520" s="40" t="s">
        <v>11</v>
      </c>
      <c r="B520" s="2561" t="s">
        <v>350</v>
      </c>
      <c r="C520" s="2562"/>
      <c r="D520" s="2562"/>
      <c r="E520" s="2562"/>
      <c r="F520" s="2562"/>
      <c r="G520" s="2562"/>
      <c r="H520" s="2562"/>
      <c r="I520" s="2562"/>
      <c r="J520" s="2562"/>
      <c r="K520" s="2562"/>
      <c r="L520" s="2562"/>
      <c r="M520" s="2562"/>
      <c r="N520" s="2562"/>
      <c r="O520" s="2562"/>
      <c r="P520" s="2562"/>
      <c r="Q520" s="2562"/>
      <c r="R520" s="2562"/>
      <c r="S520" s="2563"/>
      <c r="T520" s="1425"/>
      <c r="U520" s="1425"/>
      <c r="V520" s="1425"/>
      <c r="W520" s="1425"/>
      <c r="X520" s="1425"/>
      <c r="Y520" s="1425"/>
    </row>
    <row r="521" spans="1:25" ht="24.6" hidden="1" customHeight="1" thickBot="1">
      <c r="A521" s="159"/>
      <c r="B521" s="157"/>
      <c r="C521" s="157"/>
      <c r="D521" s="157"/>
      <c r="E521" s="157"/>
      <c r="F521" s="157"/>
      <c r="G521" s="157"/>
      <c r="H521" s="157"/>
      <c r="I521" s="157"/>
      <c r="J521" s="157"/>
      <c r="K521" s="157"/>
      <c r="L521" s="157"/>
      <c r="M521" s="157"/>
      <c r="N521" s="157"/>
      <c r="O521" s="158"/>
      <c r="P521" s="165" t="s">
        <v>405</v>
      </c>
      <c r="Q521" s="161"/>
      <c r="R521" s="161"/>
      <c r="S521" s="486"/>
      <c r="T521" s="1425"/>
      <c r="U521" s="1425"/>
      <c r="V521" s="1425"/>
      <c r="W521" s="1425"/>
      <c r="X521" s="1425"/>
      <c r="Y521" s="1425"/>
    </row>
    <row r="522" spans="1:25" ht="13.9" hidden="1" customHeight="1" thickBot="1">
      <c r="A522" s="2518" t="s">
        <v>11</v>
      </c>
      <c r="B522" s="2538" t="s">
        <v>11</v>
      </c>
      <c r="C522" s="2733"/>
      <c r="D522" s="2734"/>
      <c r="E522" s="2735"/>
      <c r="F522" s="2742" t="s">
        <v>406</v>
      </c>
      <c r="G522" s="2542" t="s">
        <v>40</v>
      </c>
      <c r="H522" s="2544" t="s">
        <v>159</v>
      </c>
      <c r="I522" s="1979" t="s">
        <v>79</v>
      </c>
      <c r="J522" s="137">
        <f>K522+M522</f>
        <v>0</v>
      </c>
      <c r="K522" s="74">
        <f>K528*1</f>
        <v>0</v>
      </c>
      <c r="L522" s="74">
        <f t="shared" ref="L522:O526" si="169">L528*1</f>
        <v>0</v>
      </c>
      <c r="M522" s="72">
        <f t="shared" si="169"/>
        <v>0</v>
      </c>
      <c r="N522" s="30">
        <f t="shared" si="169"/>
        <v>0</v>
      </c>
      <c r="O522" s="73">
        <f t="shared" si="169"/>
        <v>0</v>
      </c>
      <c r="P522" s="1897"/>
      <c r="Q522" s="168"/>
      <c r="R522" s="183"/>
      <c r="S522" s="167"/>
      <c r="T522" s="1425"/>
      <c r="U522" s="1425"/>
      <c r="V522" s="1425"/>
      <c r="W522" s="1425"/>
      <c r="X522" s="1425"/>
      <c r="Y522" s="1425"/>
    </row>
    <row r="523" spans="1:25" ht="13.9" hidden="1" customHeight="1" thickBot="1">
      <c r="A523" s="2569"/>
      <c r="B523" s="2570"/>
      <c r="C523" s="2736"/>
      <c r="D523" s="2737"/>
      <c r="E523" s="2738"/>
      <c r="F523" s="2743"/>
      <c r="G523" s="2572"/>
      <c r="H523" s="2573"/>
      <c r="I523" s="1983" t="s">
        <v>67</v>
      </c>
      <c r="J523" s="149">
        <f t="shared" ref="J523:J526" si="170">K523+M523</f>
        <v>0</v>
      </c>
      <c r="K523" s="150">
        <f>K529*1</f>
        <v>0</v>
      </c>
      <c r="L523" s="150">
        <f t="shared" si="169"/>
        <v>0</v>
      </c>
      <c r="M523" s="173">
        <f t="shared" si="169"/>
        <v>0</v>
      </c>
      <c r="N523" s="152">
        <f t="shared" si="169"/>
        <v>0</v>
      </c>
      <c r="O523" s="192">
        <f t="shared" si="169"/>
        <v>0</v>
      </c>
      <c r="P523" s="1897"/>
      <c r="Q523" s="168"/>
      <c r="R523" s="168"/>
      <c r="S523" s="167"/>
      <c r="T523" s="1425"/>
      <c r="U523" s="1425"/>
      <c r="V523" s="1425"/>
      <c r="W523" s="1425"/>
      <c r="X523" s="1425"/>
      <c r="Y523" s="1425"/>
    </row>
    <row r="524" spans="1:25" ht="13.9" hidden="1" customHeight="1" thickBot="1">
      <c r="A524" s="2569"/>
      <c r="B524" s="2570"/>
      <c r="C524" s="2736"/>
      <c r="D524" s="2737"/>
      <c r="E524" s="2738"/>
      <c r="F524" s="2743"/>
      <c r="G524" s="2572"/>
      <c r="H524" s="2573"/>
      <c r="I524" s="1983" t="s">
        <v>36</v>
      </c>
      <c r="J524" s="149">
        <f t="shared" si="170"/>
        <v>0</v>
      </c>
      <c r="K524" s="150">
        <f>K530*1</f>
        <v>0</v>
      </c>
      <c r="L524" s="150">
        <f t="shared" si="169"/>
        <v>0</v>
      </c>
      <c r="M524" s="173">
        <f t="shared" si="169"/>
        <v>0</v>
      </c>
      <c r="N524" s="152">
        <f t="shared" si="169"/>
        <v>0</v>
      </c>
      <c r="O524" s="192">
        <f t="shared" si="169"/>
        <v>0</v>
      </c>
      <c r="P524" s="1897"/>
      <c r="Q524" s="168"/>
      <c r="R524" s="168"/>
      <c r="S524" s="167"/>
      <c r="T524" s="1425"/>
      <c r="U524" s="1425"/>
      <c r="V524" s="1425"/>
      <c r="W524" s="1425"/>
      <c r="X524" s="1425"/>
      <c r="Y524" s="1425"/>
    </row>
    <row r="525" spans="1:25" ht="13.9" hidden="1" customHeight="1" thickBot="1">
      <c r="A525" s="2569"/>
      <c r="B525" s="2570"/>
      <c r="C525" s="2736"/>
      <c r="D525" s="2737"/>
      <c r="E525" s="2738"/>
      <c r="F525" s="2743"/>
      <c r="G525" s="2572"/>
      <c r="H525" s="2573"/>
      <c r="I525" s="1983" t="s">
        <v>403</v>
      </c>
      <c r="J525" s="149">
        <f t="shared" si="170"/>
        <v>0</v>
      </c>
      <c r="K525" s="150">
        <f>K531*1</f>
        <v>0</v>
      </c>
      <c r="L525" s="150">
        <f t="shared" si="169"/>
        <v>0</v>
      </c>
      <c r="M525" s="173">
        <f t="shared" si="169"/>
        <v>0</v>
      </c>
      <c r="N525" s="152">
        <f t="shared" si="169"/>
        <v>0</v>
      </c>
      <c r="O525" s="192">
        <f t="shared" si="169"/>
        <v>0</v>
      </c>
      <c r="P525" s="2075"/>
      <c r="Q525" s="617"/>
      <c r="R525" s="617"/>
      <c r="S525" s="31"/>
      <c r="T525" s="1425"/>
      <c r="U525" s="1425"/>
      <c r="V525" s="1425"/>
      <c r="W525" s="1425"/>
      <c r="X525" s="1425"/>
      <c r="Y525" s="1425"/>
    </row>
    <row r="526" spans="1:25" ht="13.9" hidden="1" customHeight="1" thickBot="1">
      <c r="A526" s="2569"/>
      <c r="B526" s="2570"/>
      <c r="C526" s="2736"/>
      <c r="D526" s="2737"/>
      <c r="E526" s="2738"/>
      <c r="F526" s="2743"/>
      <c r="G526" s="2572"/>
      <c r="H526" s="2573"/>
      <c r="I526" s="1990" t="s">
        <v>52</v>
      </c>
      <c r="J526" s="146">
        <f t="shared" si="170"/>
        <v>0</v>
      </c>
      <c r="K526" s="148">
        <f>K532*1</f>
        <v>0</v>
      </c>
      <c r="L526" s="148">
        <f t="shared" si="169"/>
        <v>0</v>
      </c>
      <c r="M526" s="773">
        <f t="shared" si="169"/>
        <v>0</v>
      </c>
      <c r="N526" s="145">
        <f t="shared" si="169"/>
        <v>0</v>
      </c>
      <c r="O526" s="199">
        <f t="shared" si="169"/>
        <v>0</v>
      </c>
      <c r="P526" s="2076"/>
      <c r="Q526" s="617"/>
      <c r="R526" s="617"/>
      <c r="S526" s="31"/>
      <c r="T526" s="1425"/>
      <c r="U526" s="1425"/>
      <c r="V526" s="1425"/>
      <c r="W526" s="1425"/>
      <c r="X526" s="1425"/>
      <c r="Y526" s="1425"/>
    </row>
    <row r="527" spans="1:25" ht="13.9" hidden="1" customHeight="1" thickBot="1">
      <c r="A527" s="2519"/>
      <c r="B527" s="2539"/>
      <c r="C527" s="2739"/>
      <c r="D527" s="2740"/>
      <c r="E527" s="2741"/>
      <c r="F527" s="2744"/>
      <c r="G527" s="2543"/>
      <c r="H527" s="2543"/>
      <c r="I527" s="50" t="s">
        <v>12</v>
      </c>
      <c r="J527" s="51">
        <f>SUM(J522:J526)</f>
        <v>0</v>
      </c>
      <c r="K527" s="51">
        <f t="shared" ref="K527:O527" si="171">SUM(K522:K526)</f>
        <v>0</v>
      </c>
      <c r="L527" s="51">
        <f t="shared" si="171"/>
        <v>0</v>
      </c>
      <c r="M527" s="12">
        <f t="shared" si="171"/>
        <v>0</v>
      </c>
      <c r="N527" s="63">
        <f t="shared" si="171"/>
        <v>0</v>
      </c>
      <c r="O527" s="203">
        <f t="shared" si="171"/>
        <v>0</v>
      </c>
      <c r="P527" s="245"/>
      <c r="Q527" s="171"/>
      <c r="R527" s="171"/>
      <c r="S527" s="172"/>
      <c r="T527" s="1425"/>
      <c r="U527" s="1425"/>
      <c r="V527" s="1425"/>
      <c r="W527" s="1425"/>
      <c r="X527" s="1425"/>
      <c r="Y527" s="1425"/>
    </row>
    <row r="528" spans="1:25" ht="13.9" hidden="1" customHeight="1" thickBot="1">
      <c r="A528" s="2717"/>
      <c r="B528" s="2720"/>
      <c r="C528" s="2722"/>
      <c r="D528" s="2723"/>
      <c r="E528" s="2724"/>
      <c r="F528" s="2540"/>
      <c r="G528" s="2542" t="s">
        <v>40</v>
      </c>
      <c r="H528" s="2544" t="s">
        <v>447</v>
      </c>
      <c r="I528" s="136" t="s">
        <v>79</v>
      </c>
      <c r="J528" s="137">
        <f>K528+M528</f>
        <v>0</v>
      </c>
      <c r="K528" s="74">
        <v>0</v>
      </c>
      <c r="L528" s="138"/>
      <c r="M528" s="72">
        <v>0</v>
      </c>
      <c r="N528" s="295">
        <v>0</v>
      </c>
      <c r="O528" s="778">
        <v>0</v>
      </c>
      <c r="P528" s="2663" t="s">
        <v>448</v>
      </c>
      <c r="Q528" s="168"/>
      <c r="R528" s="183"/>
      <c r="S528" s="167" t="s">
        <v>41</v>
      </c>
      <c r="T528" s="1425"/>
      <c r="U528" s="1425"/>
      <c r="V528" s="1425"/>
      <c r="W528" s="1425"/>
      <c r="X528" s="1425"/>
      <c r="Y528" s="1425"/>
    </row>
    <row r="529" spans="1:25" ht="10.15" hidden="1" customHeight="1" thickBot="1">
      <c r="A529" s="2718"/>
      <c r="B529" s="2721"/>
      <c r="C529" s="2725"/>
      <c r="D529" s="2726"/>
      <c r="E529" s="2727"/>
      <c r="F529" s="2571"/>
      <c r="G529" s="2572"/>
      <c r="H529" s="2573"/>
      <c r="I529" s="97" t="s">
        <v>67</v>
      </c>
      <c r="J529" s="146">
        <f t="shared" ref="J529:J533" si="172">K529+M529</f>
        <v>0</v>
      </c>
      <c r="K529" s="150">
        <v>0</v>
      </c>
      <c r="L529" s="151">
        <v>0</v>
      </c>
      <c r="M529" s="173">
        <v>0</v>
      </c>
      <c r="N529" s="296">
        <v>0</v>
      </c>
      <c r="O529" s="779">
        <v>0</v>
      </c>
      <c r="P529" s="2687"/>
      <c r="Q529" s="168"/>
      <c r="R529" s="168"/>
      <c r="S529" s="167"/>
      <c r="T529" s="1425"/>
      <c r="U529" s="1425"/>
      <c r="V529" s="1425"/>
      <c r="W529" s="1425"/>
      <c r="X529" s="1425"/>
      <c r="Y529" s="1425"/>
    </row>
    <row r="530" spans="1:25" ht="13.9" hidden="1" customHeight="1" thickBot="1">
      <c r="A530" s="2718"/>
      <c r="B530" s="2721"/>
      <c r="C530" s="2725"/>
      <c r="D530" s="2726"/>
      <c r="E530" s="2727"/>
      <c r="F530" s="2571"/>
      <c r="G530" s="2572"/>
      <c r="H530" s="2573"/>
      <c r="I530" s="97" t="s">
        <v>36</v>
      </c>
      <c r="J530" s="149">
        <f t="shared" si="172"/>
        <v>0</v>
      </c>
      <c r="K530" s="150">
        <v>0</v>
      </c>
      <c r="L530" s="151">
        <v>0</v>
      </c>
      <c r="M530" s="173">
        <v>0</v>
      </c>
      <c r="N530" s="296">
        <v>0</v>
      </c>
      <c r="O530" s="779">
        <v>0</v>
      </c>
      <c r="P530" s="1897"/>
      <c r="Q530" s="168"/>
      <c r="R530" s="168"/>
      <c r="S530" s="167"/>
      <c r="T530" s="1425"/>
      <c r="U530" s="1425"/>
      <c r="V530" s="1425"/>
      <c r="W530" s="1425"/>
      <c r="X530" s="1425"/>
      <c r="Y530" s="1425"/>
    </row>
    <row r="531" spans="1:25" ht="13.9" hidden="1" customHeight="1" thickBot="1">
      <c r="A531" s="2718"/>
      <c r="B531" s="2721"/>
      <c r="C531" s="2725"/>
      <c r="D531" s="2726"/>
      <c r="E531" s="2727"/>
      <c r="F531" s="2571"/>
      <c r="G531" s="2572"/>
      <c r="H531" s="2573"/>
      <c r="I531" s="97" t="s">
        <v>403</v>
      </c>
      <c r="J531" s="149">
        <f>K531+M531</f>
        <v>0</v>
      </c>
      <c r="K531" s="150">
        <v>0</v>
      </c>
      <c r="L531" s="151">
        <v>0</v>
      </c>
      <c r="M531" s="213">
        <v>0</v>
      </c>
      <c r="N531" s="296">
        <v>0</v>
      </c>
      <c r="O531" s="779">
        <v>0</v>
      </c>
      <c r="P531" s="2075"/>
      <c r="Q531" s="617"/>
      <c r="R531" s="617"/>
      <c r="S531" s="31"/>
      <c r="T531" s="1425"/>
      <c r="U531" s="1425"/>
      <c r="V531" s="1425"/>
      <c r="W531" s="1425"/>
      <c r="X531" s="1425"/>
      <c r="Y531" s="1425"/>
    </row>
    <row r="532" spans="1:25" ht="13.9" hidden="1" customHeight="1" thickBot="1">
      <c r="A532" s="2718"/>
      <c r="B532" s="2721"/>
      <c r="C532" s="2725"/>
      <c r="D532" s="2726"/>
      <c r="E532" s="2727"/>
      <c r="F532" s="2571"/>
      <c r="G532" s="2572"/>
      <c r="H532" s="2573"/>
      <c r="I532" s="31" t="s">
        <v>52</v>
      </c>
      <c r="J532" s="149">
        <f t="shared" si="172"/>
        <v>0</v>
      </c>
      <c r="K532" s="141">
        <v>0</v>
      </c>
      <c r="L532" s="142">
        <v>0</v>
      </c>
      <c r="M532" s="208">
        <v>0</v>
      </c>
      <c r="N532" s="297">
        <v>0</v>
      </c>
      <c r="O532" s="780">
        <v>0</v>
      </c>
      <c r="P532" s="2076"/>
      <c r="Q532" s="617"/>
      <c r="R532" s="617"/>
      <c r="S532" s="31"/>
      <c r="T532" s="1425"/>
      <c r="U532" s="1425"/>
      <c r="V532" s="1425"/>
      <c r="W532" s="1425"/>
      <c r="X532" s="1425"/>
      <c r="Y532" s="1425"/>
    </row>
    <row r="533" spans="1:25" ht="3" hidden="1" customHeight="1" thickBot="1">
      <c r="A533" s="2719"/>
      <c r="B533" s="2539"/>
      <c r="C533" s="2728"/>
      <c r="D533" s="2729"/>
      <c r="E533" s="2730"/>
      <c r="F533" s="2541"/>
      <c r="G533" s="2543"/>
      <c r="H533" s="2543"/>
      <c r="I533" s="194" t="s">
        <v>12</v>
      </c>
      <c r="J533" s="613">
        <f t="shared" si="172"/>
        <v>0</v>
      </c>
      <c r="K533" s="51">
        <f t="shared" ref="K533:O533" si="173">SUM(K528:K532)</f>
        <v>0</v>
      </c>
      <c r="L533" s="51">
        <f t="shared" si="173"/>
        <v>0</v>
      </c>
      <c r="M533" s="12">
        <f t="shared" si="173"/>
        <v>0</v>
      </c>
      <c r="N533" s="63">
        <f t="shared" si="173"/>
        <v>0</v>
      </c>
      <c r="O533" s="203">
        <f t="shared" si="173"/>
        <v>0</v>
      </c>
      <c r="P533" s="245"/>
      <c r="Q533" s="171"/>
      <c r="R533" s="171"/>
      <c r="S533" s="172"/>
      <c r="T533" s="1425"/>
      <c r="U533" s="1425"/>
      <c r="V533" s="1425"/>
      <c r="W533" s="1425"/>
      <c r="X533" s="1425"/>
      <c r="Y533" s="1425"/>
    </row>
    <row r="534" spans="1:25" ht="13.5" thickBot="1">
      <c r="A534" s="16"/>
      <c r="B534" s="2707"/>
      <c r="C534" s="2708"/>
      <c r="D534" s="2708"/>
      <c r="E534" s="2708"/>
      <c r="F534" s="2709"/>
      <c r="G534" s="2709"/>
      <c r="H534" s="2709"/>
      <c r="I534" s="2710"/>
      <c r="J534" s="95">
        <f>J527*1</f>
        <v>0</v>
      </c>
      <c r="K534" s="767">
        <f t="shared" ref="K534:O534" si="174">K527*1</f>
        <v>0</v>
      </c>
      <c r="L534" s="768">
        <f t="shared" si="174"/>
        <v>0</v>
      </c>
      <c r="M534" s="774">
        <f t="shared" si="174"/>
        <v>0</v>
      </c>
      <c r="N534" s="767">
        <f t="shared" si="174"/>
        <v>0</v>
      </c>
      <c r="O534" s="766">
        <f t="shared" si="174"/>
        <v>0</v>
      </c>
      <c r="P534" s="17"/>
      <c r="Q534" s="25"/>
      <c r="R534" s="25"/>
      <c r="S534" s="27"/>
      <c r="T534" s="1425"/>
      <c r="U534" s="1425"/>
      <c r="V534" s="1425"/>
      <c r="W534" s="1425"/>
      <c r="X534" s="1425"/>
      <c r="Y534" s="1425"/>
    </row>
    <row r="535" spans="1:25" ht="13.5" thickBot="1">
      <c r="A535" s="2711" t="s">
        <v>58</v>
      </c>
      <c r="B535" s="2711"/>
      <c r="C535" s="2711"/>
      <c r="D535" s="2711"/>
      <c r="E535" s="2711"/>
      <c r="F535" s="2711"/>
      <c r="G535" s="2711"/>
      <c r="H535" s="2711"/>
      <c r="I535" s="2712"/>
      <c r="J535" s="639">
        <f>J527*1</f>
        <v>0</v>
      </c>
      <c r="K535" s="641">
        <f t="shared" ref="K535:O535" si="175">K527*1</f>
        <v>0</v>
      </c>
      <c r="L535" s="769">
        <f t="shared" si="175"/>
        <v>0</v>
      </c>
      <c r="M535" s="640">
        <f>M527*1</f>
        <v>0</v>
      </c>
      <c r="N535" s="641">
        <f t="shared" si="175"/>
        <v>0</v>
      </c>
      <c r="O535" s="772">
        <f t="shared" si="175"/>
        <v>0</v>
      </c>
      <c r="P535" s="642"/>
      <c r="Q535" s="642"/>
      <c r="R535" s="642"/>
      <c r="S535" s="643"/>
      <c r="T535" s="1425"/>
      <c r="U535" s="1425"/>
      <c r="V535" s="1425"/>
      <c r="W535" s="1425"/>
      <c r="X535" s="1425"/>
      <c r="Y535" s="1425"/>
    </row>
    <row r="536" spans="1:25" ht="13.5" thickBot="1">
      <c r="A536" s="757"/>
      <c r="B536" s="757"/>
      <c r="C536" s="1866"/>
      <c r="D536" s="1866"/>
      <c r="E536" s="1866"/>
      <c r="F536" s="1866"/>
      <c r="G536" s="1866"/>
      <c r="H536" s="2713" t="s">
        <v>455</v>
      </c>
      <c r="I536" s="2713"/>
      <c r="J536" s="412">
        <f>K536+M536</f>
        <v>7192.96</v>
      </c>
      <c r="K536" s="412">
        <f>K358+K255+K74+K12</f>
        <v>1379.6999999999998</v>
      </c>
      <c r="L536" s="646">
        <f>L358+L255+L74+L12</f>
        <v>9</v>
      </c>
      <c r="M536" s="775">
        <f>M358+M255+M74+M12</f>
        <v>5813.26</v>
      </c>
      <c r="N536" s="411"/>
      <c r="O536" s="411"/>
      <c r="P536" s="610"/>
      <c r="Q536" s="610"/>
      <c r="R536" s="610"/>
      <c r="S536" s="611"/>
      <c r="T536" s="1425"/>
      <c r="U536" s="1425"/>
      <c r="V536" s="1425"/>
      <c r="W536" s="1425"/>
      <c r="X536" s="1425"/>
      <c r="Y536" s="1425"/>
    </row>
    <row r="537" spans="1:25" ht="13.5" thickBot="1">
      <c r="A537" s="644"/>
      <c r="B537" s="644"/>
      <c r="C537" s="645"/>
      <c r="D537" s="645"/>
      <c r="E537" s="645"/>
      <c r="F537" s="645"/>
      <c r="G537" s="645"/>
      <c r="H537" s="645"/>
      <c r="I537" s="645" t="s">
        <v>603</v>
      </c>
      <c r="J537" s="498">
        <f>J538-J536</f>
        <v>22977.1</v>
      </c>
      <c r="K537" s="498">
        <f t="shared" ref="K537:O537" si="176">K538-K536</f>
        <v>1684.8000000000006</v>
      </c>
      <c r="L537" s="770">
        <f t="shared" si="176"/>
        <v>125.30000000000001</v>
      </c>
      <c r="M537" s="776">
        <f t="shared" si="176"/>
        <v>21292.300000000003</v>
      </c>
      <c r="N537" s="776">
        <f t="shared" si="176"/>
        <v>15909.93</v>
      </c>
      <c r="O537" s="498">
        <f t="shared" si="176"/>
        <v>10140.349999999999</v>
      </c>
      <c r="P537" s="409"/>
      <c r="Q537" s="409"/>
      <c r="R537" s="409"/>
      <c r="S537" s="410"/>
      <c r="T537" s="1425"/>
      <c r="U537" s="1425"/>
      <c r="V537" s="1425"/>
      <c r="W537" s="1425"/>
      <c r="X537" s="1425"/>
      <c r="Y537" s="1425"/>
    </row>
    <row r="538" spans="1:25" ht="13.5" thickBot="1">
      <c r="A538" s="2714" t="s">
        <v>15</v>
      </c>
      <c r="B538" s="2714"/>
      <c r="C538" s="2714"/>
      <c r="D538" s="2714"/>
      <c r="E538" s="2714"/>
      <c r="F538" s="2714"/>
      <c r="G538" s="2714"/>
      <c r="H538" s="2714"/>
      <c r="I538" s="2714"/>
      <c r="J538" s="2140">
        <f t="shared" ref="J538:O538" si="177">J69+J248+J516+J534+J353</f>
        <v>30170.059999999998</v>
      </c>
      <c r="K538" s="497">
        <f t="shared" si="177"/>
        <v>3064.5000000000005</v>
      </c>
      <c r="L538" s="771">
        <f t="shared" si="177"/>
        <v>134.30000000000001</v>
      </c>
      <c r="M538" s="777">
        <f t="shared" si="177"/>
        <v>27105.560000000005</v>
      </c>
      <c r="N538" s="777">
        <f t="shared" si="177"/>
        <v>15909.93</v>
      </c>
      <c r="O538" s="497">
        <f t="shared" si="177"/>
        <v>10140.349999999999</v>
      </c>
      <c r="P538" s="2715"/>
      <c r="Q538" s="2715"/>
      <c r="R538" s="2715"/>
      <c r="S538" s="2716"/>
      <c r="T538" s="1425"/>
      <c r="U538" s="1425"/>
      <c r="V538" s="1425"/>
      <c r="W538" s="1425"/>
      <c r="X538" s="1425"/>
      <c r="Y538" s="1425"/>
    </row>
    <row r="539" spans="1:25">
      <c r="A539" s="156"/>
      <c r="B539" s="156"/>
      <c r="C539" s="156"/>
      <c r="D539" s="156"/>
      <c r="E539" s="156"/>
      <c r="F539" s="156"/>
      <c r="G539" s="2106"/>
      <c r="H539" s="34"/>
      <c r="I539" s="2107"/>
      <c r="J539" s="2108"/>
      <c r="K539" s="2109"/>
      <c r="L539" s="2109"/>
      <c r="M539" s="2109"/>
      <c r="N539" s="2109"/>
      <c r="O539" s="2107"/>
      <c r="P539" s="32"/>
      <c r="Q539" s="32"/>
      <c r="R539" s="32"/>
      <c r="S539" s="32"/>
      <c r="T539" s="34"/>
      <c r="U539" s="34"/>
      <c r="V539" s="34"/>
      <c r="W539" s="34"/>
      <c r="X539" s="34"/>
      <c r="Y539" s="34"/>
    </row>
    <row r="540" spans="1:25">
      <c r="A540" s="156"/>
      <c r="B540" s="156"/>
      <c r="C540" s="156"/>
      <c r="D540" s="156"/>
      <c r="E540" s="156"/>
      <c r="F540" s="156"/>
      <c r="G540" s="2106"/>
      <c r="H540" s="34"/>
      <c r="I540" s="2107"/>
      <c r="J540" s="2109"/>
      <c r="K540" s="2107"/>
      <c r="L540" s="2107"/>
      <c r="M540" s="2107"/>
      <c r="N540" s="2109"/>
      <c r="O540" s="2107"/>
      <c r="P540" s="32"/>
      <c r="Q540" s="32"/>
      <c r="R540" s="32"/>
      <c r="S540" s="32"/>
      <c r="T540" s="34"/>
      <c r="U540" s="34"/>
      <c r="V540" s="34"/>
      <c r="W540" s="34"/>
      <c r="X540" s="34"/>
      <c r="Y540" s="34"/>
    </row>
    <row r="541" spans="1:25">
      <c r="A541" s="156"/>
      <c r="B541" s="156"/>
      <c r="C541" s="156"/>
      <c r="D541" s="156"/>
      <c r="E541" s="156"/>
      <c r="F541" s="156"/>
      <c r="G541" s="156"/>
      <c r="H541" s="2110"/>
      <c r="I541" s="2110" t="s">
        <v>36</v>
      </c>
      <c r="J541" s="2111">
        <f>J11+J73+J254+J357+J524</f>
        <v>125.30000000000001</v>
      </c>
      <c r="K541" s="2111">
        <f>K11+K73+K254+K357+K524</f>
        <v>85.3</v>
      </c>
      <c r="L541" s="2111">
        <f>L11+L73+L254+L357+L524</f>
        <v>55.199999999999996</v>
      </c>
      <c r="M541" s="2111">
        <f>M11+M73+M254+M357+M524</f>
        <v>40</v>
      </c>
      <c r="N541" s="765"/>
      <c r="O541" s="34"/>
      <c r="P541" s="32"/>
      <c r="Q541" s="32"/>
      <c r="R541" s="32"/>
      <c r="S541" s="32"/>
      <c r="T541" s="34"/>
      <c r="U541" s="34"/>
      <c r="V541" s="34"/>
      <c r="W541" s="34"/>
      <c r="X541" s="34"/>
      <c r="Y541" s="34"/>
    </row>
    <row r="542" spans="1:25">
      <c r="A542" s="156"/>
      <c r="B542" s="156"/>
      <c r="C542" s="156"/>
      <c r="D542" s="156"/>
      <c r="E542" s="156"/>
      <c r="F542" s="156"/>
      <c r="G542" s="156"/>
      <c r="H542" s="2107"/>
      <c r="I542" s="2110" t="s">
        <v>79</v>
      </c>
      <c r="J542" s="2111">
        <f>J9+J71+J252+J355+J522</f>
        <v>4776.5</v>
      </c>
      <c r="K542" s="2111">
        <f>K9+K71+K252+K355+K522</f>
        <v>0</v>
      </c>
      <c r="L542" s="2111">
        <f>L9+L71+L252+L355+L522</f>
        <v>0</v>
      </c>
      <c r="M542" s="2111">
        <f>M9+M71+M252+M355+M522</f>
        <v>4776.5</v>
      </c>
      <c r="N542" s="765"/>
      <c r="O542" s="34"/>
      <c r="P542" s="32"/>
      <c r="Q542" s="32"/>
      <c r="R542" s="32"/>
      <c r="S542" s="32"/>
      <c r="T542" s="34"/>
      <c r="U542" s="34"/>
      <c r="V542" s="34"/>
      <c r="W542" s="34"/>
      <c r="X542" s="34"/>
      <c r="Y542" s="34"/>
    </row>
    <row r="543" spans="1:25">
      <c r="A543" s="156"/>
      <c r="B543" s="156"/>
      <c r="C543" s="156"/>
      <c r="D543" s="156"/>
      <c r="E543" s="156"/>
      <c r="F543" s="156"/>
      <c r="G543" s="156"/>
      <c r="H543" s="2107"/>
      <c r="I543" s="2110" t="s">
        <v>267</v>
      </c>
      <c r="J543" s="2111">
        <f>J10+J72+J253+J523+J356</f>
        <v>17015.3</v>
      </c>
      <c r="K543" s="2111">
        <f>K10+K72+K253+K523+K356</f>
        <v>1599.5</v>
      </c>
      <c r="L543" s="2111">
        <f>L10+L72+L253+L523+L356</f>
        <v>70.100000000000009</v>
      </c>
      <c r="M543" s="2111">
        <f>M10+M72+M253+M523+M356</f>
        <v>15415.800000000001</v>
      </c>
      <c r="N543" s="2139"/>
      <c r="O543" s="34"/>
      <c r="P543" s="1216"/>
      <c r="Q543" s="32"/>
      <c r="R543" s="32"/>
      <c r="S543" s="32"/>
      <c r="T543" s="34"/>
      <c r="U543" s="34"/>
      <c r="V543" s="34"/>
      <c r="W543" s="34"/>
      <c r="X543" s="34"/>
      <c r="Y543" s="34"/>
    </row>
    <row r="544" spans="1:25">
      <c r="A544" s="156"/>
      <c r="B544" s="156"/>
      <c r="C544" s="156"/>
      <c r="D544" s="156"/>
      <c r="E544" s="156"/>
      <c r="F544" s="156"/>
      <c r="G544" s="156"/>
      <c r="H544" s="2107"/>
      <c r="I544" s="2110" t="s">
        <v>52</v>
      </c>
      <c r="J544" s="2111">
        <f>J13+J75+J256+J359+J526</f>
        <v>1060</v>
      </c>
      <c r="K544" s="2111">
        <f>K13+K75+K256+K359+K526</f>
        <v>0</v>
      </c>
      <c r="L544" s="2111">
        <f>L13+L75+L256+L359+L526</f>
        <v>0</v>
      </c>
      <c r="M544" s="2111">
        <f>M13+M75+M256+M359+M526</f>
        <v>1060</v>
      </c>
      <c r="N544" s="34"/>
      <c r="O544" s="34"/>
      <c r="P544" s="32"/>
      <c r="Q544" s="32"/>
      <c r="R544" s="32"/>
      <c r="S544" s="32"/>
      <c r="T544" s="34"/>
      <c r="U544" s="34"/>
      <c r="V544" s="34"/>
      <c r="W544" s="34"/>
      <c r="X544" s="34"/>
      <c r="Y544" s="34"/>
    </row>
    <row r="545" spans="1:25">
      <c r="A545" s="156"/>
      <c r="B545" s="156"/>
      <c r="C545" s="156"/>
      <c r="D545" s="156"/>
      <c r="E545" s="156"/>
      <c r="F545" s="156"/>
      <c r="G545" s="156"/>
      <c r="H545" s="2107"/>
      <c r="I545" s="2110" t="s">
        <v>403</v>
      </c>
      <c r="J545" s="2111">
        <f>J12+J74+J255+J358+J525</f>
        <v>7192.9600000000009</v>
      </c>
      <c r="K545" s="2111">
        <f>K12+K74+K255+K358+K525</f>
        <v>1379.7</v>
      </c>
      <c r="L545" s="2111">
        <f>L12+L74+L255+L358+L525</f>
        <v>9</v>
      </c>
      <c r="M545" s="2111">
        <f>M12+M74+M255+M358+M525</f>
        <v>5813.26</v>
      </c>
      <c r="N545" s="34"/>
      <c r="O545" s="34"/>
      <c r="P545" s="32"/>
      <c r="Q545" s="32"/>
      <c r="R545" s="32"/>
      <c r="S545" s="32"/>
      <c r="T545" s="34"/>
      <c r="U545" s="34"/>
      <c r="V545" s="34"/>
      <c r="W545" s="34"/>
      <c r="X545" s="34"/>
      <c r="Y545" s="34"/>
    </row>
    <row r="546" spans="1:25">
      <c r="A546" s="156"/>
      <c r="B546" s="156"/>
      <c r="C546" s="156"/>
      <c r="D546" s="156"/>
      <c r="E546" s="156"/>
      <c r="F546" s="156"/>
      <c r="G546" s="156"/>
      <c r="H546" s="2107"/>
      <c r="I546" s="2110" t="s">
        <v>130</v>
      </c>
      <c r="J546" s="2111">
        <f>J360*1</f>
        <v>0</v>
      </c>
      <c r="K546" s="2111">
        <f>K360*1</f>
        <v>0</v>
      </c>
      <c r="L546" s="2111">
        <f>L360*1</f>
        <v>0</v>
      </c>
      <c r="M546" s="2111">
        <f>M360*1</f>
        <v>0</v>
      </c>
      <c r="N546" s="34"/>
      <c r="O546" s="34"/>
      <c r="P546" s="32"/>
      <c r="Q546" s="32"/>
      <c r="R546" s="32"/>
      <c r="S546" s="32"/>
      <c r="T546" s="34"/>
      <c r="U546" s="34"/>
      <c r="V546" s="34"/>
      <c r="W546" s="34"/>
      <c r="X546" s="34"/>
      <c r="Y546" s="34"/>
    </row>
    <row r="547" spans="1:25">
      <c r="A547" s="156"/>
      <c r="B547" s="156"/>
      <c r="C547" s="156"/>
      <c r="D547" s="156"/>
      <c r="E547" s="156"/>
      <c r="F547" s="156"/>
      <c r="G547" s="156"/>
      <c r="H547" s="2107"/>
      <c r="I547" s="2110" t="s">
        <v>7</v>
      </c>
      <c r="J547" s="2111">
        <f>J541+J542+J543+J544+J545+J546</f>
        <v>30170.059999999998</v>
      </c>
      <c r="K547" s="2111">
        <f t="shared" ref="K547:L547" si="178">K541+K542+K543+K544+K545+K546</f>
        <v>3064.5</v>
      </c>
      <c r="L547" s="2111">
        <f t="shared" si="178"/>
        <v>134.30000000000001</v>
      </c>
      <c r="M547" s="2111">
        <f>M541+M542+M543+M544+M545+M546</f>
        <v>27105.560000000005</v>
      </c>
      <c r="N547" s="2139"/>
      <c r="O547" s="34"/>
      <c r="P547" s="905"/>
      <c r="Q547" s="32"/>
      <c r="R547" s="32"/>
      <c r="S547" s="32"/>
      <c r="T547" s="34"/>
      <c r="U547" s="34"/>
      <c r="V547" s="34"/>
      <c r="W547" s="34"/>
      <c r="X547" s="34"/>
      <c r="Y547" s="34"/>
    </row>
    <row r="548" spans="1:25">
      <c r="A548" s="156"/>
      <c r="B548" s="156"/>
      <c r="C548" s="156"/>
      <c r="D548" s="156"/>
      <c r="E548" s="156"/>
      <c r="F548" s="156"/>
      <c r="G548" s="156"/>
      <c r="H548" s="2107"/>
      <c r="I548" s="2107"/>
      <c r="J548" s="2109"/>
      <c r="K548" s="2109"/>
      <c r="L548" s="2109"/>
      <c r="M548" s="2109"/>
      <c r="N548" s="2112"/>
      <c r="O548" s="34"/>
      <c r="P548" s="905"/>
      <c r="Q548" s="32"/>
      <c r="R548" s="32"/>
      <c r="S548" s="32"/>
      <c r="T548" s="34"/>
      <c r="U548" s="34"/>
      <c r="V548" s="34"/>
      <c r="W548" s="34"/>
      <c r="X548" s="34"/>
      <c r="Y548" s="34"/>
    </row>
    <row r="549" spans="1:25">
      <c r="A549" s="156"/>
      <c r="B549" s="156"/>
      <c r="C549" s="156"/>
      <c r="D549" s="156"/>
      <c r="E549" s="156"/>
      <c r="F549" s="156"/>
      <c r="G549" s="156"/>
      <c r="H549" s="2107"/>
      <c r="I549" s="2107"/>
      <c r="J549" s="2109"/>
      <c r="K549" s="2109"/>
      <c r="L549" s="2109"/>
      <c r="M549" s="2109"/>
      <c r="N549" s="2112"/>
      <c r="O549" s="34"/>
      <c r="P549" s="905"/>
      <c r="Q549" s="32"/>
      <c r="R549" s="32"/>
      <c r="S549" s="32"/>
      <c r="T549" s="34"/>
      <c r="U549" s="34"/>
      <c r="V549" s="34"/>
      <c r="W549" s="34"/>
      <c r="X549" s="34"/>
      <c r="Y549" s="34"/>
    </row>
    <row r="550" spans="1:25">
      <c r="A550" s="156"/>
      <c r="B550" s="156"/>
      <c r="C550" s="156"/>
      <c r="D550" s="156"/>
      <c r="E550" s="156"/>
      <c r="F550" s="156"/>
      <c r="G550" s="156"/>
      <c r="H550" s="2107"/>
      <c r="I550" s="2107"/>
      <c r="J550" s="2109"/>
      <c r="K550" s="2109"/>
      <c r="L550" s="2109"/>
      <c r="M550" s="2109"/>
      <c r="N550" s="2112"/>
      <c r="O550" s="34"/>
      <c r="P550" s="905"/>
      <c r="Q550" s="32"/>
      <c r="R550" s="32"/>
      <c r="S550" s="32"/>
      <c r="T550" s="34"/>
      <c r="U550" s="34"/>
      <c r="V550" s="34"/>
      <c r="W550" s="34"/>
      <c r="X550" s="34"/>
      <c r="Y550" s="34"/>
    </row>
    <row r="551" spans="1:25">
      <c r="A551" s="156"/>
      <c r="B551" s="156"/>
      <c r="C551" s="156"/>
      <c r="D551" s="156"/>
      <c r="E551" s="156"/>
      <c r="F551" s="156"/>
      <c r="G551" s="156"/>
      <c r="H551" s="2107"/>
      <c r="I551" s="2107"/>
      <c r="J551" s="2109"/>
      <c r="K551" s="2109"/>
      <c r="L551" s="2109"/>
      <c r="M551" s="2109"/>
      <c r="N551" s="2112"/>
      <c r="O551" s="34"/>
      <c r="P551" s="905"/>
      <c r="Q551" s="32"/>
      <c r="R551" s="32"/>
      <c r="S551" s="32"/>
      <c r="T551" s="34"/>
      <c r="U551" s="34"/>
      <c r="V551" s="34"/>
      <c r="W551" s="34"/>
      <c r="X551" s="34"/>
      <c r="Y551" s="34"/>
    </row>
    <row r="552" spans="1:25">
      <c r="A552" s="156"/>
      <c r="B552" s="156"/>
      <c r="C552" s="156"/>
      <c r="D552" s="156"/>
      <c r="E552" s="156"/>
      <c r="F552" s="156"/>
      <c r="G552" s="156"/>
      <c r="H552" s="2107"/>
      <c r="I552" s="2107"/>
      <c r="J552" s="2109"/>
      <c r="K552" s="2109"/>
      <c r="L552" s="2109"/>
      <c r="M552" s="2109"/>
      <c r="N552" s="2112"/>
      <c r="O552" s="34"/>
      <c r="P552" s="905"/>
      <c r="Q552" s="32"/>
      <c r="R552" s="32"/>
      <c r="S552" s="32"/>
      <c r="T552" s="34"/>
      <c r="U552" s="34"/>
      <c r="V552" s="34"/>
      <c r="W552" s="34"/>
      <c r="X552" s="34"/>
      <c r="Y552" s="34"/>
    </row>
    <row r="553" spans="1:25" ht="13.5" thickBot="1">
      <c r="A553" s="156"/>
      <c r="B553" s="156"/>
      <c r="C553" s="156"/>
      <c r="D553" s="156"/>
      <c r="E553" s="156"/>
      <c r="F553" s="2113"/>
      <c r="G553" s="156"/>
      <c r="H553" s="34"/>
      <c r="I553" s="34"/>
      <c r="J553" s="2114" t="s">
        <v>16</v>
      </c>
      <c r="K553" s="2109"/>
      <c r="L553" s="2109"/>
      <c r="M553" s="2109"/>
      <c r="N553" s="34"/>
      <c r="O553" s="34"/>
      <c r="P553" s="32"/>
      <c r="Q553" s="32"/>
      <c r="R553" s="32"/>
      <c r="S553" s="32"/>
      <c r="T553" s="34"/>
      <c r="U553" s="34"/>
      <c r="V553" s="34"/>
      <c r="W553" s="34"/>
      <c r="X553" s="34"/>
      <c r="Y553" s="34"/>
    </row>
    <row r="554" spans="1:25" ht="40.9" customHeight="1" thickBot="1">
      <c r="A554" s="34"/>
      <c r="B554" s="2590" t="s">
        <v>17</v>
      </c>
      <c r="C554" s="2591"/>
      <c r="D554" s="2591"/>
      <c r="E554" s="2591"/>
      <c r="F554" s="2591"/>
      <c r="G554" s="2591"/>
      <c r="H554" s="2591"/>
      <c r="I554" s="2592"/>
      <c r="J554" s="2593" t="s">
        <v>327</v>
      </c>
      <c r="K554" s="2594"/>
      <c r="L554" s="2594"/>
      <c r="M554" s="2595"/>
      <c r="N554" s="131"/>
      <c r="O554" s="34"/>
      <c r="P554" s="34"/>
      <c r="Q554" s="56"/>
      <c r="R554" s="34"/>
      <c r="S554" s="34"/>
      <c r="T554" s="34"/>
      <c r="U554" s="34"/>
      <c r="V554" s="34"/>
      <c r="W554" s="34"/>
      <c r="X554" s="34"/>
      <c r="Y554" s="34"/>
    </row>
    <row r="555" spans="1:25" ht="13.9" customHeight="1" thickBot="1">
      <c r="A555" s="34"/>
      <c r="B555" s="2701" t="s">
        <v>18</v>
      </c>
      <c r="C555" s="2702"/>
      <c r="D555" s="2702"/>
      <c r="E555" s="2702"/>
      <c r="F555" s="2702"/>
      <c r="G555" s="2702"/>
      <c r="H555" s="2702"/>
      <c r="I555" s="2703"/>
      <c r="J555" s="2695">
        <f>J556+J557+J558+J561+J559+J560+J562</f>
        <v>30170.059999999998</v>
      </c>
      <c r="K555" s="2696"/>
      <c r="L555" s="2696"/>
      <c r="M555" s="2697"/>
      <c r="N555" s="2107"/>
      <c r="O555" s="34"/>
      <c r="P555" s="765"/>
      <c r="Q555" s="56"/>
      <c r="R555" s="34"/>
      <c r="S555" s="34"/>
      <c r="T555" s="34"/>
      <c r="U555" s="34"/>
      <c r="V555" s="34"/>
      <c r="W555" s="34"/>
      <c r="X555" s="34"/>
      <c r="Y555" s="34"/>
    </row>
    <row r="556" spans="1:25" ht="13.15" customHeight="1">
      <c r="A556" s="34"/>
      <c r="B556" s="2610" t="s">
        <v>59</v>
      </c>
      <c r="C556" s="2611"/>
      <c r="D556" s="2611"/>
      <c r="E556" s="2611"/>
      <c r="F556" s="2611"/>
      <c r="G556" s="2611"/>
      <c r="H556" s="2611"/>
      <c r="I556" s="2612"/>
      <c r="J556" s="2704">
        <v>125.3</v>
      </c>
      <c r="K556" s="2705"/>
      <c r="L556" s="2705"/>
      <c r="M556" s="2706"/>
      <c r="N556" s="2115"/>
      <c r="O556" s="2116"/>
      <c r="P556" s="34"/>
      <c r="Q556" s="56"/>
      <c r="R556" s="34"/>
      <c r="S556" s="34"/>
      <c r="T556" s="34"/>
      <c r="U556" s="34"/>
      <c r="V556" s="34"/>
      <c r="W556" s="34"/>
      <c r="X556" s="34"/>
      <c r="Y556" s="34"/>
    </row>
    <row r="557" spans="1:25" ht="13.15" customHeight="1">
      <c r="A557" s="34"/>
      <c r="B557" s="2616" t="s">
        <v>157</v>
      </c>
      <c r="C557" s="2617"/>
      <c r="D557" s="2617"/>
      <c r="E557" s="2617"/>
      <c r="F557" s="2617"/>
      <c r="G557" s="2617"/>
      <c r="H557" s="2617"/>
      <c r="I557" s="2618"/>
      <c r="J557" s="2574"/>
      <c r="K557" s="2575"/>
      <c r="L557" s="2575"/>
      <c r="M557" s="2576"/>
      <c r="N557" s="34"/>
      <c r="O557" s="2116"/>
      <c r="P557" s="34"/>
      <c r="Q557" s="56"/>
      <c r="R557" s="34"/>
      <c r="S557" s="34"/>
      <c r="T557" s="34"/>
      <c r="U557" s="34"/>
      <c r="V557" s="34"/>
      <c r="W557" s="34"/>
      <c r="X557" s="34"/>
      <c r="Y557" s="34"/>
    </row>
    <row r="558" spans="1:25" ht="13.15" customHeight="1">
      <c r="A558" s="34"/>
      <c r="B558" s="2616" t="s">
        <v>72</v>
      </c>
      <c r="C558" s="2617"/>
      <c r="D558" s="2617"/>
      <c r="E558" s="2617"/>
      <c r="F558" s="2617"/>
      <c r="G558" s="2617"/>
      <c r="H558" s="2617"/>
      <c r="I558" s="2618"/>
      <c r="J558" s="2574">
        <v>0</v>
      </c>
      <c r="K558" s="2575"/>
      <c r="L558" s="2575"/>
      <c r="M558" s="2576"/>
      <c r="N558" s="34"/>
      <c r="O558" s="2116"/>
      <c r="P558" s="34"/>
      <c r="Q558" s="56"/>
      <c r="R558" s="34"/>
      <c r="S558" s="34"/>
      <c r="T558" s="34"/>
      <c r="U558" s="34"/>
      <c r="V558" s="34"/>
      <c r="W558" s="34"/>
      <c r="X558" s="34"/>
      <c r="Y558" s="34"/>
    </row>
    <row r="559" spans="1:25" ht="13.15" customHeight="1">
      <c r="A559" s="34"/>
      <c r="B559" s="2616" t="s">
        <v>706</v>
      </c>
      <c r="C559" s="2617"/>
      <c r="D559" s="2617"/>
      <c r="E559" s="2617"/>
      <c r="F559" s="2617"/>
      <c r="G559" s="2617"/>
      <c r="H559" s="2617"/>
      <c r="I559" s="2618"/>
      <c r="J559" s="2698">
        <v>1060</v>
      </c>
      <c r="K559" s="2699"/>
      <c r="L559" s="2699"/>
      <c r="M559" s="2700"/>
      <c r="N559" s="131"/>
      <c r="O559" s="2116"/>
      <c r="P559" s="34"/>
      <c r="Q559" s="56"/>
      <c r="R559" s="34"/>
      <c r="S559" s="34"/>
      <c r="T559" s="34"/>
      <c r="U559" s="34"/>
      <c r="V559" s="34"/>
      <c r="W559" s="34"/>
      <c r="X559" s="34"/>
      <c r="Y559" s="34"/>
    </row>
    <row r="560" spans="1:25" ht="13.15" customHeight="1">
      <c r="A560" s="34"/>
      <c r="B560" s="2616" t="s">
        <v>61</v>
      </c>
      <c r="C560" s="2617"/>
      <c r="D560" s="2617"/>
      <c r="E560" s="2617"/>
      <c r="F560" s="2617"/>
      <c r="G560" s="2617"/>
      <c r="H560" s="2617"/>
      <c r="I560" s="2618"/>
      <c r="J560" s="2574">
        <v>4776.5</v>
      </c>
      <c r="K560" s="2575"/>
      <c r="L560" s="2575"/>
      <c r="M560" s="2576"/>
      <c r="N560" s="34"/>
      <c r="O560" s="2116"/>
      <c r="P560" s="34"/>
      <c r="Q560" s="56"/>
      <c r="R560" s="34"/>
      <c r="S560" s="34"/>
      <c r="T560" s="34"/>
      <c r="U560" s="34"/>
      <c r="V560" s="34"/>
      <c r="W560" s="34"/>
      <c r="X560" s="34"/>
      <c r="Y560" s="34"/>
    </row>
    <row r="561" spans="1:25" ht="13.15" customHeight="1">
      <c r="A561" s="34"/>
      <c r="B561" s="2688" t="s">
        <v>62</v>
      </c>
      <c r="C561" s="2689"/>
      <c r="D561" s="2689"/>
      <c r="E561" s="2689"/>
      <c r="F561" s="2689"/>
      <c r="G561" s="2689"/>
      <c r="H561" s="2689"/>
      <c r="I561" s="2690"/>
      <c r="J561" s="2574">
        <v>17015.3</v>
      </c>
      <c r="K561" s="2575"/>
      <c r="L561" s="2575"/>
      <c r="M561" s="2576"/>
      <c r="N561" s="765"/>
      <c r="O561" s="2117"/>
      <c r="P561" s="34"/>
      <c r="Q561" s="56"/>
      <c r="R561" s="34"/>
      <c r="S561" s="34"/>
      <c r="T561" s="34"/>
      <c r="U561" s="34"/>
      <c r="V561" s="34"/>
      <c r="W561" s="34"/>
      <c r="X561" s="34"/>
      <c r="Y561" s="34"/>
    </row>
    <row r="562" spans="1:25" ht="13.9" customHeight="1" thickBot="1">
      <c r="A562" s="34"/>
      <c r="B562" s="2688" t="s">
        <v>431</v>
      </c>
      <c r="C562" s="2689"/>
      <c r="D562" s="2689"/>
      <c r="E562" s="2689"/>
      <c r="F562" s="2689"/>
      <c r="G562" s="2689"/>
      <c r="H562" s="2689"/>
      <c r="I562" s="2690"/>
      <c r="J562" s="2574">
        <v>7192.96</v>
      </c>
      <c r="K562" s="2575"/>
      <c r="L562" s="2575"/>
      <c r="M562" s="2576"/>
      <c r="N562" s="34"/>
      <c r="O562" s="2117"/>
      <c r="P562" s="34"/>
      <c r="Q562" s="56"/>
      <c r="R562" s="34"/>
      <c r="S562" s="34"/>
      <c r="T562" s="34"/>
      <c r="U562" s="34"/>
      <c r="V562" s="34"/>
      <c r="W562" s="34"/>
      <c r="X562" s="34"/>
      <c r="Y562" s="34"/>
    </row>
    <row r="563" spans="1:25" ht="13.9" customHeight="1" thickBot="1">
      <c r="A563" s="34"/>
      <c r="B563" s="2691" t="s">
        <v>19</v>
      </c>
      <c r="C563" s="2692"/>
      <c r="D563" s="2692"/>
      <c r="E563" s="2692"/>
      <c r="F563" s="2693"/>
      <c r="G563" s="2693"/>
      <c r="H563" s="2693"/>
      <c r="I563" s="2694"/>
      <c r="J563" s="2695">
        <f>SUM(J564:M564)</f>
        <v>0</v>
      </c>
      <c r="K563" s="2696"/>
      <c r="L563" s="2696"/>
      <c r="M563" s="2697"/>
      <c r="N563" s="34"/>
      <c r="O563" s="2116"/>
      <c r="P563" s="34"/>
      <c r="Q563" s="56"/>
      <c r="R563" s="34"/>
      <c r="S563" s="34"/>
      <c r="T563" s="34"/>
      <c r="U563" s="34"/>
      <c r="V563" s="34"/>
      <c r="W563" s="34"/>
      <c r="X563" s="34"/>
      <c r="Y563" s="34"/>
    </row>
    <row r="564" spans="1:25" ht="13.9" customHeight="1" thickBot="1">
      <c r="A564" s="34"/>
      <c r="B564" s="2676" t="s">
        <v>63</v>
      </c>
      <c r="C564" s="2677"/>
      <c r="D564" s="2677"/>
      <c r="E564" s="2677"/>
      <c r="F564" s="2678"/>
      <c r="G564" s="2678"/>
      <c r="H564" s="2678"/>
      <c r="I564" s="2679"/>
      <c r="J564" s="2575"/>
      <c r="K564" s="2575"/>
      <c r="L564" s="2575"/>
      <c r="M564" s="2576"/>
      <c r="N564" s="2107"/>
      <c r="O564" s="2116"/>
      <c r="P564" s="34"/>
      <c r="Q564" s="56"/>
      <c r="R564" s="34"/>
      <c r="S564" s="34"/>
      <c r="T564" s="34"/>
      <c r="U564" s="34"/>
      <c r="V564" s="34"/>
      <c r="W564" s="34"/>
      <c r="X564" s="34"/>
      <c r="Y564" s="34"/>
    </row>
    <row r="565" spans="1:25" ht="13.9" customHeight="1" thickBot="1">
      <c r="A565" s="34"/>
      <c r="B565" s="2680" t="s">
        <v>20</v>
      </c>
      <c r="C565" s="2681"/>
      <c r="D565" s="2681"/>
      <c r="E565" s="2681"/>
      <c r="F565" s="2600"/>
      <c r="G565" s="2600"/>
      <c r="H565" s="2600"/>
      <c r="I565" s="2601"/>
      <c r="J565" s="2682">
        <f>J563+J555</f>
        <v>30170.059999999998</v>
      </c>
      <c r="K565" s="2682"/>
      <c r="L565" s="2682"/>
      <c r="M565" s="2683"/>
      <c r="N565" s="2107"/>
      <c r="O565" s="2116"/>
      <c r="P565" s="34"/>
      <c r="Q565" s="56"/>
      <c r="R565" s="34"/>
      <c r="S565" s="34"/>
      <c r="T565" s="34"/>
      <c r="U565" s="34"/>
      <c r="V565" s="34"/>
      <c r="W565" s="34"/>
      <c r="X565" s="34"/>
      <c r="Y565" s="34"/>
    </row>
  </sheetData>
  <mergeCells count="586">
    <mergeCell ref="P4:S4"/>
    <mergeCell ref="J5:J6"/>
    <mergeCell ref="K5:L5"/>
    <mergeCell ref="M5:M6"/>
    <mergeCell ref="P5:P6"/>
    <mergeCell ref="Q5:S5"/>
    <mergeCell ref="P1:S1"/>
    <mergeCell ref="F3:Y3"/>
    <mergeCell ref="A4:A6"/>
    <mergeCell ref="B4:B6"/>
    <mergeCell ref="F4:F6"/>
    <mergeCell ref="G4:G6"/>
    <mergeCell ref="H4:H6"/>
    <mergeCell ref="I4:I6"/>
    <mergeCell ref="J4:M4"/>
    <mergeCell ref="N4:N6"/>
    <mergeCell ref="O4:O6"/>
    <mergeCell ref="A15:A20"/>
    <mergeCell ref="B15:B20"/>
    <mergeCell ref="C15:E20"/>
    <mergeCell ref="F15:F20"/>
    <mergeCell ref="G15:G20"/>
    <mergeCell ref="H15:H20"/>
    <mergeCell ref="A7:S7"/>
    <mergeCell ref="B8:S8"/>
    <mergeCell ref="A9:A14"/>
    <mergeCell ref="B9:B14"/>
    <mergeCell ref="C9:E14"/>
    <mergeCell ref="F9:F14"/>
    <mergeCell ref="G9:G14"/>
    <mergeCell ref="H9:H14"/>
    <mergeCell ref="A27:A32"/>
    <mergeCell ref="B27:B32"/>
    <mergeCell ref="C27:E32"/>
    <mergeCell ref="F27:F32"/>
    <mergeCell ref="G27:G32"/>
    <mergeCell ref="H27:H32"/>
    <mergeCell ref="P27:P28"/>
    <mergeCell ref="A21:A26"/>
    <mergeCell ref="B21:B26"/>
    <mergeCell ref="C21:E26"/>
    <mergeCell ref="F21:F26"/>
    <mergeCell ref="G21:G26"/>
    <mergeCell ref="H21:H26"/>
    <mergeCell ref="P22:P23"/>
    <mergeCell ref="P34:P35"/>
    <mergeCell ref="A39:A44"/>
    <mergeCell ref="B39:B44"/>
    <mergeCell ref="C39:E44"/>
    <mergeCell ref="F39:F44"/>
    <mergeCell ref="G39:G44"/>
    <mergeCell ref="H39:H44"/>
    <mergeCell ref="P39:P40"/>
    <mergeCell ref="A33:A38"/>
    <mergeCell ref="B33:B38"/>
    <mergeCell ref="C33:E38"/>
    <mergeCell ref="F33:F38"/>
    <mergeCell ref="G33:G38"/>
    <mergeCell ref="H33:H38"/>
    <mergeCell ref="A51:A56"/>
    <mergeCell ref="B51:B56"/>
    <mergeCell ref="C51:E56"/>
    <mergeCell ref="F51:F56"/>
    <mergeCell ref="G51:G56"/>
    <mergeCell ref="H51:H56"/>
    <mergeCell ref="A45:A50"/>
    <mergeCell ref="B45:B50"/>
    <mergeCell ref="C45:E50"/>
    <mergeCell ref="F45:F50"/>
    <mergeCell ref="G45:G50"/>
    <mergeCell ref="H45:H50"/>
    <mergeCell ref="B63:B68"/>
    <mergeCell ref="C63:E68"/>
    <mergeCell ref="F63:F68"/>
    <mergeCell ref="G63:G68"/>
    <mergeCell ref="H63:H68"/>
    <mergeCell ref="B69:I69"/>
    <mergeCell ref="A57:A62"/>
    <mergeCell ref="B57:B62"/>
    <mergeCell ref="C57:E62"/>
    <mergeCell ref="F57:F62"/>
    <mergeCell ref="G57:G62"/>
    <mergeCell ref="H57:H62"/>
    <mergeCell ref="A77:A82"/>
    <mergeCell ref="B77:B82"/>
    <mergeCell ref="C77:E82"/>
    <mergeCell ref="F77:F82"/>
    <mergeCell ref="G77:G82"/>
    <mergeCell ref="H77:H82"/>
    <mergeCell ref="B70:S70"/>
    <mergeCell ref="A71:A76"/>
    <mergeCell ref="B71:B76"/>
    <mergeCell ref="C71:E76"/>
    <mergeCell ref="F71:F76"/>
    <mergeCell ref="G71:G76"/>
    <mergeCell ref="H71:H76"/>
    <mergeCell ref="A95:A100"/>
    <mergeCell ref="B95:B100"/>
    <mergeCell ref="C95:E100"/>
    <mergeCell ref="F95:F100"/>
    <mergeCell ref="G95:G100"/>
    <mergeCell ref="H95:H100"/>
    <mergeCell ref="P83:P84"/>
    <mergeCell ref="A89:A94"/>
    <mergeCell ref="B89:B94"/>
    <mergeCell ref="C89:E94"/>
    <mergeCell ref="F89:F94"/>
    <mergeCell ref="G89:G94"/>
    <mergeCell ref="H89:H94"/>
    <mergeCell ref="A83:A88"/>
    <mergeCell ref="B83:B88"/>
    <mergeCell ref="C83:E88"/>
    <mergeCell ref="F83:F88"/>
    <mergeCell ref="G83:G88"/>
    <mergeCell ref="H83:H88"/>
    <mergeCell ref="A107:A112"/>
    <mergeCell ref="B107:B112"/>
    <mergeCell ref="C107:E112"/>
    <mergeCell ref="F107:F112"/>
    <mergeCell ref="G107:G112"/>
    <mergeCell ref="H107:H112"/>
    <mergeCell ref="A101:A106"/>
    <mergeCell ref="B101:B106"/>
    <mergeCell ref="C101:E106"/>
    <mergeCell ref="F101:F106"/>
    <mergeCell ref="G101:G106"/>
    <mergeCell ref="H101:H106"/>
    <mergeCell ref="A119:A122"/>
    <mergeCell ref="B119:B122"/>
    <mergeCell ref="C119:E122"/>
    <mergeCell ref="F119:F122"/>
    <mergeCell ref="G119:G122"/>
    <mergeCell ref="H119:H122"/>
    <mergeCell ref="A113:A118"/>
    <mergeCell ref="B113:B118"/>
    <mergeCell ref="C113:E118"/>
    <mergeCell ref="F113:F118"/>
    <mergeCell ref="G113:G118"/>
    <mergeCell ref="H113:H118"/>
    <mergeCell ref="A129:A132"/>
    <mergeCell ref="B129:B132"/>
    <mergeCell ref="C129:E132"/>
    <mergeCell ref="F129:F132"/>
    <mergeCell ref="G129:G132"/>
    <mergeCell ref="H129:H132"/>
    <mergeCell ref="A123:A128"/>
    <mergeCell ref="B123:B128"/>
    <mergeCell ref="C123:E128"/>
    <mergeCell ref="F123:F128"/>
    <mergeCell ref="G123:G128"/>
    <mergeCell ref="H123:H128"/>
    <mergeCell ref="A139:A144"/>
    <mergeCell ref="B139:B144"/>
    <mergeCell ref="C139:E144"/>
    <mergeCell ref="F139:F144"/>
    <mergeCell ref="G139:G144"/>
    <mergeCell ref="H139:H144"/>
    <mergeCell ref="A133:A138"/>
    <mergeCell ref="B133:B138"/>
    <mergeCell ref="C133:E138"/>
    <mergeCell ref="F133:F138"/>
    <mergeCell ref="G133:G138"/>
    <mergeCell ref="H133:H138"/>
    <mergeCell ref="A157:A162"/>
    <mergeCell ref="B157:B162"/>
    <mergeCell ref="C157:E162"/>
    <mergeCell ref="F157:F162"/>
    <mergeCell ref="G157:G162"/>
    <mergeCell ref="H157:H162"/>
    <mergeCell ref="C145:E150"/>
    <mergeCell ref="F145:F150"/>
    <mergeCell ref="G145:G150"/>
    <mergeCell ref="H145:H150"/>
    <mergeCell ref="A151:A156"/>
    <mergeCell ref="B151:B156"/>
    <mergeCell ref="C151:E156"/>
    <mergeCell ref="F151:F156"/>
    <mergeCell ref="G151:G156"/>
    <mergeCell ref="H151:H156"/>
    <mergeCell ref="H168:H173"/>
    <mergeCell ref="A174:A179"/>
    <mergeCell ref="B174:B179"/>
    <mergeCell ref="C174:E179"/>
    <mergeCell ref="F174:F179"/>
    <mergeCell ref="G174:G179"/>
    <mergeCell ref="H174:H179"/>
    <mergeCell ref="A163:A167"/>
    <mergeCell ref="B163:B167"/>
    <mergeCell ref="F163:F167"/>
    <mergeCell ref="G163:G167"/>
    <mergeCell ref="H163:H167"/>
    <mergeCell ref="A168:A173"/>
    <mergeCell ref="B168:B173"/>
    <mergeCell ref="C168:E173"/>
    <mergeCell ref="F168:F173"/>
    <mergeCell ref="G168:G173"/>
    <mergeCell ref="A186:A191"/>
    <mergeCell ref="B186:B191"/>
    <mergeCell ref="C186:E191"/>
    <mergeCell ref="F186:F191"/>
    <mergeCell ref="G186:G191"/>
    <mergeCell ref="H186:H191"/>
    <mergeCell ref="A180:A185"/>
    <mergeCell ref="B180:B185"/>
    <mergeCell ref="C180:E185"/>
    <mergeCell ref="F180:F185"/>
    <mergeCell ref="G180:G185"/>
    <mergeCell ref="H180:H185"/>
    <mergeCell ref="A198:A203"/>
    <mergeCell ref="B198:B203"/>
    <mergeCell ref="C198:E203"/>
    <mergeCell ref="F198:F203"/>
    <mergeCell ref="G198:G203"/>
    <mergeCell ref="H198:H203"/>
    <mergeCell ref="A192:A197"/>
    <mergeCell ref="B192:B197"/>
    <mergeCell ref="C192:E197"/>
    <mergeCell ref="F192:F197"/>
    <mergeCell ref="G192:G197"/>
    <mergeCell ref="H192:H197"/>
    <mergeCell ref="C204:E209"/>
    <mergeCell ref="F204:F209"/>
    <mergeCell ref="G204:G209"/>
    <mergeCell ref="H204:H209"/>
    <mergeCell ref="A210:A215"/>
    <mergeCell ref="B210:B215"/>
    <mergeCell ref="C210:E215"/>
    <mergeCell ref="F210:F215"/>
    <mergeCell ref="G210:G215"/>
    <mergeCell ref="H210:H215"/>
    <mergeCell ref="C216:E221"/>
    <mergeCell ref="F216:F221"/>
    <mergeCell ref="G216:G221"/>
    <mergeCell ref="H216:H221"/>
    <mergeCell ref="A222:A227"/>
    <mergeCell ref="B222:B227"/>
    <mergeCell ref="C222:E227"/>
    <mergeCell ref="F222:F227"/>
    <mergeCell ref="G222:G227"/>
    <mergeCell ref="H222:H227"/>
    <mergeCell ref="A234:A239"/>
    <mergeCell ref="B234:B239"/>
    <mergeCell ref="C234:E239"/>
    <mergeCell ref="F234:F239"/>
    <mergeCell ref="G234:G239"/>
    <mergeCell ref="H234:H239"/>
    <mergeCell ref="A228:A233"/>
    <mergeCell ref="B228:B233"/>
    <mergeCell ref="C228:E233"/>
    <mergeCell ref="F228:F233"/>
    <mergeCell ref="G228:G233"/>
    <mergeCell ref="H228:H233"/>
    <mergeCell ref="H252:H257"/>
    <mergeCell ref="A258:A263"/>
    <mergeCell ref="B258:B263"/>
    <mergeCell ref="F258:F263"/>
    <mergeCell ref="G258:G263"/>
    <mergeCell ref="H258:H263"/>
    <mergeCell ref="P240:P241"/>
    <mergeCell ref="B248:I248"/>
    <mergeCell ref="A249:I249"/>
    <mergeCell ref="A250:S250"/>
    <mergeCell ref="B251:S251"/>
    <mergeCell ref="A252:A257"/>
    <mergeCell ref="B252:B257"/>
    <mergeCell ref="C252:E257"/>
    <mergeCell ref="F252:F257"/>
    <mergeCell ref="G252:G257"/>
    <mergeCell ref="A240:A245"/>
    <mergeCell ref="B240:B245"/>
    <mergeCell ref="C240:E245"/>
    <mergeCell ref="F240:F245"/>
    <mergeCell ref="G240:G245"/>
    <mergeCell ref="H240:H245"/>
    <mergeCell ref="F246:F247"/>
    <mergeCell ref="G246:G247"/>
    <mergeCell ref="A270:A275"/>
    <mergeCell ref="B270:B275"/>
    <mergeCell ref="C270:E275"/>
    <mergeCell ref="F270:F275"/>
    <mergeCell ref="G270:G275"/>
    <mergeCell ref="H270:H275"/>
    <mergeCell ref="A264:A269"/>
    <mergeCell ref="B264:B269"/>
    <mergeCell ref="C264:E269"/>
    <mergeCell ref="F264:F269"/>
    <mergeCell ref="G264:G269"/>
    <mergeCell ref="H264:H269"/>
    <mergeCell ref="A282:A287"/>
    <mergeCell ref="B282:B287"/>
    <mergeCell ref="C282:E287"/>
    <mergeCell ref="F282:F287"/>
    <mergeCell ref="G282:G287"/>
    <mergeCell ref="H282:H287"/>
    <mergeCell ref="A276:A281"/>
    <mergeCell ref="B276:B281"/>
    <mergeCell ref="C276:E281"/>
    <mergeCell ref="F276:F281"/>
    <mergeCell ref="G276:G281"/>
    <mergeCell ref="H276:H281"/>
    <mergeCell ref="H294:H297"/>
    <mergeCell ref="A298:A303"/>
    <mergeCell ref="B298:B303"/>
    <mergeCell ref="F298:F303"/>
    <mergeCell ref="G298:G303"/>
    <mergeCell ref="H298:H303"/>
    <mergeCell ref="B288:B293"/>
    <mergeCell ref="C288:E293"/>
    <mergeCell ref="F288:F293"/>
    <mergeCell ref="G288:G293"/>
    <mergeCell ref="A294:A297"/>
    <mergeCell ref="B294:B297"/>
    <mergeCell ref="C294:E297"/>
    <mergeCell ref="F294:F297"/>
    <mergeCell ref="G294:G297"/>
    <mergeCell ref="A304:A307"/>
    <mergeCell ref="B304:B307"/>
    <mergeCell ref="F304:F307"/>
    <mergeCell ref="G304:G307"/>
    <mergeCell ref="H304:H307"/>
    <mergeCell ref="A308:A312"/>
    <mergeCell ref="B308:B312"/>
    <mergeCell ref="F308:F312"/>
    <mergeCell ref="G308:G312"/>
    <mergeCell ref="H308:H312"/>
    <mergeCell ref="A319:A324"/>
    <mergeCell ref="B319:B324"/>
    <mergeCell ref="C319:E324"/>
    <mergeCell ref="F319:F324"/>
    <mergeCell ref="G319:G324"/>
    <mergeCell ref="H319:H324"/>
    <mergeCell ref="A313:A318"/>
    <mergeCell ref="B313:B318"/>
    <mergeCell ref="C313:E318"/>
    <mergeCell ref="F313:F318"/>
    <mergeCell ref="G313:G318"/>
    <mergeCell ref="H313:H318"/>
    <mergeCell ref="H329:H334"/>
    <mergeCell ref="A335:A340"/>
    <mergeCell ref="B335:B340"/>
    <mergeCell ref="C335:E340"/>
    <mergeCell ref="F335:F340"/>
    <mergeCell ref="G335:G340"/>
    <mergeCell ref="H335:H340"/>
    <mergeCell ref="F325:F328"/>
    <mergeCell ref="B326:B328"/>
    <mergeCell ref="A329:A334"/>
    <mergeCell ref="B329:B334"/>
    <mergeCell ref="F329:F334"/>
    <mergeCell ref="G329:G334"/>
    <mergeCell ref="A341:A346"/>
    <mergeCell ref="B341:E346"/>
    <mergeCell ref="F341:F346"/>
    <mergeCell ref="G341:G346"/>
    <mergeCell ref="H341:H346"/>
    <mergeCell ref="A347:A352"/>
    <mergeCell ref="B347:E352"/>
    <mergeCell ref="F347:F352"/>
    <mergeCell ref="G347:G352"/>
    <mergeCell ref="H347:H352"/>
    <mergeCell ref="A362:A367"/>
    <mergeCell ref="B362:B367"/>
    <mergeCell ref="C362:E367"/>
    <mergeCell ref="F362:F367"/>
    <mergeCell ref="G362:G367"/>
    <mergeCell ref="H362:H367"/>
    <mergeCell ref="B353:I353"/>
    <mergeCell ref="B354:S354"/>
    <mergeCell ref="A355:A361"/>
    <mergeCell ref="B355:B361"/>
    <mergeCell ref="C355:E361"/>
    <mergeCell ref="F355:F361"/>
    <mergeCell ref="G355:G361"/>
    <mergeCell ref="H355:H361"/>
    <mergeCell ref="A374:A379"/>
    <mergeCell ref="B374:B379"/>
    <mergeCell ref="C374:E379"/>
    <mergeCell ref="F374:F379"/>
    <mergeCell ref="G374:G379"/>
    <mergeCell ref="H374:H379"/>
    <mergeCell ref="A368:A373"/>
    <mergeCell ref="B368:B373"/>
    <mergeCell ref="C368:E373"/>
    <mergeCell ref="F368:F373"/>
    <mergeCell ref="G368:G373"/>
    <mergeCell ref="H368:H373"/>
    <mergeCell ref="A386:A391"/>
    <mergeCell ref="B386:B391"/>
    <mergeCell ref="C386:E391"/>
    <mergeCell ref="F386:F391"/>
    <mergeCell ref="G386:G391"/>
    <mergeCell ref="H386:H391"/>
    <mergeCell ref="A380:A385"/>
    <mergeCell ref="B380:B385"/>
    <mergeCell ref="C380:E385"/>
    <mergeCell ref="F380:F385"/>
    <mergeCell ref="G380:G385"/>
    <mergeCell ref="H380:H385"/>
    <mergeCell ref="A392:A396"/>
    <mergeCell ref="B392:B396"/>
    <mergeCell ref="F392:F396"/>
    <mergeCell ref="G392:G396"/>
    <mergeCell ref="H392:H396"/>
    <mergeCell ref="A397:A401"/>
    <mergeCell ref="B397:B401"/>
    <mergeCell ref="F397:F401"/>
    <mergeCell ref="G397:G401"/>
    <mergeCell ref="H397:H401"/>
    <mergeCell ref="A408:A413"/>
    <mergeCell ref="B408:B413"/>
    <mergeCell ref="C408:E413"/>
    <mergeCell ref="F408:F413"/>
    <mergeCell ref="G408:G413"/>
    <mergeCell ref="H408:H413"/>
    <mergeCell ref="A402:A407"/>
    <mergeCell ref="B402:B407"/>
    <mergeCell ref="C402:E407"/>
    <mergeCell ref="F402:F407"/>
    <mergeCell ref="G402:G407"/>
    <mergeCell ref="H402:H407"/>
    <mergeCell ref="A414:A417"/>
    <mergeCell ref="B414:B417"/>
    <mergeCell ref="F414:F417"/>
    <mergeCell ref="G414:G417"/>
    <mergeCell ref="H414:H417"/>
    <mergeCell ref="A418:A422"/>
    <mergeCell ref="B418:B422"/>
    <mergeCell ref="F418:F422"/>
    <mergeCell ref="G418:G422"/>
    <mergeCell ref="H418:H422"/>
    <mergeCell ref="A423:A427"/>
    <mergeCell ref="B423:B427"/>
    <mergeCell ref="F423:F427"/>
    <mergeCell ref="G423:G427"/>
    <mergeCell ref="H423:H427"/>
    <mergeCell ref="A428:A432"/>
    <mergeCell ref="B428:B432"/>
    <mergeCell ref="F428:F432"/>
    <mergeCell ref="G428:G432"/>
    <mergeCell ref="H428:H432"/>
    <mergeCell ref="A433:A437"/>
    <mergeCell ref="B433:B437"/>
    <mergeCell ref="F433:F437"/>
    <mergeCell ref="G433:G437"/>
    <mergeCell ref="H433:H437"/>
    <mergeCell ref="A438:A442"/>
    <mergeCell ref="B438:B442"/>
    <mergeCell ref="F438:F442"/>
    <mergeCell ref="G438:G442"/>
    <mergeCell ref="H438:H442"/>
    <mergeCell ref="H453:H457"/>
    <mergeCell ref="A458:A461"/>
    <mergeCell ref="B458:B461"/>
    <mergeCell ref="F458:F461"/>
    <mergeCell ref="G458:G461"/>
    <mergeCell ref="H458:H461"/>
    <mergeCell ref="A443:A447"/>
    <mergeCell ref="B443:B447"/>
    <mergeCell ref="F443:F447"/>
    <mergeCell ref="G443:G447"/>
    <mergeCell ref="H443:H447"/>
    <mergeCell ref="A448:A452"/>
    <mergeCell ref="B448:B452"/>
    <mergeCell ref="F448:F452"/>
    <mergeCell ref="G448:G452"/>
    <mergeCell ref="H448:H452"/>
    <mergeCell ref="F462:F465"/>
    <mergeCell ref="G462:G465"/>
    <mergeCell ref="A466:A471"/>
    <mergeCell ref="B466:B471"/>
    <mergeCell ref="C466:E471"/>
    <mergeCell ref="F466:F471"/>
    <mergeCell ref="G466:G470"/>
    <mergeCell ref="A453:A457"/>
    <mergeCell ref="B453:B457"/>
    <mergeCell ref="F453:F457"/>
    <mergeCell ref="G453:G457"/>
    <mergeCell ref="A474:A477"/>
    <mergeCell ref="B474:B477"/>
    <mergeCell ref="C474:E477"/>
    <mergeCell ref="F474:F477"/>
    <mergeCell ref="G474:G477"/>
    <mergeCell ref="H474:H477"/>
    <mergeCell ref="H466:H470"/>
    <mergeCell ref="P466:P467"/>
    <mergeCell ref="A472:A473"/>
    <mergeCell ref="B472:B473"/>
    <mergeCell ref="C472:E473"/>
    <mergeCell ref="F472:F473"/>
    <mergeCell ref="G472:G473"/>
    <mergeCell ref="H472:H473"/>
    <mergeCell ref="F486:F489"/>
    <mergeCell ref="G486:G489"/>
    <mergeCell ref="H486:H489"/>
    <mergeCell ref="A490:A493"/>
    <mergeCell ref="B490:B493"/>
    <mergeCell ref="F490:F493"/>
    <mergeCell ref="G490:G493"/>
    <mergeCell ref="H490:H493"/>
    <mergeCell ref="A478:A481"/>
    <mergeCell ref="B478:B481"/>
    <mergeCell ref="F478:F481"/>
    <mergeCell ref="G478:G481"/>
    <mergeCell ref="H478:H481"/>
    <mergeCell ref="A482:A485"/>
    <mergeCell ref="B482:B485"/>
    <mergeCell ref="F482:F485"/>
    <mergeCell ref="G482:G485"/>
    <mergeCell ref="H482:H485"/>
    <mergeCell ref="A494:A497"/>
    <mergeCell ref="B494:B497"/>
    <mergeCell ref="F494:F497"/>
    <mergeCell ref="G494:G497"/>
    <mergeCell ref="H494:H497"/>
    <mergeCell ref="A498:A503"/>
    <mergeCell ref="B498:B503"/>
    <mergeCell ref="C498:E503"/>
    <mergeCell ref="F498:F503"/>
    <mergeCell ref="G498:G503"/>
    <mergeCell ref="A510:A515"/>
    <mergeCell ref="B510:B515"/>
    <mergeCell ref="C510:E515"/>
    <mergeCell ref="F510:F515"/>
    <mergeCell ref="G510:G515"/>
    <mergeCell ref="H510:H515"/>
    <mergeCell ref="H498:H503"/>
    <mergeCell ref="A504:A509"/>
    <mergeCell ref="B504:B509"/>
    <mergeCell ref="C504:E509"/>
    <mergeCell ref="F504:F509"/>
    <mergeCell ref="G504:G509"/>
    <mergeCell ref="H504:H509"/>
    <mergeCell ref="B516:I516"/>
    <mergeCell ref="A517:I517"/>
    <mergeCell ref="B520:S520"/>
    <mergeCell ref="A522:A527"/>
    <mergeCell ref="B522:B527"/>
    <mergeCell ref="C522:E527"/>
    <mergeCell ref="F522:F527"/>
    <mergeCell ref="G522:G527"/>
    <mergeCell ref="H522:H527"/>
    <mergeCell ref="P538:S538"/>
    <mergeCell ref="B554:I554"/>
    <mergeCell ref="J554:M554"/>
    <mergeCell ref="A528:A533"/>
    <mergeCell ref="B528:B533"/>
    <mergeCell ref="C528:E533"/>
    <mergeCell ref="F528:F533"/>
    <mergeCell ref="G528:G533"/>
    <mergeCell ref="H528:H533"/>
    <mergeCell ref="B560:I560"/>
    <mergeCell ref="J560:M560"/>
    <mergeCell ref="B555:I555"/>
    <mergeCell ref="J555:M555"/>
    <mergeCell ref="B556:I556"/>
    <mergeCell ref="J556:M556"/>
    <mergeCell ref="B557:I557"/>
    <mergeCell ref="J557:M557"/>
    <mergeCell ref="B534:I534"/>
    <mergeCell ref="A535:I535"/>
    <mergeCell ref="H536:I536"/>
    <mergeCell ref="A538:I538"/>
    <mergeCell ref="H246:H247"/>
    <mergeCell ref="P246:P247"/>
    <mergeCell ref="A246:A247"/>
    <mergeCell ref="B246:B247"/>
    <mergeCell ref="C246:E247"/>
    <mergeCell ref="P101:P102"/>
    <mergeCell ref="B564:I564"/>
    <mergeCell ref="J564:M564"/>
    <mergeCell ref="B565:I565"/>
    <mergeCell ref="J565:M565"/>
    <mergeCell ref="P134:P135"/>
    <mergeCell ref="P152:P153"/>
    <mergeCell ref="P319:P320"/>
    <mergeCell ref="P528:P529"/>
    <mergeCell ref="B561:I561"/>
    <mergeCell ref="J561:M561"/>
    <mergeCell ref="B562:I562"/>
    <mergeCell ref="J562:M562"/>
    <mergeCell ref="B563:I563"/>
    <mergeCell ref="J563:M563"/>
    <mergeCell ref="B558:I558"/>
    <mergeCell ref="J558:M558"/>
    <mergeCell ref="B559:I559"/>
    <mergeCell ref="J559:M559"/>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selection activeCell="R25" sqref="R25"/>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5.6" customHeight="1">
      <c r="A1" s="33"/>
      <c r="B1" s="33"/>
      <c r="C1" s="33"/>
      <c r="D1" s="33"/>
      <c r="E1" s="33"/>
      <c r="F1" s="33"/>
      <c r="G1" s="33"/>
      <c r="H1" s="33"/>
      <c r="I1" s="33"/>
      <c r="J1" s="33"/>
      <c r="K1" s="33"/>
      <c r="L1" s="33"/>
      <c r="M1" s="33"/>
      <c r="N1" s="2828" t="s">
        <v>770</v>
      </c>
      <c r="O1" s="2852"/>
      <c r="P1" s="33"/>
      <c r="Q1" s="33"/>
      <c r="R1" s="33"/>
      <c r="S1" s="33"/>
      <c r="T1" s="33"/>
      <c r="U1" s="33"/>
      <c r="V1" s="33"/>
      <c r="W1" s="33"/>
    </row>
    <row r="2" spans="1:23">
      <c r="A2" s="408"/>
      <c r="B2" s="408"/>
      <c r="C2" s="408"/>
      <c r="D2" s="224"/>
      <c r="E2" s="224" t="s">
        <v>721</v>
      </c>
      <c r="F2" s="224"/>
      <c r="G2" s="831"/>
      <c r="H2" s="224"/>
      <c r="I2" s="224"/>
      <c r="J2" s="224"/>
      <c r="K2" s="224"/>
      <c r="L2" s="832"/>
      <c r="M2" s="833"/>
      <c r="N2" s="833"/>
      <c r="O2" s="833"/>
      <c r="P2" s="833"/>
      <c r="Q2" s="833"/>
      <c r="R2" s="224"/>
      <c r="S2" s="224"/>
      <c r="T2" s="224"/>
      <c r="U2" s="224"/>
      <c r="V2" s="224"/>
      <c r="W2" s="224"/>
    </row>
    <row r="3" spans="1:23" ht="13.5" thickBot="1">
      <c r="A3" s="32"/>
      <c r="B3" s="9"/>
      <c r="C3" s="9"/>
      <c r="D3" s="2853" t="s">
        <v>33</v>
      </c>
      <c r="E3" s="2853"/>
      <c r="F3" s="2853"/>
      <c r="G3" s="2853"/>
      <c r="H3" s="2853"/>
      <c r="I3" s="2853"/>
      <c r="J3" s="2853"/>
      <c r="K3" s="2853"/>
      <c r="L3" s="2853"/>
      <c r="M3" s="2853"/>
      <c r="N3" s="2853"/>
      <c r="O3" s="2853"/>
      <c r="P3" s="2853"/>
      <c r="Q3" s="2853"/>
      <c r="R3" s="2853"/>
      <c r="S3" s="2853"/>
      <c r="T3" s="2853"/>
      <c r="U3" s="2853"/>
      <c r="V3" s="2853"/>
      <c r="W3" s="2853"/>
    </row>
    <row r="4" spans="1:23">
      <c r="A4" s="2854" t="s">
        <v>0</v>
      </c>
      <c r="B4" s="2857" t="s">
        <v>1</v>
      </c>
      <c r="C4" s="2857" t="s">
        <v>2</v>
      </c>
      <c r="D4" s="2849" t="s">
        <v>3</v>
      </c>
      <c r="E4" s="2860" t="s">
        <v>4</v>
      </c>
      <c r="F4" s="2863" t="s">
        <v>5</v>
      </c>
      <c r="G4" s="2860" t="s">
        <v>6</v>
      </c>
      <c r="H4" s="2866" t="s">
        <v>325</v>
      </c>
      <c r="I4" s="2867"/>
      <c r="J4" s="2867"/>
      <c r="K4" s="2868"/>
      <c r="L4" s="2869" t="s">
        <v>262</v>
      </c>
      <c r="M4" s="2860" t="s">
        <v>396</v>
      </c>
      <c r="N4" s="2872" t="s">
        <v>21</v>
      </c>
      <c r="O4" s="2873"/>
      <c r="P4" s="2873"/>
      <c r="Q4" s="2874"/>
      <c r="R4" s="408"/>
      <c r="S4" s="408"/>
      <c r="T4" s="408"/>
      <c r="U4" s="408"/>
      <c r="V4" s="408"/>
      <c r="W4" s="408"/>
    </row>
    <row r="5" spans="1:23">
      <c r="A5" s="2855"/>
      <c r="B5" s="2858"/>
      <c r="C5" s="2858"/>
      <c r="D5" s="2850"/>
      <c r="E5" s="2861"/>
      <c r="F5" s="2864"/>
      <c r="G5" s="2861"/>
      <c r="H5" s="2875" t="s">
        <v>7</v>
      </c>
      <c r="I5" s="2877" t="s">
        <v>8</v>
      </c>
      <c r="J5" s="2877"/>
      <c r="K5" s="2878" t="s">
        <v>75</v>
      </c>
      <c r="L5" s="2870"/>
      <c r="M5" s="2861"/>
      <c r="N5" s="2657" t="s">
        <v>32</v>
      </c>
      <c r="O5" s="2880" t="s">
        <v>9</v>
      </c>
      <c r="P5" s="2880"/>
      <c r="Q5" s="2881"/>
      <c r="R5" s="408"/>
      <c r="S5" s="408"/>
      <c r="T5" s="408"/>
      <c r="U5" s="408"/>
      <c r="V5" s="408"/>
      <c r="W5" s="408"/>
    </row>
    <row r="6" spans="1:23" ht="166.9" customHeight="1" thickBot="1">
      <c r="A6" s="2856"/>
      <c r="B6" s="2859"/>
      <c r="C6" s="2859"/>
      <c r="D6" s="2851"/>
      <c r="E6" s="2862"/>
      <c r="F6" s="2865"/>
      <c r="G6" s="2862"/>
      <c r="H6" s="2876"/>
      <c r="I6" s="834" t="s">
        <v>7</v>
      </c>
      <c r="J6" s="834" t="s">
        <v>10</v>
      </c>
      <c r="K6" s="2879"/>
      <c r="L6" s="2871"/>
      <c r="M6" s="2862"/>
      <c r="N6" s="2658"/>
      <c r="O6" s="835" t="s">
        <v>233</v>
      </c>
      <c r="P6" s="835" t="s">
        <v>261</v>
      </c>
      <c r="Q6" s="836" t="s">
        <v>326</v>
      </c>
      <c r="R6" s="408"/>
      <c r="S6" s="408"/>
      <c r="T6" s="408"/>
      <c r="U6" s="408"/>
      <c r="V6" s="408"/>
      <c r="W6" s="408"/>
    </row>
    <row r="7" spans="1:23" ht="13.5" thickBot="1">
      <c r="A7" s="38" t="s">
        <v>13</v>
      </c>
      <c r="B7" s="2884" t="s">
        <v>722</v>
      </c>
      <c r="C7" s="2885"/>
      <c r="D7" s="2885"/>
      <c r="E7" s="2885"/>
      <c r="F7" s="2885"/>
      <c r="G7" s="2885"/>
      <c r="H7" s="2885"/>
      <c r="I7" s="2885"/>
      <c r="J7" s="2885"/>
      <c r="K7" s="2885"/>
      <c r="L7" s="2885"/>
      <c r="M7" s="2885"/>
      <c r="N7" s="2885"/>
      <c r="O7" s="2885"/>
      <c r="P7" s="2885"/>
      <c r="Q7" s="2886"/>
      <c r="R7" s="408"/>
      <c r="S7" s="408"/>
      <c r="T7" s="408"/>
      <c r="U7" s="408"/>
      <c r="V7" s="408"/>
      <c r="W7" s="408"/>
    </row>
    <row r="8" spans="1:23" ht="13.5" thickBot="1">
      <c r="A8" s="837" t="s">
        <v>13</v>
      </c>
      <c r="B8" s="838" t="s">
        <v>11</v>
      </c>
      <c r="C8" s="2887" t="s">
        <v>723</v>
      </c>
      <c r="D8" s="2888"/>
      <c r="E8" s="2888"/>
      <c r="F8" s="2888"/>
      <c r="G8" s="2888"/>
      <c r="H8" s="2888"/>
      <c r="I8" s="2888"/>
      <c r="J8" s="2888"/>
      <c r="K8" s="2888"/>
      <c r="L8" s="2888"/>
      <c r="M8" s="2888"/>
      <c r="N8" s="2888"/>
      <c r="O8" s="2888"/>
      <c r="P8" s="2888"/>
      <c r="Q8" s="2889"/>
      <c r="R8" s="408"/>
      <c r="S8" s="408"/>
      <c r="T8" s="408"/>
      <c r="U8" s="408"/>
      <c r="V8" s="408"/>
      <c r="W8" s="408"/>
    </row>
    <row r="9" spans="1:23" ht="26.25" thickBot="1">
      <c r="A9" s="837"/>
      <c r="B9" s="839"/>
      <c r="C9" s="840"/>
      <c r="D9" s="841"/>
      <c r="E9" s="842"/>
      <c r="F9" s="842"/>
      <c r="G9" s="842"/>
      <c r="H9" s="842"/>
      <c r="I9" s="842"/>
      <c r="J9" s="842"/>
      <c r="K9" s="842"/>
      <c r="L9" s="842"/>
      <c r="M9" s="842"/>
      <c r="N9" s="843" t="s">
        <v>724</v>
      </c>
      <c r="O9" s="844">
        <v>3</v>
      </c>
      <c r="P9" s="844">
        <v>3</v>
      </c>
      <c r="Q9" s="845">
        <v>3</v>
      </c>
      <c r="R9" s="408"/>
      <c r="S9" s="408"/>
      <c r="T9" s="408"/>
      <c r="U9" s="408"/>
      <c r="V9" s="408"/>
      <c r="W9" s="408"/>
    </row>
    <row r="10" spans="1:23" ht="26.25" thickBot="1">
      <c r="A10" s="837" t="s">
        <v>13</v>
      </c>
      <c r="B10" s="846" t="s">
        <v>11</v>
      </c>
      <c r="C10" s="2890" t="s">
        <v>11</v>
      </c>
      <c r="D10" s="847" t="s">
        <v>725</v>
      </c>
      <c r="E10" s="828" t="s">
        <v>40</v>
      </c>
      <c r="F10" s="848" t="s">
        <v>407</v>
      </c>
      <c r="G10" s="849" t="s">
        <v>36</v>
      </c>
      <c r="H10" s="850">
        <v>65</v>
      </c>
      <c r="I10" s="851">
        <v>0</v>
      </c>
      <c r="J10" s="851">
        <v>0</v>
      </c>
      <c r="K10" s="851">
        <v>65</v>
      </c>
      <c r="L10" s="852">
        <v>75</v>
      </c>
      <c r="M10" s="853">
        <v>75</v>
      </c>
      <c r="N10" s="854"/>
      <c r="O10" s="855"/>
      <c r="P10" s="855"/>
      <c r="Q10" s="856"/>
      <c r="R10" s="857"/>
      <c r="S10" s="857"/>
      <c r="T10" s="858"/>
      <c r="U10" s="857"/>
      <c r="V10" s="857"/>
      <c r="W10" s="857"/>
    </row>
    <row r="11" spans="1:23" ht="25.5">
      <c r="A11" s="859"/>
      <c r="B11" s="2893"/>
      <c r="C11" s="2891"/>
      <c r="D11" s="2540" t="s">
        <v>726</v>
      </c>
      <c r="E11" s="2896"/>
      <c r="F11" s="2898"/>
      <c r="G11" s="860" t="s">
        <v>403</v>
      </c>
      <c r="H11" s="850">
        <f>I11+K11</f>
        <v>105</v>
      </c>
      <c r="I11" s="861">
        <v>20</v>
      </c>
      <c r="J11" s="861"/>
      <c r="K11" s="861">
        <v>85</v>
      </c>
      <c r="L11" s="862">
        <v>100</v>
      </c>
      <c r="M11" s="861">
        <v>100</v>
      </c>
      <c r="N11" s="863" t="s">
        <v>727</v>
      </c>
      <c r="O11" s="864">
        <v>3</v>
      </c>
      <c r="P11" s="864">
        <v>3</v>
      </c>
      <c r="Q11" s="865">
        <v>3</v>
      </c>
      <c r="R11" s="857"/>
      <c r="S11" s="857"/>
      <c r="T11" s="858"/>
      <c r="U11" s="857"/>
      <c r="V11" s="857"/>
      <c r="W11" s="857"/>
    </row>
    <row r="12" spans="1:23" ht="25.5">
      <c r="A12" s="2900"/>
      <c r="B12" s="2893"/>
      <c r="C12" s="2891"/>
      <c r="D12" s="2895"/>
      <c r="E12" s="2897"/>
      <c r="F12" s="2899"/>
      <c r="G12" s="2901"/>
      <c r="H12" s="2903"/>
      <c r="I12" s="866"/>
      <c r="J12" s="866"/>
      <c r="K12" s="867"/>
      <c r="L12" s="2904"/>
      <c r="M12" s="2904"/>
      <c r="N12" s="863" t="s">
        <v>728</v>
      </c>
      <c r="O12" s="864">
        <v>6</v>
      </c>
      <c r="P12" s="864">
        <v>10</v>
      </c>
      <c r="Q12" s="865">
        <v>10</v>
      </c>
      <c r="R12" s="857"/>
      <c r="S12" s="857"/>
      <c r="T12" s="858"/>
      <c r="U12" s="857"/>
      <c r="V12" s="857"/>
      <c r="W12" s="857"/>
    </row>
    <row r="13" spans="1:23" ht="25.5">
      <c r="A13" s="2900"/>
      <c r="B13" s="2893"/>
      <c r="C13" s="2891"/>
      <c r="D13" s="829" t="s">
        <v>729</v>
      </c>
      <c r="E13" s="2897"/>
      <c r="F13" s="2899"/>
      <c r="G13" s="2902"/>
      <c r="H13" s="2903"/>
      <c r="I13" s="866"/>
      <c r="J13" s="866"/>
      <c r="K13" s="867"/>
      <c r="L13" s="2905"/>
      <c r="M13" s="2905"/>
      <c r="N13" s="868"/>
      <c r="O13" s="864"/>
      <c r="P13" s="864"/>
      <c r="Q13" s="865"/>
      <c r="R13" s="857"/>
      <c r="S13" s="857"/>
      <c r="T13" s="858"/>
      <c r="U13" s="857"/>
      <c r="V13" s="857"/>
      <c r="W13" s="857"/>
    </row>
    <row r="14" spans="1:23" ht="67.900000000000006" customHeight="1">
      <c r="A14" s="2900"/>
      <c r="B14" s="2893"/>
      <c r="C14" s="2891"/>
      <c r="D14" s="829" t="s">
        <v>730</v>
      </c>
      <c r="E14" s="2897"/>
      <c r="F14" s="2899"/>
      <c r="G14" s="2902"/>
      <c r="H14" s="2903"/>
      <c r="I14" s="866"/>
      <c r="J14" s="866"/>
      <c r="K14" s="867"/>
      <c r="L14" s="2905"/>
      <c r="M14" s="2905"/>
      <c r="N14" s="863" t="s">
        <v>731</v>
      </c>
      <c r="O14" s="864">
        <v>35</v>
      </c>
      <c r="P14" s="864">
        <v>45</v>
      </c>
      <c r="Q14" s="865">
        <v>38</v>
      </c>
      <c r="R14" s="408"/>
      <c r="S14" s="857"/>
      <c r="T14" s="858"/>
      <c r="U14" s="857"/>
      <c r="V14" s="857"/>
      <c r="W14" s="857"/>
    </row>
    <row r="15" spans="1:23" ht="38.25">
      <c r="A15" s="2900"/>
      <c r="B15" s="2893"/>
      <c r="C15" s="2891"/>
      <c r="D15" s="869" t="s">
        <v>732</v>
      </c>
      <c r="E15" s="2897"/>
      <c r="F15" s="2899"/>
      <c r="G15" s="2902"/>
      <c r="H15" s="2903"/>
      <c r="I15" s="866"/>
      <c r="J15" s="866"/>
      <c r="K15" s="867"/>
      <c r="L15" s="2905"/>
      <c r="M15" s="2905"/>
      <c r="N15" s="870" t="s">
        <v>733</v>
      </c>
      <c r="O15" s="864">
        <v>1</v>
      </c>
      <c r="P15" s="864">
        <v>2</v>
      </c>
      <c r="Q15" s="865">
        <v>1</v>
      </c>
      <c r="R15" s="408"/>
      <c r="S15" s="857"/>
      <c r="T15" s="858"/>
      <c r="U15" s="857"/>
      <c r="V15" s="857"/>
      <c r="W15" s="857"/>
    </row>
    <row r="16" spans="1:23" ht="25.5">
      <c r="A16" s="2900"/>
      <c r="B16" s="2893"/>
      <c r="C16" s="2891"/>
      <c r="D16" s="869" t="s">
        <v>734</v>
      </c>
      <c r="E16" s="2897"/>
      <c r="F16" s="2899"/>
      <c r="G16" s="2902"/>
      <c r="H16" s="2903"/>
      <c r="I16" s="866"/>
      <c r="J16" s="866"/>
      <c r="K16" s="867"/>
      <c r="L16" s="2905"/>
      <c r="M16" s="2905"/>
      <c r="N16" s="871" t="s">
        <v>735</v>
      </c>
      <c r="O16" s="864"/>
      <c r="P16" s="864" t="s">
        <v>41</v>
      </c>
      <c r="Q16" s="865"/>
      <c r="R16" s="408"/>
      <c r="S16" s="857"/>
      <c r="T16" s="858"/>
      <c r="U16" s="857"/>
      <c r="V16" s="857"/>
      <c r="W16" s="857"/>
    </row>
    <row r="17" spans="1:23" ht="51.75" thickBot="1">
      <c r="A17" s="2900"/>
      <c r="B17" s="2893"/>
      <c r="C17" s="2891"/>
      <c r="D17" s="869" t="s">
        <v>736</v>
      </c>
      <c r="E17" s="2897"/>
      <c r="F17" s="2899"/>
      <c r="G17" s="2902"/>
      <c r="H17" s="2903"/>
      <c r="I17" s="866"/>
      <c r="J17" s="866"/>
      <c r="K17" s="867"/>
      <c r="L17" s="2905"/>
      <c r="M17" s="2905"/>
      <c r="N17" s="872" t="s">
        <v>737</v>
      </c>
      <c r="O17" s="864">
        <v>1</v>
      </c>
      <c r="P17" s="864"/>
      <c r="Q17" s="865">
        <v>1</v>
      </c>
      <c r="R17" s="408"/>
      <c r="S17" s="857"/>
      <c r="T17" s="858"/>
      <c r="U17" s="857"/>
      <c r="V17" s="857"/>
      <c r="W17" s="857"/>
    </row>
    <row r="18" spans="1:23" ht="16.149999999999999" customHeight="1" thickBot="1">
      <c r="A18" s="873"/>
      <c r="B18" s="2894"/>
      <c r="C18" s="2892"/>
      <c r="D18" s="874"/>
      <c r="E18" s="875"/>
      <c r="F18" s="2882" t="s">
        <v>12</v>
      </c>
      <c r="G18" s="2883"/>
      <c r="H18" s="876">
        <f t="shared" ref="H18:M18" si="0">H10+H11</f>
        <v>170</v>
      </c>
      <c r="I18" s="877">
        <f t="shared" si="0"/>
        <v>20</v>
      </c>
      <c r="J18" s="877">
        <f t="shared" si="0"/>
        <v>0</v>
      </c>
      <c r="K18" s="877">
        <f t="shared" si="0"/>
        <v>150</v>
      </c>
      <c r="L18" s="877">
        <f t="shared" si="0"/>
        <v>175</v>
      </c>
      <c r="M18" s="878">
        <f t="shared" si="0"/>
        <v>175</v>
      </c>
      <c r="N18" s="879"/>
      <c r="O18" s="880"/>
      <c r="P18" s="880"/>
      <c r="Q18" s="881"/>
      <c r="R18" s="857"/>
      <c r="S18" s="857"/>
      <c r="T18" s="857"/>
      <c r="U18" s="857"/>
      <c r="V18" s="857"/>
      <c r="W18" s="857"/>
    </row>
    <row r="19" spans="1:23" ht="15.6" customHeight="1">
      <c r="A19" s="882" t="s">
        <v>13</v>
      </c>
      <c r="B19" s="838" t="s">
        <v>11</v>
      </c>
      <c r="C19" s="883" t="s">
        <v>13</v>
      </c>
      <c r="D19" s="884" t="s">
        <v>738</v>
      </c>
      <c r="E19" s="885" t="s">
        <v>40</v>
      </c>
      <c r="F19" s="886" t="s">
        <v>407</v>
      </c>
      <c r="G19" s="887" t="s">
        <v>36</v>
      </c>
      <c r="H19" s="888">
        <v>184.5</v>
      </c>
      <c r="I19" s="889">
        <v>45</v>
      </c>
      <c r="J19" s="890">
        <v>0</v>
      </c>
      <c r="K19" s="889">
        <v>139.5</v>
      </c>
      <c r="L19" s="891">
        <v>200</v>
      </c>
      <c r="M19" s="892">
        <v>200</v>
      </c>
      <c r="N19" s="893"/>
      <c r="O19" s="513"/>
      <c r="P19" s="513"/>
      <c r="Q19" s="894"/>
      <c r="R19" s="857"/>
      <c r="S19" s="857"/>
      <c r="T19" s="857"/>
      <c r="U19" s="857"/>
      <c r="V19" s="857"/>
      <c r="W19" s="857"/>
    </row>
    <row r="20" spans="1:23" ht="89.25">
      <c r="A20" s="895"/>
      <c r="B20" s="896"/>
      <c r="C20" s="2917"/>
      <c r="D20" s="897" t="s">
        <v>739</v>
      </c>
      <c r="E20" s="2920"/>
      <c r="F20" s="2921"/>
      <c r="G20" s="2922"/>
      <c r="H20" s="2924"/>
      <c r="I20" s="898"/>
      <c r="J20" s="899"/>
      <c r="K20" s="2922"/>
      <c r="L20" s="2906"/>
      <c r="M20" s="2908"/>
      <c r="N20" s="900" t="s">
        <v>740</v>
      </c>
      <c r="O20" s="901">
        <v>2</v>
      </c>
      <c r="P20" s="901">
        <v>2</v>
      </c>
      <c r="Q20" s="902">
        <v>2</v>
      </c>
      <c r="R20" s="857"/>
      <c r="S20" s="857"/>
      <c r="T20" s="857"/>
      <c r="U20" s="857"/>
      <c r="V20" s="857"/>
      <c r="W20" s="857"/>
    </row>
    <row r="21" spans="1:23" ht="25.5">
      <c r="A21" s="895"/>
      <c r="B21" s="896"/>
      <c r="C21" s="2918"/>
      <c r="D21" s="2910"/>
      <c r="E21" s="2920"/>
      <c r="F21" s="2921"/>
      <c r="G21" s="2923"/>
      <c r="H21" s="2925"/>
      <c r="I21" s="898"/>
      <c r="J21" s="899"/>
      <c r="K21" s="2923"/>
      <c r="L21" s="2907"/>
      <c r="M21" s="2909"/>
      <c r="N21" s="900" t="s">
        <v>741</v>
      </c>
      <c r="O21" s="903">
        <v>3</v>
      </c>
      <c r="P21" s="904">
        <v>3</v>
      </c>
      <c r="Q21" s="598">
        <v>3</v>
      </c>
      <c r="R21" s="905"/>
      <c r="S21" s="857"/>
      <c r="T21" s="857"/>
      <c r="U21" s="857"/>
      <c r="V21" s="857"/>
      <c r="W21" s="857"/>
    </row>
    <row r="22" spans="1:23" ht="25.5">
      <c r="A22" s="2900"/>
      <c r="B22" s="2893"/>
      <c r="C22" s="2918"/>
      <c r="D22" s="2911"/>
      <c r="E22" s="2920"/>
      <c r="F22" s="2921"/>
      <c r="G22" s="2923"/>
      <c r="H22" s="2925"/>
      <c r="I22" s="898"/>
      <c r="J22" s="899"/>
      <c r="K22" s="2923"/>
      <c r="L22" s="2907"/>
      <c r="M22" s="2909"/>
      <c r="N22" s="900" t="s">
        <v>742</v>
      </c>
      <c r="O22" s="906">
        <v>1</v>
      </c>
      <c r="P22" s="906">
        <v>1</v>
      </c>
      <c r="Q22" s="902">
        <v>1</v>
      </c>
      <c r="R22" s="857"/>
      <c r="S22" s="857"/>
      <c r="T22" s="857"/>
      <c r="U22" s="857"/>
      <c r="V22" s="857"/>
      <c r="W22" s="857"/>
    </row>
    <row r="23" spans="1:23">
      <c r="A23" s="2900"/>
      <c r="B23" s="2893"/>
      <c r="C23" s="2918"/>
      <c r="D23" s="2911"/>
      <c r="E23" s="2920"/>
      <c r="F23" s="2921"/>
      <c r="G23" s="2923"/>
      <c r="H23" s="2925"/>
      <c r="I23" s="898"/>
      <c r="J23" s="899"/>
      <c r="K23" s="2923"/>
      <c r="L23" s="2907"/>
      <c r="M23" s="2909"/>
      <c r="N23" s="907"/>
      <c r="O23" s="906"/>
      <c r="P23" s="906"/>
      <c r="Q23" s="902"/>
      <c r="R23" s="857"/>
      <c r="S23" s="857"/>
      <c r="T23" s="857"/>
      <c r="U23" s="857"/>
      <c r="V23" s="857"/>
      <c r="W23" s="857"/>
    </row>
    <row r="24" spans="1:23" ht="30" customHeight="1" thickBot="1">
      <c r="A24" s="2913"/>
      <c r="B24" s="2914"/>
      <c r="C24" s="2919"/>
      <c r="D24" s="2912"/>
      <c r="E24" s="908"/>
      <c r="F24" s="2915" t="s">
        <v>12</v>
      </c>
      <c r="G24" s="2916"/>
      <c r="H24" s="909">
        <f t="shared" ref="H24:M24" si="1">H19*1</f>
        <v>184.5</v>
      </c>
      <c r="I24" s="909">
        <f t="shared" si="1"/>
        <v>45</v>
      </c>
      <c r="J24" s="909">
        <f t="shared" si="1"/>
        <v>0</v>
      </c>
      <c r="K24" s="909">
        <f t="shared" si="1"/>
        <v>139.5</v>
      </c>
      <c r="L24" s="909">
        <f t="shared" si="1"/>
        <v>200</v>
      </c>
      <c r="M24" s="910">
        <f t="shared" si="1"/>
        <v>200</v>
      </c>
      <c r="N24" s="911" t="s">
        <v>743</v>
      </c>
      <c r="O24" s="912">
        <v>1</v>
      </c>
      <c r="P24" s="912">
        <v>1</v>
      </c>
      <c r="Q24" s="913">
        <v>1</v>
      </c>
      <c r="R24" s="857"/>
      <c r="S24" s="857"/>
      <c r="T24" s="857"/>
      <c r="U24" s="857"/>
      <c r="V24" s="857"/>
      <c r="W24" s="857"/>
    </row>
    <row r="25" spans="1:23" ht="38.25">
      <c r="A25" s="2929" t="s">
        <v>13</v>
      </c>
      <c r="B25" s="2932" t="s">
        <v>11</v>
      </c>
      <c r="C25" s="2935" t="s">
        <v>34</v>
      </c>
      <c r="D25" s="914" t="s">
        <v>744</v>
      </c>
      <c r="E25" s="2938" t="s">
        <v>40</v>
      </c>
      <c r="F25" s="2941" t="s">
        <v>407</v>
      </c>
      <c r="G25" s="2944" t="s">
        <v>36</v>
      </c>
      <c r="H25" s="2947">
        <f>I25+K25</f>
        <v>45.5</v>
      </c>
      <c r="I25" s="2950">
        <v>19.5</v>
      </c>
      <c r="J25" s="2953">
        <v>0</v>
      </c>
      <c r="K25" s="2950">
        <v>26</v>
      </c>
      <c r="L25" s="2956">
        <v>50</v>
      </c>
      <c r="M25" s="2926">
        <v>50</v>
      </c>
      <c r="N25" s="854"/>
      <c r="O25" s="915"/>
      <c r="P25" s="915"/>
      <c r="Q25" s="916"/>
      <c r="R25" s="857"/>
      <c r="S25" s="857"/>
      <c r="T25" s="857"/>
      <c r="U25" s="857"/>
      <c r="V25" s="857"/>
      <c r="W25" s="857"/>
    </row>
    <row r="26" spans="1:23" ht="25.5">
      <c r="A26" s="2930"/>
      <c r="B26" s="2933"/>
      <c r="C26" s="2936"/>
      <c r="D26" s="2945" t="s">
        <v>745</v>
      </c>
      <c r="E26" s="2939"/>
      <c r="F26" s="2942"/>
      <c r="G26" s="2942"/>
      <c r="H26" s="2948"/>
      <c r="I26" s="2951"/>
      <c r="J26" s="2954"/>
      <c r="K26" s="2951"/>
      <c r="L26" s="2954"/>
      <c r="M26" s="2927"/>
      <c r="N26" s="917" t="s">
        <v>746</v>
      </c>
      <c r="O26" s="918" t="s">
        <v>158</v>
      </c>
      <c r="P26" s="918" t="s">
        <v>158</v>
      </c>
      <c r="Q26" s="919" t="s">
        <v>158</v>
      </c>
      <c r="R26" s="857"/>
      <c r="S26" s="857"/>
      <c r="T26" s="857"/>
      <c r="U26" s="857"/>
      <c r="V26" s="857"/>
      <c r="W26" s="857"/>
    </row>
    <row r="27" spans="1:23" ht="31.15" customHeight="1">
      <c r="A27" s="2930"/>
      <c r="B27" s="2933"/>
      <c r="C27" s="2936"/>
      <c r="D27" s="2895"/>
      <c r="E27" s="2939"/>
      <c r="F27" s="2942"/>
      <c r="G27" s="2942"/>
      <c r="H27" s="2948"/>
      <c r="I27" s="2951"/>
      <c r="J27" s="2954"/>
      <c r="K27" s="2951"/>
      <c r="L27" s="2954"/>
      <c r="M27" s="2927"/>
      <c r="N27" s="920" t="s">
        <v>747</v>
      </c>
      <c r="O27" s="918" t="s">
        <v>748</v>
      </c>
      <c r="P27" s="918" t="s">
        <v>748</v>
      </c>
      <c r="Q27" s="919" t="s">
        <v>748</v>
      </c>
      <c r="R27" s="857"/>
      <c r="S27" s="857"/>
      <c r="T27" s="857"/>
      <c r="U27" s="857"/>
      <c r="V27" s="857"/>
      <c r="W27" s="857"/>
    </row>
    <row r="28" spans="1:23" ht="20.45" customHeight="1">
      <c r="A28" s="2930"/>
      <c r="B28" s="2933"/>
      <c r="C28" s="2936"/>
      <c r="D28" s="921" t="s">
        <v>749</v>
      </c>
      <c r="E28" s="2939"/>
      <c r="F28" s="2943"/>
      <c r="G28" s="2943"/>
      <c r="H28" s="2949"/>
      <c r="I28" s="2952"/>
      <c r="J28" s="2955"/>
      <c r="K28" s="2952"/>
      <c r="L28" s="2955"/>
      <c r="M28" s="2928"/>
      <c r="N28" s="922" t="s">
        <v>750</v>
      </c>
      <c r="O28" s="918" t="s">
        <v>585</v>
      </c>
      <c r="P28" s="918" t="s">
        <v>585</v>
      </c>
      <c r="Q28" s="919" t="s">
        <v>585</v>
      </c>
      <c r="R28" s="857"/>
      <c r="S28" s="857"/>
      <c r="T28" s="857"/>
      <c r="U28" s="857"/>
      <c r="V28" s="857"/>
      <c r="W28" s="857"/>
    </row>
    <row r="29" spans="1:23" ht="13.5" thickBot="1">
      <c r="A29" s="2931"/>
      <c r="B29" s="2934"/>
      <c r="C29" s="2937"/>
      <c r="D29" s="923"/>
      <c r="E29" s="2940"/>
      <c r="F29" s="2946" t="s">
        <v>12</v>
      </c>
      <c r="G29" s="2946"/>
      <c r="H29" s="924">
        <f t="shared" ref="H29:M29" si="2">H25*1</f>
        <v>45.5</v>
      </c>
      <c r="I29" s="924">
        <f t="shared" si="2"/>
        <v>19.5</v>
      </c>
      <c r="J29" s="924">
        <f t="shared" si="2"/>
        <v>0</v>
      </c>
      <c r="K29" s="924">
        <f t="shared" si="2"/>
        <v>26</v>
      </c>
      <c r="L29" s="924">
        <f t="shared" si="2"/>
        <v>50</v>
      </c>
      <c r="M29" s="925">
        <f t="shared" si="2"/>
        <v>50</v>
      </c>
      <c r="N29" s="926"/>
      <c r="O29" s="927"/>
      <c r="P29" s="927"/>
      <c r="Q29" s="928"/>
      <c r="R29" s="857"/>
      <c r="S29" s="857"/>
      <c r="T29" s="857"/>
      <c r="U29" s="857"/>
      <c r="V29" s="857"/>
      <c r="W29" s="857"/>
    </row>
    <row r="30" spans="1:23" ht="24.6" customHeight="1" thickBot="1">
      <c r="A30" s="895" t="s">
        <v>13</v>
      </c>
      <c r="B30" s="929" t="s">
        <v>11</v>
      </c>
      <c r="C30" s="2964" t="s">
        <v>14</v>
      </c>
      <c r="D30" s="2964"/>
      <c r="E30" s="2964"/>
      <c r="F30" s="2964"/>
      <c r="G30" s="2964"/>
      <c r="H30" s="930">
        <f t="shared" ref="H30:M30" si="3">H18+H24+H29</f>
        <v>400</v>
      </c>
      <c r="I30" s="930">
        <f t="shared" si="3"/>
        <v>84.5</v>
      </c>
      <c r="J30" s="930">
        <f t="shared" si="3"/>
        <v>0</v>
      </c>
      <c r="K30" s="930">
        <f t="shared" si="3"/>
        <v>315.5</v>
      </c>
      <c r="L30" s="930">
        <f t="shared" si="3"/>
        <v>425</v>
      </c>
      <c r="M30" s="930">
        <f t="shared" si="3"/>
        <v>425</v>
      </c>
      <c r="N30" s="931"/>
      <c r="O30" s="932"/>
      <c r="P30" s="932"/>
      <c r="Q30" s="932"/>
      <c r="R30" s="857"/>
      <c r="S30" s="857"/>
      <c r="T30" s="857"/>
      <c r="U30" s="857"/>
      <c r="V30" s="857"/>
      <c r="W30" s="857"/>
    </row>
    <row r="31" spans="1:23" ht="23.45" customHeight="1" thickBot="1">
      <c r="A31" s="933" t="s">
        <v>13</v>
      </c>
      <c r="B31" s="934" t="s">
        <v>13</v>
      </c>
      <c r="C31" s="2965" t="s">
        <v>751</v>
      </c>
      <c r="D31" s="2965"/>
      <c r="E31" s="2965"/>
      <c r="F31" s="2965"/>
      <c r="G31" s="2965"/>
      <c r="H31" s="2965"/>
      <c r="I31" s="2965"/>
      <c r="J31" s="2965"/>
      <c r="K31" s="2965"/>
      <c r="L31" s="2965"/>
      <c r="M31" s="2965"/>
      <c r="N31" s="2965"/>
      <c r="O31" s="2965"/>
      <c r="P31" s="2965"/>
      <c r="Q31" s="2966"/>
      <c r="R31" s="857"/>
      <c r="S31" s="857"/>
      <c r="T31" s="857"/>
      <c r="U31" s="857"/>
      <c r="V31" s="857"/>
      <c r="W31" s="857"/>
    </row>
    <row r="32" spans="1:23" ht="38.25">
      <c r="A32" s="2957" t="s">
        <v>13</v>
      </c>
      <c r="B32" s="2958" t="s">
        <v>13</v>
      </c>
      <c r="C32" s="2890" t="s">
        <v>11</v>
      </c>
      <c r="D32" s="935" t="s">
        <v>752</v>
      </c>
      <c r="E32" s="936" t="s">
        <v>40</v>
      </c>
      <c r="F32" s="827" t="s">
        <v>407</v>
      </c>
      <c r="G32" s="937" t="s">
        <v>36</v>
      </c>
      <c r="H32" s="938">
        <f>I32+K32</f>
        <v>70</v>
      </c>
      <c r="I32" s="939">
        <v>70</v>
      </c>
      <c r="J32" s="939">
        <v>0</v>
      </c>
      <c r="K32" s="939">
        <v>0</v>
      </c>
      <c r="L32" s="940">
        <v>73</v>
      </c>
      <c r="M32" s="938">
        <v>75</v>
      </c>
      <c r="N32" s="941"/>
      <c r="O32" s="942"/>
      <c r="P32" s="942"/>
      <c r="Q32" s="943"/>
      <c r="R32" s="857"/>
      <c r="S32" s="857"/>
      <c r="T32" s="858"/>
      <c r="U32" s="857"/>
      <c r="V32" s="857"/>
      <c r="W32" s="857"/>
    </row>
    <row r="33" spans="1:23" ht="25.5">
      <c r="A33" s="2900"/>
      <c r="B33" s="2893"/>
      <c r="C33" s="2891"/>
      <c r="D33" s="944" t="s">
        <v>753</v>
      </c>
      <c r="E33" s="945"/>
      <c r="F33" s="946"/>
      <c r="G33" s="947"/>
      <c r="H33" s="948"/>
      <c r="I33" s="949"/>
      <c r="J33" s="950"/>
      <c r="K33" s="949"/>
      <c r="L33" s="951"/>
      <c r="M33" s="948"/>
      <c r="N33" s="952" t="s">
        <v>754</v>
      </c>
      <c r="O33" s="953">
        <v>3</v>
      </c>
      <c r="P33" s="953">
        <v>3</v>
      </c>
      <c r="Q33" s="954">
        <v>3</v>
      </c>
      <c r="R33" s="857"/>
      <c r="S33" s="857"/>
      <c r="T33" s="858"/>
      <c r="U33" s="857"/>
      <c r="V33" s="857"/>
      <c r="W33" s="857"/>
    </row>
    <row r="34" spans="1:23" ht="25.5">
      <c r="A34" s="2900"/>
      <c r="B34" s="2893"/>
      <c r="C34" s="2891"/>
      <c r="D34" s="2959" t="s">
        <v>755</v>
      </c>
      <c r="E34" s="2961"/>
      <c r="F34" s="2967"/>
      <c r="G34" s="2901"/>
      <c r="H34" s="2969"/>
      <c r="I34" s="949"/>
      <c r="J34" s="950"/>
      <c r="K34" s="949"/>
      <c r="L34" s="951"/>
      <c r="M34" s="2970"/>
      <c r="N34" s="955" t="s">
        <v>756</v>
      </c>
      <c r="O34" s="956">
        <v>2</v>
      </c>
      <c r="P34" s="956">
        <v>2</v>
      </c>
      <c r="Q34" s="957">
        <v>2</v>
      </c>
      <c r="R34" s="857"/>
      <c r="S34" s="857"/>
      <c r="T34" s="858"/>
      <c r="U34" s="857"/>
      <c r="V34" s="857"/>
      <c r="W34" s="857"/>
    </row>
    <row r="35" spans="1:23" ht="15.6" customHeight="1">
      <c r="A35" s="2900"/>
      <c r="B35" s="2893"/>
      <c r="C35" s="2891"/>
      <c r="D35" s="2960"/>
      <c r="E35" s="2962"/>
      <c r="F35" s="2902"/>
      <c r="G35" s="2902"/>
      <c r="H35" s="2902"/>
      <c r="I35" s="949"/>
      <c r="J35" s="950"/>
      <c r="K35" s="949"/>
      <c r="L35" s="951"/>
      <c r="M35" s="2897"/>
      <c r="N35" s="920" t="s">
        <v>757</v>
      </c>
      <c r="O35" s="956">
        <v>18</v>
      </c>
      <c r="P35" s="956">
        <v>6</v>
      </c>
      <c r="Q35" s="957">
        <v>10</v>
      </c>
      <c r="R35" s="857"/>
      <c r="S35" s="857"/>
      <c r="T35" s="858"/>
      <c r="U35" s="857"/>
      <c r="V35" s="857"/>
      <c r="W35" s="857"/>
    </row>
    <row r="36" spans="1:23" ht="25.5">
      <c r="A36" s="2900"/>
      <c r="B36" s="2893"/>
      <c r="C36" s="2891"/>
      <c r="D36" s="921" t="s">
        <v>758</v>
      </c>
      <c r="E36" s="2962"/>
      <c r="F36" s="2902"/>
      <c r="G36" s="2902"/>
      <c r="H36" s="2902"/>
      <c r="I36" s="949"/>
      <c r="J36" s="950"/>
      <c r="K36" s="949"/>
      <c r="L36" s="951"/>
      <c r="M36" s="2897"/>
      <c r="N36" s="958" t="s">
        <v>759</v>
      </c>
      <c r="O36" s="956">
        <v>5</v>
      </c>
      <c r="P36" s="956">
        <v>5</v>
      </c>
      <c r="Q36" s="957">
        <v>5</v>
      </c>
      <c r="R36" s="857"/>
      <c r="S36" s="857"/>
      <c r="T36" s="858"/>
      <c r="U36" s="857"/>
      <c r="V36" s="857"/>
      <c r="W36" s="857"/>
    </row>
    <row r="37" spans="1:23" ht="25.5">
      <c r="A37" s="2900"/>
      <c r="B37" s="2893"/>
      <c r="C37" s="2891"/>
      <c r="D37" s="921" t="s">
        <v>760</v>
      </c>
      <c r="E37" s="2962"/>
      <c r="F37" s="2902"/>
      <c r="G37" s="2902"/>
      <c r="H37" s="2902"/>
      <c r="I37" s="949"/>
      <c r="J37" s="950"/>
      <c r="K37" s="949"/>
      <c r="L37" s="951"/>
      <c r="M37" s="2897"/>
      <c r="N37" s="958" t="s">
        <v>761</v>
      </c>
      <c r="O37" s="956">
        <v>4</v>
      </c>
      <c r="P37" s="956">
        <v>4</v>
      </c>
      <c r="Q37" s="957">
        <v>4</v>
      </c>
      <c r="R37" s="857"/>
      <c r="S37" s="857"/>
      <c r="T37" s="858"/>
      <c r="U37" s="857"/>
      <c r="V37" s="857"/>
      <c r="W37" s="857"/>
    </row>
    <row r="38" spans="1:23" ht="26.25" thickBot="1">
      <c r="A38" s="2913"/>
      <c r="B38" s="2894"/>
      <c r="C38" s="2892"/>
      <c r="D38" s="923"/>
      <c r="E38" s="2963"/>
      <c r="F38" s="2968"/>
      <c r="G38" s="2968"/>
      <c r="H38" s="2968"/>
      <c r="I38" s="959"/>
      <c r="J38" s="960"/>
      <c r="K38" s="959"/>
      <c r="L38" s="961"/>
      <c r="M38" s="2971"/>
      <c r="N38" s="962" t="s">
        <v>762</v>
      </c>
      <c r="O38" s="963">
        <v>1</v>
      </c>
      <c r="P38" s="963">
        <v>1</v>
      </c>
      <c r="Q38" s="964">
        <v>1</v>
      </c>
      <c r="R38" s="857"/>
      <c r="S38" s="857"/>
      <c r="T38" s="858"/>
      <c r="U38" s="857"/>
      <c r="V38" s="857"/>
      <c r="W38" s="857"/>
    </row>
    <row r="39" spans="1:23" ht="13.5" thickBot="1">
      <c r="A39" s="933"/>
      <c r="B39" s="934"/>
      <c r="C39" s="965"/>
      <c r="D39" s="830"/>
      <c r="E39" s="217"/>
      <c r="F39" s="2972" t="s">
        <v>12</v>
      </c>
      <c r="G39" s="2973"/>
      <c r="H39" s="966">
        <f t="shared" ref="H39:M39" si="4">H32*1</f>
        <v>70</v>
      </c>
      <c r="I39" s="966">
        <f t="shared" si="4"/>
        <v>70</v>
      </c>
      <c r="J39" s="966">
        <f t="shared" si="4"/>
        <v>0</v>
      </c>
      <c r="K39" s="966">
        <f t="shared" si="4"/>
        <v>0</v>
      </c>
      <c r="L39" s="966">
        <f t="shared" si="4"/>
        <v>73</v>
      </c>
      <c r="M39" s="966">
        <f t="shared" si="4"/>
        <v>75</v>
      </c>
      <c r="N39" s="967"/>
      <c r="O39" s="968"/>
      <c r="P39" s="968"/>
      <c r="Q39" s="969"/>
      <c r="R39" s="857"/>
      <c r="S39" s="857"/>
      <c r="T39" s="858"/>
      <c r="U39" s="857"/>
      <c r="V39" s="857"/>
      <c r="W39" s="857"/>
    </row>
    <row r="40" spans="1:23" ht="13.5" thickBot="1">
      <c r="A40" s="970" t="s">
        <v>13</v>
      </c>
      <c r="B40" s="934" t="s">
        <v>13</v>
      </c>
      <c r="C40" s="2974" t="s">
        <v>14</v>
      </c>
      <c r="D40" s="2975"/>
      <c r="E40" s="2975"/>
      <c r="F40" s="2975"/>
      <c r="G40" s="2976"/>
      <c r="H40" s="971">
        <f t="shared" ref="H40:M40" si="5">H39*1</f>
        <v>70</v>
      </c>
      <c r="I40" s="971">
        <f t="shared" si="5"/>
        <v>70</v>
      </c>
      <c r="J40" s="971">
        <f t="shared" si="5"/>
        <v>0</v>
      </c>
      <c r="K40" s="971">
        <f t="shared" si="5"/>
        <v>0</v>
      </c>
      <c r="L40" s="971">
        <f t="shared" si="5"/>
        <v>73</v>
      </c>
      <c r="M40" s="971">
        <f t="shared" si="5"/>
        <v>75</v>
      </c>
      <c r="N40" s="2979"/>
      <c r="O40" s="2980"/>
      <c r="P40" s="2980"/>
      <c r="Q40" s="2981"/>
      <c r="R40" s="857"/>
      <c r="S40" s="857"/>
      <c r="T40" s="858"/>
      <c r="U40" s="857"/>
      <c r="V40" s="857"/>
      <c r="W40" s="857"/>
    </row>
    <row r="41" spans="1:23" ht="13.5" thickBot="1">
      <c r="A41" s="39" t="s">
        <v>13</v>
      </c>
      <c r="B41" s="2982" t="s">
        <v>58</v>
      </c>
      <c r="C41" s="2983"/>
      <c r="D41" s="2983"/>
      <c r="E41" s="2983"/>
      <c r="F41" s="2983"/>
      <c r="G41" s="2983"/>
      <c r="H41" s="971">
        <f t="shared" ref="H41:M41" si="6">H40+H30</f>
        <v>470</v>
      </c>
      <c r="I41" s="971">
        <f t="shared" si="6"/>
        <v>154.5</v>
      </c>
      <c r="J41" s="971">
        <f t="shared" si="6"/>
        <v>0</v>
      </c>
      <c r="K41" s="971">
        <f t="shared" si="6"/>
        <v>315.5</v>
      </c>
      <c r="L41" s="971">
        <f t="shared" si="6"/>
        <v>498</v>
      </c>
      <c r="M41" s="971">
        <f t="shared" si="6"/>
        <v>500</v>
      </c>
      <c r="N41" s="972"/>
      <c r="O41" s="973"/>
      <c r="P41" s="973"/>
      <c r="Q41" s="974"/>
      <c r="R41" s="857"/>
      <c r="S41" s="857"/>
      <c r="T41" s="857"/>
      <c r="U41" s="857"/>
      <c r="V41" s="857"/>
      <c r="W41" s="857"/>
    </row>
    <row r="42" spans="1:23" ht="13.5" thickBot="1">
      <c r="A42" s="46"/>
      <c r="B42" s="44"/>
      <c r="C42" s="254"/>
      <c r="D42" s="812"/>
      <c r="E42" s="812"/>
      <c r="F42" s="2984" t="s">
        <v>455</v>
      </c>
      <c r="G42" s="2985"/>
      <c r="H42" s="253">
        <v>105</v>
      </c>
      <c r="I42" s="253">
        <v>20</v>
      </c>
      <c r="J42" s="253"/>
      <c r="K42" s="253">
        <v>85</v>
      </c>
      <c r="L42" s="253">
        <v>100</v>
      </c>
      <c r="M42" s="253">
        <v>100</v>
      </c>
      <c r="N42" s="250"/>
      <c r="O42" s="251"/>
      <c r="P42" s="251"/>
      <c r="Q42" s="252"/>
      <c r="R42" s="857"/>
      <c r="S42" s="857"/>
      <c r="T42" s="857"/>
      <c r="U42" s="857"/>
      <c r="V42" s="857"/>
      <c r="W42" s="857"/>
    </row>
    <row r="43" spans="1:23" ht="13.5" thickBot="1">
      <c r="A43" s="234" t="s">
        <v>11</v>
      </c>
      <c r="B43" s="2977" t="s">
        <v>459</v>
      </c>
      <c r="C43" s="2978"/>
      <c r="D43" s="2978"/>
      <c r="E43" s="2978"/>
      <c r="F43" s="2978"/>
      <c r="G43" s="2978"/>
      <c r="H43" s="494">
        <f t="shared" ref="H43:M43" si="7">H41-H42</f>
        <v>365</v>
      </c>
      <c r="I43" s="494">
        <f t="shared" si="7"/>
        <v>134.5</v>
      </c>
      <c r="J43" s="494">
        <f t="shared" si="7"/>
        <v>0</v>
      </c>
      <c r="K43" s="494">
        <f t="shared" si="7"/>
        <v>230.5</v>
      </c>
      <c r="L43" s="494">
        <f t="shared" si="7"/>
        <v>398</v>
      </c>
      <c r="M43" s="494">
        <f t="shared" si="7"/>
        <v>400</v>
      </c>
      <c r="N43" s="2986"/>
      <c r="O43" s="2987"/>
      <c r="P43" s="2987"/>
      <c r="Q43" s="2988"/>
      <c r="R43" s="857"/>
      <c r="S43" s="857"/>
      <c r="T43" s="857"/>
      <c r="U43" s="857"/>
      <c r="V43" s="857"/>
      <c r="W43" s="857"/>
    </row>
    <row r="44" spans="1:23" ht="13.5" thickBot="1">
      <c r="A44" s="10" t="s">
        <v>13</v>
      </c>
      <c r="B44" s="2989" t="s">
        <v>15</v>
      </c>
      <c r="C44" s="2989"/>
      <c r="D44" s="2989"/>
      <c r="E44" s="2989"/>
      <c r="F44" s="2989"/>
      <c r="G44" s="2989"/>
      <c r="H44" s="975">
        <f t="shared" ref="H44:M44" si="8">H41*1</f>
        <v>470</v>
      </c>
      <c r="I44" s="1630">
        <f t="shared" si="8"/>
        <v>154.5</v>
      </c>
      <c r="J44" s="975">
        <f t="shared" si="8"/>
        <v>0</v>
      </c>
      <c r="K44" s="1630">
        <f t="shared" si="8"/>
        <v>315.5</v>
      </c>
      <c r="L44" s="975">
        <f t="shared" si="8"/>
        <v>498</v>
      </c>
      <c r="M44" s="975">
        <f t="shared" si="8"/>
        <v>500</v>
      </c>
      <c r="N44" s="2990"/>
      <c r="O44" s="2991"/>
      <c r="P44" s="2991"/>
      <c r="Q44" s="2992"/>
      <c r="R44" s="857"/>
      <c r="S44" s="857"/>
      <c r="T44" s="857"/>
      <c r="U44" s="857"/>
      <c r="V44" s="857"/>
      <c r="W44" s="857"/>
    </row>
    <row r="45" spans="1:23">
      <c r="A45" s="408"/>
      <c r="B45" s="408"/>
      <c r="C45" s="408"/>
      <c r="D45" s="976"/>
      <c r="E45" s="977"/>
      <c r="F45" s="408"/>
      <c r="G45" s="408"/>
      <c r="H45" s="408"/>
      <c r="I45" s="408"/>
      <c r="J45" s="408"/>
      <c r="K45" s="408"/>
      <c r="L45" s="408"/>
      <c r="M45" s="408"/>
      <c r="N45" s="408"/>
      <c r="O45" s="978"/>
      <c r="P45" s="408"/>
      <c r="Q45" s="408"/>
      <c r="R45" s="857"/>
      <c r="S45" s="857"/>
      <c r="T45" s="857"/>
      <c r="U45" s="857"/>
      <c r="V45" s="857"/>
      <c r="W45" s="857"/>
    </row>
    <row r="46" spans="1:23">
      <c r="A46" s="408"/>
      <c r="B46" s="408"/>
      <c r="C46" s="408"/>
      <c r="D46" s="976"/>
      <c r="E46" s="977"/>
      <c r="F46" s="408"/>
      <c r="G46" s="408"/>
      <c r="H46" s="408"/>
      <c r="I46" s="408"/>
      <c r="J46" s="408"/>
      <c r="K46" s="408"/>
      <c r="L46" s="408"/>
      <c r="M46" s="408"/>
      <c r="N46" s="408"/>
      <c r="O46" s="978"/>
      <c r="P46" s="408"/>
      <c r="Q46" s="408"/>
      <c r="R46" s="857"/>
      <c r="S46" s="857"/>
      <c r="T46" s="857"/>
      <c r="U46" s="857"/>
      <c r="V46" s="857"/>
      <c r="W46" s="857"/>
    </row>
    <row r="47" spans="1:23" ht="13.5" thickBot="1">
      <c r="A47" s="408"/>
      <c r="B47" s="408"/>
      <c r="C47" s="408"/>
      <c r="D47" s="976"/>
      <c r="E47" s="977"/>
      <c r="F47" s="2993" t="s">
        <v>16</v>
      </c>
      <c r="G47" s="2993"/>
      <c r="H47" s="2993"/>
      <c r="I47" s="2993"/>
      <c r="J47" s="2993"/>
      <c r="K47" s="2993"/>
      <c r="L47" s="2993"/>
      <c r="M47" s="2993"/>
      <c r="N47" s="408"/>
      <c r="O47" s="978"/>
      <c r="P47" s="408"/>
      <c r="Q47" s="408"/>
      <c r="R47" s="408"/>
      <c r="S47" s="408"/>
      <c r="T47" s="408"/>
      <c r="U47" s="408"/>
      <c r="V47" s="408"/>
      <c r="W47" s="408"/>
    </row>
    <row r="48" spans="1:23" ht="34.15" customHeight="1" thickBot="1">
      <c r="A48" s="408"/>
      <c r="B48" s="408"/>
      <c r="C48" s="2590" t="s">
        <v>17</v>
      </c>
      <c r="D48" s="2591"/>
      <c r="E48" s="2591"/>
      <c r="F48" s="2591"/>
      <c r="G48" s="2592"/>
      <c r="H48" s="2590" t="s">
        <v>771</v>
      </c>
      <c r="I48" s="2591"/>
      <c r="J48" s="2591"/>
      <c r="K48" s="2592"/>
      <c r="L48" s="408"/>
      <c r="M48" s="408"/>
      <c r="N48" s="408"/>
      <c r="O48" s="978"/>
      <c r="P48" s="408"/>
      <c r="Q48" s="408"/>
      <c r="R48" s="857"/>
      <c r="S48" s="857"/>
      <c r="T48" s="857"/>
      <c r="U48" s="857"/>
      <c r="V48" s="857"/>
      <c r="W48" s="857"/>
    </row>
    <row r="49" spans="1:23" ht="13.5" thickBot="1">
      <c r="A49" s="408"/>
      <c r="B49" s="408"/>
      <c r="C49" s="2994" t="s">
        <v>18</v>
      </c>
      <c r="D49" s="2995"/>
      <c r="E49" s="2995"/>
      <c r="F49" s="2995"/>
      <c r="G49" s="2996"/>
      <c r="H49" s="2997">
        <f>H50+H51+H52+H53+H54+H55</f>
        <v>470</v>
      </c>
      <c r="I49" s="2998"/>
      <c r="J49" s="2998"/>
      <c r="K49" s="2999"/>
      <c r="L49" s="408"/>
      <c r="M49" s="408"/>
      <c r="N49" s="408"/>
      <c r="O49" s="978"/>
      <c r="P49" s="408"/>
      <c r="Q49" s="408"/>
      <c r="R49" s="408"/>
      <c r="S49" s="408"/>
      <c r="T49" s="408"/>
      <c r="U49" s="408"/>
      <c r="V49" s="408"/>
      <c r="W49" s="408"/>
    </row>
    <row r="50" spans="1:23">
      <c r="A50" s="408"/>
      <c r="B50" s="408"/>
      <c r="C50" s="3000" t="s">
        <v>763</v>
      </c>
      <c r="D50" s="3001"/>
      <c r="E50" s="3001"/>
      <c r="F50" s="3001"/>
      <c r="G50" s="3002"/>
      <c r="H50" s="3003">
        <v>365</v>
      </c>
      <c r="I50" s="3004"/>
      <c r="J50" s="3004"/>
      <c r="K50" s="3005"/>
      <c r="L50" s="408"/>
      <c r="M50" s="408"/>
      <c r="N50" s="408"/>
      <c r="O50" s="978"/>
      <c r="P50" s="408"/>
      <c r="Q50" s="408"/>
      <c r="R50" s="408"/>
      <c r="S50" s="408"/>
      <c r="T50" s="408"/>
      <c r="U50" s="408"/>
      <c r="V50" s="408"/>
      <c r="W50" s="408"/>
    </row>
    <row r="51" spans="1:23">
      <c r="A51" s="408"/>
      <c r="B51" s="408"/>
      <c r="C51" s="3006" t="s">
        <v>764</v>
      </c>
      <c r="D51" s="3007"/>
      <c r="E51" s="3007"/>
      <c r="F51" s="3007"/>
      <c r="G51" s="3008"/>
      <c r="H51" s="3009"/>
      <c r="I51" s="3010"/>
      <c r="J51" s="3010"/>
      <c r="K51" s="3011"/>
      <c r="L51" s="408"/>
      <c r="M51" s="408"/>
      <c r="N51" s="408"/>
      <c r="O51" s="978"/>
      <c r="P51" s="408"/>
      <c r="Q51" s="408"/>
      <c r="R51" s="408"/>
      <c r="S51" s="408"/>
      <c r="T51" s="408"/>
      <c r="U51" s="408"/>
      <c r="V51" s="408"/>
      <c r="W51" s="408"/>
    </row>
    <row r="52" spans="1:23">
      <c r="A52" s="408"/>
      <c r="B52" s="408"/>
      <c r="C52" s="3006" t="s">
        <v>765</v>
      </c>
      <c r="D52" s="3007"/>
      <c r="E52" s="3007"/>
      <c r="F52" s="3007"/>
      <c r="G52" s="3008"/>
      <c r="H52" s="3009"/>
      <c r="I52" s="3010"/>
      <c r="J52" s="3010"/>
      <c r="K52" s="3011"/>
      <c r="L52" s="408"/>
      <c r="M52" s="408"/>
      <c r="N52" s="408"/>
      <c r="O52" s="978"/>
      <c r="P52" s="408"/>
      <c r="Q52" s="408"/>
      <c r="R52" s="408"/>
      <c r="S52" s="408"/>
      <c r="T52" s="408"/>
      <c r="U52" s="408"/>
      <c r="V52" s="408"/>
      <c r="W52" s="408"/>
    </row>
    <row r="53" spans="1:23">
      <c r="A53" s="408"/>
      <c r="B53" s="408"/>
      <c r="C53" s="3006" t="s">
        <v>766</v>
      </c>
      <c r="D53" s="3007"/>
      <c r="E53" s="3007"/>
      <c r="F53" s="3007"/>
      <c r="G53" s="3008"/>
      <c r="H53" s="3009"/>
      <c r="I53" s="3010"/>
      <c r="J53" s="3010"/>
      <c r="K53" s="3011"/>
      <c r="L53" s="408"/>
      <c r="M53" s="408"/>
      <c r="N53" s="408"/>
      <c r="O53" s="978"/>
      <c r="P53" s="408"/>
      <c r="Q53" s="408"/>
      <c r="R53" s="408"/>
      <c r="S53" s="408"/>
      <c r="T53" s="408"/>
      <c r="U53" s="408"/>
      <c r="V53" s="408"/>
      <c r="W53" s="408"/>
    </row>
    <row r="54" spans="1:23">
      <c r="A54" s="408"/>
      <c r="B54" s="408"/>
      <c r="C54" s="3012" t="s">
        <v>767</v>
      </c>
      <c r="D54" s="3013"/>
      <c r="E54" s="3013"/>
      <c r="F54" s="3013"/>
      <c r="G54" s="3014"/>
      <c r="H54" s="3009">
        <v>105</v>
      </c>
      <c r="I54" s="3015"/>
      <c r="J54" s="3015"/>
      <c r="K54" s="3016"/>
      <c r="L54" s="408"/>
      <c r="M54" s="408"/>
      <c r="N54" s="408"/>
      <c r="O54" s="978"/>
      <c r="P54" s="408"/>
      <c r="Q54" s="408"/>
      <c r="R54" s="408"/>
      <c r="S54" s="408"/>
      <c r="T54" s="408"/>
      <c r="U54" s="408"/>
      <c r="V54" s="408"/>
      <c r="W54" s="408"/>
    </row>
    <row r="55" spans="1:23" ht="13.5" thickBot="1">
      <c r="A55" s="408"/>
      <c r="B55" s="408"/>
      <c r="C55" s="3022" t="s">
        <v>768</v>
      </c>
      <c r="D55" s="3023"/>
      <c r="E55" s="3023"/>
      <c r="F55" s="3023"/>
      <c r="G55" s="3024"/>
      <c r="H55" s="3025"/>
      <c r="I55" s="3026"/>
      <c r="J55" s="3026"/>
      <c r="K55" s="3027"/>
      <c r="L55" s="408"/>
      <c r="M55" s="408"/>
      <c r="N55" s="408"/>
      <c r="O55" s="978"/>
      <c r="P55" s="408"/>
      <c r="Q55" s="408"/>
      <c r="R55" s="408"/>
      <c r="S55" s="408"/>
      <c r="T55" s="408"/>
      <c r="U55" s="408"/>
      <c r="V55" s="408"/>
      <c r="W55" s="408"/>
    </row>
    <row r="56" spans="1:23" ht="13.5" thickBot="1">
      <c r="A56" s="408"/>
      <c r="B56" s="408"/>
      <c r="C56" s="3028" t="s">
        <v>19</v>
      </c>
      <c r="D56" s="3029"/>
      <c r="E56" s="3029"/>
      <c r="F56" s="3029"/>
      <c r="G56" s="3030"/>
      <c r="H56" s="2997">
        <f>SUM(H57:K57)</f>
        <v>0</v>
      </c>
      <c r="I56" s="2998"/>
      <c r="J56" s="2998"/>
      <c r="K56" s="2999"/>
      <c r="L56" s="408"/>
      <c r="M56" s="408"/>
      <c r="N56" s="408"/>
      <c r="O56" s="978"/>
      <c r="P56" s="408"/>
      <c r="Q56" s="408"/>
      <c r="R56" s="408"/>
      <c r="S56" s="408"/>
      <c r="T56" s="408"/>
      <c r="U56" s="408"/>
      <c r="V56" s="408"/>
      <c r="W56" s="408"/>
    </row>
    <row r="57" spans="1:23" ht="13.5" thickBot="1">
      <c r="A57" s="408"/>
      <c r="B57" s="408"/>
      <c r="C57" s="3031" t="s">
        <v>769</v>
      </c>
      <c r="D57" s="3032"/>
      <c r="E57" s="3032"/>
      <c r="F57" s="3032"/>
      <c r="G57" s="3033"/>
      <c r="H57" s="3025"/>
      <c r="I57" s="3034"/>
      <c r="J57" s="3034"/>
      <c r="K57" s="3035"/>
      <c r="L57" s="408"/>
      <c r="M57" s="408"/>
      <c r="N57" s="408"/>
      <c r="O57" s="978"/>
      <c r="P57" s="408"/>
      <c r="Q57" s="408"/>
      <c r="R57" s="408"/>
      <c r="S57" s="408"/>
      <c r="T57" s="408"/>
      <c r="U57" s="408"/>
      <c r="V57" s="408"/>
      <c r="W57" s="408"/>
    </row>
    <row r="58" spans="1:23" ht="13.5" thickBot="1">
      <c r="A58" s="408"/>
      <c r="B58" s="408"/>
      <c r="C58" s="3017" t="s">
        <v>20</v>
      </c>
      <c r="D58" s="3018"/>
      <c r="E58" s="3018"/>
      <c r="F58" s="3018"/>
      <c r="G58" s="3019"/>
      <c r="H58" s="3020">
        <f>H56+H49</f>
        <v>470</v>
      </c>
      <c r="I58" s="3020"/>
      <c r="J58" s="3020"/>
      <c r="K58" s="3021"/>
      <c r="L58" s="408"/>
      <c r="M58" s="408"/>
      <c r="N58" s="408"/>
      <c r="O58" s="978"/>
      <c r="P58" s="408"/>
      <c r="Q58" s="408"/>
      <c r="R58" s="408"/>
      <c r="S58" s="408"/>
      <c r="T58" s="408"/>
      <c r="U58" s="408"/>
      <c r="V58" s="408"/>
      <c r="W58" s="408"/>
    </row>
  </sheetData>
  <mergeCells count="100">
    <mergeCell ref="C53:G53"/>
    <mergeCell ref="H53:K53"/>
    <mergeCell ref="C54:G54"/>
    <mergeCell ref="H54:K54"/>
    <mergeCell ref="C58:G58"/>
    <mergeCell ref="H58:K58"/>
    <mergeCell ref="C55:G55"/>
    <mergeCell ref="H55:K55"/>
    <mergeCell ref="C56:G56"/>
    <mergeCell ref="H56:K56"/>
    <mergeCell ref="C57:G57"/>
    <mergeCell ref="H57:K57"/>
    <mergeCell ref="C50:G50"/>
    <mergeCell ref="H50:K50"/>
    <mergeCell ref="C51:G51"/>
    <mergeCell ref="H51:K51"/>
    <mergeCell ref="C52:G52"/>
    <mergeCell ref="H52:K52"/>
    <mergeCell ref="B44:G44"/>
    <mergeCell ref="N44:Q44"/>
    <mergeCell ref="F47:M47"/>
    <mergeCell ref="C49:G49"/>
    <mergeCell ref="H49:K49"/>
    <mergeCell ref="C48:G48"/>
    <mergeCell ref="H48:K48"/>
    <mergeCell ref="F39:G39"/>
    <mergeCell ref="C40:G40"/>
    <mergeCell ref="B43:G43"/>
    <mergeCell ref="N40:Q40"/>
    <mergeCell ref="B41:G41"/>
    <mergeCell ref="F42:G42"/>
    <mergeCell ref="N43:Q43"/>
    <mergeCell ref="C30:G30"/>
    <mergeCell ref="C31:Q31"/>
    <mergeCell ref="F34:F38"/>
    <mergeCell ref="G34:G38"/>
    <mergeCell ref="H34:H38"/>
    <mergeCell ref="M34:M38"/>
    <mergeCell ref="A32:A38"/>
    <mergeCell ref="B32:B38"/>
    <mergeCell ref="C32:C38"/>
    <mergeCell ref="D34:D35"/>
    <mergeCell ref="E34:E38"/>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L20:L23"/>
    <mergeCell ref="M20:M23"/>
    <mergeCell ref="D21:D24"/>
    <mergeCell ref="A22:A24"/>
    <mergeCell ref="B22:B24"/>
    <mergeCell ref="F24:G24"/>
    <mergeCell ref="C20:C24"/>
    <mergeCell ref="E20:E23"/>
    <mergeCell ref="F20:F23"/>
    <mergeCell ref="G20:G23"/>
    <mergeCell ref="H20:H23"/>
    <mergeCell ref="K20:K23"/>
    <mergeCell ref="A12:A17"/>
    <mergeCell ref="G12:G17"/>
    <mergeCell ref="H12:H17"/>
    <mergeCell ref="L12:L17"/>
    <mergeCell ref="M12:M17"/>
    <mergeCell ref="N5:N6"/>
    <mergeCell ref="O5:Q5"/>
    <mergeCell ref="F18:G18"/>
    <mergeCell ref="B7:Q7"/>
    <mergeCell ref="C8:Q8"/>
    <mergeCell ref="C10:C18"/>
    <mergeCell ref="B11:B18"/>
    <mergeCell ref="D11:D12"/>
    <mergeCell ref="E11:E17"/>
    <mergeCell ref="F11:F17"/>
    <mergeCell ref="N1:O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activeCell="N79" sqref="N7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2" customHeight="1">
      <c r="A1" s="33"/>
      <c r="B1" s="33"/>
      <c r="C1" s="33"/>
      <c r="D1" s="33"/>
      <c r="E1" s="33"/>
      <c r="F1" s="33"/>
      <c r="G1" s="33"/>
      <c r="H1" s="33"/>
      <c r="I1" s="33"/>
      <c r="J1" s="33"/>
      <c r="K1" s="33"/>
      <c r="L1" s="33"/>
      <c r="M1" s="33"/>
      <c r="N1" s="3038" t="s">
        <v>836</v>
      </c>
      <c r="O1" s="3038"/>
      <c r="P1" s="3038"/>
      <c r="Q1" s="3038"/>
      <c r="R1" s="33"/>
      <c r="S1" s="33"/>
      <c r="T1" s="33"/>
      <c r="U1" s="33"/>
      <c r="V1" s="33"/>
      <c r="W1" s="33"/>
    </row>
    <row r="2" spans="1:23" ht="15.75">
      <c r="A2" s="34"/>
      <c r="B2" s="34"/>
      <c r="C2" s="34"/>
      <c r="D2" s="979" t="s">
        <v>772</v>
      </c>
      <c r="E2" s="979"/>
      <c r="F2" s="979"/>
      <c r="G2" s="980"/>
      <c r="H2" s="979"/>
      <c r="I2" s="979"/>
      <c r="J2" s="34"/>
      <c r="K2" s="34"/>
      <c r="L2" s="61"/>
      <c r="M2" s="58"/>
      <c r="N2" s="58"/>
      <c r="O2" s="58"/>
      <c r="P2" s="58"/>
      <c r="Q2" s="58"/>
      <c r="R2" s="34"/>
      <c r="S2" s="34"/>
      <c r="T2" s="34"/>
      <c r="U2" s="34"/>
      <c r="V2" s="34"/>
      <c r="W2" s="34"/>
    </row>
    <row r="3" spans="1:23" ht="13.5" thickBot="1">
      <c r="A3" s="32"/>
      <c r="B3" s="9"/>
      <c r="C3" s="9"/>
      <c r="D3" s="2624" t="s">
        <v>33</v>
      </c>
      <c r="E3" s="2624"/>
      <c r="F3" s="2624"/>
      <c r="G3" s="2624"/>
      <c r="H3" s="2624"/>
      <c r="I3" s="2624"/>
      <c r="J3" s="2624"/>
      <c r="K3" s="2624"/>
      <c r="L3" s="2624"/>
      <c r="M3" s="2624"/>
      <c r="N3" s="2624"/>
      <c r="O3" s="2624"/>
      <c r="P3" s="2624"/>
      <c r="Q3" s="2624"/>
      <c r="R3" s="2624"/>
      <c r="S3" s="2624"/>
      <c r="T3" s="2624"/>
      <c r="U3" s="2624"/>
      <c r="V3" s="2624"/>
      <c r="W3" s="2624"/>
    </row>
    <row r="4" spans="1:23" ht="25.9" customHeight="1">
      <c r="A4" s="2625" t="s">
        <v>0</v>
      </c>
      <c r="B4" s="2628" t="s">
        <v>1</v>
      </c>
      <c r="C4" s="2628" t="s">
        <v>2</v>
      </c>
      <c r="D4" s="2849" t="s">
        <v>3</v>
      </c>
      <c r="E4" s="2634" t="s">
        <v>4</v>
      </c>
      <c r="F4" s="2637" t="s">
        <v>5</v>
      </c>
      <c r="G4" s="2634" t="s">
        <v>6</v>
      </c>
      <c r="H4" s="2643" t="s">
        <v>773</v>
      </c>
      <c r="I4" s="2644"/>
      <c r="J4" s="2644"/>
      <c r="K4" s="2645"/>
      <c r="L4" s="3036" t="s">
        <v>774</v>
      </c>
      <c r="M4" s="3037" t="s">
        <v>775</v>
      </c>
      <c r="N4" s="2649" t="s">
        <v>21</v>
      </c>
      <c r="O4" s="2650"/>
      <c r="P4" s="2650"/>
      <c r="Q4" s="2651"/>
      <c r="R4" s="981"/>
      <c r="S4" s="981"/>
      <c r="T4" s="981"/>
      <c r="U4" s="981"/>
      <c r="V4" s="981"/>
      <c r="W4" s="981"/>
    </row>
    <row r="5" spans="1:23">
      <c r="A5" s="2626"/>
      <c r="B5" s="2629"/>
      <c r="C5" s="2629"/>
      <c r="D5" s="2850"/>
      <c r="E5" s="2635"/>
      <c r="F5" s="2638"/>
      <c r="G5" s="2635"/>
      <c r="H5" s="2652" t="s">
        <v>7</v>
      </c>
      <c r="I5" s="2654" t="s">
        <v>8</v>
      </c>
      <c r="J5" s="2654"/>
      <c r="K5" s="2655" t="s">
        <v>75</v>
      </c>
      <c r="L5" s="2647"/>
      <c r="M5" s="2641"/>
      <c r="N5" s="2657" t="s">
        <v>32</v>
      </c>
      <c r="O5" s="2659" t="s">
        <v>9</v>
      </c>
      <c r="P5" s="2659"/>
      <c r="Q5" s="2660"/>
      <c r="R5" s="981"/>
      <c r="S5" s="981"/>
      <c r="T5" s="981"/>
      <c r="U5" s="981"/>
      <c r="V5" s="981"/>
      <c r="W5" s="981"/>
    </row>
    <row r="6" spans="1:23" ht="139.9" customHeight="1" thickBot="1">
      <c r="A6" s="2627"/>
      <c r="B6" s="2630"/>
      <c r="C6" s="2630"/>
      <c r="D6" s="2851"/>
      <c r="E6" s="2636"/>
      <c r="F6" s="2639"/>
      <c r="G6" s="2636"/>
      <c r="H6" s="2653"/>
      <c r="I6" s="811" t="s">
        <v>7</v>
      </c>
      <c r="J6" s="811" t="s">
        <v>10</v>
      </c>
      <c r="K6" s="2656"/>
      <c r="L6" s="2648"/>
      <c r="M6" s="2642"/>
      <c r="N6" s="2658"/>
      <c r="O6" s="36" t="s">
        <v>233</v>
      </c>
      <c r="P6" s="36" t="s">
        <v>261</v>
      </c>
      <c r="Q6" s="37" t="s">
        <v>326</v>
      </c>
      <c r="R6" s="981"/>
      <c r="S6" s="981"/>
      <c r="T6" s="981"/>
      <c r="U6" s="981"/>
      <c r="V6" s="981"/>
      <c r="W6" s="981"/>
    </row>
    <row r="7" spans="1:23" ht="13.5" thickBot="1">
      <c r="A7" s="38" t="s">
        <v>11</v>
      </c>
      <c r="B7" s="2885" t="s">
        <v>776</v>
      </c>
      <c r="C7" s="2885"/>
      <c r="D7" s="2885"/>
      <c r="E7" s="2885"/>
      <c r="F7" s="2885"/>
      <c r="G7" s="2885"/>
      <c r="H7" s="2885"/>
      <c r="I7" s="2885"/>
      <c r="J7" s="2885"/>
      <c r="K7" s="2885"/>
      <c r="L7" s="2885"/>
      <c r="M7" s="2885"/>
      <c r="N7" s="2885"/>
      <c r="O7" s="2885"/>
      <c r="P7" s="2885"/>
      <c r="Q7" s="2886"/>
      <c r="R7" s="981"/>
      <c r="S7" s="981"/>
      <c r="T7" s="981"/>
      <c r="U7" s="981"/>
      <c r="V7" s="981"/>
      <c r="W7" s="981"/>
    </row>
    <row r="8" spans="1:23" ht="13.5" thickBot="1">
      <c r="A8" s="39" t="s">
        <v>11</v>
      </c>
      <c r="B8" s="40" t="s">
        <v>11</v>
      </c>
      <c r="C8" s="3047" t="s">
        <v>777</v>
      </c>
      <c r="D8" s="3047"/>
      <c r="E8" s="3047"/>
      <c r="F8" s="3047"/>
      <c r="G8" s="3047"/>
      <c r="H8" s="3047"/>
      <c r="I8" s="3047"/>
      <c r="J8" s="3047"/>
      <c r="K8" s="3047"/>
      <c r="L8" s="3047"/>
      <c r="M8" s="3047"/>
      <c r="N8" s="3047"/>
      <c r="O8" s="3047"/>
      <c r="P8" s="3047"/>
      <c r="Q8" s="3048"/>
      <c r="R8" s="981"/>
      <c r="S8" s="981"/>
      <c r="T8" s="981"/>
      <c r="U8" s="981"/>
      <c r="V8" s="981"/>
      <c r="W8" s="981"/>
    </row>
    <row r="9" spans="1:23">
      <c r="A9" s="3049" t="s">
        <v>11</v>
      </c>
      <c r="B9" s="3052" t="s">
        <v>11</v>
      </c>
      <c r="C9" s="2775" t="s">
        <v>11</v>
      </c>
      <c r="D9" s="3054" t="s">
        <v>778</v>
      </c>
      <c r="E9" s="3057" t="s">
        <v>40</v>
      </c>
      <c r="F9" s="3060" t="s">
        <v>129</v>
      </c>
      <c r="G9" s="982" t="s">
        <v>36</v>
      </c>
      <c r="H9" s="983">
        <v>30</v>
      </c>
      <c r="I9" s="984">
        <v>30</v>
      </c>
      <c r="J9" s="985">
        <v>0</v>
      </c>
      <c r="K9" s="986">
        <v>0</v>
      </c>
      <c r="L9" s="987">
        <v>30</v>
      </c>
      <c r="M9" s="987">
        <v>30</v>
      </c>
      <c r="N9" s="3063" t="s">
        <v>779</v>
      </c>
      <c r="O9" s="3066">
        <v>185</v>
      </c>
      <c r="P9" s="3069">
        <v>185</v>
      </c>
      <c r="Q9" s="3072">
        <v>185</v>
      </c>
      <c r="R9" s="981"/>
      <c r="S9" s="981"/>
      <c r="T9" s="981"/>
      <c r="U9" s="981"/>
      <c r="V9" s="981"/>
      <c r="W9" s="981"/>
    </row>
    <row r="10" spans="1:23">
      <c r="A10" s="3050"/>
      <c r="B10" s="2569"/>
      <c r="C10" s="2749"/>
      <c r="D10" s="3055"/>
      <c r="E10" s="3058"/>
      <c r="F10" s="3061"/>
      <c r="G10" s="988" t="s">
        <v>403</v>
      </c>
      <c r="H10" s="989">
        <v>0</v>
      </c>
      <c r="I10" s="990">
        <v>0</v>
      </c>
      <c r="J10" s="991">
        <v>0</v>
      </c>
      <c r="K10" s="992">
        <v>0</v>
      </c>
      <c r="L10" s="993">
        <v>0</v>
      </c>
      <c r="M10" s="993">
        <v>0</v>
      </c>
      <c r="N10" s="3064"/>
      <c r="O10" s="3067"/>
      <c r="P10" s="3070"/>
      <c r="Q10" s="3073"/>
      <c r="R10" s="981"/>
      <c r="S10" s="981"/>
      <c r="T10" s="994"/>
      <c r="U10" s="981"/>
      <c r="V10" s="981"/>
      <c r="W10" s="981"/>
    </row>
    <row r="11" spans="1:23" ht="13.5" thickBot="1">
      <c r="A11" s="3051"/>
      <c r="B11" s="3053"/>
      <c r="C11" s="2776"/>
      <c r="D11" s="3056"/>
      <c r="E11" s="3059"/>
      <c r="F11" s="3062"/>
      <c r="G11" s="995" t="s">
        <v>12</v>
      </c>
      <c r="H11" s="996">
        <f t="shared" ref="H11:M11" si="0">H9+H10</f>
        <v>30</v>
      </c>
      <c r="I11" s="996">
        <f t="shared" si="0"/>
        <v>30</v>
      </c>
      <c r="J11" s="997">
        <f t="shared" si="0"/>
        <v>0</v>
      </c>
      <c r="K11" s="997">
        <f t="shared" si="0"/>
        <v>0</v>
      </c>
      <c r="L11" s="997">
        <f t="shared" si="0"/>
        <v>30</v>
      </c>
      <c r="M11" s="997">
        <f t="shared" si="0"/>
        <v>30</v>
      </c>
      <c r="N11" s="3065"/>
      <c r="O11" s="3068"/>
      <c r="P11" s="3071"/>
      <c r="Q11" s="3074"/>
      <c r="R11" s="981"/>
      <c r="S11" s="981"/>
      <c r="T11" s="994"/>
      <c r="U11" s="981"/>
      <c r="V11" s="981"/>
      <c r="W11" s="981"/>
    </row>
    <row r="12" spans="1:23">
      <c r="A12" s="813" t="s">
        <v>11</v>
      </c>
      <c r="B12" s="816" t="s">
        <v>11</v>
      </c>
      <c r="C12" s="2775" t="s">
        <v>35</v>
      </c>
      <c r="D12" s="3054" t="s">
        <v>780</v>
      </c>
      <c r="E12" s="3079" t="s">
        <v>40</v>
      </c>
      <c r="F12" s="3079" t="s">
        <v>129</v>
      </c>
      <c r="G12" s="998" t="s">
        <v>36</v>
      </c>
      <c r="H12" s="999">
        <f>I12+K12</f>
        <v>0</v>
      </c>
      <c r="I12" s="1000">
        <v>0</v>
      </c>
      <c r="J12" s="1001">
        <v>0</v>
      </c>
      <c r="K12" s="1001">
        <v>0</v>
      </c>
      <c r="L12" s="1002">
        <v>20</v>
      </c>
      <c r="M12" s="1002">
        <v>16</v>
      </c>
      <c r="N12" s="1003" t="s">
        <v>781</v>
      </c>
      <c r="O12" s="1004">
        <v>150</v>
      </c>
      <c r="P12" s="1005">
        <v>500</v>
      </c>
      <c r="Q12" s="1006">
        <v>400</v>
      </c>
      <c r="R12" s="981"/>
      <c r="S12" s="981"/>
      <c r="T12" s="994"/>
      <c r="U12" s="981"/>
      <c r="V12" s="981"/>
      <c r="W12" s="981"/>
    </row>
    <row r="13" spans="1:23">
      <c r="A13" s="814"/>
      <c r="B13" s="817"/>
      <c r="C13" s="2749"/>
      <c r="D13" s="3055"/>
      <c r="E13" s="3086"/>
      <c r="F13" s="3086"/>
      <c r="G13" s="1007" t="s">
        <v>403</v>
      </c>
      <c r="H13" s="1008">
        <v>6.9</v>
      </c>
      <c r="I13" s="1008">
        <v>6.9</v>
      </c>
      <c r="J13" s="212">
        <v>0</v>
      </c>
      <c r="K13" s="212">
        <v>0</v>
      </c>
      <c r="L13" s="1009">
        <v>0</v>
      </c>
      <c r="M13" s="1009">
        <v>0</v>
      </c>
      <c r="N13" s="3087" t="s">
        <v>782</v>
      </c>
      <c r="O13" s="3089">
        <v>0</v>
      </c>
      <c r="P13" s="3039">
        <v>20</v>
      </c>
      <c r="Q13" s="3041">
        <v>20</v>
      </c>
      <c r="R13" s="981"/>
      <c r="S13" s="981"/>
      <c r="T13" s="994"/>
      <c r="U13" s="981"/>
      <c r="V13" s="981"/>
      <c r="W13" s="981"/>
    </row>
    <row r="14" spans="1:23" ht="13.5" thickBot="1">
      <c r="A14" s="815"/>
      <c r="B14" s="818"/>
      <c r="C14" s="2776"/>
      <c r="D14" s="3085"/>
      <c r="E14" s="3080"/>
      <c r="F14" s="3080"/>
      <c r="G14" s="1010" t="s">
        <v>12</v>
      </c>
      <c r="H14" s="1011">
        <f t="shared" ref="H14:M14" si="1">H12+H13</f>
        <v>6.9</v>
      </c>
      <c r="I14" s="1011">
        <f t="shared" si="1"/>
        <v>6.9</v>
      </c>
      <c r="J14" s="1012">
        <f t="shared" si="1"/>
        <v>0</v>
      </c>
      <c r="K14" s="1012">
        <f t="shared" si="1"/>
        <v>0</v>
      </c>
      <c r="L14" s="1012">
        <f t="shared" si="1"/>
        <v>20</v>
      </c>
      <c r="M14" s="1012">
        <f t="shared" si="1"/>
        <v>16</v>
      </c>
      <c r="N14" s="3088"/>
      <c r="O14" s="3090"/>
      <c r="P14" s="3040"/>
      <c r="Q14" s="3042"/>
      <c r="R14" s="981"/>
      <c r="S14" s="981"/>
      <c r="T14" s="994"/>
      <c r="U14" s="981"/>
      <c r="V14" s="981"/>
      <c r="W14" s="981"/>
    </row>
    <row r="15" spans="1:23">
      <c r="A15" s="813" t="s">
        <v>11</v>
      </c>
      <c r="B15" s="816" t="s">
        <v>11</v>
      </c>
      <c r="C15" s="2775" t="s">
        <v>53</v>
      </c>
      <c r="D15" s="3075" t="s">
        <v>783</v>
      </c>
      <c r="E15" s="3077" t="s">
        <v>40</v>
      </c>
      <c r="F15" s="3079" t="s">
        <v>129</v>
      </c>
      <c r="G15" s="1013" t="s">
        <v>36</v>
      </c>
      <c r="H15" s="1014">
        <v>0</v>
      </c>
      <c r="I15" s="1015">
        <v>0</v>
      </c>
      <c r="J15" s="1015">
        <v>0</v>
      </c>
      <c r="K15" s="1015">
        <v>0</v>
      </c>
      <c r="L15" s="1016">
        <v>0.7</v>
      </c>
      <c r="M15" s="1017">
        <v>0.7</v>
      </c>
      <c r="N15" s="3081" t="s">
        <v>784</v>
      </c>
      <c r="O15" s="3083" t="s">
        <v>66</v>
      </c>
      <c r="P15" s="3043" t="s">
        <v>785</v>
      </c>
      <c r="Q15" s="3045" t="s">
        <v>785</v>
      </c>
      <c r="R15" s="981"/>
      <c r="S15" s="981"/>
      <c r="T15" s="994"/>
      <c r="U15" s="981"/>
      <c r="V15" s="981"/>
      <c r="W15" s="981"/>
    </row>
    <row r="16" spans="1:23" ht="13.5" thickBot="1">
      <c r="A16" s="814"/>
      <c r="B16" s="817"/>
      <c r="C16" s="2749"/>
      <c r="D16" s="3076"/>
      <c r="E16" s="3078"/>
      <c r="F16" s="3080"/>
      <c r="G16" s="1010" t="s">
        <v>12</v>
      </c>
      <c r="H16" s="997">
        <f t="shared" ref="H16:M16" si="2">H15</f>
        <v>0</v>
      </c>
      <c r="I16" s="997">
        <f t="shared" si="2"/>
        <v>0</v>
      </c>
      <c r="J16" s="997">
        <f t="shared" si="2"/>
        <v>0</v>
      </c>
      <c r="K16" s="997">
        <f t="shared" si="2"/>
        <v>0</v>
      </c>
      <c r="L16" s="997">
        <f t="shared" si="2"/>
        <v>0.7</v>
      </c>
      <c r="M16" s="997">
        <f t="shared" si="2"/>
        <v>0.7</v>
      </c>
      <c r="N16" s="3082"/>
      <c r="O16" s="3084"/>
      <c r="P16" s="3044"/>
      <c r="Q16" s="3046"/>
      <c r="R16" s="981"/>
      <c r="S16" s="981"/>
      <c r="T16" s="994"/>
      <c r="U16" s="981"/>
      <c r="V16" s="981"/>
      <c r="W16" s="981"/>
    </row>
    <row r="17" spans="1:23">
      <c r="A17" s="3049" t="s">
        <v>11</v>
      </c>
      <c r="B17" s="3052" t="s">
        <v>11</v>
      </c>
      <c r="C17" s="2751" t="s">
        <v>37</v>
      </c>
      <c r="D17" s="3075" t="s">
        <v>786</v>
      </c>
      <c r="E17" s="3077" t="s">
        <v>40</v>
      </c>
      <c r="F17" s="3115" t="s">
        <v>129</v>
      </c>
      <c r="G17" s="1018" t="s">
        <v>36</v>
      </c>
      <c r="H17" s="1019">
        <v>2</v>
      </c>
      <c r="I17" s="1020">
        <v>2</v>
      </c>
      <c r="J17" s="1020">
        <v>0</v>
      </c>
      <c r="K17" s="1020">
        <v>0</v>
      </c>
      <c r="L17" s="1020">
        <v>5</v>
      </c>
      <c r="M17" s="1021">
        <v>5</v>
      </c>
      <c r="N17" s="2663" t="s">
        <v>787</v>
      </c>
      <c r="O17" s="3083" t="s">
        <v>788</v>
      </c>
      <c r="P17" s="3043" t="s">
        <v>788</v>
      </c>
      <c r="Q17" s="3045" t="s">
        <v>788</v>
      </c>
      <c r="R17" s="981"/>
      <c r="S17" s="981"/>
      <c r="T17" s="994"/>
      <c r="U17" s="981"/>
      <c r="V17" s="981"/>
      <c r="W17" s="981"/>
    </row>
    <row r="18" spans="1:23">
      <c r="A18" s="3050"/>
      <c r="B18" s="2569"/>
      <c r="C18" s="2754"/>
      <c r="D18" s="3113"/>
      <c r="E18" s="3114"/>
      <c r="F18" s="2573"/>
      <c r="G18" s="1022" t="s">
        <v>403</v>
      </c>
      <c r="H18" s="1023">
        <v>3</v>
      </c>
      <c r="I18" s="1024">
        <v>3</v>
      </c>
      <c r="J18" s="1024">
        <v>0</v>
      </c>
      <c r="K18" s="1024">
        <v>0</v>
      </c>
      <c r="L18" s="1024">
        <v>0</v>
      </c>
      <c r="M18" s="1025">
        <v>0</v>
      </c>
      <c r="N18" s="3122"/>
      <c r="O18" s="3124"/>
      <c r="P18" s="3091"/>
      <c r="Q18" s="3092"/>
      <c r="R18" s="981"/>
      <c r="S18" s="981"/>
      <c r="T18" s="994"/>
      <c r="U18" s="981"/>
      <c r="V18" s="981"/>
      <c r="W18" s="981"/>
    </row>
    <row r="19" spans="1:23" ht="13.5" thickBot="1">
      <c r="A19" s="3051"/>
      <c r="B19" s="3053"/>
      <c r="C19" s="2757"/>
      <c r="D19" s="3076"/>
      <c r="E19" s="3078"/>
      <c r="F19" s="3116"/>
      <c r="G19" s="42" t="s">
        <v>12</v>
      </c>
      <c r="H19" s="1026">
        <f t="shared" ref="H19:M19" si="3">H17+H18</f>
        <v>5</v>
      </c>
      <c r="I19" s="1026">
        <f t="shared" si="3"/>
        <v>5</v>
      </c>
      <c r="J19" s="1026">
        <f t="shared" si="3"/>
        <v>0</v>
      </c>
      <c r="K19" s="1026">
        <f t="shared" si="3"/>
        <v>0</v>
      </c>
      <c r="L19" s="1026">
        <f t="shared" si="3"/>
        <v>5</v>
      </c>
      <c r="M19" s="1026">
        <f t="shared" si="3"/>
        <v>5</v>
      </c>
      <c r="N19" s="3123"/>
      <c r="O19" s="3084"/>
      <c r="P19" s="3044"/>
      <c r="Q19" s="3046"/>
      <c r="R19" s="981"/>
      <c r="S19" s="981"/>
      <c r="T19" s="994"/>
      <c r="U19" s="981"/>
      <c r="V19" s="981"/>
      <c r="W19" s="981"/>
    </row>
    <row r="20" spans="1:23" ht="19.899999999999999" customHeight="1" thickBot="1">
      <c r="A20" s="39" t="s">
        <v>11</v>
      </c>
      <c r="B20" s="44" t="s">
        <v>11</v>
      </c>
      <c r="C20" s="3093" t="s">
        <v>14</v>
      </c>
      <c r="D20" s="3094"/>
      <c r="E20" s="3094"/>
      <c r="F20" s="3094"/>
      <c r="G20" s="3095"/>
      <c r="H20" s="1027">
        <f t="shared" ref="H20:M20" si="4">H11+H14+H16+H19</f>
        <v>41.9</v>
      </c>
      <c r="I20" s="1027">
        <f t="shared" si="4"/>
        <v>41.9</v>
      </c>
      <c r="J20" s="1027">
        <f t="shared" si="4"/>
        <v>0</v>
      </c>
      <c r="K20" s="1027">
        <f t="shared" si="4"/>
        <v>0</v>
      </c>
      <c r="L20" s="1027">
        <f t="shared" si="4"/>
        <v>55.7</v>
      </c>
      <c r="M20" s="1027">
        <f t="shared" si="4"/>
        <v>51.7</v>
      </c>
      <c r="N20" s="1028"/>
      <c r="O20" s="45"/>
      <c r="P20" s="45"/>
      <c r="Q20" s="1029"/>
      <c r="R20" s="981"/>
      <c r="S20" s="981"/>
      <c r="T20" s="994"/>
      <c r="U20" s="981"/>
      <c r="V20" s="981"/>
      <c r="W20" s="981"/>
    </row>
    <row r="21" spans="1:23" ht="13.5" thickBot="1">
      <c r="A21" s="39" t="s">
        <v>11</v>
      </c>
      <c r="B21" s="40" t="s">
        <v>13</v>
      </c>
      <c r="C21" s="3096" t="s">
        <v>789</v>
      </c>
      <c r="D21" s="3097"/>
      <c r="E21" s="3097"/>
      <c r="F21" s="3097"/>
      <c r="G21" s="3097"/>
      <c r="H21" s="3097"/>
      <c r="I21" s="3097"/>
      <c r="J21" s="3097"/>
      <c r="K21" s="3097"/>
      <c r="L21" s="3097"/>
      <c r="M21" s="3097"/>
      <c r="N21" s="3097"/>
      <c r="O21" s="3097"/>
      <c r="P21" s="3097"/>
      <c r="Q21" s="3098"/>
      <c r="R21" s="981"/>
      <c r="S21" s="981"/>
      <c r="T21" s="994"/>
      <c r="U21" s="981"/>
      <c r="V21" s="981"/>
      <c r="W21" s="981"/>
    </row>
    <row r="22" spans="1:23" ht="24">
      <c r="A22" s="3049" t="s">
        <v>11</v>
      </c>
      <c r="B22" s="3052" t="s">
        <v>13</v>
      </c>
      <c r="C22" s="2775" t="s">
        <v>13</v>
      </c>
      <c r="D22" s="3099" t="s">
        <v>790</v>
      </c>
      <c r="E22" s="3077" t="s">
        <v>40</v>
      </c>
      <c r="F22" s="3102" t="s">
        <v>129</v>
      </c>
      <c r="G22" s="1030" t="s">
        <v>36</v>
      </c>
      <c r="H22" s="1031">
        <v>30</v>
      </c>
      <c r="I22" s="1031">
        <v>30</v>
      </c>
      <c r="J22" s="1032">
        <v>0</v>
      </c>
      <c r="K22" s="1033">
        <v>0</v>
      </c>
      <c r="L22" s="1034">
        <v>40</v>
      </c>
      <c r="M22" s="1033">
        <v>30</v>
      </c>
      <c r="N22" s="1035" t="s">
        <v>791</v>
      </c>
      <c r="O22" s="1036" t="s">
        <v>621</v>
      </c>
      <c r="P22" s="1037" t="s">
        <v>792</v>
      </c>
      <c r="Q22" s="1038" t="s">
        <v>793</v>
      </c>
      <c r="R22" s="981"/>
      <c r="S22" s="981"/>
      <c r="T22" s="981"/>
      <c r="U22" s="981"/>
      <c r="V22" s="981"/>
      <c r="W22" s="981"/>
    </row>
    <row r="23" spans="1:23">
      <c r="A23" s="3050"/>
      <c r="B23" s="2569"/>
      <c r="C23" s="2749"/>
      <c r="D23" s="3100"/>
      <c r="E23" s="3086"/>
      <c r="F23" s="3103"/>
      <c r="G23" s="1039" t="s">
        <v>403</v>
      </c>
      <c r="H23" s="1040">
        <v>0</v>
      </c>
      <c r="I23" s="1040">
        <v>0</v>
      </c>
      <c r="J23" s="1041">
        <v>0</v>
      </c>
      <c r="K23" s="214">
        <v>0</v>
      </c>
      <c r="L23" s="1042">
        <v>0</v>
      </c>
      <c r="M23" s="214">
        <v>0</v>
      </c>
      <c r="N23" s="3111" t="s">
        <v>794</v>
      </c>
      <c r="O23" s="3105" t="s">
        <v>795</v>
      </c>
      <c r="P23" s="3107" t="s">
        <v>796</v>
      </c>
      <c r="Q23" s="3109" t="s">
        <v>797</v>
      </c>
      <c r="R23" s="981"/>
      <c r="S23" s="981"/>
      <c r="T23" s="981"/>
      <c r="U23" s="981"/>
      <c r="V23" s="981"/>
      <c r="W23" s="981"/>
    </row>
    <row r="24" spans="1:23" ht="13.5" thickBot="1">
      <c r="A24" s="3051"/>
      <c r="B24" s="3053"/>
      <c r="C24" s="2776"/>
      <c r="D24" s="3101"/>
      <c r="E24" s="3080"/>
      <c r="F24" s="3104"/>
      <c r="G24" s="1043" t="s">
        <v>12</v>
      </c>
      <c r="H24" s="1044">
        <f>H22</f>
        <v>30</v>
      </c>
      <c r="I24" s="1044">
        <f>SUM(I22:I23)</f>
        <v>30</v>
      </c>
      <c r="J24" s="1045">
        <f>SUM(J22:J23)</f>
        <v>0</v>
      </c>
      <c r="K24" s="1046">
        <f>SUM(K22:K23)</f>
        <v>0</v>
      </c>
      <c r="L24" s="1047">
        <f>L22</f>
        <v>40</v>
      </c>
      <c r="M24" s="1046">
        <f>M22</f>
        <v>30</v>
      </c>
      <c r="N24" s="3112"/>
      <c r="O24" s="3106"/>
      <c r="P24" s="3108"/>
      <c r="Q24" s="3110"/>
      <c r="R24" s="981"/>
      <c r="S24" s="981"/>
      <c r="T24" s="981"/>
      <c r="U24" s="981"/>
      <c r="V24" s="981"/>
      <c r="W24" s="981"/>
    </row>
    <row r="25" spans="1:23">
      <c r="A25" s="2516" t="s">
        <v>11</v>
      </c>
      <c r="B25" s="2518" t="s">
        <v>13</v>
      </c>
      <c r="C25" s="3125" t="s">
        <v>34</v>
      </c>
      <c r="D25" s="3127" t="s">
        <v>798</v>
      </c>
      <c r="E25" s="3130" t="s">
        <v>40</v>
      </c>
      <c r="F25" s="3132" t="s">
        <v>129</v>
      </c>
      <c r="G25" s="1048" t="s">
        <v>36</v>
      </c>
      <c r="H25" s="1049">
        <v>25.6</v>
      </c>
      <c r="I25" s="1049">
        <v>25.6</v>
      </c>
      <c r="J25" s="1050">
        <v>0</v>
      </c>
      <c r="K25" s="1051">
        <v>0</v>
      </c>
      <c r="L25" s="206">
        <v>35</v>
      </c>
      <c r="M25" s="1051">
        <v>40</v>
      </c>
      <c r="N25" s="2663" t="s">
        <v>799</v>
      </c>
      <c r="O25" s="1052" t="s">
        <v>800</v>
      </c>
      <c r="P25" s="1053" t="s">
        <v>801</v>
      </c>
      <c r="Q25" s="1054" t="s">
        <v>801</v>
      </c>
      <c r="R25" s="981"/>
      <c r="S25" s="981"/>
      <c r="T25" s="981"/>
      <c r="U25" s="981"/>
      <c r="V25" s="981"/>
      <c r="W25" s="981"/>
    </row>
    <row r="26" spans="1:23">
      <c r="A26" s="2560"/>
      <c r="B26" s="2569"/>
      <c r="C26" s="2754"/>
      <c r="D26" s="3128"/>
      <c r="E26" s="3114"/>
      <c r="F26" s="3103"/>
      <c r="G26" s="1055" t="s">
        <v>403</v>
      </c>
      <c r="H26" s="1056">
        <v>2.4</v>
      </c>
      <c r="I26" s="1056">
        <v>2.4</v>
      </c>
      <c r="J26" s="1057">
        <v>0</v>
      </c>
      <c r="K26" s="268">
        <v>0</v>
      </c>
      <c r="L26" s="216">
        <v>0</v>
      </c>
      <c r="M26" s="1057">
        <v>0</v>
      </c>
      <c r="N26" s="3134"/>
      <c r="O26" s="1058"/>
      <c r="P26" s="1059"/>
      <c r="Q26" s="1060"/>
      <c r="R26" s="981"/>
      <c r="S26" s="981"/>
      <c r="T26" s="981"/>
      <c r="U26" s="981"/>
      <c r="V26" s="981"/>
      <c r="W26" s="981"/>
    </row>
    <row r="27" spans="1:23" ht="13.5" thickBot="1">
      <c r="A27" s="2517"/>
      <c r="B27" s="2519"/>
      <c r="C27" s="3126"/>
      <c r="D27" s="3129"/>
      <c r="E27" s="3131"/>
      <c r="F27" s="3133"/>
      <c r="G27" s="1010" t="s">
        <v>12</v>
      </c>
      <c r="H27" s="1044">
        <f t="shared" ref="H27:M27" si="5">H25+H26</f>
        <v>28</v>
      </c>
      <c r="I27" s="1044">
        <f t="shared" si="5"/>
        <v>28</v>
      </c>
      <c r="J27" s="207">
        <f t="shared" si="5"/>
        <v>0</v>
      </c>
      <c r="K27" s="207">
        <f t="shared" si="5"/>
        <v>0</v>
      </c>
      <c r="L27" s="207">
        <f t="shared" si="5"/>
        <v>35</v>
      </c>
      <c r="M27" s="207">
        <f t="shared" si="5"/>
        <v>40</v>
      </c>
      <c r="N27" s="1061" t="s">
        <v>802</v>
      </c>
      <c r="O27" s="1062" t="s">
        <v>621</v>
      </c>
      <c r="P27" s="1063" t="s">
        <v>621</v>
      </c>
      <c r="Q27" s="1064" t="s">
        <v>621</v>
      </c>
      <c r="R27" s="981"/>
      <c r="S27" s="981"/>
      <c r="T27" s="981"/>
      <c r="U27" s="981"/>
      <c r="V27" s="981"/>
      <c r="W27" s="981"/>
    </row>
    <row r="28" spans="1:23">
      <c r="A28" s="2516" t="s">
        <v>11</v>
      </c>
      <c r="B28" s="2518" t="s">
        <v>13</v>
      </c>
      <c r="C28" s="3125" t="s">
        <v>35</v>
      </c>
      <c r="D28" s="3127" t="s">
        <v>803</v>
      </c>
      <c r="E28" s="3130" t="s">
        <v>40</v>
      </c>
      <c r="F28" s="3132" t="s">
        <v>129</v>
      </c>
      <c r="G28" s="1048" t="s">
        <v>36</v>
      </c>
      <c r="H28" s="1049">
        <v>0</v>
      </c>
      <c r="I28" s="1049">
        <v>0</v>
      </c>
      <c r="J28" s="1050">
        <v>0</v>
      </c>
      <c r="K28" s="1051">
        <v>0</v>
      </c>
      <c r="L28" s="206">
        <v>35</v>
      </c>
      <c r="M28" s="1051">
        <v>40</v>
      </c>
      <c r="N28" s="2663" t="s">
        <v>804</v>
      </c>
      <c r="O28" s="3117" t="s">
        <v>41</v>
      </c>
      <c r="P28" s="3120" t="s">
        <v>805</v>
      </c>
      <c r="Q28" s="3145" t="s">
        <v>805</v>
      </c>
      <c r="R28" s="981"/>
      <c r="S28" s="981"/>
      <c r="T28" s="981"/>
      <c r="U28" s="981"/>
      <c r="V28" s="981"/>
      <c r="W28" s="981"/>
    </row>
    <row r="29" spans="1:23">
      <c r="A29" s="2560"/>
      <c r="B29" s="2569"/>
      <c r="C29" s="2754"/>
      <c r="D29" s="3128"/>
      <c r="E29" s="3114"/>
      <c r="F29" s="3103"/>
      <c r="G29" s="1055" t="s">
        <v>403</v>
      </c>
      <c r="H29" s="1056">
        <v>7</v>
      </c>
      <c r="I29" s="1056">
        <v>7</v>
      </c>
      <c r="J29" s="1057">
        <v>0</v>
      </c>
      <c r="K29" s="268">
        <v>0</v>
      </c>
      <c r="L29" s="216">
        <v>0</v>
      </c>
      <c r="M29" s="1057">
        <v>0</v>
      </c>
      <c r="N29" s="3122"/>
      <c r="O29" s="3118"/>
      <c r="P29" s="3121"/>
      <c r="Q29" s="3146"/>
      <c r="R29" s="981"/>
      <c r="S29" s="981"/>
      <c r="T29" s="981"/>
      <c r="U29" s="981"/>
      <c r="V29" s="981"/>
      <c r="W29" s="981"/>
    </row>
    <row r="30" spans="1:23" ht="13.5" thickBot="1">
      <c r="A30" s="2517"/>
      <c r="B30" s="2519"/>
      <c r="C30" s="3126"/>
      <c r="D30" s="3129"/>
      <c r="E30" s="3131"/>
      <c r="F30" s="3133"/>
      <c r="G30" s="1010" t="s">
        <v>12</v>
      </c>
      <c r="H30" s="1044">
        <f t="shared" ref="H30:M30" si="6">H28+H29</f>
        <v>7</v>
      </c>
      <c r="I30" s="1044">
        <f t="shared" si="6"/>
        <v>7</v>
      </c>
      <c r="J30" s="207">
        <f t="shared" si="6"/>
        <v>0</v>
      </c>
      <c r="K30" s="207">
        <f t="shared" si="6"/>
        <v>0</v>
      </c>
      <c r="L30" s="207">
        <f t="shared" si="6"/>
        <v>35</v>
      </c>
      <c r="M30" s="207">
        <f t="shared" si="6"/>
        <v>40</v>
      </c>
      <c r="N30" s="3123"/>
      <c r="O30" s="3119"/>
      <c r="P30" s="3106"/>
      <c r="Q30" s="3110"/>
      <c r="R30" s="981"/>
      <c r="S30" s="981"/>
      <c r="T30" s="994"/>
      <c r="U30" s="981"/>
      <c r="V30" s="981"/>
      <c r="W30" s="981"/>
    </row>
    <row r="31" spans="1:23" ht="13.5" thickBot="1">
      <c r="A31" s="46" t="s">
        <v>11</v>
      </c>
      <c r="B31" s="44" t="s">
        <v>13</v>
      </c>
      <c r="C31" s="3093" t="s">
        <v>14</v>
      </c>
      <c r="D31" s="3094"/>
      <c r="E31" s="3094"/>
      <c r="F31" s="3094"/>
      <c r="G31" s="3095"/>
      <c r="H31" s="210">
        <f t="shared" ref="H31:M31" si="7">+H30+H24+H27</f>
        <v>65</v>
      </c>
      <c r="I31" s="210">
        <f t="shared" si="7"/>
        <v>65</v>
      </c>
      <c r="J31" s="210">
        <f t="shared" si="7"/>
        <v>0</v>
      </c>
      <c r="K31" s="210">
        <f t="shared" si="7"/>
        <v>0</v>
      </c>
      <c r="L31" s="210">
        <f t="shared" si="7"/>
        <v>110</v>
      </c>
      <c r="M31" s="210">
        <f t="shared" si="7"/>
        <v>110</v>
      </c>
      <c r="N31" s="1028"/>
      <c r="O31" s="45"/>
      <c r="P31" s="45"/>
      <c r="Q31" s="1029"/>
      <c r="R31" s="981"/>
      <c r="S31" s="981"/>
      <c r="T31" s="994"/>
      <c r="U31" s="981"/>
      <c r="V31" s="981"/>
      <c r="W31" s="981"/>
    </row>
    <row r="32" spans="1:23" ht="13.5" thickBot="1">
      <c r="A32" s="39" t="s">
        <v>11</v>
      </c>
      <c r="B32" s="40" t="s">
        <v>34</v>
      </c>
      <c r="C32" s="3096" t="s">
        <v>806</v>
      </c>
      <c r="D32" s="3097"/>
      <c r="E32" s="3147"/>
      <c r="F32" s="3147"/>
      <c r="G32" s="3097"/>
      <c r="H32" s="3097"/>
      <c r="I32" s="3097"/>
      <c r="J32" s="3097"/>
      <c r="K32" s="3097"/>
      <c r="L32" s="3097"/>
      <c r="M32" s="3097"/>
      <c r="N32" s="3097"/>
      <c r="O32" s="3097"/>
      <c r="P32" s="3097"/>
      <c r="Q32" s="3098"/>
      <c r="R32" s="981"/>
      <c r="S32" s="981"/>
      <c r="T32" s="994"/>
      <c r="U32" s="981"/>
      <c r="V32" s="981"/>
      <c r="W32" s="981"/>
    </row>
    <row r="33" spans="1:23">
      <c r="A33" s="3148" t="s">
        <v>11</v>
      </c>
      <c r="B33" s="3151" t="s">
        <v>34</v>
      </c>
      <c r="C33" s="3154" t="s">
        <v>34</v>
      </c>
      <c r="D33" s="3157" t="s">
        <v>807</v>
      </c>
      <c r="E33" s="3160" t="s">
        <v>40</v>
      </c>
      <c r="F33" s="2661" t="s">
        <v>129</v>
      </c>
      <c r="G33" s="1065" t="s">
        <v>36</v>
      </c>
      <c r="H33" s="1066">
        <v>25</v>
      </c>
      <c r="I33" s="1066">
        <v>25</v>
      </c>
      <c r="J33" s="1066">
        <v>0</v>
      </c>
      <c r="K33" s="1067">
        <v>0</v>
      </c>
      <c r="L33" s="1002">
        <v>25</v>
      </c>
      <c r="M33" s="1002">
        <v>25</v>
      </c>
      <c r="N33" s="3163" t="s">
        <v>808</v>
      </c>
      <c r="O33" s="3139" t="s">
        <v>41</v>
      </c>
      <c r="P33" s="3142" t="s">
        <v>41</v>
      </c>
      <c r="Q33" s="3165" t="s">
        <v>41</v>
      </c>
      <c r="R33" s="981"/>
      <c r="S33" s="981"/>
      <c r="T33" s="981"/>
      <c r="U33" s="981"/>
      <c r="V33" s="981"/>
      <c r="W33" s="981"/>
    </row>
    <row r="34" spans="1:23">
      <c r="A34" s="3149"/>
      <c r="B34" s="3152"/>
      <c r="C34" s="3155"/>
      <c r="D34" s="3158"/>
      <c r="E34" s="3161"/>
      <c r="F34" s="2772"/>
      <c r="G34" s="1068" t="s">
        <v>403</v>
      </c>
      <c r="H34" s="1069">
        <v>0</v>
      </c>
      <c r="I34" s="1069">
        <v>0</v>
      </c>
      <c r="J34" s="1069">
        <v>0</v>
      </c>
      <c r="K34" s="1069">
        <v>0</v>
      </c>
      <c r="L34" s="1069">
        <v>0</v>
      </c>
      <c r="M34" s="1069">
        <v>0</v>
      </c>
      <c r="N34" s="3164"/>
      <c r="O34" s="3140"/>
      <c r="P34" s="3143"/>
      <c r="Q34" s="3166"/>
      <c r="R34" s="981"/>
      <c r="S34" s="981"/>
      <c r="T34" s="981"/>
      <c r="U34" s="981"/>
      <c r="V34" s="981"/>
      <c r="W34" s="981"/>
    </row>
    <row r="35" spans="1:23" ht="13.5" thickBot="1">
      <c r="A35" s="3150"/>
      <c r="B35" s="3153"/>
      <c r="C35" s="3156"/>
      <c r="D35" s="3159"/>
      <c r="E35" s="3162"/>
      <c r="F35" s="3135"/>
      <c r="G35" s="267" t="s">
        <v>12</v>
      </c>
      <c r="H35" s="201">
        <f t="shared" ref="H35:M35" si="8">H33+H34</f>
        <v>25</v>
      </c>
      <c r="I35" s="201">
        <f t="shared" si="8"/>
        <v>25</v>
      </c>
      <c r="J35" s="201">
        <f t="shared" si="8"/>
        <v>0</v>
      </c>
      <c r="K35" s="201">
        <f t="shared" si="8"/>
        <v>0</v>
      </c>
      <c r="L35" s="201">
        <f t="shared" si="8"/>
        <v>25</v>
      </c>
      <c r="M35" s="201">
        <f t="shared" si="8"/>
        <v>25</v>
      </c>
      <c r="N35" s="1070" t="s">
        <v>809</v>
      </c>
      <c r="O35" s="1071">
        <v>1</v>
      </c>
      <c r="P35" s="1072">
        <v>1</v>
      </c>
      <c r="Q35" s="1073">
        <v>1</v>
      </c>
      <c r="R35" s="981"/>
      <c r="S35" s="981"/>
      <c r="T35" s="981"/>
      <c r="U35" s="981"/>
      <c r="V35" s="981"/>
      <c r="W35" s="981"/>
    </row>
    <row r="36" spans="1:23">
      <c r="A36" s="3148" t="s">
        <v>11</v>
      </c>
      <c r="B36" s="3151" t="s">
        <v>34</v>
      </c>
      <c r="C36" s="3154" t="s">
        <v>53</v>
      </c>
      <c r="D36" s="3170" t="s">
        <v>810</v>
      </c>
      <c r="E36" s="3160" t="s">
        <v>40</v>
      </c>
      <c r="F36" s="2661" t="s">
        <v>129</v>
      </c>
      <c r="G36" s="1065" t="s">
        <v>36</v>
      </c>
      <c r="H36" s="1066">
        <v>3</v>
      </c>
      <c r="I36" s="1066">
        <v>3</v>
      </c>
      <c r="J36" s="1066">
        <v>0</v>
      </c>
      <c r="K36" s="1067">
        <v>0</v>
      </c>
      <c r="L36" s="1002">
        <v>3.5</v>
      </c>
      <c r="M36" s="1002">
        <v>3.5</v>
      </c>
      <c r="N36" s="3163" t="s">
        <v>811</v>
      </c>
      <c r="O36" s="3139" t="s">
        <v>41</v>
      </c>
      <c r="P36" s="3142" t="s">
        <v>41</v>
      </c>
      <c r="Q36" s="3165" t="s">
        <v>41</v>
      </c>
      <c r="R36" s="981"/>
      <c r="S36" s="981"/>
      <c r="T36" s="981"/>
      <c r="U36" s="981"/>
      <c r="V36" s="981"/>
      <c r="W36" s="981"/>
    </row>
    <row r="37" spans="1:23">
      <c r="A37" s="3149"/>
      <c r="B37" s="3152"/>
      <c r="C37" s="3155"/>
      <c r="D37" s="3171"/>
      <c r="E37" s="3161"/>
      <c r="F37" s="2772"/>
      <c r="G37" s="1068" t="s">
        <v>403</v>
      </c>
      <c r="H37" s="1069">
        <v>0</v>
      </c>
      <c r="I37" s="1069">
        <v>0</v>
      </c>
      <c r="J37" s="1069">
        <v>0</v>
      </c>
      <c r="K37" s="1069">
        <v>0</v>
      </c>
      <c r="L37" s="1069">
        <v>0</v>
      </c>
      <c r="M37" s="1069">
        <v>0</v>
      </c>
      <c r="N37" s="3164"/>
      <c r="O37" s="3140"/>
      <c r="P37" s="3143"/>
      <c r="Q37" s="3166"/>
      <c r="R37" s="981"/>
      <c r="S37" s="981"/>
      <c r="T37" s="981"/>
      <c r="U37" s="981"/>
      <c r="V37" s="981"/>
      <c r="W37" s="981"/>
    </row>
    <row r="38" spans="1:23" ht="13.5" thickBot="1">
      <c r="A38" s="3150"/>
      <c r="B38" s="3153"/>
      <c r="C38" s="3156"/>
      <c r="D38" s="3172"/>
      <c r="E38" s="3162"/>
      <c r="F38" s="3135"/>
      <c r="G38" s="267" t="s">
        <v>12</v>
      </c>
      <c r="H38" s="201">
        <f t="shared" ref="H38:M38" si="9">H36+H37</f>
        <v>3</v>
      </c>
      <c r="I38" s="201">
        <f t="shared" si="9"/>
        <v>3</v>
      </c>
      <c r="J38" s="201">
        <f t="shared" si="9"/>
        <v>0</v>
      </c>
      <c r="K38" s="201">
        <f t="shared" si="9"/>
        <v>0</v>
      </c>
      <c r="L38" s="201">
        <f t="shared" si="9"/>
        <v>3.5</v>
      </c>
      <c r="M38" s="201">
        <f t="shared" si="9"/>
        <v>3.5</v>
      </c>
      <c r="N38" s="3174"/>
      <c r="O38" s="3141"/>
      <c r="P38" s="3144"/>
      <c r="Q38" s="3173"/>
      <c r="R38" s="981"/>
      <c r="S38" s="981"/>
      <c r="T38" s="981"/>
      <c r="U38" s="981"/>
      <c r="V38" s="981"/>
      <c r="W38" s="981"/>
    </row>
    <row r="39" spans="1:23">
      <c r="A39" s="3148" t="s">
        <v>11</v>
      </c>
      <c r="B39" s="3151" t="s">
        <v>34</v>
      </c>
      <c r="C39" s="3154" t="s">
        <v>55</v>
      </c>
      <c r="D39" s="3157" t="s">
        <v>812</v>
      </c>
      <c r="E39" s="3160" t="s">
        <v>40</v>
      </c>
      <c r="F39" s="2661" t="s">
        <v>129</v>
      </c>
      <c r="G39" s="1074" t="s">
        <v>36</v>
      </c>
      <c r="H39" s="1075">
        <v>15</v>
      </c>
      <c r="I39" s="1075">
        <v>15</v>
      </c>
      <c r="J39" s="1075">
        <v>0</v>
      </c>
      <c r="K39" s="1076">
        <v>0</v>
      </c>
      <c r="L39" s="1077">
        <v>20</v>
      </c>
      <c r="M39" s="1077">
        <v>20</v>
      </c>
      <c r="N39" s="3136" t="s">
        <v>813</v>
      </c>
      <c r="O39" s="3139">
        <v>1</v>
      </c>
      <c r="P39" s="3142">
        <v>1</v>
      </c>
      <c r="Q39" s="3165">
        <v>1</v>
      </c>
      <c r="R39" s="981"/>
      <c r="S39" s="981"/>
      <c r="T39" s="981"/>
      <c r="U39" s="981"/>
      <c r="V39" s="981"/>
      <c r="W39" s="981"/>
    </row>
    <row r="40" spans="1:23">
      <c r="A40" s="3149"/>
      <c r="B40" s="3152"/>
      <c r="C40" s="3155"/>
      <c r="D40" s="3158"/>
      <c r="E40" s="3161"/>
      <c r="F40" s="2772"/>
      <c r="G40" s="1068" t="s">
        <v>403</v>
      </c>
      <c r="H40" s="1069">
        <v>42</v>
      </c>
      <c r="I40" s="1069">
        <v>30</v>
      </c>
      <c r="J40" s="1069">
        <v>0</v>
      </c>
      <c r="K40" s="1078">
        <v>12</v>
      </c>
      <c r="L40" s="1079">
        <v>0</v>
      </c>
      <c r="M40" s="1079">
        <v>0</v>
      </c>
      <c r="N40" s="3137"/>
      <c r="O40" s="3140"/>
      <c r="P40" s="3143"/>
      <c r="Q40" s="3166"/>
      <c r="R40" s="981"/>
      <c r="S40" s="981"/>
      <c r="T40" s="981"/>
      <c r="U40" s="981"/>
      <c r="V40" s="981"/>
      <c r="W40" s="981"/>
    </row>
    <row r="41" spans="1:23" ht="13.5" thickBot="1">
      <c r="A41" s="3150"/>
      <c r="B41" s="3153"/>
      <c r="C41" s="3156"/>
      <c r="D41" s="3159"/>
      <c r="E41" s="3162"/>
      <c r="F41" s="3135"/>
      <c r="G41" s="267" t="s">
        <v>12</v>
      </c>
      <c r="H41" s="201">
        <f t="shared" ref="H41:M41" si="10">H39+H40</f>
        <v>57</v>
      </c>
      <c r="I41" s="201">
        <f t="shared" si="10"/>
        <v>45</v>
      </c>
      <c r="J41" s="201">
        <f t="shared" si="10"/>
        <v>0</v>
      </c>
      <c r="K41" s="201">
        <f t="shared" si="10"/>
        <v>12</v>
      </c>
      <c r="L41" s="201">
        <f t="shared" si="10"/>
        <v>20</v>
      </c>
      <c r="M41" s="201">
        <f t="shared" si="10"/>
        <v>20</v>
      </c>
      <c r="N41" s="3138"/>
      <c r="O41" s="3141"/>
      <c r="P41" s="3144"/>
      <c r="Q41" s="3173"/>
      <c r="R41" s="981"/>
      <c r="S41" s="981"/>
      <c r="T41" s="981"/>
      <c r="U41" s="981"/>
      <c r="V41" s="981"/>
      <c r="W41" s="981"/>
    </row>
    <row r="42" spans="1:23">
      <c r="A42" s="3148" t="s">
        <v>11</v>
      </c>
      <c r="B42" s="3151" t="s">
        <v>34</v>
      </c>
      <c r="C42" s="3154" t="s">
        <v>64</v>
      </c>
      <c r="D42" s="3157" t="s">
        <v>814</v>
      </c>
      <c r="E42" s="3160" t="s">
        <v>40</v>
      </c>
      <c r="F42" s="2661" t="s">
        <v>129</v>
      </c>
      <c r="G42" s="1065" t="s">
        <v>36</v>
      </c>
      <c r="H42" s="1075">
        <v>0</v>
      </c>
      <c r="I42" s="1075">
        <v>0</v>
      </c>
      <c r="J42" s="1075">
        <v>0</v>
      </c>
      <c r="K42" s="1076">
        <v>0</v>
      </c>
      <c r="L42" s="1077">
        <v>23.7</v>
      </c>
      <c r="M42" s="1077">
        <v>30</v>
      </c>
      <c r="N42" s="3136" t="s">
        <v>815</v>
      </c>
      <c r="O42" s="3139">
        <v>63.2</v>
      </c>
      <c r="P42" s="3142">
        <v>63.2</v>
      </c>
      <c r="Q42" s="3165">
        <v>63.2</v>
      </c>
      <c r="R42" s="981"/>
      <c r="S42" s="981"/>
      <c r="T42" s="981"/>
      <c r="U42" s="981"/>
      <c r="V42" s="981"/>
      <c r="W42" s="981"/>
    </row>
    <row r="43" spans="1:23">
      <c r="A43" s="3149"/>
      <c r="B43" s="3152"/>
      <c r="C43" s="3155"/>
      <c r="D43" s="3158"/>
      <c r="E43" s="3161"/>
      <c r="F43" s="2772"/>
      <c r="G43" s="1068" t="s">
        <v>403</v>
      </c>
      <c r="H43" s="1069">
        <v>23.66</v>
      </c>
      <c r="I43" s="1069">
        <v>23.66</v>
      </c>
      <c r="J43" s="1069">
        <v>0</v>
      </c>
      <c r="K43" s="1078">
        <v>0</v>
      </c>
      <c r="L43" s="1079">
        <v>0</v>
      </c>
      <c r="M43" s="1079">
        <v>0</v>
      </c>
      <c r="N43" s="3137"/>
      <c r="O43" s="3140"/>
      <c r="P43" s="3143"/>
      <c r="Q43" s="3166"/>
      <c r="R43" s="981"/>
      <c r="S43" s="981"/>
      <c r="T43" s="981"/>
      <c r="U43" s="981"/>
      <c r="V43" s="981"/>
      <c r="W43" s="981"/>
    </row>
    <row r="44" spans="1:23" ht="13.5" thickBot="1">
      <c r="A44" s="3150"/>
      <c r="B44" s="3153"/>
      <c r="C44" s="3156"/>
      <c r="D44" s="3159"/>
      <c r="E44" s="3162"/>
      <c r="F44" s="3135"/>
      <c r="G44" s="267" t="s">
        <v>12</v>
      </c>
      <c r="H44" s="201">
        <f t="shared" ref="H44:M44" si="11">H42+H43</f>
        <v>23.66</v>
      </c>
      <c r="I44" s="201">
        <f t="shared" si="11"/>
        <v>23.66</v>
      </c>
      <c r="J44" s="201">
        <f t="shared" si="11"/>
        <v>0</v>
      </c>
      <c r="K44" s="201">
        <f t="shared" si="11"/>
        <v>0</v>
      </c>
      <c r="L44" s="201">
        <f t="shared" si="11"/>
        <v>23.7</v>
      </c>
      <c r="M44" s="201">
        <f t="shared" si="11"/>
        <v>30</v>
      </c>
      <c r="N44" s="3138"/>
      <c r="O44" s="3141"/>
      <c r="P44" s="3144"/>
      <c r="Q44" s="3173"/>
      <c r="R44" s="981"/>
      <c r="S44" s="981"/>
      <c r="T44" s="981"/>
      <c r="U44" s="981"/>
      <c r="V44" s="981"/>
      <c r="W44" s="981"/>
    </row>
    <row r="45" spans="1:23">
      <c r="A45" s="3148" t="s">
        <v>11</v>
      </c>
      <c r="B45" s="3186" t="s">
        <v>34</v>
      </c>
      <c r="C45" s="3154" t="s">
        <v>163</v>
      </c>
      <c r="D45" s="3176" t="s">
        <v>816</v>
      </c>
      <c r="E45" s="3191" t="s">
        <v>40</v>
      </c>
      <c r="F45" s="2661" t="s">
        <v>129</v>
      </c>
      <c r="G45" s="1074" t="s">
        <v>36</v>
      </c>
      <c r="H45" s="1075">
        <v>0</v>
      </c>
      <c r="I45" s="1075">
        <v>0</v>
      </c>
      <c r="J45" s="1075">
        <v>0</v>
      </c>
      <c r="K45" s="1076">
        <v>0</v>
      </c>
      <c r="L45" s="1077">
        <v>20</v>
      </c>
      <c r="M45" s="1077">
        <v>20</v>
      </c>
      <c r="N45" s="3167" t="s">
        <v>817</v>
      </c>
      <c r="O45" s="3139" t="s">
        <v>41</v>
      </c>
      <c r="P45" s="3142" t="s">
        <v>41</v>
      </c>
      <c r="Q45" s="3165" t="s">
        <v>41</v>
      </c>
      <c r="R45" s="981"/>
      <c r="S45" s="981"/>
      <c r="T45" s="981"/>
      <c r="U45" s="981"/>
      <c r="V45" s="981"/>
      <c r="W45" s="981"/>
    </row>
    <row r="46" spans="1:23">
      <c r="A46" s="3149"/>
      <c r="B46" s="3187"/>
      <c r="C46" s="3155"/>
      <c r="D46" s="3177"/>
      <c r="E46" s="3192"/>
      <c r="F46" s="2772"/>
      <c r="G46" s="1068" t="s">
        <v>403</v>
      </c>
      <c r="H46" s="1069">
        <v>0</v>
      </c>
      <c r="I46" s="1069">
        <v>0</v>
      </c>
      <c r="J46" s="1069">
        <v>0</v>
      </c>
      <c r="K46" s="1078">
        <v>0</v>
      </c>
      <c r="L46" s="1079">
        <v>0</v>
      </c>
      <c r="M46" s="1079">
        <v>0</v>
      </c>
      <c r="N46" s="3168"/>
      <c r="O46" s="3140"/>
      <c r="P46" s="3143"/>
      <c r="Q46" s="3166"/>
      <c r="R46" s="981"/>
      <c r="S46" s="981"/>
      <c r="T46" s="981"/>
      <c r="U46" s="981"/>
      <c r="V46" s="981"/>
      <c r="W46" s="981"/>
    </row>
    <row r="47" spans="1:23" ht="13.5" thickBot="1">
      <c r="A47" s="3185"/>
      <c r="B47" s="3188"/>
      <c r="C47" s="3189"/>
      <c r="D47" s="3190"/>
      <c r="E47" s="3193"/>
      <c r="F47" s="3194"/>
      <c r="G47" s="267" t="s">
        <v>12</v>
      </c>
      <c r="H47" s="201">
        <f t="shared" ref="H47:M47" si="12">H45+H46</f>
        <v>0</v>
      </c>
      <c r="I47" s="201">
        <f t="shared" si="12"/>
        <v>0</v>
      </c>
      <c r="J47" s="201">
        <f t="shared" si="12"/>
        <v>0</v>
      </c>
      <c r="K47" s="201">
        <f t="shared" si="12"/>
        <v>0</v>
      </c>
      <c r="L47" s="201">
        <f t="shared" si="12"/>
        <v>20</v>
      </c>
      <c r="M47" s="201">
        <f t="shared" si="12"/>
        <v>20</v>
      </c>
      <c r="N47" s="3169"/>
      <c r="O47" s="3141"/>
      <c r="P47" s="3144"/>
      <c r="Q47" s="3173"/>
      <c r="R47" s="981"/>
      <c r="S47" s="981"/>
      <c r="T47" s="981"/>
      <c r="U47" s="981"/>
      <c r="V47" s="981"/>
      <c r="W47" s="981"/>
    </row>
    <row r="48" spans="1:23" ht="13.5" thickBot="1">
      <c r="A48" s="815" t="s">
        <v>11</v>
      </c>
      <c r="B48" s="821" t="s">
        <v>34</v>
      </c>
      <c r="C48" s="3175" t="s">
        <v>14</v>
      </c>
      <c r="D48" s="3094"/>
      <c r="E48" s="3094"/>
      <c r="F48" s="3094"/>
      <c r="G48" s="3094"/>
      <c r="H48" s="1080">
        <f t="shared" ref="H48:M48" si="13">SUM(H35+H41+H44+H47+H38)</f>
        <v>108.66</v>
      </c>
      <c r="I48" s="1080">
        <f t="shared" si="13"/>
        <v>96.66</v>
      </c>
      <c r="J48" s="1080">
        <f t="shared" si="13"/>
        <v>0</v>
      </c>
      <c r="K48" s="1080">
        <f t="shared" si="13"/>
        <v>12</v>
      </c>
      <c r="L48" s="1080">
        <f t="shared" si="13"/>
        <v>92.2</v>
      </c>
      <c r="M48" s="1080">
        <f t="shared" si="13"/>
        <v>98.5</v>
      </c>
      <c r="N48" s="548"/>
      <c r="O48" s="548"/>
      <c r="P48" s="548"/>
      <c r="Q48" s="549"/>
      <c r="R48" s="981"/>
      <c r="S48" s="981"/>
      <c r="T48" s="981"/>
      <c r="U48" s="981"/>
      <c r="V48" s="981"/>
      <c r="W48" s="981"/>
    </row>
    <row r="49" spans="1:23" ht="13.5" thickBot="1">
      <c r="A49" s="39" t="s">
        <v>11</v>
      </c>
      <c r="B49" s="40" t="s">
        <v>35</v>
      </c>
      <c r="C49" s="3096" t="s">
        <v>818</v>
      </c>
      <c r="D49" s="3097"/>
      <c r="E49" s="3097"/>
      <c r="F49" s="3097"/>
      <c r="G49" s="3097"/>
      <c r="H49" s="3097"/>
      <c r="I49" s="3097"/>
      <c r="J49" s="3097"/>
      <c r="K49" s="3097"/>
      <c r="L49" s="3097"/>
      <c r="M49" s="3097"/>
      <c r="N49" s="3097"/>
      <c r="O49" s="3097"/>
      <c r="P49" s="3097"/>
      <c r="Q49" s="3098"/>
      <c r="R49" s="981"/>
      <c r="S49" s="981"/>
      <c r="T49" s="981"/>
      <c r="U49" s="981"/>
      <c r="V49" s="981"/>
      <c r="W49" s="981"/>
    </row>
    <row r="50" spans="1:23">
      <c r="A50" s="3148" t="s">
        <v>11</v>
      </c>
      <c r="B50" s="3151" t="s">
        <v>35</v>
      </c>
      <c r="C50" s="3154" t="s">
        <v>13</v>
      </c>
      <c r="D50" s="3176" t="s">
        <v>819</v>
      </c>
      <c r="E50" s="3160" t="s">
        <v>40</v>
      </c>
      <c r="F50" s="2661" t="s">
        <v>129</v>
      </c>
      <c r="G50" s="1081" t="s">
        <v>36</v>
      </c>
      <c r="H50" s="1066">
        <f>I50+K50</f>
        <v>0</v>
      </c>
      <c r="I50" s="1066">
        <v>0</v>
      </c>
      <c r="J50" s="1066">
        <v>0</v>
      </c>
      <c r="K50" s="1067">
        <v>0</v>
      </c>
      <c r="L50" s="1002">
        <v>1</v>
      </c>
      <c r="M50" s="1082">
        <v>1</v>
      </c>
      <c r="N50" s="3179" t="s">
        <v>820</v>
      </c>
      <c r="O50" s="3182">
        <v>0</v>
      </c>
      <c r="P50" s="3182">
        <v>3</v>
      </c>
      <c r="Q50" s="3182">
        <v>3</v>
      </c>
      <c r="R50" s="981"/>
      <c r="S50" s="981"/>
      <c r="T50" s="981"/>
      <c r="U50" s="981"/>
      <c r="V50" s="981"/>
      <c r="W50" s="981"/>
    </row>
    <row r="51" spans="1:23">
      <c r="A51" s="3149"/>
      <c r="B51" s="3152"/>
      <c r="C51" s="3155"/>
      <c r="D51" s="3177"/>
      <c r="E51" s="3161"/>
      <c r="F51" s="2772"/>
      <c r="G51" s="1083" t="s">
        <v>403</v>
      </c>
      <c r="H51" s="1069">
        <v>0</v>
      </c>
      <c r="I51" s="1069">
        <v>0</v>
      </c>
      <c r="J51" s="1069">
        <v>0</v>
      </c>
      <c r="K51" s="1078">
        <v>0</v>
      </c>
      <c r="L51" s="1079">
        <v>0</v>
      </c>
      <c r="M51" s="1079">
        <v>0</v>
      </c>
      <c r="N51" s="3180"/>
      <c r="O51" s="3183"/>
      <c r="P51" s="3183"/>
      <c r="Q51" s="3183"/>
      <c r="R51" s="981"/>
      <c r="S51" s="981"/>
      <c r="T51" s="981"/>
      <c r="U51" s="981"/>
      <c r="V51" s="981"/>
      <c r="W51" s="981"/>
    </row>
    <row r="52" spans="1:23" ht="13.5" thickBot="1">
      <c r="A52" s="3150"/>
      <c r="B52" s="3153"/>
      <c r="C52" s="3156"/>
      <c r="D52" s="3178"/>
      <c r="E52" s="3162"/>
      <c r="F52" s="3135"/>
      <c r="G52" s="267" t="s">
        <v>12</v>
      </c>
      <c r="H52" s="201">
        <f t="shared" ref="H52:M52" si="14">SUM(H50+H51)</f>
        <v>0</v>
      </c>
      <c r="I52" s="201">
        <f t="shared" si="14"/>
        <v>0</v>
      </c>
      <c r="J52" s="201">
        <f t="shared" si="14"/>
        <v>0</v>
      </c>
      <c r="K52" s="201">
        <f t="shared" si="14"/>
        <v>0</v>
      </c>
      <c r="L52" s="201">
        <f t="shared" si="14"/>
        <v>1</v>
      </c>
      <c r="M52" s="201">
        <f t="shared" si="14"/>
        <v>1</v>
      </c>
      <c r="N52" s="3181"/>
      <c r="O52" s="3184"/>
      <c r="P52" s="3184"/>
      <c r="Q52" s="3184"/>
      <c r="R52" s="981"/>
      <c r="S52" s="981"/>
      <c r="T52" s="981"/>
      <c r="U52" s="981"/>
      <c r="V52" s="981"/>
      <c r="W52" s="981"/>
    </row>
    <row r="53" spans="1:23">
      <c r="A53" s="3148" t="s">
        <v>11</v>
      </c>
      <c r="B53" s="3151" t="s">
        <v>35</v>
      </c>
      <c r="C53" s="3154" t="s">
        <v>53</v>
      </c>
      <c r="D53" s="3157" t="s">
        <v>821</v>
      </c>
      <c r="E53" s="3160" t="s">
        <v>40</v>
      </c>
      <c r="F53" s="2661" t="s">
        <v>129</v>
      </c>
      <c r="G53" s="1081" t="s">
        <v>36</v>
      </c>
      <c r="H53" s="1066">
        <v>1</v>
      </c>
      <c r="I53" s="1066">
        <v>1</v>
      </c>
      <c r="J53" s="1066">
        <v>0</v>
      </c>
      <c r="K53" s="1067">
        <v>0</v>
      </c>
      <c r="L53" s="1002">
        <v>10</v>
      </c>
      <c r="M53" s="1002">
        <v>10</v>
      </c>
      <c r="N53" s="3198" t="s">
        <v>822</v>
      </c>
      <c r="O53" s="3201">
        <v>7</v>
      </c>
      <c r="P53" s="3201">
        <v>10</v>
      </c>
      <c r="Q53" s="3195">
        <v>10</v>
      </c>
      <c r="R53" s="981"/>
      <c r="S53" s="981"/>
      <c r="T53" s="981"/>
      <c r="U53" s="981"/>
      <c r="V53" s="981"/>
      <c r="W53" s="981"/>
    </row>
    <row r="54" spans="1:23">
      <c r="A54" s="3149"/>
      <c r="B54" s="3152"/>
      <c r="C54" s="3155"/>
      <c r="D54" s="3158"/>
      <c r="E54" s="3161"/>
      <c r="F54" s="2772"/>
      <c r="G54" s="1083" t="s">
        <v>403</v>
      </c>
      <c r="H54" s="1069">
        <v>8.0500000000000007</v>
      </c>
      <c r="I54" s="1069">
        <v>8.0500000000000007</v>
      </c>
      <c r="J54" s="1069">
        <v>0</v>
      </c>
      <c r="K54" s="1078">
        <v>0</v>
      </c>
      <c r="L54" s="1079">
        <v>0</v>
      </c>
      <c r="M54" s="1079">
        <v>0</v>
      </c>
      <c r="N54" s="3199"/>
      <c r="O54" s="3202"/>
      <c r="P54" s="3202"/>
      <c r="Q54" s="3196"/>
      <c r="R54" s="981"/>
      <c r="S54" s="981"/>
      <c r="T54" s="981"/>
      <c r="U54" s="981"/>
      <c r="V54" s="981"/>
      <c r="W54" s="981"/>
    </row>
    <row r="55" spans="1:23" ht="13.5" thickBot="1">
      <c r="A55" s="3150"/>
      <c r="B55" s="3153"/>
      <c r="C55" s="3156"/>
      <c r="D55" s="3159"/>
      <c r="E55" s="3162"/>
      <c r="F55" s="3135"/>
      <c r="G55" s="267" t="s">
        <v>12</v>
      </c>
      <c r="H55" s="201">
        <f t="shared" ref="H55:M55" si="15">SUM(H53+H54)</f>
        <v>9.0500000000000007</v>
      </c>
      <c r="I55" s="201">
        <f t="shared" si="15"/>
        <v>9.0500000000000007</v>
      </c>
      <c r="J55" s="201">
        <f t="shared" si="15"/>
        <v>0</v>
      </c>
      <c r="K55" s="201">
        <f t="shared" si="15"/>
        <v>0</v>
      </c>
      <c r="L55" s="201">
        <f t="shared" si="15"/>
        <v>10</v>
      </c>
      <c r="M55" s="201">
        <f t="shared" si="15"/>
        <v>10</v>
      </c>
      <c r="N55" s="3200"/>
      <c r="O55" s="3203"/>
      <c r="P55" s="3203"/>
      <c r="Q55" s="3197"/>
      <c r="R55" s="981"/>
      <c r="S55" s="981"/>
      <c r="T55" s="981"/>
      <c r="U55" s="981"/>
      <c r="V55" s="981"/>
      <c r="W55" s="981"/>
    </row>
    <row r="56" spans="1:23">
      <c r="A56" s="3148" t="s">
        <v>11</v>
      </c>
      <c r="B56" s="3151" t="s">
        <v>35</v>
      </c>
      <c r="C56" s="3154" t="s">
        <v>37</v>
      </c>
      <c r="D56" s="3157" t="s">
        <v>823</v>
      </c>
      <c r="E56" s="3160" t="s">
        <v>40</v>
      </c>
      <c r="F56" s="2661" t="s">
        <v>129</v>
      </c>
      <c r="G56" s="1081" t="s">
        <v>36</v>
      </c>
      <c r="H56" s="1066">
        <v>0</v>
      </c>
      <c r="I56" s="1066">
        <v>0</v>
      </c>
      <c r="J56" s="1066">
        <v>0</v>
      </c>
      <c r="K56" s="1067">
        <v>0</v>
      </c>
      <c r="L56" s="1002">
        <v>7.1</v>
      </c>
      <c r="M56" s="1002">
        <v>7.1</v>
      </c>
      <c r="N56" s="3198" t="s">
        <v>824</v>
      </c>
      <c r="O56" s="3201">
        <v>5</v>
      </c>
      <c r="P56" s="3201">
        <v>5</v>
      </c>
      <c r="Q56" s="3195">
        <v>5</v>
      </c>
      <c r="R56" s="981"/>
      <c r="S56" s="981"/>
      <c r="T56" s="981"/>
      <c r="U56" s="981"/>
      <c r="V56" s="981"/>
      <c r="W56" s="981"/>
    </row>
    <row r="57" spans="1:23">
      <c r="A57" s="3149"/>
      <c r="B57" s="3152"/>
      <c r="C57" s="3155"/>
      <c r="D57" s="3158"/>
      <c r="E57" s="3161"/>
      <c r="F57" s="2772"/>
      <c r="G57" s="1083" t="s">
        <v>403</v>
      </c>
      <c r="H57" s="1069">
        <v>7.03</v>
      </c>
      <c r="I57" s="1069">
        <v>7.03</v>
      </c>
      <c r="J57" s="1069">
        <v>0</v>
      </c>
      <c r="K57" s="1078">
        <v>0</v>
      </c>
      <c r="L57" s="1079">
        <v>0</v>
      </c>
      <c r="M57" s="1079">
        <v>0</v>
      </c>
      <c r="N57" s="3199"/>
      <c r="O57" s="3202"/>
      <c r="P57" s="3202"/>
      <c r="Q57" s="3196"/>
      <c r="R57" s="981"/>
      <c r="S57" s="981"/>
      <c r="T57" s="981"/>
      <c r="U57" s="981"/>
      <c r="V57" s="981"/>
      <c r="W57" s="981"/>
    </row>
    <row r="58" spans="1:23" ht="13.5" thickBot="1">
      <c r="A58" s="3150"/>
      <c r="B58" s="3153"/>
      <c r="C58" s="3156"/>
      <c r="D58" s="3159"/>
      <c r="E58" s="3162"/>
      <c r="F58" s="3135"/>
      <c r="G58" s="267" t="s">
        <v>12</v>
      </c>
      <c r="H58" s="201">
        <f t="shared" ref="H58:M58" si="16">SUM(H56+H57)</f>
        <v>7.03</v>
      </c>
      <c r="I58" s="201">
        <f t="shared" si="16"/>
        <v>7.03</v>
      </c>
      <c r="J58" s="201">
        <f t="shared" si="16"/>
        <v>0</v>
      </c>
      <c r="K58" s="201">
        <f t="shared" si="16"/>
        <v>0</v>
      </c>
      <c r="L58" s="201">
        <f t="shared" si="16"/>
        <v>7.1</v>
      </c>
      <c r="M58" s="201">
        <f t="shared" si="16"/>
        <v>7.1</v>
      </c>
      <c r="N58" s="3200"/>
      <c r="O58" s="3203"/>
      <c r="P58" s="3203"/>
      <c r="Q58" s="3197"/>
      <c r="R58" s="981"/>
      <c r="S58" s="981"/>
      <c r="T58" s="981"/>
      <c r="U58" s="981"/>
      <c r="V58" s="981"/>
      <c r="W58" s="981"/>
    </row>
    <row r="59" spans="1:23">
      <c r="A59" s="3148" t="s">
        <v>11</v>
      </c>
      <c r="B59" s="3151" t="s">
        <v>35</v>
      </c>
      <c r="C59" s="3154" t="s">
        <v>54</v>
      </c>
      <c r="D59" s="3157" t="s">
        <v>825</v>
      </c>
      <c r="E59" s="3160" t="s">
        <v>40</v>
      </c>
      <c r="F59" s="2661" t="s">
        <v>129</v>
      </c>
      <c r="G59" s="1081" t="s">
        <v>36</v>
      </c>
      <c r="H59" s="1066">
        <v>2</v>
      </c>
      <c r="I59" s="1066">
        <v>2</v>
      </c>
      <c r="J59" s="1066">
        <v>0</v>
      </c>
      <c r="K59" s="1067">
        <v>0</v>
      </c>
      <c r="L59" s="1002">
        <v>5</v>
      </c>
      <c r="M59" s="1002">
        <v>5</v>
      </c>
      <c r="N59" s="3198" t="s">
        <v>826</v>
      </c>
      <c r="O59" s="3201">
        <v>2</v>
      </c>
      <c r="P59" s="3201">
        <v>3</v>
      </c>
      <c r="Q59" s="3195">
        <v>3</v>
      </c>
      <c r="R59" s="981"/>
      <c r="S59" s="981"/>
      <c r="T59" s="981"/>
      <c r="U59" s="981"/>
      <c r="V59" s="981"/>
      <c r="W59" s="981"/>
    </row>
    <row r="60" spans="1:23">
      <c r="A60" s="3149"/>
      <c r="B60" s="3152"/>
      <c r="C60" s="3155"/>
      <c r="D60" s="3158"/>
      <c r="E60" s="3161"/>
      <c r="F60" s="2772"/>
      <c r="G60" s="1083" t="s">
        <v>403</v>
      </c>
      <c r="H60" s="1069">
        <v>0.69</v>
      </c>
      <c r="I60" s="1069">
        <v>0.69</v>
      </c>
      <c r="J60" s="1069">
        <v>0</v>
      </c>
      <c r="K60" s="1078">
        <v>0</v>
      </c>
      <c r="L60" s="1079">
        <v>0</v>
      </c>
      <c r="M60" s="1079">
        <v>0</v>
      </c>
      <c r="N60" s="3199"/>
      <c r="O60" s="3202"/>
      <c r="P60" s="3202"/>
      <c r="Q60" s="3196"/>
      <c r="R60" s="981"/>
      <c r="S60" s="981"/>
      <c r="T60" s="981"/>
      <c r="U60" s="981"/>
      <c r="V60" s="981"/>
      <c r="W60" s="981"/>
    </row>
    <row r="61" spans="1:23" ht="13.5" thickBot="1">
      <c r="A61" s="3150"/>
      <c r="B61" s="3153"/>
      <c r="C61" s="3156"/>
      <c r="D61" s="3159"/>
      <c r="E61" s="3162"/>
      <c r="F61" s="3135"/>
      <c r="G61" s="267" t="s">
        <v>12</v>
      </c>
      <c r="H61" s="201">
        <f t="shared" ref="H61:M61" si="17">SUM(H59+H60)</f>
        <v>2.69</v>
      </c>
      <c r="I61" s="201">
        <f t="shared" si="17"/>
        <v>2.69</v>
      </c>
      <c r="J61" s="201">
        <f t="shared" si="17"/>
        <v>0</v>
      </c>
      <c r="K61" s="201">
        <f t="shared" si="17"/>
        <v>0</v>
      </c>
      <c r="L61" s="201">
        <f t="shared" si="17"/>
        <v>5</v>
      </c>
      <c r="M61" s="201">
        <f t="shared" si="17"/>
        <v>5</v>
      </c>
      <c r="N61" s="3200"/>
      <c r="O61" s="3203"/>
      <c r="P61" s="3203"/>
      <c r="Q61" s="3197"/>
      <c r="R61" s="981"/>
      <c r="S61" s="981"/>
      <c r="T61" s="981"/>
      <c r="U61" s="981"/>
      <c r="V61" s="981"/>
      <c r="W61" s="981"/>
    </row>
    <row r="62" spans="1:23" ht="13.5" thickBot="1">
      <c r="A62" s="39" t="s">
        <v>11</v>
      </c>
      <c r="B62" s="40" t="s">
        <v>35</v>
      </c>
      <c r="C62" s="3175" t="s">
        <v>14</v>
      </c>
      <c r="D62" s="3094"/>
      <c r="E62" s="3094"/>
      <c r="F62" s="3094"/>
      <c r="G62" s="3094"/>
      <c r="H62" s="1084">
        <f t="shared" ref="H62:M62" si="18">H52+H55+H58+H61</f>
        <v>18.770000000000003</v>
      </c>
      <c r="I62" s="1084">
        <f t="shared" si="18"/>
        <v>18.770000000000003</v>
      </c>
      <c r="J62" s="1084">
        <f t="shared" si="18"/>
        <v>0</v>
      </c>
      <c r="K62" s="1084">
        <f t="shared" si="18"/>
        <v>0</v>
      </c>
      <c r="L62" s="1084">
        <f t="shared" si="18"/>
        <v>23.1</v>
      </c>
      <c r="M62" s="1084">
        <f t="shared" si="18"/>
        <v>23.1</v>
      </c>
      <c r="N62" s="45"/>
      <c r="O62" s="45"/>
      <c r="P62" s="45"/>
      <c r="Q62" s="1029"/>
      <c r="R62" s="981"/>
      <c r="S62" s="981"/>
      <c r="T62" s="981"/>
      <c r="U62" s="981"/>
      <c r="V62" s="981"/>
      <c r="W62" s="981"/>
    </row>
    <row r="63" spans="1:23" ht="13.5" thickBot="1">
      <c r="A63" s="39" t="s">
        <v>11</v>
      </c>
      <c r="B63" s="40" t="s">
        <v>53</v>
      </c>
      <c r="C63" s="3096" t="s">
        <v>827</v>
      </c>
      <c r="D63" s="3097"/>
      <c r="E63" s="3097"/>
      <c r="F63" s="3097"/>
      <c r="G63" s="3097"/>
      <c r="H63" s="3097"/>
      <c r="I63" s="3097"/>
      <c r="J63" s="3097"/>
      <c r="K63" s="3097"/>
      <c r="L63" s="3097"/>
      <c r="M63" s="3097"/>
      <c r="N63" s="3097"/>
      <c r="O63" s="3097"/>
      <c r="P63" s="3097"/>
      <c r="Q63" s="3098"/>
      <c r="R63" s="981"/>
      <c r="S63" s="981"/>
      <c r="T63" s="981"/>
      <c r="U63" s="981"/>
      <c r="V63" s="981"/>
      <c r="W63" s="981"/>
    </row>
    <row r="64" spans="1:23" ht="24">
      <c r="A64" s="3148" t="s">
        <v>11</v>
      </c>
      <c r="B64" s="3186" t="s">
        <v>53</v>
      </c>
      <c r="C64" s="3154" t="s">
        <v>34</v>
      </c>
      <c r="D64" s="3176" t="s">
        <v>828</v>
      </c>
      <c r="E64" s="3191" t="s">
        <v>40</v>
      </c>
      <c r="F64" s="2661" t="s">
        <v>129</v>
      </c>
      <c r="G64" s="1081" t="s">
        <v>36</v>
      </c>
      <c r="H64" s="1066">
        <f>I64+K64</f>
        <v>0</v>
      </c>
      <c r="I64" s="1066">
        <v>0</v>
      </c>
      <c r="J64" s="1066">
        <v>0</v>
      </c>
      <c r="K64" s="1067">
        <v>0</v>
      </c>
      <c r="L64" s="1002">
        <v>15</v>
      </c>
      <c r="M64" s="1002">
        <v>15</v>
      </c>
      <c r="N64" s="1085" t="s">
        <v>829</v>
      </c>
      <c r="O64" s="1086">
        <v>0</v>
      </c>
      <c r="P64" s="1086" t="s">
        <v>41</v>
      </c>
      <c r="Q64" s="450" t="s">
        <v>41</v>
      </c>
      <c r="R64" s="981"/>
      <c r="S64" s="981"/>
      <c r="T64" s="981"/>
      <c r="U64" s="981"/>
      <c r="V64" s="981"/>
      <c r="W64" s="981"/>
    </row>
    <row r="65" spans="1:23">
      <c r="A65" s="3149"/>
      <c r="B65" s="3187"/>
      <c r="C65" s="3155"/>
      <c r="D65" s="3177"/>
      <c r="E65" s="3192"/>
      <c r="F65" s="2772"/>
      <c r="G65" s="1083" t="s">
        <v>403</v>
      </c>
      <c r="H65" s="1069">
        <v>0</v>
      </c>
      <c r="I65" s="1069">
        <v>0</v>
      </c>
      <c r="J65" s="1069">
        <v>0</v>
      </c>
      <c r="K65" s="1078">
        <v>0</v>
      </c>
      <c r="L65" s="1079">
        <v>0</v>
      </c>
      <c r="M65" s="1079">
        <v>0</v>
      </c>
      <c r="N65" s="3180" t="s">
        <v>830</v>
      </c>
      <c r="O65" s="3183">
        <v>0</v>
      </c>
      <c r="P65" s="3183">
        <v>200</v>
      </c>
      <c r="Q65" s="3183">
        <v>200</v>
      </c>
      <c r="R65" s="981"/>
      <c r="S65" s="981"/>
      <c r="T65" s="981"/>
      <c r="U65" s="981"/>
      <c r="V65" s="981"/>
      <c r="W65" s="981"/>
    </row>
    <row r="66" spans="1:23" ht="13.5" thickBot="1">
      <c r="A66" s="3185"/>
      <c r="B66" s="3188"/>
      <c r="C66" s="3189"/>
      <c r="D66" s="3190"/>
      <c r="E66" s="3193"/>
      <c r="F66" s="3194"/>
      <c r="G66" s="267" t="s">
        <v>12</v>
      </c>
      <c r="H66" s="201">
        <f t="shared" ref="H66:M66" si="19">SUM(H64+H65)</f>
        <v>0</v>
      </c>
      <c r="I66" s="201">
        <f t="shared" si="19"/>
        <v>0</v>
      </c>
      <c r="J66" s="201">
        <f t="shared" si="19"/>
        <v>0</v>
      </c>
      <c r="K66" s="201">
        <f t="shared" si="19"/>
        <v>0</v>
      </c>
      <c r="L66" s="201">
        <f t="shared" si="19"/>
        <v>15</v>
      </c>
      <c r="M66" s="201">
        <f t="shared" si="19"/>
        <v>15</v>
      </c>
      <c r="N66" s="3181"/>
      <c r="O66" s="3184"/>
      <c r="P66" s="3184"/>
      <c r="Q66" s="3184"/>
      <c r="R66" s="981"/>
      <c r="S66" s="981"/>
      <c r="T66" s="981"/>
      <c r="U66" s="981"/>
      <c r="V66" s="981"/>
      <c r="W66" s="981"/>
    </row>
    <row r="67" spans="1:23">
      <c r="A67" s="3148" t="s">
        <v>11</v>
      </c>
      <c r="B67" s="3154" t="s">
        <v>53</v>
      </c>
      <c r="C67" s="3154" t="s">
        <v>53</v>
      </c>
      <c r="D67" s="3170" t="s">
        <v>831</v>
      </c>
      <c r="E67" s="3160" t="s">
        <v>40</v>
      </c>
      <c r="F67" s="2661" t="s">
        <v>129</v>
      </c>
      <c r="G67" s="1087" t="s">
        <v>36</v>
      </c>
      <c r="H67" s="1088">
        <v>7.4</v>
      </c>
      <c r="I67" s="1088">
        <v>7.4</v>
      </c>
      <c r="J67" s="1088">
        <v>0</v>
      </c>
      <c r="K67" s="1088">
        <v>0</v>
      </c>
      <c r="L67" s="1088">
        <v>20</v>
      </c>
      <c r="M67" s="1088">
        <v>20</v>
      </c>
      <c r="N67" s="3198" t="s">
        <v>832</v>
      </c>
      <c r="O67" s="3182">
        <v>32</v>
      </c>
      <c r="P67" s="3182">
        <v>80</v>
      </c>
      <c r="Q67" s="3182">
        <v>80</v>
      </c>
      <c r="R67" s="981"/>
      <c r="S67" s="981"/>
      <c r="T67" s="981"/>
      <c r="U67" s="981"/>
      <c r="V67" s="981"/>
      <c r="W67" s="981"/>
    </row>
    <row r="68" spans="1:23">
      <c r="A68" s="3149"/>
      <c r="B68" s="3155"/>
      <c r="C68" s="3155"/>
      <c r="D68" s="3171"/>
      <c r="E68" s="3161"/>
      <c r="F68" s="2772"/>
      <c r="G68" s="35" t="s">
        <v>403</v>
      </c>
      <c r="H68" s="1089">
        <v>0</v>
      </c>
      <c r="I68" s="1089">
        <v>0</v>
      </c>
      <c r="J68" s="1089">
        <v>0</v>
      </c>
      <c r="K68" s="1089">
        <v>0</v>
      </c>
      <c r="L68" s="1089">
        <v>0</v>
      </c>
      <c r="M68" s="1089">
        <v>0</v>
      </c>
      <c r="N68" s="3199"/>
      <c r="O68" s="3183"/>
      <c r="P68" s="3183"/>
      <c r="Q68" s="3183"/>
      <c r="R68" s="981"/>
      <c r="S68" s="981"/>
      <c r="T68" s="981"/>
      <c r="U68" s="981"/>
      <c r="V68" s="981"/>
      <c r="W68" s="981"/>
    </row>
    <row r="69" spans="1:23" ht="13.5" thickBot="1">
      <c r="A69" s="3150"/>
      <c r="B69" s="3156"/>
      <c r="C69" s="3156"/>
      <c r="D69" s="3172"/>
      <c r="E69" s="3162"/>
      <c r="F69" s="3135"/>
      <c r="G69" s="1090" t="s">
        <v>12</v>
      </c>
      <c r="H69" s="1091">
        <f t="shared" ref="H69:M69" si="20">SUM(H67+H68)</f>
        <v>7.4</v>
      </c>
      <c r="I69" s="1091">
        <f t="shared" si="20"/>
        <v>7.4</v>
      </c>
      <c r="J69" s="1091">
        <f t="shared" si="20"/>
        <v>0</v>
      </c>
      <c r="K69" s="1091">
        <f t="shared" si="20"/>
        <v>0</v>
      </c>
      <c r="L69" s="1091">
        <f t="shared" si="20"/>
        <v>20</v>
      </c>
      <c r="M69" s="1091">
        <f t="shared" si="20"/>
        <v>20</v>
      </c>
      <c r="N69" s="3200"/>
      <c r="O69" s="3184"/>
      <c r="P69" s="3184"/>
      <c r="Q69" s="3184"/>
      <c r="R69" s="981"/>
      <c r="S69" s="981"/>
      <c r="T69" s="981"/>
      <c r="U69" s="981"/>
      <c r="V69" s="981"/>
      <c r="W69" s="981"/>
    </row>
    <row r="70" spans="1:23">
      <c r="A70" s="3148" t="s">
        <v>11</v>
      </c>
      <c r="B70" s="3151" t="s">
        <v>53</v>
      </c>
      <c r="C70" s="3154" t="s">
        <v>37</v>
      </c>
      <c r="D70" s="3176" t="s">
        <v>833</v>
      </c>
      <c r="E70" s="3160" t="s">
        <v>40</v>
      </c>
      <c r="F70" s="3204" t="s">
        <v>129</v>
      </c>
      <c r="G70" s="1092" t="s">
        <v>36</v>
      </c>
      <c r="H70" s="1093">
        <v>15</v>
      </c>
      <c r="I70" s="1093">
        <v>0</v>
      </c>
      <c r="J70" s="1093">
        <v>0</v>
      </c>
      <c r="K70" s="1093">
        <v>15</v>
      </c>
      <c r="L70" s="1094">
        <v>10</v>
      </c>
      <c r="M70" s="1095">
        <v>10</v>
      </c>
      <c r="N70" s="3206" t="s">
        <v>834</v>
      </c>
      <c r="O70" s="3201" t="s">
        <v>41</v>
      </c>
      <c r="P70" s="3201" t="s">
        <v>41</v>
      </c>
      <c r="Q70" s="3213" t="s">
        <v>41</v>
      </c>
      <c r="R70" s="981"/>
      <c r="S70" s="981"/>
      <c r="T70" s="981"/>
      <c r="U70" s="981"/>
      <c r="V70" s="981"/>
      <c r="W70" s="981"/>
    </row>
    <row r="71" spans="1:23">
      <c r="A71" s="3149"/>
      <c r="B71" s="3152"/>
      <c r="C71" s="3155"/>
      <c r="D71" s="3177"/>
      <c r="E71" s="3161"/>
      <c r="F71" s="3205"/>
      <c r="G71" s="1096" t="s">
        <v>403</v>
      </c>
      <c r="H71" s="1069">
        <v>2.5</v>
      </c>
      <c r="I71" s="1597">
        <v>0</v>
      </c>
      <c r="J71" s="1597">
        <v>0</v>
      </c>
      <c r="K71" s="1597">
        <v>2.5</v>
      </c>
      <c r="L71" s="1009">
        <v>0</v>
      </c>
      <c r="M71" s="1097">
        <v>0</v>
      </c>
      <c r="N71" s="3207"/>
      <c r="O71" s="3202"/>
      <c r="P71" s="3202"/>
      <c r="Q71" s="3214"/>
      <c r="R71" s="981"/>
      <c r="S71" s="981"/>
      <c r="T71" s="981"/>
      <c r="U71" s="981"/>
      <c r="V71" s="981"/>
      <c r="W71" s="981"/>
    </row>
    <row r="72" spans="1:23" ht="13.5" thickBot="1">
      <c r="A72" s="3150"/>
      <c r="B72" s="3153"/>
      <c r="C72" s="3156"/>
      <c r="D72" s="3190"/>
      <c r="E72" s="3162"/>
      <c r="F72" s="3162"/>
      <c r="G72" s="1098" t="s">
        <v>12</v>
      </c>
      <c r="H72" s="201">
        <f t="shared" ref="H72:M72" si="21">SUM(H70+H71)</f>
        <v>17.5</v>
      </c>
      <c r="I72" s="201">
        <f t="shared" si="21"/>
        <v>0</v>
      </c>
      <c r="J72" s="201">
        <f t="shared" si="21"/>
        <v>0</v>
      </c>
      <c r="K72" s="201">
        <f t="shared" si="21"/>
        <v>17.5</v>
      </c>
      <c r="L72" s="201">
        <f t="shared" si="21"/>
        <v>10</v>
      </c>
      <c r="M72" s="201">
        <f t="shared" si="21"/>
        <v>10</v>
      </c>
      <c r="N72" s="3208"/>
      <c r="O72" s="3203"/>
      <c r="P72" s="3203"/>
      <c r="Q72" s="3215"/>
      <c r="R72" s="981"/>
      <c r="S72" s="981"/>
      <c r="T72" s="981"/>
      <c r="U72" s="981"/>
      <c r="V72" s="981"/>
      <c r="W72" s="981"/>
    </row>
    <row r="73" spans="1:23" ht="13.5" thickBot="1">
      <c r="A73" s="39" t="s">
        <v>11</v>
      </c>
      <c r="B73" s="40" t="s">
        <v>53</v>
      </c>
      <c r="C73" s="3175" t="s">
        <v>14</v>
      </c>
      <c r="D73" s="3094"/>
      <c r="E73" s="3094"/>
      <c r="F73" s="3094"/>
      <c r="G73" s="3094"/>
      <c r="H73" s="1084">
        <f t="shared" ref="H73:M73" si="22">H66+H69+H72</f>
        <v>24.9</v>
      </c>
      <c r="I73" s="1084">
        <f t="shared" si="22"/>
        <v>7.4</v>
      </c>
      <c r="J73" s="1084">
        <f t="shared" si="22"/>
        <v>0</v>
      </c>
      <c r="K73" s="1084">
        <f t="shared" si="22"/>
        <v>17.5</v>
      </c>
      <c r="L73" s="1084">
        <f t="shared" si="22"/>
        <v>45</v>
      </c>
      <c r="M73" s="1084">
        <f t="shared" si="22"/>
        <v>45</v>
      </c>
      <c r="N73" s="1099"/>
      <c r="O73" s="45"/>
      <c r="P73" s="45"/>
      <c r="Q73" s="1029"/>
      <c r="R73" s="981"/>
      <c r="S73" s="981"/>
      <c r="T73" s="981"/>
      <c r="U73" s="981"/>
      <c r="V73" s="981"/>
      <c r="W73" s="981"/>
    </row>
    <row r="74" spans="1:23" ht="13.5" thickBot="1">
      <c r="A74" s="39" t="s">
        <v>13</v>
      </c>
      <c r="B74" s="3216" t="s">
        <v>58</v>
      </c>
      <c r="C74" s="3217"/>
      <c r="D74" s="3217"/>
      <c r="E74" s="3217"/>
      <c r="F74" s="3217"/>
      <c r="G74" s="3217"/>
      <c r="H74" s="1100">
        <f t="shared" ref="H74:M74" si="23">H73+H62+H48+H31+H20</f>
        <v>259.22999999999996</v>
      </c>
      <c r="I74" s="1100">
        <f t="shared" si="23"/>
        <v>229.73</v>
      </c>
      <c r="J74" s="1100">
        <f t="shared" si="23"/>
        <v>0</v>
      </c>
      <c r="K74" s="1100">
        <f t="shared" si="23"/>
        <v>29.5</v>
      </c>
      <c r="L74" s="1100">
        <f t="shared" si="23"/>
        <v>326</v>
      </c>
      <c r="M74" s="1100">
        <f t="shared" si="23"/>
        <v>328.3</v>
      </c>
      <c r="N74" s="1101"/>
      <c r="O74" s="1102"/>
      <c r="P74" s="1102"/>
      <c r="Q74" s="1103"/>
      <c r="R74" s="981"/>
      <c r="S74" s="981"/>
      <c r="T74" s="981"/>
      <c r="U74" s="981"/>
      <c r="V74" s="981"/>
      <c r="W74" s="981"/>
    </row>
    <row r="75" spans="1:23" ht="13.5" thickBot="1">
      <c r="A75" s="46"/>
      <c r="B75" s="44"/>
      <c r="C75" s="254"/>
      <c r="D75" s="812"/>
      <c r="E75" s="812"/>
      <c r="F75" s="2984" t="s">
        <v>455</v>
      </c>
      <c r="G75" s="2985"/>
      <c r="H75" s="253">
        <f>I75+K75</f>
        <v>103.23000000000002</v>
      </c>
      <c r="I75" s="253">
        <f>I71+I68+I65+I60+I57+I54+I51+I46+I43+I40+I37+I34+I29+I26+I23+I18+I13+I10</f>
        <v>88.730000000000018</v>
      </c>
      <c r="J75" s="253"/>
      <c r="K75" s="253">
        <f>K71+K68+K65+K60+K57+K54+K51+K46+K43+K40+K37+K34+K29+K26+K23+K18+K13+K10</f>
        <v>14.5</v>
      </c>
      <c r="L75" s="253">
        <v>100</v>
      </c>
      <c r="M75" s="253">
        <v>100</v>
      </c>
      <c r="N75" s="250"/>
      <c r="O75" s="251"/>
      <c r="P75" s="251"/>
      <c r="Q75" s="252"/>
      <c r="R75" s="981"/>
      <c r="S75" s="981"/>
      <c r="T75" s="981"/>
      <c r="U75" s="981"/>
      <c r="V75" s="981"/>
      <c r="W75" s="981"/>
    </row>
    <row r="76" spans="1:23" ht="13.5" thickBot="1">
      <c r="A76" s="234" t="s">
        <v>11</v>
      </c>
      <c r="B76" s="2977" t="s">
        <v>459</v>
      </c>
      <c r="C76" s="2978"/>
      <c r="D76" s="2978"/>
      <c r="E76" s="2978"/>
      <c r="F76" s="2978"/>
      <c r="G76" s="2978"/>
      <c r="H76" s="494">
        <f t="shared" ref="H76:M76" si="24">H77-H75</f>
        <v>155.99999999999994</v>
      </c>
      <c r="I76" s="494">
        <f t="shared" si="24"/>
        <v>140.99999999999997</v>
      </c>
      <c r="J76" s="494">
        <f t="shared" si="24"/>
        <v>0</v>
      </c>
      <c r="K76" s="494">
        <f t="shared" si="24"/>
        <v>15</v>
      </c>
      <c r="L76" s="494">
        <f t="shared" si="24"/>
        <v>226</v>
      </c>
      <c r="M76" s="494">
        <f t="shared" si="24"/>
        <v>228.3</v>
      </c>
      <c r="N76" s="2986"/>
      <c r="O76" s="2987"/>
      <c r="P76" s="2987"/>
      <c r="Q76" s="2988"/>
      <c r="R76" s="981"/>
      <c r="S76" s="981"/>
      <c r="T76" s="981"/>
      <c r="U76" s="981"/>
      <c r="V76" s="981"/>
      <c r="W76" s="981"/>
    </row>
    <row r="77" spans="1:23" ht="13.5" thickBot="1">
      <c r="A77" s="10" t="s">
        <v>11</v>
      </c>
      <c r="B77" s="3209" t="s">
        <v>15</v>
      </c>
      <c r="C77" s="3209"/>
      <c r="D77" s="3209"/>
      <c r="E77" s="3209"/>
      <c r="F77" s="3209"/>
      <c r="G77" s="3209"/>
      <c r="H77" s="1104">
        <f t="shared" ref="H77:M77" si="25">H74</f>
        <v>259.22999999999996</v>
      </c>
      <c r="I77" s="1598">
        <f t="shared" si="25"/>
        <v>229.73</v>
      </c>
      <c r="J77" s="1104">
        <f t="shared" si="25"/>
        <v>0</v>
      </c>
      <c r="K77" s="1598">
        <f t="shared" si="25"/>
        <v>29.5</v>
      </c>
      <c r="L77" s="1104">
        <f t="shared" si="25"/>
        <v>326</v>
      </c>
      <c r="M77" s="1104">
        <f t="shared" si="25"/>
        <v>328.3</v>
      </c>
      <c r="N77" s="819"/>
      <c r="O77" s="820"/>
      <c r="P77" s="820"/>
      <c r="Q77" s="1105"/>
      <c r="R77" s="981"/>
      <c r="S77" s="981"/>
      <c r="T77" s="981"/>
      <c r="U77" s="981"/>
      <c r="V77" s="981"/>
      <c r="W77" s="981"/>
    </row>
    <row r="78" spans="1:23">
      <c r="A78" s="113"/>
      <c r="B78" s="156"/>
      <c r="C78" s="156"/>
      <c r="D78" s="156"/>
      <c r="E78" s="156"/>
      <c r="F78" s="33"/>
      <c r="G78" s="33"/>
      <c r="H78" s="33"/>
      <c r="I78" s="33"/>
      <c r="J78" s="33"/>
      <c r="K78" s="33"/>
      <c r="L78" s="33"/>
      <c r="M78" s="33"/>
      <c r="N78" s="32"/>
      <c r="O78" s="32"/>
      <c r="P78" s="32"/>
      <c r="Q78" s="34"/>
      <c r="R78" s="858"/>
      <c r="S78" s="858"/>
      <c r="T78" s="858"/>
      <c r="U78" s="981"/>
      <c r="V78" s="981"/>
      <c r="W78" s="981"/>
    </row>
    <row r="79" spans="1:23" ht="13.5" thickBot="1">
      <c r="A79" s="113"/>
      <c r="B79" s="156"/>
      <c r="C79" s="156"/>
      <c r="D79" s="156"/>
      <c r="E79" s="156"/>
      <c r="F79" s="2589" t="s">
        <v>16</v>
      </c>
      <c r="G79" s="3210"/>
      <c r="H79" s="3210"/>
      <c r="I79" s="3210"/>
      <c r="J79" s="3210"/>
      <c r="K79" s="3210"/>
      <c r="L79" s="3210"/>
      <c r="M79" s="3210"/>
      <c r="N79" s="32"/>
      <c r="O79" s="32"/>
      <c r="P79" s="32"/>
      <c r="Q79" s="34"/>
      <c r="R79" s="858"/>
      <c r="S79" s="858"/>
      <c r="T79" s="858"/>
      <c r="U79" s="981"/>
      <c r="V79" s="981"/>
      <c r="W79" s="981"/>
    </row>
    <row r="80" spans="1:23" ht="37.9" customHeight="1" thickBot="1">
      <c r="A80" s="34"/>
      <c r="B80" s="34"/>
      <c r="C80" s="2590" t="s">
        <v>17</v>
      </c>
      <c r="D80" s="3211"/>
      <c r="E80" s="3211"/>
      <c r="F80" s="3211"/>
      <c r="G80" s="3212"/>
      <c r="H80" s="2643" t="s">
        <v>835</v>
      </c>
      <c r="I80" s="2644"/>
      <c r="J80" s="2644"/>
      <c r="K80" s="2645"/>
      <c r="L80" s="34"/>
      <c r="M80" s="34"/>
      <c r="N80" s="981"/>
      <c r="O80" s="1106"/>
      <c r="P80" s="981"/>
      <c r="Q80" s="981"/>
      <c r="R80" s="981"/>
      <c r="S80" s="981"/>
      <c r="T80" s="981"/>
      <c r="U80" s="981"/>
      <c r="V80" s="981"/>
      <c r="W80" s="981"/>
    </row>
    <row r="81" spans="1:23" ht="13.5" thickBot="1">
      <c r="A81" s="34"/>
      <c r="B81" s="34"/>
      <c r="C81" s="3219" t="s">
        <v>18</v>
      </c>
      <c r="D81" s="3220"/>
      <c r="E81" s="3220"/>
      <c r="F81" s="3220"/>
      <c r="G81" s="3221"/>
      <c r="H81" s="2586">
        <f>H82+H83+H84+H85+H86+H89+H87+H88</f>
        <v>259.23</v>
      </c>
      <c r="I81" s="2587"/>
      <c r="J81" s="2587"/>
      <c r="K81" s="2588"/>
      <c r="L81" s="34"/>
      <c r="M81" s="34"/>
      <c r="N81" s="981"/>
      <c r="O81" s="1106"/>
      <c r="P81" s="981"/>
      <c r="Q81" s="981"/>
      <c r="R81" s="981"/>
      <c r="S81" s="981"/>
      <c r="T81" s="981"/>
      <c r="U81" s="981"/>
      <c r="V81" s="981"/>
      <c r="W81" s="981"/>
    </row>
    <row r="82" spans="1:23">
      <c r="A82" s="34"/>
      <c r="B82" s="34"/>
      <c r="C82" s="3222" t="s">
        <v>59</v>
      </c>
      <c r="D82" s="3223"/>
      <c r="E82" s="3223"/>
      <c r="F82" s="3223"/>
      <c r="G82" s="3224"/>
      <c r="H82" s="3225">
        <v>156</v>
      </c>
      <c r="I82" s="3226"/>
      <c r="J82" s="3226"/>
      <c r="K82" s="3227"/>
      <c r="L82" s="34"/>
      <c r="M82" s="34"/>
      <c r="N82" s="34"/>
      <c r="O82" s="1106"/>
      <c r="P82" s="981"/>
      <c r="Q82" s="981"/>
      <c r="R82" s="981"/>
      <c r="S82" s="981"/>
      <c r="T82" s="981"/>
      <c r="U82" s="981"/>
      <c r="V82" s="981"/>
      <c r="W82" s="981"/>
    </row>
    <row r="83" spans="1:23">
      <c r="A83" s="34"/>
      <c r="B83" s="34"/>
      <c r="C83" s="2616" t="s">
        <v>60</v>
      </c>
      <c r="D83" s="3228"/>
      <c r="E83" s="3228"/>
      <c r="F83" s="3228"/>
      <c r="G83" s="3229"/>
      <c r="H83" s="2574">
        <v>0</v>
      </c>
      <c r="I83" s="2575"/>
      <c r="J83" s="2575"/>
      <c r="K83" s="2576"/>
      <c r="L83" s="34"/>
      <c r="M83" s="34"/>
      <c r="N83" s="981"/>
      <c r="O83" s="1106"/>
      <c r="P83" s="981"/>
      <c r="Q83" s="981"/>
      <c r="R83" s="981"/>
      <c r="S83" s="981"/>
      <c r="T83" s="981"/>
      <c r="U83" s="981"/>
      <c r="V83" s="981"/>
      <c r="W83" s="981"/>
    </row>
    <row r="84" spans="1:23">
      <c r="A84" s="34"/>
      <c r="B84" s="34"/>
      <c r="C84" s="2676" t="s">
        <v>281</v>
      </c>
      <c r="D84" s="2678"/>
      <c r="E84" s="2678"/>
      <c r="F84" s="2678"/>
      <c r="G84" s="3218"/>
      <c r="H84" s="2574">
        <v>0</v>
      </c>
      <c r="I84" s="2575"/>
      <c r="J84" s="2575"/>
      <c r="K84" s="2576"/>
      <c r="L84" s="34"/>
      <c r="M84" s="34"/>
      <c r="N84" s="981"/>
      <c r="O84" s="1106"/>
      <c r="P84" s="981"/>
      <c r="Q84" s="981"/>
      <c r="R84" s="981"/>
      <c r="S84" s="981"/>
      <c r="T84" s="981"/>
      <c r="U84" s="981"/>
      <c r="V84" s="981"/>
      <c r="W84" s="981"/>
    </row>
    <row r="85" spans="1:23">
      <c r="A85" s="34"/>
      <c r="B85" s="34"/>
      <c r="C85" s="2676" t="s">
        <v>72</v>
      </c>
      <c r="D85" s="2678"/>
      <c r="E85" s="2678"/>
      <c r="F85" s="2678"/>
      <c r="G85" s="2679"/>
      <c r="H85" s="2574">
        <v>0</v>
      </c>
      <c r="I85" s="2575"/>
      <c r="J85" s="2575"/>
      <c r="K85" s="2576"/>
      <c r="L85" s="34"/>
      <c r="M85" s="34"/>
      <c r="N85" s="981"/>
      <c r="O85" s="1106"/>
      <c r="P85" s="981"/>
      <c r="Q85" s="981"/>
      <c r="R85" s="981"/>
      <c r="S85" s="981"/>
      <c r="T85" s="981"/>
      <c r="U85" s="981"/>
      <c r="V85" s="981"/>
      <c r="W85" s="981"/>
    </row>
    <row r="86" spans="1:23">
      <c r="A86" s="34"/>
      <c r="B86" s="34"/>
      <c r="C86" s="2616" t="s">
        <v>599</v>
      </c>
      <c r="D86" s="2617"/>
      <c r="E86" s="2617"/>
      <c r="F86" s="2617"/>
      <c r="G86" s="2618"/>
      <c r="H86" s="2574">
        <v>103.23</v>
      </c>
      <c r="I86" s="2575"/>
      <c r="J86" s="2575"/>
      <c r="K86" s="2576"/>
      <c r="L86" s="34"/>
      <c r="M86" s="34"/>
      <c r="N86" s="981"/>
      <c r="O86" s="1106"/>
      <c r="P86" s="981"/>
      <c r="Q86" s="981"/>
      <c r="R86" s="981"/>
      <c r="S86" s="981"/>
      <c r="T86" s="981"/>
      <c r="U86" s="981"/>
      <c r="V86" s="981"/>
      <c r="W86" s="981"/>
    </row>
    <row r="87" spans="1:23">
      <c r="A87" s="34"/>
      <c r="B87" s="34"/>
      <c r="C87" s="3231" t="s">
        <v>61</v>
      </c>
      <c r="D87" s="3232"/>
      <c r="E87" s="3232"/>
      <c r="F87" s="3232"/>
      <c r="G87" s="3233"/>
      <c r="H87" s="2574">
        <v>0</v>
      </c>
      <c r="I87" s="3234"/>
      <c r="J87" s="3234"/>
      <c r="K87" s="3235"/>
      <c r="L87" s="34"/>
      <c r="M87" s="34"/>
      <c r="N87" s="981"/>
      <c r="O87" s="1106"/>
      <c r="P87" s="981"/>
      <c r="Q87" s="981"/>
      <c r="R87" s="981"/>
      <c r="S87" s="981"/>
      <c r="T87" s="981"/>
      <c r="U87" s="981"/>
      <c r="V87" s="981"/>
      <c r="W87" s="981"/>
    </row>
    <row r="88" spans="1:23">
      <c r="A88" s="34"/>
      <c r="B88" s="34"/>
      <c r="C88" s="3236" t="s">
        <v>62</v>
      </c>
      <c r="D88" s="2605"/>
      <c r="E88" s="2605"/>
      <c r="F88" s="2605"/>
      <c r="G88" s="2606"/>
      <c r="H88" s="2574">
        <v>0</v>
      </c>
      <c r="I88" s="3234"/>
      <c r="J88" s="3234"/>
      <c r="K88" s="3235"/>
      <c r="L88" s="34"/>
      <c r="M88" s="34"/>
      <c r="N88" s="981"/>
      <c r="O88" s="1106"/>
      <c r="P88" s="981"/>
      <c r="Q88" s="981"/>
      <c r="R88" s="981"/>
      <c r="S88" s="981"/>
      <c r="T88" s="981"/>
      <c r="U88" s="981"/>
      <c r="V88" s="981"/>
      <c r="W88" s="981"/>
    </row>
    <row r="89" spans="1:23" ht="13.5" thickBot="1">
      <c r="A89" s="34"/>
      <c r="B89" s="34"/>
      <c r="C89" s="2616" t="s">
        <v>73</v>
      </c>
      <c r="D89" s="3228"/>
      <c r="E89" s="3228"/>
      <c r="F89" s="3228"/>
      <c r="G89" s="3229"/>
      <c r="H89" s="2574">
        <v>0</v>
      </c>
      <c r="I89" s="2575"/>
      <c r="J89" s="2575"/>
      <c r="K89" s="2576"/>
      <c r="L89" s="34"/>
      <c r="M89" s="34"/>
      <c r="N89" s="981"/>
      <c r="O89" s="1106"/>
      <c r="P89" s="981"/>
      <c r="Q89" s="981"/>
      <c r="R89" s="981"/>
      <c r="S89" s="981"/>
      <c r="T89" s="981"/>
      <c r="U89" s="981"/>
      <c r="V89" s="981"/>
      <c r="W89" s="981"/>
    </row>
    <row r="90" spans="1:23" ht="13.5" thickBot="1">
      <c r="A90" s="34"/>
      <c r="B90" s="34"/>
      <c r="C90" s="3219" t="s">
        <v>19</v>
      </c>
      <c r="D90" s="3220"/>
      <c r="E90" s="3220"/>
      <c r="F90" s="3220"/>
      <c r="G90" s="3221"/>
      <c r="H90" s="2586">
        <f>H91*1</f>
        <v>0</v>
      </c>
      <c r="I90" s="2587"/>
      <c r="J90" s="2587"/>
      <c r="K90" s="2588"/>
      <c r="L90" s="34"/>
      <c r="M90" s="34"/>
      <c r="N90" s="981"/>
      <c r="O90" s="1106"/>
      <c r="P90" s="981"/>
      <c r="Q90" s="981"/>
      <c r="R90" s="981"/>
      <c r="S90" s="981"/>
      <c r="T90" s="981"/>
      <c r="U90" s="981"/>
      <c r="V90" s="981"/>
      <c r="W90" s="981"/>
    </row>
    <row r="91" spans="1:23" ht="13.5" thickBot="1">
      <c r="A91" s="34"/>
      <c r="B91" s="34"/>
      <c r="C91" s="2676" t="s">
        <v>63</v>
      </c>
      <c r="D91" s="2678"/>
      <c r="E91" s="2678"/>
      <c r="F91" s="2678"/>
      <c r="G91" s="2679"/>
      <c r="H91" s="2575"/>
      <c r="I91" s="2575"/>
      <c r="J91" s="2575"/>
      <c r="K91" s="2576"/>
      <c r="L91" s="34"/>
      <c r="M91" s="34"/>
      <c r="N91" s="981"/>
      <c r="O91" s="1106"/>
      <c r="P91" s="981"/>
      <c r="Q91" s="981"/>
      <c r="R91" s="981"/>
      <c r="S91" s="981"/>
      <c r="T91" s="981"/>
      <c r="U91" s="981"/>
      <c r="V91" s="981"/>
      <c r="W91" s="981"/>
    </row>
    <row r="92" spans="1:23" ht="13.5" thickBot="1">
      <c r="A92" s="34"/>
      <c r="B92" s="34"/>
      <c r="C92" s="3230" t="s">
        <v>20</v>
      </c>
      <c r="D92" s="2600"/>
      <c r="E92" s="2600"/>
      <c r="F92" s="2600"/>
      <c r="G92" s="2601"/>
      <c r="H92" s="2602">
        <f>H90+H81</f>
        <v>259.23</v>
      </c>
      <c r="I92" s="2602"/>
      <c r="J92" s="2602"/>
      <c r="K92" s="2603"/>
      <c r="L92" s="34"/>
      <c r="M92" s="34"/>
      <c r="N92" s="981"/>
      <c r="O92" s="1106"/>
      <c r="P92" s="981"/>
      <c r="Q92" s="981"/>
      <c r="R92" s="981"/>
      <c r="S92" s="981"/>
      <c r="T92" s="981"/>
      <c r="U92" s="981"/>
      <c r="V92" s="981"/>
      <c r="W92" s="981"/>
    </row>
  </sheetData>
  <mergeCells count="244">
    <mergeCell ref="C90:G90"/>
    <mergeCell ref="H90:K90"/>
    <mergeCell ref="C91:G91"/>
    <mergeCell ref="H91:K91"/>
    <mergeCell ref="C92:G92"/>
    <mergeCell ref="H92:K92"/>
    <mergeCell ref="C87:G87"/>
    <mergeCell ref="H87:K87"/>
    <mergeCell ref="C88:G88"/>
    <mergeCell ref="H88:K88"/>
    <mergeCell ref="C89:G89"/>
    <mergeCell ref="H89:K89"/>
    <mergeCell ref="C84:G84"/>
    <mergeCell ref="H84:K84"/>
    <mergeCell ref="C85:G85"/>
    <mergeCell ref="H85:K85"/>
    <mergeCell ref="C86:G86"/>
    <mergeCell ref="H86:K86"/>
    <mergeCell ref="C81:G81"/>
    <mergeCell ref="H81:K81"/>
    <mergeCell ref="C82:G82"/>
    <mergeCell ref="H82:K82"/>
    <mergeCell ref="C83:G83"/>
    <mergeCell ref="H83:K83"/>
    <mergeCell ref="B77:G77"/>
    <mergeCell ref="F79:M79"/>
    <mergeCell ref="C80:G80"/>
    <mergeCell ref="H80:K80"/>
    <mergeCell ref="O70:O72"/>
    <mergeCell ref="P70:P72"/>
    <mergeCell ref="Q70:Q72"/>
    <mergeCell ref="C73:G73"/>
    <mergeCell ref="B74:G74"/>
    <mergeCell ref="F75:G75"/>
    <mergeCell ref="Q67:Q69"/>
    <mergeCell ref="A70:A72"/>
    <mergeCell ref="B70:B72"/>
    <mergeCell ref="C70:C72"/>
    <mergeCell ref="D70:D72"/>
    <mergeCell ref="E70:E72"/>
    <mergeCell ref="F70:F72"/>
    <mergeCell ref="N70:N72"/>
    <mergeCell ref="B76:G76"/>
    <mergeCell ref="N76:Q76"/>
    <mergeCell ref="A67:A69"/>
    <mergeCell ref="B67:B69"/>
    <mergeCell ref="C67:C69"/>
    <mergeCell ref="D67:D69"/>
    <mergeCell ref="E67:E69"/>
    <mergeCell ref="F67:F69"/>
    <mergeCell ref="N67:N69"/>
    <mergeCell ref="O67:O69"/>
    <mergeCell ref="P67:P69"/>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O28:O30"/>
    <mergeCell ref="P28:P30"/>
    <mergeCell ref="N17:N19"/>
    <mergeCell ref="O17:O19"/>
    <mergeCell ref="A25:A27"/>
    <mergeCell ref="B25:B27"/>
    <mergeCell ref="C25:C27"/>
    <mergeCell ref="D25:D27"/>
    <mergeCell ref="E25:E27"/>
    <mergeCell ref="F25:F27"/>
    <mergeCell ref="N25:N26"/>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workbookViewId="0">
      <selection activeCell="I9" sqref="I9"/>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0.45" customHeight="1">
      <c r="A1" s="33"/>
      <c r="B1" s="33"/>
      <c r="C1" s="33"/>
      <c r="D1" s="33"/>
      <c r="E1" s="33"/>
      <c r="F1" s="33"/>
      <c r="G1" s="33"/>
      <c r="H1" s="33"/>
      <c r="I1" s="33"/>
      <c r="J1" s="33"/>
      <c r="K1" s="33"/>
      <c r="L1" s="33"/>
      <c r="M1" s="33"/>
      <c r="N1" s="3306" t="s">
        <v>838</v>
      </c>
      <c r="O1" s="3306"/>
      <c r="P1" s="3306"/>
      <c r="Q1" s="33"/>
    </row>
    <row r="2" spans="1:17" ht="15.75">
      <c r="A2" s="34"/>
      <c r="B2" s="34"/>
      <c r="C2" s="34"/>
      <c r="D2" s="34"/>
      <c r="E2" s="109" t="s">
        <v>280</v>
      </c>
      <c r="F2" s="109"/>
      <c r="G2" s="110"/>
      <c r="H2" s="109"/>
      <c r="I2" s="109"/>
      <c r="J2" s="109"/>
      <c r="K2" s="109"/>
      <c r="L2" s="109"/>
      <c r="M2" s="109"/>
      <c r="N2" s="109"/>
      <c r="O2" s="34"/>
      <c r="P2" s="34"/>
      <c r="Q2" s="34"/>
    </row>
    <row r="3" spans="1:17" ht="13.5" thickBot="1">
      <c r="A3" s="32"/>
      <c r="B3" s="9"/>
      <c r="C3" s="9"/>
      <c r="D3" s="2624" t="s">
        <v>33</v>
      </c>
      <c r="E3" s="2624"/>
      <c r="F3" s="2624"/>
      <c r="G3" s="2624"/>
      <c r="H3" s="2624"/>
      <c r="I3" s="2624"/>
      <c r="J3" s="2624"/>
      <c r="K3" s="2624"/>
      <c r="L3" s="2624"/>
      <c r="M3" s="2624"/>
      <c r="N3" s="2624"/>
      <c r="O3" s="2624"/>
      <c r="P3" s="2624"/>
      <c r="Q3" s="2624"/>
    </row>
    <row r="4" spans="1:17" ht="28.15" customHeight="1">
      <c r="A4" s="2625" t="s">
        <v>0</v>
      </c>
      <c r="B4" s="2628" t="s">
        <v>1</v>
      </c>
      <c r="C4" s="2628" t="s">
        <v>2</v>
      </c>
      <c r="D4" s="2849" t="s">
        <v>3</v>
      </c>
      <c r="E4" s="2634" t="s">
        <v>4</v>
      </c>
      <c r="F4" s="2637" t="s">
        <v>5</v>
      </c>
      <c r="G4" s="2634" t="s">
        <v>6</v>
      </c>
      <c r="H4" s="2643" t="s">
        <v>325</v>
      </c>
      <c r="I4" s="2644"/>
      <c r="J4" s="2644"/>
      <c r="K4" s="2645"/>
      <c r="L4" s="2646" t="s">
        <v>262</v>
      </c>
      <c r="M4" s="2640" t="s">
        <v>396</v>
      </c>
      <c r="N4" s="2649" t="s">
        <v>21</v>
      </c>
      <c r="O4" s="2650"/>
      <c r="P4" s="2650"/>
      <c r="Q4" s="2651"/>
    </row>
    <row r="5" spans="1:17" ht="27.6" customHeight="1">
      <c r="A5" s="2626"/>
      <c r="B5" s="2629"/>
      <c r="C5" s="2629"/>
      <c r="D5" s="2850"/>
      <c r="E5" s="2635"/>
      <c r="F5" s="2638"/>
      <c r="G5" s="2635"/>
      <c r="H5" s="2652" t="s">
        <v>7</v>
      </c>
      <c r="I5" s="2654" t="s">
        <v>8</v>
      </c>
      <c r="J5" s="2654"/>
      <c r="K5" s="2655" t="s">
        <v>75</v>
      </c>
      <c r="L5" s="2647"/>
      <c r="M5" s="2641"/>
      <c r="N5" s="2657" t="s">
        <v>32</v>
      </c>
      <c r="O5" s="2659" t="s">
        <v>9</v>
      </c>
      <c r="P5" s="2659"/>
      <c r="Q5" s="2660"/>
    </row>
    <row r="6" spans="1:17" ht="115.15" customHeight="1" thickBot="1">
      <c r="A6" s="2627"/>
      <c r="B6" s="2630"/>
      <c r="C6" s="2630"/>
      <c r="D6" s="2851"/>
      <c r="E6" s="2636"/>
      <c r="F6" s="2639"/>
      <c r="G6" s="2636"/>
      <c r="H6" s="2653"/>
      <c r="I6" s="507" t="s">
        <v>7</v>
      </c>
      <c r="J6" s="507" t="s">
        <v>10</v>
      </c>
      <c r="K6" s="2656"/>
      <c r="L6" s="2648"/>
      <c r="M6" s="2642"/>
      <c r="N6" s="2658"/>
      <c r="O6" s="36" t="s">
        <v>233</v>
      </c>
      <c r="P6" s="36" t="s">
        <v>261</v>
      </c>
      <c r="Q6" s="37" t="s">
        <v>326</v>
      </c>
    </row>
    <row r="7" spans="1:17" ht="13.5" thickBot="1">
      <c r="A7" s="38" t="s">
        <v>11</v>
      </c>
      <c r="B7" s="2885" t="s">
        <v>634</v>
      </c>
      <c r="C7" s="2885"/>
      <c r="D7" s="2885"/>
      <c r="E7" s="2885"/>
      <c r="F7" s="2885"/>
      <c r="G7" s="2885"/>
      <c r="H7" s="2885"/>
      <c r="I7" s="2885"/>
      <c r="J7" s="2885"/>
      <c r="K7" s="2885"/>
      <c r="L7" s="2885"/>
      <c r="M7" s="2885"/>
      <c r="N7" s="2885"/>
      <c r="O7" s="2885"/>
      <c r="P7" s="2885"/>
      <c r="Q7" s="2886"/>
    </row>
    <row r="8" spans="1:17" ht="13.5" thickBot="1">
      <c r="A8" s="39" t="s">
        <v>11</v>
      </c>
      <c r="B8" s="40" t="s">
        <v>11</v>
      </c>
      <c r="C8" s="3047" t="s">
        <v>635</v>
      </c>
      <c r="D8" s="3047"/>
      <c r="E8" s="3047"/>
      <c r="F8" s="3047"/>
      <c r="G8" s="3047"/>
      <c r="H8" s="3047"/>
      <c r="I8" s="3047"/>
      <c r="J8" s="3047"/>
      <c r="K8" s="3047"/>
      <c r="L8" s="3047"/>
      <c r="M8" s="3047"/>
      <c r="N8" s="3047"/>
      <c r="O8" s="3047"/>
      <c r="P8" s="3047"/>
      <c r="Q8" s="3048"/>
    </row>
    <row r="9" spans="1:17" ht="36.75" thickBot="1">
      <c r="A9" s="179"/>
      <c r="B9" s="157"/>
      <c r="C9" s="157"/>
      <c r="D9" s="157"/>
      <c r="E9" s="157"/>
      <c r="F9" s="157"/>
      <c r="G9" s="157"/>
      <c r="H9" s="157"/>
      <c r="I9" s="157"/>
      <c r="J9" s="157"/>
      <c r="K9" s="157"/>
      <c r="L9" s="157"/>
      <c r="M9" s="157"/>
      <c r="N9" s="510" t="s">
        <v>373</v>
      </c>
      <c r="O9" s="511">
        <v>8</v>
      </c>
      <c r="P9" s="511">
        <v>7.5</v>
      </c>
      <c r="Q9" s="512">
        <v>7</v>
      </c>
    </row>
    <row r="10" spans="1:17">
      <c r="A10" s="2516" t="s">
        <v>11</v>
      </c>
      <c r="B10" s="2518" t="s">
        <v>11</v>
      </c>
      <c r="C10" s="2748" t="s">
        <v>11</v>
      </c>
      <c r="D10" s="2760" t="s">
        <v>364</v>
      </c>
      <c r="E10" s="2542" t="s">
        <v>40</v>
      </c>
      <c r="F10" s="2544" t="s">
        <v>159</v>
      </c>
      <c r="G10" s="136" t="s">
        <v>36</v>
      </c>
      <c r="H10" s="137">
        <f>I10+K10</f>
        <v>0</v>
      </c>
      <c r="I10" s="74">
        <v>0</v>
      </c>
      <c r="J10" s="138"/>
      <c r="K10" s="139">
        <v>0</v>
      </c>
      <c r="L10" s="52">
        <v>0</v>
      </c>
      <c r="M10" s="30">
        <v>0</v>
      </c>
      <c r="N10" s="3303" t="s">
        <v>374</v>
      </c>
      <c r="O10" s="513">
        <v>4</v>
      </c>
      <c r="P10" s="513">
        <v>4</v>
      </c>
      <c r="Q10" s="514">
        <v>4</v>
      </c>
    </row>
    <row r="11" spans="1:17">
      <c r="A11" s="2560"/>
      <c r="B11" s="2569"/>
      <c r="C11" s="2749"/>
      <c r="D11" s="2761"/>
      <c r="E11" s="2763"/>
      <c r="F11" s="2765"/>
      <c r="G11" s="31"/>
      <c r="H11" s="140"/>
      <c r="I11" s="141"/>
      <c r="J11" s="142"/>
      <c r="K11" s="143"/>
      <c r="L11" s="144"/>
      <c r="M11" s="145"/>
      <c r="N11" s="3304"/>
      <c r="O11" s="515"/>
      <c r="P11" s="515"/>
      <c r="Q11" s="516"/>
    </row>
    <row r="12" spans="1:17" ht="13.5" thickBot="1">
      <c r="A12" s="2517"/>
      <c r="B12" s="2519"/>
      <c r="C12" s="2750"/>
      <c r="D12" s="2762"/>
      <c r="E12" s="2543"/>
      <c r="F12" s="2543"/>
      <c r="G12" s="50" t="s">
        <v>12</v>
      </c>
      <c r="H12" s="53">
        <v>0</v>
      </c>
      <c r="I12" s="51">
        <f>SUM(I10:I11)</f>
        <v>0</v>
      </c>
      <c r="J12" s="54"/>
      <c r="K12" s="55">
        <f>SUM(K10:K11)</f>
        <v>0</v>
      </c>
      <c r="L12" s="62">
        <f>L10</f>
        <v>0</v>
      </c>
      <c r="M12" s="63">
        <f>M10</f>
        <v>0</v>
      </c>
      <c r="N12" s="3305"/>
      <c r="O12" s="185"/>
      <c r="P12" s="185"/>
      <c r="Q12" s="517"/>
    </row>
    <row r="13" spans="1:17">
      <c r="A13" s="2516" t="s">
        <v>11</v>
      </c>
      <c r="B13" s="2518" t="s">
        <v>11</v>
      </c>
      <c r="C13" s="2748" t="s">
        <v>13</v>
      </c>
      <c r="D13" s="2760" t="s">
        <v>365</v>
      </c>
      <c r="E13" s="2542" t="s">
        <v>40</v>
      </c>
      <c r="F13" s="2544" t="s">
        <v>159</v>
      </c>
      <c r="G13" s="136" t="s">
        <v>36</v>
      </c>
      <c r="H13" s="137">
        <f>I13+K13</f>
        <v>2</v>
      </c>
      <c r="I13" s="74">
        <v>2</v>
      </c>
      <c r="J13" s="138"/>
      <c r="K13" s="139">
        <v>0</v>
      </c>
      <c r="L13" s="30">
        <v>2</v>
      </c>
      <c r="M13" s="30">
        <v>2</v>
      </c>
      <c r="N13" s="518" t="s">
        <v>375</v>
      </c>
      <c r="O13" s="519">
        <v>250</v>
      </c>
      <c r="P13" s="519">
        <v>250</v>
      </c>
      <c r="Q13" s="520">
        <v>250</v>
      </c>
    </row>
    <row r="14" spans="1:17">
      <c r="A14" s="2560"/>
      <c r="B14" s="2569"/>
      <c r="C14" s="2749"/>
      <c r="D14" s="2761"/>
      <c r="E14" s="2763"/>
      <c r="F14" s="2765"/>
      <c r="G14" s="31"/>
      <c r="H14" s="140"/>
      <c r="I14" s="141"/>
      <c r="J14" s="142"/>
      <c r="K14" s="143"/>
      <c r="L14" s="144"/>
      <c r="M14" s="145"/>
      <c r="N14" s="3308" t="s">
        <v>376</v>
      </c>
      <c r="O14" s="184">
        <v>220</v>
      </c>
      <c r="P14" s="184">
        <v>220</v>
      </c>
      <c r="Q14" s="521">
        <v>220</v>
      </c>
    </row>
    <row r="15" spans="1:17" ht="13.5" thickBot="1">
      <c r="A15" s="2517"/>
      <c r="B15" s="2519"/>
      <c r="C15" s="2750"/>
      <c r="D15" s="2762"/>
      <c r="E15" s="2543"/>
      <c r="F15" s="2543"/>
      <c r="G15" s="50" t="s">
        <v>12</v>
      </c>
      <c r="H15" s="51">
        <f>SUM(H13:H14)</f>
        <v>2</v>
      </c>
      <c r="I15" s="51">
        <f>SUM(I13:I14)</f>
        <v>2</v>
      </c>
      <c r="J15" s="54"/>
      <c r="K15" s="55">
        <f>SUM(K13:K14)</f>
        <v>0</v>
      </c>
      <c r="L15" s="62">
        <f>L13</f>
        <v>2</v>
      </c>
      <c r="M15" s="63">
        <f>M13</f>
        <v>2</v>
      </c>
      <c r="N15" s="3309"/>
      <c r="O15" s="522"/>
      <c r="P15" s="522"/>
      <c r="Q15" s="523"/>
    </row>
    <row r="16" spans="1:17">
      <c r="A16" s="2516" t="s">
        <v>11</v>
      </c>
      <c r="B16" s="2518" t="s">
        <v>11</v>
      </c>
      <c r="C16" s="2748" t="s">
        <v>34</v>
      </c>
      <c r="D16" s="2760" t="s">
        <v>366</v>
      </c>
      <c r="E16" s="2542" t="s">
        <v>40</v>
      </c>
      <c r="F16" s="2544" t="s">
        <v>159</v>
      </c>
      <c r="G16" s="187" t="s">
        <v>36</v>
      </c>
      <c r="H16" s="188">
        <v>1</v>
      </c>
      <c r="I16" s="189">
        <v>1</v>
      </c>
      <c r="J16" s="138"/>
      <c r="K16" s="139">
        <v>0</v>
      </c>
      <c r="L16" s="52">
        <v>3</v>
      </c>
      <c r="M16" s="30">
        <v>3</v>
      </c>
      <c r="N16" s="518" t="s">
        <v>377</v>
      </c>
      <c r="O16" s="524">
        <v>160</v>
      </c>
      <c r="P16" s="524">
        <v>200</v>
      </c>
      <c r="Q16" s="478">
        <v>200</v>
      </c>
    </row>
    <row r="17" spans="1:17" ht="13.5" thickBot="1">
      <c r="A17" s="2517"/>
      <c r="B17" s="2519"/>
      <c r="C17" s="2750"/>
      <c r="D17" s="2762"/>
      <c r="E17" s="2543"/>
      <c r="F17" s="2543"/>
      <c r="G17" s="50" t="s">
        <v>12</v>
      </c>
      <c r="H17" s="51">
        <f>SUM(H16:H16)</f>
        <v>1</v>
      </c>
      <c r="I17" s="51">
        <f>SUM(I16:I16)</f>
        <v>1</v>
      </c>
      <c r="J17" s="54"/>
      <c r="K17" s="55">
        <f>SUM(K16:K16)</f>
        <v>0</v>
      </c>
      <c r="L17" s="62">
        <f>L16</f>
        <v>3</v>
      </c>
      <c r="M17" s="63">
        <f>M16</f>
        <v>3</v>
      </c>
      <c r="N17" s="525"/>
      <c r="O17" s="526"/>
      <c r="P17" s="526"/>
      <c r="Q17" s="527"/>
    </row>
    <row r="18" spans="1:17">
      <c r="A18" s="2516" t="s">
        <v>11</v>
      </c>
      <c r="B18" s="2518" t="s">
        <v>11</v>
      </c>
      <c r="C18" s="2748" t="s">
        <v>35</v>
      </c>
      <c r="D18" s="2760" t="s">
        <v>367</v>
      </c>
      <c r="E18" s="2542" t="s">
        <v>40</v>
      </c>
      <c r="F18" s="2544" t="s">
        <v>159</v>
      </c>
      <c r="G18" s="136" t="s">
        <v>36</v>
      </c>
      <c r="H18" s="137">
        <v>8</v>
      </c>
      <c r="I18" s="74">
        <v>8</v>
      </c>
      <c r="J18" s="138"/>
      <c r="K18" s="139">
        <v>0</v>
      </c>
      <c r="L18" s="52">
        <v>8</v>
      </c>
      <c r="M18" s="30">
        <v>10</v>
      </c>
      <c r="N18" s="3257" t="s">
        <v>378</v>
      </c>
      <c r="O18" s="513">
        <v>1</v>
      </c>
      <c r="P18" s="513">
        <v>1</v>
      </c>
      <c r="Q18" s="528">
        <v>1</v>
      </c>
    </row>
    <row r="19" spans="1:17">
      <c r="A19" s="2560"/>
      <c r="B19" s="2569"/>
      <c r="C19" s="2749"/>
      <c r="D19" s="2761"/>
      <c r="E19" s="2763"/>
      <c r="F19" s="2765"/>
      <c r="G19" s="31"/>
      <c r="H19" s="140"/>
      <c r="I19" s="141"/>
      <c r="J19" s="142"/>
      <c r="K19" s="143"/>
      <c r="L19" s="144"/>
      <c r="M19" s="145"/>
      <c r="N19" s="3270"/>
      <c r="O19" s="515"/>
      <c r="P19" s="515"/>
      <c r="Q19" s="529"/>
    </row>
    <row r="20" spans="1:17" ht="13.5" thickBot="1">
      <c r="A20" s="2517"/>
      <c r="B20" s="2519"/>
      <c r="C20" s="2750"/>
      <c r="D20" s="2762"/>
      <c r="E20" s="2543"/>
      <c r="F20" s="2543"/>
      <c r="G20" s="50" t="s">
        <v>12</v>
      </c>
      <c r="H20" s="53">
        <f>H18</f>
        <v>8</v>
      </c>
      <c r="I20" s="51">
        <f>SUM(I18:I19)</f>
        <v>8</v>
      </c>
      <c r="J20" s="54"/>
      <c r="K20" s="55">
        <f>SUM(K18:K19)</f>
        <v>0</v>
      </c>
      <c r="L20" s="62">
        <f>L18</f>
        <v>8</v>
      </c>
      <c r="M20" s="63">
        <f>M18</f>
        <v>10</v>
      </c>
      <c r="N20" s="3112"/>
      <c r="O20" s="185"/>
      <c r="P20" s="185"/>
      <c r="Q20" s="172"/>
    </row>
    <row r="21" spans="1:17">
      <c r="A21" s="2516" t="s">
        <v>11</v>
      </c>
      <c r="B21" s="2518" t="s">
        <v>11</v>
      </c>
      <c r="C21" s="530" t="s">
        <v>53</v>
      </c>
      <c r="D21" s="2839" t="s">
        <v>369</v>
      </c>
      <c r="E21" s="2542" t="s">
        <v>40</v>
      </c>
      <c r="F21" s="2544" t="s">
        <v>159</v>
      </c>
      <c r="G21" s="136" t="s">
        <v>36</v>
      </c>
      <c r="H21" s="137">
        <f>I21+K21</f>
        <v>1</v>
      </c>
      <c r="I21" s="74">
        <v>1</v>
      </c>
      <c r="J21" s="138"/>
      <c r="K21" s="139">
        <v>0</v>
      </c>
      <c r="L21" s="52">
        <v>1</v>
      </c>
      <c r="M21" s="30">
        <v>1</v>
      </c>
      <c r="N21" s="3257" t="s">
        <v>379</v>
      </c>
      <c r="O21" s="513">
        <v>1</v>
      </c>
      <c r="P21" s="513" t="s">
        <v>158</v>
      </c>
      <c r="Q21" s="528">
        <v>1</v>
      </c>
    </row>
    <row r="22" spans="1:17" ht="13.5" thickBot="1">
      <c r="A22" s="2517"/>
      <c r="B22" s="2519"/>
      <c r="C22" s="531"/>
      <c r="D22" s="2840"/>
      <c r="E22" s="2543"/>
      <c r="F22" s="2543"/>
      <c r="G22" s="50" t="s">
        <v>12</v>
      </c>
      <c r="H22" s="51">
        <f>SUM(H21:H21)</f>
        <v>1</v>
      </c>
      <c r="I22" s="51">
        <f>SUM(I21:I21)</f>
        <v>1</v>
      </c>
      <c r="J22" s="54"/>
      <c r="K22" s="55">
        <f>SUM(K21:K21)</f>
        <v>0</v>
      </c>
      <c r="L22" s="62">
        <f>L21</f>
        <v>1</v>
      </c>
      <c r="M22" s="63">
        <f>M21</f>
        <v>1</v>
      </c>
      <c r="N22" s="3112"/>
      <c r="O22" s="185"/>
      <c r="P22" s="185"/>
      <c r="Q22" s="172"/>
    </row>
    <row r="23" spans="1:17">
      <c r="A23" s="2516" t="s">
        <v>11</v>
      </c>
      <c r="B23" s="2518" t="s">
        <v>11</v>
      </c>
      <c r="C23" s="2748" t="s">
        <v>37</v>
      </c>
      <c r="D23" s="2760" t="s">
        <v>368</v>
      </c>
      <c r="E23" s="2542" t="s">
        <v>40</v>
      </c>
      <c r="F23" s="2544" t="s">
        <v>159</v>
      </c>
      <c r="G23" s="136" t="s">
        <v>36</v>
      </c>
      <c r="H23" s="137">
        <v>6</v>
      </c>
      <c r="I23" s="74">
        <v>6</v>
      </c>
      <c r="J23" s="138"/>
      <c r="K23" s="139">
        <v>0</v>
      </c>
      <c r="L23" s="52">
        <v>6</v>
      </c>
      <c r="M23" s="30">
        <v>6</v>
      </c>
      <c r="N23" s="3303" t="s">
        <v>380</v>
      </c>
      <c r="O23" s="532">
        <v>25</v>
      </c>
      <c r="P23" s="533" t="s">
        <v>636</v>
      </c>
      <c r="Q23" s="514">
        <v>25</v>
      </c>
    </row>
    <row r="24" spans="1:17">
      <c r="A24" s="2560"/>
      <c r="B24" s="2569"/>
      <c r="C24" s="2749"/>
      <c r="D24" s="2761"/>
      <c r="E24" s="2763"/>
      <c r="F24" s="2765"/>
      <c r="G24" s="31"/>
      <c r="H24" s="140"/>
      <c r="I24" s="141"/>
      <c r="J24" s="142"/>
      <c r="K24" s="143"/>
      <c r="L24" s="13"/>
      <c r="M24" s="145"/>
      <c r="N24" s="3304"/>
      <c r="O24" s="515"/>
      <c r="P24" s="515"/>
      <c r="Q24" s="516"/>
    </row>
    <row r="25" spans="1:17" ht="13.5" thickBot="1">
      <c r="A25" s="2517"/>
      <c r="B25" s="2519"/>
      <c r="C25" s="2750"/>
      <c r="D25" s="2762"/>
      <c r="E25" s="2543"/>
      <c r="F25" s="2543"/>
      <c r="G25" s="50" t="s">
        <v>12</v>
      </c>
      <c r="H25" s="51">
        <f>SUM(H23:H24)</f>
        <v>6</v>
      </c>
      <c r="I25" s="51">
        <f>SUM(I23:I24)</f>
        <v>6</v>
      </c>
      <c r="J25" s="54"/>
      <c r="K25" s="55">
        <f>SUM(K23:K24)</f>
        <v>0</v>
      </c>
      <c r="L25" s="62">
        <f>L23</f>
        <v>6</v>
      </c>
      <c r="M25" s="63">
        <f>M23</f>
        <v>6</v>
      </c>
      <c r="N25" s="3305"/>
      <c r="O25" s="185"/>
      <c r="P25" s="185"/>
      <c r="Q25" s="517"/>
    </row>
    <row r="26" spans="1:17">
      <c r="A26" s="2516" t="s">
        <v>11</v>
      </c>
      <c r="B26" s="2518" t="s">
        <v>11</v>
      </c>
      <c r="C26" s="2748" t="s">
        <v>54</v>
      </c>
      <c r="D26" s="2760" t="s">
        <v>370</v>
      </c>
      <c r="E26" s="2542" t="s">
        <v>40</v>
      </c>
      <c r="F26" s="2544" t="s">
        <v>637</v>
      </c>
      <c r="G26" s="754" t="s">
        <v>36</v>
      </c>
      <c r="H26" s="753">
        <v>1270</v>
      </c>
      <c r="I26" s="753">
        <v>1270</v>
      </c>
      <c r="J26" s="138"/>
      <c r="K26" s="139">
        <v>0</v>
      </c>
      <c r="L26" s="52">
        <v>400</v>
      </c>
      <c r="M26" s="30">
        <v>400</v>
      </c>
      <c r="N26" s="3257" t="s">
        <v>381</v>
      </c>
      <c r="O26" s="513">
        <v>1270</v>
      </c>
      <c r="P26" s="513">
        <v>400</v>
      </c>
      <c r="Q26" s="528">
        <v>400</v>
      </c>
    </row>
    <row r="27" spans="1:17" ht="49.15" customHeight="1" thickBot="1">
      <c r="A27" s="2517"/>
      <c r="B27" s="2519"/>
      <c r="C27" s="2750"/>
      <c r="D27" s="2762"/>
      <c r="E27" s="2543"/>
      <c r="F27" s="2543"/>
      <c r="G27" s="50" t="s">
        <v>12</v>
      </c>
      <c r="H27" s="51">
        <f>SUM(H26:H26)</f>
        <v>1270</v>
      </c>
      <c r="I27" s="51">
        <f>SUM(I26:I26)</f>
        <v>1270</v>
      </c>
      <c r="J27" s="54"/>
      <c r="K27" s="55">
        <f>SUM(K26:K26)</f>
        <v>0</v>
      </c>
      <c r="L27" s="55">
        <f>SUM(L26:L26)</f>
        <v>400</v>
      </c>
      <c r="M27" s="55">
        <f>SUM(M26:M26)</f>
        <v>400</v>
      </c>
      <c r="N27" s="3112"/>
      <c r="O27" s="185"/>
      <c r="P27" s="185"/>
      <c r="Q27" s="172"/>
    </row>
    <row r="28" spans="1:17">
      <c r="A28" s="2516" t="s">
        <v>11</v>
      </c>
      <c r="B28" s="2518" t="s">
        <v>11</v>
      </c>
      <c r="C28" s="2748" t="s">
        <v>38</v>
      </c>
      <c r="D28" s="2760" t="s">
        <v>372</v>
      </c>
      <c r="E28" s="2542" t="s">
        <v>40</v>
      </c>
      <c r="F28" s="2544" t="s">
        <v>159</v>
      </c>
      <c r="G28" s="136" t="s">
        <v>36</v>
      </c>
      <c r="H28" s="137">
        <v>4</v>
      </c>
      <c r="I28" s="74">
        <v>4</v>
      </c>
      <c r="J28" s="138"/>
      <c r="K28" s="139">
        <v>0</v>
      </c>
      <c r="L28" s="52">
        <v>4</v>
      </c>
      <c r="M28" s="30">
        <v>6</v>
      </c>
      <c r="N28" s="3257" t="s">
        <v>382</v>
      </c>
      <c r="O28" s="513">
        <v>2</v>
      </c>
      <c r="P28" s="513">
        <v>2</v>
      </c>
      <c r="Q28" s="528">
        <v>2</v>
      </c>
    </row>
    <row r="29" spans="1:17" ht="27" customHeight="1" thickBot="1">
      <c r="A29" s="2517"/>
      <c r="B29" s="2519"/>
      <c r="C29" s="2750"/>
      <c r="D29" s="2762"/>
      <c r="E29" s="2543"/>
      <c r="F29" s="2543"/>
      <c r="G29" s="50" t="s">
        <v>12</v>
      </c>
      <c r="H29" s="51">
        <f>H28*1</f>
        <v>4</v>
      </c>
      <c r="I29" s="51">
        <f>I28*1</f>
        <v>4</v>
      </c>
      <c r="J29" s="51"/>
      <c r="K29" s="51">
        <f>K28*1</f>
        <v>0</v>
      </c>
      <c r="L29" s="51">
        <f>L28*1</f>
        <v>4</v>
      </c>
      <c r="M29" s="51">
        <f>M28*1</f>
        <v>6</v>
      </c>
      <c r="N29" s="3112"/>
      <c r="O29" s="534"/>
      <c r="P29" s="534"/>
      <c r="Q29" s="111"/>
    </row>
    <row r="30" spans="1:17">
      <c r="A30" s="3299" t="s">
        <v>11</v>
      </c>
      <c r="B30" s="3271" t="s">
        <v>11</v>
      </c>
      <c r="C30" s="3271" t="s">
        <v>55</v>
      </c>
      <c r="D30" s="2814" t="s">
        <v>371</v>
      </c>
      <c r="E30" s="3277" t="s">
        <v>40</v>
      </c>
      <c r="F30" s="2832" t="s">
        <v>159</v>
      </c>
      <c r="G30" s="535" t="s">
        <v>36</v>
      </c>
      <c r="H30" s="155">
        <v>150</v>
      </c>
      <c r="I30" s="536">
        <v>150</v>
      </c>
      <c r="J30" s="537"/>
      <c r="K30" s="538">
        <v>0</v>
      </c>
      <c r="L30" s="539">
        <v>200</v>
      </c>
      <c r="M30" s="295">
        <v>250</v>
      </c>
      <c r="N30" s="3301" t="s">
        <v>383</v>
      </c>
      <c r="O30" s="540">
        <v>1</v>
      </c>
      <c r="P30" s="540">
        <v>2</v>
      </c>
      <c r="Q30" s="541">
        <v>3</v>
      </c>
    </row>
    <row r="31" spans="1:17" ht="13.5" thickBot="1">
      <c r="A31" s="3300"/>
      <c r="B31" s="3273"/>
      <c r="C31" s="3273"/>
      <c r="D31" s="2816"/>
      <c r="E31" s="2835"/>
      <c r="F31" s="2835"/>
      <c r="G31" s="542" t="s">
        <v>12</v>
      </c>
      <c r="H31" s="543">
        <f>H30*1</f>
        <v>150</v>
      </c>
      <c r="I31" s="543">
        <f>I30*1</f>
        <v>150</v>
      </c>
      <c r="J31" s="543"/>
      <c r="K31" s="543">
        <f>K30*1</f>
        <v>0</v>
      </c>
      <c r="L31" s="543">
        <f>L30*1</f>
        <v>200</v>
      </c>
      <c r="M31" s="543">
        <f>M30*1</f>
        <v>250</v>
      </c>
      <c r="N31" s="3302"/>
      <c r="O31" s="544"/>
      <c r="P31" s="544"/>
      <c r="Q31" s="545"/>
    </row>
    <row r="32" spans="1:17" ht="13.5" thickBot="1">
      <c r="A32" s="39" t="s">
        <v>11</v>
      </c>
      <c r="B32" s="44"/>
      <c r="C32" s="3093" t="s">
        <v>14</v>
      </c>
      <c r="D32" s="3094"/>
      <c r="E32" s="3094"/>
      <c r="F32" s="3094"/>
      <c r="G32" s="3095"/>
      <c r="H32" s="546">
        <f>H25+H22+H20+H17+H15+H12+H27+H29+H31</f>
        <v>1442</v>
      </c>
      <c r="I32" s="546">
        <f>I25+I22+I20+I17+I15+I12+I27+I29+I31</f>
        <v>1442</v>
      </c>
      <c r="J32" s="546">
        <f>J25+J22+J20+J17+J15+J12+J27+J29</f>
        <v>0</v>
      </c>
      <c r="K32" s="546">
        <f>K25+K22+K20+K17+K15+K12+K27+K29+K31</f>
        <v>0</v>
      </c>
      <c r="L32" s="546">
        <f>L25+L22+L20+L17+L15+L12+L27+L29+L31</f>
        <v>624</v>
      </c>
      <c r="M32" s="546">
        <f>M25+M22+M20+M17+M15+M12+M27+M29+M31</f>
        <v>678</v>
      </c>
      <c r="N32" s="547"/>
      <c r="O32" s="548"/>
      <c r="P32" s="548"/>
      <c r="Q32" s="549"/>
    </row>
    <row r="33" spans="1:17" ht="13.5" thickBot="1">
      <c r="A33" s="38" t="s">
        <v>13</v>
      </c>
      <c r="B33" s="2885" t="s">
        <v>638</v>
      </c>
      <c r="C33" s="2885"/>
      <c r="D33" s="2885"/>
      <c r="E33" s="2885"/>
      <c r="F33" s="2885"/>
      <c r="G33" s="2885"/>
      <c r="H33" s="2885"/>
      <c r="I33" s="2885"/>
      <c r="J33" s="2885"/>
      <c r="K33" s="2885"/>
      <c r="L33" s="2885"/>
      <c r="M33" s="2885"/>
      <c r="N33" s="2885"/>
      <c r="O33" s="2885"/>
      <c r="P33" s="2885"/>
      <c r="Q33" s="2886"/>
    </row>
    <row r="34" spans="1:17" ht="13.5" thickBot="1">
      <c r="A34" s="39" t="s">
        <v>13</v>
      </c>
      <c r="B34" s="40" t="s">
        <v>11</v>
      </c>
      <c r="C34" s="3096" t="s">
        <v>639</v>
      </c>
      <c r="D34" s="3097"/>
      <c r="E34" s="3147"/>
      <c r="F34" s="3147"/>
      <c r="G34" s="3097"/>
      <c r="H34" s="3097"/>
      <c r="I34" s="3097"/>
      <c r="J34" s="3097"/>
      <c r="K34" s="3097"/>
      <c r="L34" s="3097"/>
      <c r="M34" s="3097"/>
      <c r="N34" s="3097"/>
      <c r="O34" s="3097"/>
      <c r="P34" s="3097"/>
      <c r="Q34" s="3098"/>
    </row>
    <row r="35" spans="1:17" ht="25.15" customHeight="1" thickBot="1">
      <c r="A35" s="509"/>
      <c r="B35" s="508"/>
      <c r="C35" s="550"/>
      <c r="D35" s="551"/>
      <c r="E35" s="551"/>
      <c r="F35" s="551"/>
      <c r="G35" s="551"/>
      <c r="H35" s="551"/>
      <c r="I35" s="551"/>
      <c r="J35" s="551"/>
      <c r="K35" s="551"/>
      <c r="L35" s="551"/>
      <c r="M35" s="551"/>
      <c r="N35" s="552" t="s">
        <v>640</v>
      </c>
      <c r="O35" s="553" t="s">
        <v>641</v>
      </c>
      <c r="P35" s="553" t="s">
        <v>642</v>
      </c>
      <c r="Q35" s="554" t="s">
        <v>643</v>
      </c>
    </row>
    <row r="36" spans="1:17">
      <c r="A36" s="2516" t="s">
        <v>13</v>
      </c>
      <c r="B36" s="2518" t="s">
        <v>11</v>
      </c>
      <c r="C36" s="2748" t="s">
        <v>11</v>
      </c>
      <c r="D36" s="2760" t="s">
        <v>644</v>
      </c>
      <c r="E36" s="2542" t="s">
        <v>40</v>
      </c>
      <c r="F36" s="2544" t="s">
        <v>408</v>
      </c>
      <c r="G36" s="136"/>
      <c r="H36" s="137"/>
      <c r="I36" s="74"/>
      <c r="J36" s="138"/>
      <c r="K36" s="137"/>
      <c r="L36" s="52"/>
      <c r="M36" s="30"/>
      <c r="N36" s="3257" t="s">
        <v>385</v>
      </c>
      <c r="O36" s="532" t="s">
        <v>41</v>
      </c>
      <c r="P36" s="533" t="s">
        <v>41</v>
      </c>
      <c r="Q36" s="555" t="s">
        <v>41</v>
      </c>
    </row>
    <row r="37" spans="1:17">
      <c r="A37" s="2560"/>
      <c r="B37" s="2569"/>
      <c r="C37" s="2749"/>
      <c r="D37" s="2761"/>
      <c r="E37" s="2572"/>
      <c r="F37" s="2573"/>
      <c r="G37" s="31" t="s">
        <v>36</v>
      </c>
      <c r="H37" s="155">
        <v>0</v>
      </c>
      <c r="I37" s="29">
        <v>0</v>
      </c>
      <c r="J37" s="556"/>
      <c r="K37" s="145">
        <v>0</v>
      </c>
      <c r="L37" s="147">
        <v>0</v>
      </c>
      <c r="M37" s="145">
        <v>0</v>
      </c>
      <c r="N37" s="3270"/>
      <c r="O37" s="557"/>
      <c r="P37" s="558"/>
      <c r="Q37" s="516"/>
    </row>
    <row r="38" spans="1:17" ht="22.9" customHeight="1" thickBot="1">
      <c r="A38" s="2517"/>
      <c r="B38" s="2519"/>
      <c r="C38" s="2750"/>
      <c r="D38" s="2762"/>
      <c r="E38" s="2543"/>
      <c r="F38" s="2543"/>
      <c r="G38" s="50" t="s">
        <v>12</v>
      </c>
      <c r="H38" s="433">
        <f t="shared" ref="H38:M38" si="0">H37*1</f>
        <v>0</v>
      </c>
      <c r="I38" s="433">
        <f t="shared" si="0"/>
        <v>0</v>
      </c>
      <c r="J38" s="433">
        <f t="shared" si="0"/>
        <v>0</v>
      </c>
      <c r="K38" s="433">
        <f t="shared" si="0"/>
        <v>0</v>
      </c>
      <c r="L38" s="433">
        <f t="shared" si="0"/>
        <v>0</v>
      </c>
      <c r="M38" s="433">
        <f t="shared" si="0"/>
        <v>0</v>
      </c>
      <c r="N38" s="3112"/>
      <c r="O38" s="185"/>
      <c r="P38" s="185"/>
      <c r="Q38" s="517"/>
    </row>
    <row r="39" spans="1:17" ht="24">
      <c r="A39" s="2516" t="s">
        <v>13</v>
      </c>
      <c r="B39" s="2518" t="s">
        <v>11</v>
      </c>
      <c r="C39" s="2748" t="s">
        <v>37</v>
      </c>
      <c r="D39" s="2814" t="s">
        <v>384</v>
      </c>
      <c r="E39" s="2542" t="s">
        <v>40</v>
      </c>
      <c r="F39" s="2544" t="s">
        <v>408</v>
      </c>
      <c r="G39" s="559" t="s">
        <v>36</v>
      </c>
      <c r="H39" s="155">
        <v>4</v>
      </c>
      <c r="I39" s="74">
        <v>4</v>
      </c>
      <c r="J39" s="138"/>
      <c r="K39" s="139">
        <v>0</v>
      </c>
      <c r="L39" s="52">
        <v>6</v>
      </c>
      <c r="M39" s="30">
        <v>10</v>
      </c>
      <c r="N39" s="560" t="s">
        <v>386</v>
      </c>
      <c r="O39" s="561"/>
      <c r="P39" s="561" t="s">
        <v>41</v>
      </c>
      <c r="Q39" s="562" t="s">
        <v>41</v>
      </c>
    </row>
    <row r="40" spans="1:17" ht="38.450000000000003" customHeight="1" thickBot="1">
      <c r="A40" s="2517"/>
      <c r="B40" s="2519"/>
      <c r="C40" s="2750"/>
      <c r="D40" s="2816"/>
      <c r="E40" s="3307"/>
      <c r="F40" s="2543"/>
      <c r="G40" s="563" t="s">
        <v>12</v>
      </c>
      <c r="H40" s="51">
        <f>SUM(H39:H39)</f>
        <v>4</v>
      </c>
      <c r="I40" s="51">
        <f>SUM(I39:I39)</f>
        <v>4</v>
      </c>
      <c r="J40" s="54"/>
      <c r="K40" s="55">
        <f>SUM(K39:K39)</f>
        <v>0</v>
      </c>
      <c r="L40" s="62">
        <f>L39</f>
        <v>6</v>
      </c>
      <c r="M40" s="63">
        <f>M39</f>
        <v>10</v>
      </c>
      <c r="N40" s="564" t="s">
        <v>387</v>
      </c>
      <c r="O40" s="565"/>
      <c r="P40" s="565" t="s">
        <v>41</v>
      </c>
      <c r="Q40" s="566" t="s">
        <v>41</v>
      </c>
    </row>
    <row r="41" spans="1:17" s="1978" customFormat="1" ht="24" customHeight="1">
      <c r="A41" s="3287" t="s">
        <v>13</v>
      </c>
      <c r="B41" s="3289" t="s">
        <v>11</v>
      </c>
      <c r="C41" s="3291" t="s">
        <v>54</v>
      </c>
      <c r="D41" s="3293" t="s">
        <v>1031</v>
      </c>
      <c r="E41" s="3295" t="s">
        <v>40</v>
      </c>
      <c r="F41" s="3297" t="s">
        <v>408</v>
      </c>
      <c r="G41" s="2122" t="s">
        <v>36</v>
      </c>
      <c r="H41" s="155">
        <v>0</v>
      </c>
      <c r="I41" s="74">
        <v>0</v>
      </c>
      <c r="J41" s="138"/>
      <c r="K41" s="139">
        <v>0</v>
      </c>
      <c r="L41" s="52">
        <v>0</v>
      </c>
      <c r="M41" s="30">
        <v>0</v>
      </c>
      <c r="N41" s="2123" t="s">
        <v>1030</v>
      </c>
      <c r="O41" s="2124"/>
      <c r="P41" s="2125">
        <v>72</v>
      </c>
      <c r="Q41" s="2126">
        <v>5</v>
      </c>
    </row>
    <row r="42" spans="1:17" s="1978" customFormat="1" ht="13.5" thickBot="1">
      <c r="A42" s="3288"/>
      <c r="B42" s="3290"/>
      <c r="C42" s="3292"/>
      <c r="D42" s="3294"/>
      <c r="E42" s="3296"/>
      <c r="F42" s="3298"/>
      <c r="G42" s="563" t="s">
        <v>12</v>
      </c>
      <c r="H42" s="51">
        <f>SUM(H41:H41)</f>
        <v>0</v>
      </c>
      <c r="I42" s="51">
        <f>SUM(I41:I41)</f>
        <v>0</v>
      </c>
      <c r="J42" s="54"/>
      <c r="K42" s="55">
        <f>SUM(K41:K41)</f>
        <v>0</v>
      </c>
      <c r="L42" s="62">
        <f>L41</f>
        <v>0</v>
      </c>
      <c r="M42" s="63">
        <f>M41</f>
        <v>0</v>
      </c>
      <c r="N42" s="564"/>
      <c r="O42" s="565"/>
      <c r="P42" s="565"/>
      <c r="Q42" s="566"/>
    </row>
    <row r="43" spans="1:17" ht="21" customHeight="1" thickBot="1">
      <c r="A43" s="39" t="s">
        <v>13</v>
      </c>
      <c r="B43" s="40" t="s">
        <v>13</v>
      </c>
      <c r="C43" s="3096" t="s">
        <v>645</v>
      </c>
      <c r="D43" s="3097"/>
      <c r="E43" s="3147"/>
      <c r="F43" s="3147"/>
      <c r="G43" s="3097"/>
      <c r="H43" s="3097"/>
      <c r="I43" s="3097"/>
      <c r="J43" s="3097"/>
      <c r="K43" s="3097"/>
      <c r="L43" s="3097"/>
      <c r="M43" s="3097"/>
      <c r="N43" s="3097"/>
      <c r="O43" s="3097"/>
      <c r="P43" s="3097"/>
      <c r="Q43" s="3098"/>
    </row>
    <row r="44" spans="1:17">
      <c r="A44" s="3049" t="s">
        <v>13</v>
      </c>
      <c r="B44" s="3262" t="s">
        <v>13</v>
      </c>
      <c r="C44" s="3271" t="s">
        <v>11</v>
      </c>
      <c r="D44" s="3274" t="s">
        <v>388</v>
      </c>
      <c r="E44" s="3277" t="s">
        <v>40</v>
      </c>
      <c r="F44" s="3278" t="s">
        <v>646</v>
      </c>
      <c r="G44" s="567" t="s">
        <v>36</v>
      </c>
      <c r="H44" s="568">
        <v>610</v>
      </c>
      <c r="I44" s="569">
        <v>610</v>
      </c>
      <c r="J44" s="569">
        <v>0</v>
      </c>
      <c r="K44" s="570">
        <v>0</v>
      </c>
      <c r="L44" s="571">
        <v>610</v>
      </c>
      <c r="M44" s="572">
        <v>610</v>
      </c>
      <c r="N44" s="3281" t="s">
        <v>397</v>
      </c>
      <c r="O44" s="3283">
        <v>50</v>
      </c>
      <c r="P44" s="3283">
        <v>50</v>
      </c>
      <c r="Q44" s="3285">
        <v>50</v>
      </c>
    </row>
    <row r="45" spans="1:17">
      <c r="A45" s="3050"/>
      <c r="B45" s="3263"/>
      <c r="C45" s="3272"/>
      <c r="D45" s="3275"/>
      <c r="E45" s="2836"/>
      <c r="F45" s="3279"/>
      <c r="G45" s="573" t="s">
        <v>36</v>
      </c>
      <c r="H45" s="574">
        <v>3.5</v>
      </c>
      <c r="I45" s="574">
        <v>3.5</v>
      </c>
      <c r="J45" s="575">
        <v>0</v>
      </c>
      <c r="K45" s="576">
        <v>0</v>
      </c>
      <c r="L45" s="574">
        <v>3.5</v>
      </c>
      <c r="M45" s="574">
        <v>3.5</v>
      </c>
      <c r="N45" s="3282"/>
      <c r="O45" s="3284"/>
      <c r="P45" s="3284"/>
      <c r="Q45" s="3286"/>
    </row>
    <row r="46" spans="1:17" ht="24">
      <c r="A46" s="3050"/>
      <c r="B46" s="3263"/>
      <c r="C46" s="3272"/>
      <c r="D46" s="3275"/>
      <c r="E46" s="2836"/>
      <c r="F46" s="3279"/>
      <c r="G46" s="573"/>
      <c r="H46" s="577"/>
      <c r="I46" s="578"/>
      <c r="J46" s="579"/>
      <c r="K46" s="576"/>
      <c r="L46" s="580"/>
      <c r="M46" s="577"/>
      <c r="N46" s="581" t="s">
        <v>398</v>
      </c>
      <c r="O46" s="582" t="s">
        <v>41</v>
      </c>
      <c r="P46" s="582" t="s">
        <v>41</v>
      </c>
      <c r="Q46" s="583" t="s">
        <v>41</v>
      </c>
    </row>
    <row r="47" spans="1:17" ht="24.75" thickBot="1">
      <c r="A47" s="3051"/>
      <c r="B47" s="3268"/>
      <c r="C47" s="3273"/>
      <c r="D47" s="3276"/>
      <c r="E47" s="2835"/>
      <c r="F47" s="3280"/>
      <c r="G47" s="584" t="s">
        <v>12</v>
      </c>
      <c r="H47" s="585">
        <f>H44+H45</f>
        <v>613.5</v>
      </c>
      <c r="I47" s="586">
        <f>I44+I45</f>
        <v>613.5</v>
      </c>
      <c r="J47" s="587">
        <v>0</v>
      </c>
      <c r="K47" s="588">
        <v>0</v>
      </c>
      <c r="L47" s="589">
        <f>L44+L45</f>
        <v>613.5</v>
      </c>
      <c r="M47" s="585">
        <f>M44+M45</f>
        <v>613.5</v>
      </c>
      <c r="N47" s="590" t="s">
        <v>399</v>
      </c>
      <c r="O47" s="591" t="s">
        <v>41</v>
      </c>
      <c r="P47" s="591" t="s">
        <v>41</v>
      </c>
      <c r="Q47" s="592" t="s">
        <v>41</v>
      </c>
    </row>
    <row r="48" spans="1:17" ht="28.15" customHeight="1" thickBot="1">
      <c r="A48" s="39" t="s">
        <v>13</v>
      </c>
      <c r="B48" s="44"/>
      <c r="C48" s="3265" t="s">
        <v>14</v>
      </c>
      <c r="D48" s="3266"/>
      <c r="E48" s="3266"/>
      <c r="F48" s="3266"/>
      <c r="G48" s="3267"/>
      <c r="H48" s="546">
        <f t="shared" ref="H48:M48" si="1">H38+H40+H47</f>
        <v>617.5</v>
      </c>
      <c r="I48" s="546">
        <f t="shared" si="1"/>
        <v>617.5</v>
      </c>
      <c r="J48" s="546">
        <f t="shared" si="1"/>
        <v>0</v>
      </c>
      <c r="K48" s="546">
        <f t="shared" si="1"/>
        <v>0</v>
      </c>
      <c r="L48" s="546">
        <f t="shared" si="1"/>
        <v>619.5</v>
      </c>
      <c r="M48" s="546">
        <f t="shared" si="1"/>
        <v>623.5</v>
      </c>
      <c r="N48" s="547"/>
      <c r="O48" s="548"/>
      <c r="P48" s="548"/>
      <c r="Q48" s="549"/>
    </row>
    <row r="49" spans="1:17" ht="13.5" thickBot="1">
      <c r="A49" s="38" t="s">
        <v>35</v>
      </c>
      <c r="B49" s="2885" t="s">
        <v>647</v>
      </c>
      <c r="C49" s="2885"/>
      <c r="D49" s="2885"/>
      <c r="E49" s="2885"/>
      <c r="F49" s="2885"/>
      <c r="G49" s="2885"/>
      <c r="H49" s="2885"/>
      <c r="I49" s="2885"/>
      <c r="J49" s="2885"/>
      <c r="K49" s="2885"/>
      <c r="L49" s="2885"/>
      <c r="M49" s="2885"/>
      <c r="N49" s="2885"/>
      <c r="O49" s="2885"/>
      <c r="P49" s="2885"/>
      <c r="Q49" s="2886"/>
    </row>
    <row r="50" spans="1:17" ht="13.5" thickBot="1">
      <c r="A50" s="38" t="s">
        <v>35</v>
      </c>
      <c r="B50" s="40" t="s">
        <v>11</v>
      </c>
      <c r="C50" s="3096" t="s">
        <v>648</v>
      </c>
      <c r="D50" s="3097"/>
      <c r="E50" s="3097"/>
      <c r="F50" s="3097"/>
      <c r="G50" s="3097"/>
      <c r="H50" s="3097"/>
      <c r="I50" s="3097"/>
      <c r="J50" s="3097"/>
      <c r="K50" s="3097"/>
      <c r="L50" s="3097"/>
      <c r="M50" s="3097"/>
      <c r="N50" s="3097"/>
      <c r="O50" s="3097"/>
      <c r="P50" s="3097"/>
      <c r="Q50" s="3098"/>
    </row>
    <row r="51" spans="1:17" ht="24">
      <c r="A51" s="3049" t="s">
        <v>35</v>
      </c>
      <c r="B51" s="3262" t="s">
        <v>11</v>
      </c>
      <c r="C51" s="2753" t="s">
        <v>11</v>
      </c>
      <c r="D51" s="2791" t="s">
        <v>389</v>
      </c>
      <c r="E51" s="3264" t="s">
        <v>40</v>
      </c>
      <c r="F51" s="2661" t="s">
        <v>649</v>
      </c>
      <c r="G51" s="136" t="s">
        <v>36</v>
      </c>
      <c r="H51" s="137">
        <v>8</v>
      </c>
      <c r="I51" s="137">
        <v>8</v>
      </c>
      <c r="J51" s="73">
        <v>0</v>
      </c>
      <c r="K51" s="72">
        <v>0</v>
      </c>
      <c r="L51" s="30">
        <v>14</v>
      </c>
      <c r="M51" s="112">
        <v>20</v>
      </c>
      <c r="N51" s="593" t="s">
        <v>391</v>
      </c>
      <c r="O51" s="594">
        <v>20</v>
      </c>
      <c r="P51" s="594">
        <v>50</v>
      </c>
      <c r="Q51" s="595">
        <v>80</v>
      </c>
    </row>
    <row r="52" spans="1:17" ht="24">
      <c r="A52" s="3050"/>
      <c r="B52" s="3263"/>
      <c r="C52" s="2756"/>
      <c r="D52" s="2761"/>
      <c r="E52" s="2573"/>
      <c r="F52" s="2573"/>
      <c r="G52" s="97"/>
      <c r="H52" s="149"/>
      <c r="I52" s="758"/>
      <c r="J52" s="151"/>
      <c r="K52" s="191"/>
      <c r="L52" s="174"/>
      <c r="M52" s="175"/>
      <c r="N52" s="596" t="s">
        <v>392</v>
      </c>
      <c r="O52" s="597">
        <v>5</v>
      </c>
      <c r="P52" s="597">
        <v>10</v>
      </c>
      <c r="Q52" s="598">
        <v>15</v>
      </c>
    </row>
    <row r="53" spans="1:17" ht="36">
      <c r="A53" s="3050"/>
      <c r="B53" s="3263"/>
      <c r="C53" s="2756"/>
      <c r="D53" s="2761"/>
      <c r="E53" s="2573"/>
      <c r="F53" s="2573"/>
      <c r="G53" s="31"/>
      <c r="H53" s="140"/>
      <c r="I53" s="142"/>
      <c r="J53" s="142"/>
      <c r="K53" s="599"/>
      <c r="L53" s="209"/>
      <c r="M53" s="153"/>
      <c r="N53" s="600" t="s">
        <v>393</v>
      </c>
      <c r="O53" s="601">
        <v>620</v>
      </c>
      <c r="P53" s="601">
        <v>640</v>
      </c>
      <c r="Q53" s="602">
        <v>660</v>
      </c>
    </row>
    <row r="54" spans="1:17" ht="23.45" customHeight="1" thickBot="1">
      <c r="A54" s="3051"/>
      <c r="B54" s="3268"/>
      <c r="C54" s="2759"/>
      <c r="D54" s="3269"/>
      <c r="E54" s="3116"/>
      <c r="F54" s="3116"/>
      <c r="G54" s="50" t="s">
        <v>12</v>
      </c>
      <c r="H54" s="53">
        <f t="shared" ref="H54:M54" si="2">H51</f>
        <v>8</v>
      </c>
      <c r="I54" s="53">
        <f t="shared" si="2"/>
        <v>8</v>
      </c>
      <c r="J54" s="53">
        <f t="shared" si="2"/>
        <v>0</v>
      </c>
      <c r="K54" s="433">
        <f t="shared" si="2"/>
        <v>0</v>
      </c>
      <c r="L54" s="63">
        <f t="shared" si="2"/>
        <v>14</v>
      </c>
      <c r="M54" s="62">
        <f t="shared" si="2"/>
        <v>20</v>
      </c>
      <c r="N54" s="603" t="s">
        <v>394</v>
      </c>
      <c r="O54" s="2118">
        <v>20</v>
      </c>
      <c r="P54" s="2118">
        <v>40</v>
      </c>
      <c r="Q54" s="2119">
        <v>60</v>
      </c>
    </row>
    <row r="55" spans="1:17">
      <c r="A55" s="3049" t="s">
        <v>35</v>
      </c>
      <c r="B55" s="3262" t="s">
        <v>11</v>
      </c>
      <c r="C55" s="2753" t="s">
        <v>13</v>
      </c>
      <c r="D55" s="2791" t="s">
        <v>390</v>
      </c>
      <c r="E55" s="3264" t="s">
        <v>40</v>
      </c>
      <c r="F55" s="2661" t="s">
        <v>649</v>
      </c>
      <c r="G55" s="136" t="s">
        <v>36</v>
      </c>
      <c r="H55" s="137">
        <v>12</v>
      </c>
      <c r="I55" s="74">
        <v>12</v>
      </c>
      <c r="J55" s="73">
        <v>0</v>
      </c>
      <c r="K55" s="72">
        <v>0</v>
      </c>
      <c r="L55" s="11">
        <v>16</v>
      </c>
      <c r="M55" s="112">
        <v>22</v>
      </c>
      <c r="N55" s="3257" t="s">
        <v>395</v>
      </c>
      <c r="O55" s="604">
        <v>2</v>
      </c>
      <c r="P55" s="594">
        <v>2</v>
      </c>
      <c r="Q55" s="595">
        <v>2</v>
      </c>
    </row>
    <row r="56" spans="1:17" ht="13.5" thickBot="1">
      <c r="A56" s="3050"/>
      <c r="B56" s="3263"/>
      <c r="C56" s="2756"/>
      <c r="D56" s="2761"/>
      <c r="E56" s="2573"/>
      <c r="F56" s="2573"/>
      <c r="G56" s="177" t="s">
        <v>12</v>
      </c>
      <c r="H56" s="605">
        <f t="shared" ref="H56:M56" si="3">H55</f>
        <v>12</v>
      </c>
      <c r="I56" s="605">
        <f t="shared" si="3"/>
        <v>12</v>
      </c>
      <c r="J56" s="605">
        <f t="shared" si="3"/>
        <v>0</v>
      </c>
      <c r="K56" s="606">
        <f t="shared" si="3"/>
        <v>0</v>
      </c>
      <c r="L56" s="63">
        <f t="shared" si="3"/>
        <v>16</v>
      </c>
      <c r="M56" s="607">
        <f t="shared" si="3"/>
        <v>22</v>
      </c>
      <c r="N56" s="3082"/>
      <c r="O56" s="608"/>
      <c r="P56" s="2118"/>
      <c r="Q56" s="2119"/>
    </row>
    <row r="57" spans="1:17" ht="13.5" thickBot="1">
      <c r="A57" s="46" t="s">
        <v>35</v>
      </c>
      <c r="B57" s="44" t="s">
        <v>11</v>
      </c>
      <c r="C57" s="3093" t="s">
        <v>14</v>
      </c>
      <c r="D57" s="3094"/>
      <c r="E57" s="3094"/>
      <c r="F57" s="3094"/>
      <c r="G57" s="3095"/>
      <c r="H57" s="47">
        <f t="shared" ref="H57:M57" si="4">H54+H56</f>
        <v>20</v>
      </c>
      <c r="I57" s="47">
        <f t="shared" si="4"/>
        <v>20</v>
      </c>
      <c r="J57" s="47">
        <f t="shared" si="4"/>
        <v>0</v>
      </c>
      <c r="K57" s="47">
        <f t="shared" si="4"/>
        <v>0</v>
      </c>
      <c r="L57" s="47">
        <f t="shared" si="4"/>
        <v>30</v>
      </c>
      <c r="M57" s="47">
        <f t="shared" si="4"/>
        <v>42</v>
      </c>
      <c r="N57" s="227"/>
      <c r="O57" s="45"/>
      <c r="P57" s="45"/>
      <c r="Q57" s="228"/>
    </row>
    <row r="58" spans="1:17" ht="13.5" thickBot="1">
      <c r="A58" s="10" t="s">
        <v>11</v>
      </c>
      <c r="B58" s="3258" t="s">
        <v>15</v>
      </c>
      <c r="C58" s="3209"/>
      <c r="D58" s="3209"/>
      <c r="E58" s="3209"/>
      <c r="F58" s="3209"/>
      <c r="G58" s="3209"/>
      <c r="H58" s="785">
        <f t="shared" ref="H58:M58" si="5">H32+H48+H57</f>
        <v>2079.5</v>
      </c>
      <c r="I58" s="785">
        <f t="shared" si="5"/>
        <v>2079.5</v>
      </c>
      <c r="J58" s="182">
        <f t="shared" si="5"/>
        <v>0</v>
      </c>
      <c r="K58" s="182">
        <f t="shared" si="5"/>
        <v>0</v>
      </c>
      <c r="L58" s="182">
        <f t="shared" si="5"/>
        <v>1273.5</v>
      </c>
      <c r="M58" s="182">
        <f t="shared" si="5"/>
        <v>1343.5</v>
      </c>
      <c r="N58" s="3259"/>
      <c r="O58" s="3260"/>
      <c r="P58" s="3260"/>
      <c r="Q58" s="3261"/>
    </row>
    <row r="59" spans="1:17">
      <c r="A59" s="113"/>
      <c r="B59" s="156"/>
      <c r="C59" s="156"/>
      <c r="D59" s="156"/>
      <c r="E59" s="156"/>
      <c r="F59" s="49"/>
      <c r="G59" s="49"/>
      <c r="H59" s="49"/>
      <c r="I59" s="49"/>
      <c r="J59" s="49"/>
      <c r="K59" s="49"/>
      <c r="L59" s="49"/>
      <c r="M59" s="49"/>
      <c r="N59" s="32"/>
      <c r="O59" s="32"/>
      <c r="P59" s="32"/>
      <c r="Q59" s="32"/>
    </row>
    <row r="60" spans="1:17">
      <c r="A60" s="113"/>
      <c r="B60" s="156"/>
      <c r="C60" s="156"/>
      <c r="D60" s="156"/>
      <c r="E60" s="156"/>
      <c r="F60" s="49"/>
      <c r="G60" s="49"/>
      <c r="H60" s="49"/>
      <c r="I60" s="49"/>
      <c r="J60" s="49"/>
      <c r="K60" s="49"/>
      <c r="L60" s="49"/>
      <c r="M60" s="49"/>
      <c r="N60" s="32"/>
      <c r="O60" s="32"/>
      <c r="P60" s="32"/>
      <c r="Q60" s="32"/>
    </row>
    <row r="61" spans="1:17">
      <c r="A61" s="113"/>
      <c r="B61" s="156"/>
      <c r="C61" s="156"/>
      <c r="D61" s="156"/>
      <c r="E61" s="156"/>
      <c r="F61" s="49"/>
      <c r="G61" s="49"/>
      <c r="H61" s="49"/>
      <c r="I61" s="49"/>
      <c r="J61" s="49"/>
      <c r="K61" s="49"/>
      <c r="L61" s="49"/>
      <c r="M61" s="49"/>
      <c r="N61" s="32"/>
      <c r="O61" s="32"/>
      <c r="P61" s="32"/>
      <c r="Q61" s="32"/>
    </row>
    <row r="62" spans="1:17" ht="16.5" thickBot="1">
      <c r="A62" s="113"/>
      <c r="B62" s="156"/>
      <c r="C62" s="156"/>
      <c r="D62" s="156"/>
      <c r="E62" s="156"/>
      <c r="F62" s="2589" t="s">
        <v>16</v>
      </c>
      <c r="G62" s="2589"/>
      <c r="H62" s="2589"/>
      <c r="I62" s="2589"/>
      <c r="J62" s="2589"/>
      <c r="K62" s="2589"/>
      <c r="L62" s="2589"/>
      <c r="M62" s="2589"/>
      <c r="N62" s="32"/>
      <c r="O62" s="32"/>
      <c r="P62" s="32"/>
      <c r="Q62" s="32"/>
    </row>
    <row r="63" spans="1:17" ht="47.45" customHeight="1" thickBot="1">
      <c r="A63" s="34"/>
      <c r="B63" s="34"/>
      <c r="C63" s="2590" t="s">
        <v>17</v>
      </c>
      <c r="D63" s="2591"/>
      <c r="E63" s="2591"/>
      <c r="F63" s="2591"/>
      <c r="G63" s="2592"/>
      <c r="H63" s="2593" t="s">
        <v>327</v>
      </c>
      <c r="I63" s="2594"/>
      <c r="J63" s="2594"/>
      <c r="K63" s="2595"/>
      <c r="L63" s="34"/>
      <c r="M63" s="34"/>
      <c r="N63" s="34"/>
      <c r="O63" s="56"/>
      <c r="P63" s="34"/>
      <c r="Q63" s="34"/>
    </row>
    <row r="64" spans="1:17" ht="13.5" thickBot="1">
      <c r="A64" s="34"/>
      <c r="B64" s="34"/>
      <c r="C64" s="2583" t="s">
        <v>18</v>
      </c>
      <c r="D64" s="2584"/>
      <c r="E64" s="2584"/>
      <c r="F64" s="2584"/>
      <c r="G64" s="2585"/>
      <c r="H64" s="3244">
        <f>H65+H66+H67+H68+H69</f>
        <v>2079.5</v>
      </c>
      <c r="I64" s="3245"/>
      <c r="J64" s="3245"/>
      <c r="K64" s="3246"/>
      <c r="L64" s="34"/>
      <c r="M64" s="34"/>
      <c r="N64" s="34"/>
      <c r="O64" s="56"/>
      <c r="P64" s="34"/>
      <c r="Q64" s="34"/>
    </row>
    <row r="65" spans="1:17">
      <c r="A65" s="34"/>
      <c r="B65" s="34"/>
      <c r="C65" s="2610" t="s">
        <v>59</v>
      </c>
      <c r="D65" s="2611"/>
      <c r="E65" s="2611"/>
      <c r="F65" s="2611"/>
      <c r="G65" s="2612"/>
      <c r="H65" s="3254">
        <f>H58</f>
        <v>2079.5</v>
      </c>
      <c r="I65" s="3255"/>
      <c r="J65" s="3255"/>
      <c r="K65" s="3256"/>
      <c r="L65" s="34"/>
      <c r="M65" s="34"/>
      <c r="N65" s="34"/>
      <c r="O65" s="56"/>
      <c r="P65" s="34"/>
      <c r="Q65" s="34"/>
    </row>
    <row r="66" spans="1:17">
      <c r="A66" s="34"/>
      <c r="B66" s="34"/>
      <c r="C66" s="2616" t="s">
        <v>60</v>
      </c>
      <c r="D66" s="2617"/>
      <c r="E66" s="2617"/>
      <c r="F66" s="2617"/>
      <c r="G66" s="2618"/>
      <c r="H66" s="3253"/>
      <c r="I66" s="3239"/>
      <c r="J66" s="3239"/>
      <c r="K66" s="3240"/>
      <c r="L66" s="34"/>
      <c r="M66" s="34"/>
      <c r="N66" s="34"/>
      <c r="O66" s="56"/>
      <c r="P66" s="34"/>
      <c r="Q66" s="34"/>
    </row>
    <row r="67" spans="1:17">
      <c r="A67" s="34"/>
      <c r="B67" s="34"/>
      <c r="C67" s="2676" t="s">
        <v>281</v>
      </c>
      <c r="D67" s="2678"/>
      <c r="E67" s="2678"/>
      <c r="F67" s="2678"/>
      <c r="G67" s="3218"/>
      <c r="H67" s="3253"/>
      <c r="I67" s="3239"/>
      <c r="J67" s="3239"/>
      <c r="K67" s="3240"/>
      <c r="L67" s="34"/>
      <c r="M67" s="34"/>
      <c r="N67" s="34"/>
      <c r="O67" s="56"/>
      <c r="P67" s="34"/>
      <c r="Q67" s="34"/>
    </row>
    <row r="68" spans="1:17">
      <c r="A68" s="34"/>
      <c r="B68" s="34"/>
      <c r="C68" s="2676" t="s">
        <v>72</v>
      </c>
      <c r="D68" s="2678"/>
      <c r="E68" s="2678"/>
      <c r="F68" s="2678"/>
      <c r="G68" s="3218"/>
      <c r="H68" s="3253">
        <v>0</v>
      </c>
      <c r="I68" s="3239"/>
      <c r="J68" s="3239"/>
      <c r="K68" s="3240"/>
      <c r="L68" s="34"/>
      <c r="M68" s="34"/>
      <c r="N68" s="34"/>
      <c r="O68" s="56"/>
      <c r="P68" s="34"/>
      <c r="Q68" s="34"/>
    </row>
    <row r="69" spans="1:17" ht="13.5" thickBot="1">
      <c r="A69" s="34"/>
      <c r="B69" s="34"/>
      <c r="C69" s="2616" t="s">
        <v>160</v>
      </c>
      <c r="D69" s="3228"/>
      <c r="E69" s="3228"/>
      <c r="F69" s="3228"/>
      <c r="G69" s="3229"/>
      <c r="H69" s="3253">
        <v>0</v>
      </c>
      <c r="I69" s="3239"/>
      <c r="J69" s="3239"/>
      <c r="K69" s="3240"/>
      <c r="L69" s="34"/>
      <c r="M69" s="34"/>
      <c r="N69" s="34"/>
      <c r="O69" s="56"/>
      <c r="P69" s="34"/>
      <c r="Q69" s="34"/>
    </row>
    <row r="70" spans="1:17" ht="13.5" thickBot="1">
      <c r="A70" s="34"/>
      <c r="B70" s="34"/>
      <c r="C70" s="3219" t="s">
        <v>19</v>
      </c>
      <c r="D70" s="3220"/>
      <c r="E70" s="3220"/>
      <c r="F70" s="3220"/>
      <c r="G70" s="3221"/>
      <c r="H70" s="3244">
        <f>SUM(H71:K75)</f>
        <v>0</v>
      </c>
      <c r="I70" s="3245"/>
      <c r="J70" s="3245"/>
      <c r="K70" s="3246"/>
      <c r="L70" s="34"/>
      <c r="M70" s="34"/>
      <c r="N70" s="34"/>
      <c r="O70" s="56"/>
      <c r="P70" s="34"/>
      <c r="Q70" s="34"/>
    </row>
    <row r="71" spans="1:17">
      <c r="A71" s="34"/>
      <c r="B71" s="34"/>
      <c r="C71" s="2610" t="s">
        <v>61</v>
      </c>
      <c r="D71" s="2611"/>
      <c r="E71" s="2611"/>
      <c r="F71" s="2611"/>
      <c r="G71" s="2612"/>
      <c r="H71" s="3247">
        <v>0</v>
      </c>
      <c r="I71" s="3248"/>
      <c r="J71" s="3248"/>
      <c r="K71" s="3249"/>
      <c r="L71" s="34"/>
      <c r="M71" s="34"/>
      <c r="N71" s="34"/>
      <c r="O71" s="56"/>
      <c r="P71" s="34"/>
      <c r="Q71" s="34"/>
    </row>
    <row r="72" spans="1:17">
      <c r="A72" s="34"/>
      <c r="B72" s="34"/>
      <c r="C72" s="3250" t="s">
        <v>328</v>
      </c>
      <c r="D72" s="3251"/>
      <c r="E72" s="3251"/>
      <c r="F72" s="3251"/>
      <c r="G72" s="3252"/>
      <c r="H72" s="3239"/>
      <c r="I72" s="3239"/>
      <c r="J72" s="3239"/>
      <c r="K72" s="3240"/>
      <c r="L72" s="34"/>
      <c r="M72" s="34"/>
      <c r="N72" s="34"/>
      <c r="O72" s="56"/>
      <c r="P72" s="34"/>
      <c r="Q72" s="34"/>
    </row>
    <row r="73" spans="1:17">
      <c r="A73" s="34"/>
      <c r="B73" s="34"/>
      <c r="C73" s="3236" t="s">
        <v>62</v>
      </c>
      <c r="D73" s="2605"/>
      <c r="E73" s="2605"/>
      <c r="F73" s="2605"/>
      <c r="G73" s="2606"/>
      <c r="H73" s="3239">
        <v>0</v>
      </c>
      <c r="I73" s="3239"/>
      <c r="J73" s="3239"/>
      <c r="K73" s="3240"/>
      <c r="L73" s="34"/>
      <c r="M73" s="34"/>
      <c r="N73" s="34"/>
      <c r="O73" s="56"/>
      <c r="P73" s="34"/>
      <c r="Q73" s="34"/>
    </row>
    <row r="74" spans="1:17">
      <c r="A74" s="34"/>
      <c r="B74" s="34"/>
      <c r="C74" s="3241" t="s">
        <v>329</v>
      </c>
      <c r="D74" s="3242"/>
      <c r="E74" s="3242"/>
      <c r="F74" s="3242"/>
      <c r="G74" s="3243"/>
      <c r="H74" s="3239"/>
      <c r="I74" s="3239"/>
      <c r="J74" s="3239"/>
      <c r="K74" s="3240"/>
      <c r="L74" s="34"/>
      <c r="M74" s="34"/>
      <c r="N74" s="34"/>
      <c r="O74" s="56"/>
      <c r="P74" s="34"/>
      <c r="Q74" s="34"/>
    </row>
    <row r="75" spans="1:17" ht="13.5" thickBot="1">
      <c r="A75" s="34"/>
      <c r="B75" s="34"/>
      <c r="C75" s="2676" t="s">
        <v>63</v>
      </c>
      <c r="D75" s="2678"/>
      <c r="E75" s="2678"/>
      <c r="F75" s="2678"/>
      <c r="G75" s="2679"/>
      <c r="H75" s="3239"/>
      <c r="I75" s="3239"/>
      <c r="J75" s="3239"/>
      <c r="K75" s="3240"/>
      <c r="L75" s="34"/>
      <c r="M75" s="34"/>
      <c r="N75" s="34"/>
      <c r="O75" s="56"/>
      <c r="P75" s="34"/>
      <c r="Q75" s="34"/>
    </row>
    <row r="76" spans="1:17" ht="13.5" thickBot="1">
      <c r="A76" s="34"/>
      <c r="B76" s="34"/>
      <c r="C76" s="3230" t="s">
        <v>20</v>
      </c>
      <c r="D76" s="2600"/>
      <c r="E76" s="2600"/>
      <c r="F76" s="2600"/>
      <c r="G76" s="2601"/>
      <c r="H76" s="3237">
        <f>H70+H64</f>
        <v>2079.5</v>
      </c>
      <c r="I76" s="3237"/>
      <c r="J76" s="3237"/>
      <c r="K76" s="3238"/>
      <c r="L76" s="34"/>
      <c r="M76" s="34"/>
      <c r="N76" s="34"/>
      <c r="O76" s="56"/>
      <c r="P76" s="34"/>
      <c r="Q76" s="34"/>
    </row>
  </sheetData>
  <mergeCells count="162">
    <mergeCell ref="D4:D6"/>
    <mergeCell ref="E4:E6"/>
    <mergeCell ref="F4:F6"/>
    <mergeCell ref="A39:A40"/>
    <mergeCell ref="B39:B40"/>
    <mergeCell ref="C39:C40"/>
    <mergeCell ref="D39:D40"/>
    <mergeCell ref="E39:E40"/>
    <mergeCell ref="F39:F40"/>
    <mergeCell ref="C32:G32"/>
    <mergeCell ref="B33:Q33"/>
    <mergeCell ref="C34:Q34"/>
    <mergeCell ref="A36:A38"/>
    <mergeCell ref="B36:B38"/>
    <mergeCell ref="C36:C38"/>
    <mergeCell ref="N14:N15"/>
    <mergeCell ref="A16:A17"/>
    <mergeCell ref="B16:B17"/>
    <mergeCell ref="C16:C17"/>
    <mergeCell ref="D16:D17"/>
    <mergeCell ref="E16:E17"/>
    <mergeCell ref="F16:F17"/>
    <mergeCell ref="A13:A15"/>
    <mergeCell ref="B13:B15"/>
    <mergeCell ref="N1:P1"/>
    <mergeCell ref="D3:Q3"/>
    <mergeCell ref="B7:Q7"/>
    <mergeCell ref="C8:Q8"/>
    <mergeCell ref="A10:A12"/>
    <mergeCell ref="B10:B12"/>
    <mergeCell ref="C10:C12"/>
    <mergeCell ref="D10:D12"/>
    <mergeCell ref="E10:E12"/>
    <mergeCell ref="F10:F12"/>
    <mergeCell ref="N10:N12"/>
    <mergeCell ref="G4:G6"/>
    <mergeCell ref="H4:K4"/>
    <mergeCell ref="L4:L6"/>
    <mergeCell ref="M4:M6"/>
    <mergeCell ref="N4:Q4"/>
    <mergeCell ref="H5:H6"/>
    <mergeCell ref="I5:J5"/>
    <mergeCell ref="K5:K6"/>
    <mergeCell ref="N5:N6"/>
    <mergeCell ref="O5:Q5"/>
    <mergeCell ref="A4:A6"/>
    <mergeCell ref="B4:B6"/>
    <mergeCell ref="C4:C6"/>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D36:D38"/>
    <mergeCell ref="E36:E38"/>
    <mergeCell ref="F36:F38"/>
    <mergeCell ref="N36:N38"/>
    <mergeCell ref="C43:Q43"/>
    <mergeCell ref="A44:A47"/>
    <mergeCell ref="B44:B47"/>
    <mergeCell ref="C44:C47"/>
    <mergeCell ref="D44:D47"/>
    <mergeCell ref="E44:E47"/>
    <mergeCell ref="F44:F47"/>
    <mergeCell ref="N44:N45"/>
    <mergeCell ref="O44:O45"/>
    <mergeCell ref="P44:P45"/>
    <mergeCell ref="Q44:Q45"/>
    <mergeCell ref="A41:A42"/>
    <mergeCell ref="B41:B42"/>
    <mergeCell ref="C41:C42"/>
    <mergeCell ref="D41:D42"/>
    <mergeCell ref="E41:E42"/>
    <mergeCell ref="F41:F42"/>
    <mergeCell ref="C48:G48"/>
    <mergeCell ref="B49:Q49"/>
    <mergeCell ref="C50:Q50"/>
    <mergeCell ref="A51:A54"/>
    <mergeCell ref="B51:B54"/>
    <mergeCell ref="C51:C54"/>
    <mergeCell ref="D51:D54"/>
    <mergeCell ref="E51:E54"/>
    <mergeCell ref="F51:F54"/>
    <mergeCell ref="N55:N56"/>
    <mergeCell ref="C57:G57"/>
    <mergeCell ref="B58:G58"/>
    <mergeCell ref="N58:Q58"/>
    <mergeCell ref="F62:M62"/>
    <mergeCell ref="C63:G63"/>
    <mergeCell ref="H63:K63"/>
    <mergeCell ref="A55:A56"/>
    <mergeCell ref="B55:B56"/>
    <mergeCell ref="C55:C56"/>
    <mergeCell ref="D55:D56"/>
    <mergeCell ref="E55:E56"/>
    <mergeCell ref="F55:F56"/>
    <mergeCell ref="C67:G67"/>
    <mergeCell ref="H67:K67"/>
    <mergeCell ref="C68:G68"/>
    <mergeCell ref="H68:K68"/>
    <mergeCell ref="C69:G69"/>
    <mergeCell ref="H69:K69"/>
    <mergeCell ref="C64:G64"/>
    <mergeCell ref="H64:K64"/>
    <mergeCell ref="C65:G65"/>
    <mergeCell ref="H65:K65"/>
    <mergeCell ref="C66:G66"/>
    <mergeCell ref="H66:K66"/>
    <mergeCell ref="C76:G76"/>
    <mergeCell ref="H76:K76"/>
    <mergeCell ref="C73:G73"/>
    <mergeCell ref="H73:K73"/>
    <mergeCell ref="C74:G74"/>
    <mergeCell ref="H74:K74"/>
    <mergeCell ref="C75:G75"/>
    <mergeCell ref="H75:K75"/>
    <mergeCell ref="C70:G70"/>
    <mergeCell ref="H70:K70"/>
    <mergeCell ref="C71:G71"/>
    <mergeCell ref="H71:K71"/>
    <mergeCell ref="C72:G72"/>
    <mergeCell ref="H72:K72"/>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2"/>
  <sheetViews>
    <sheetView tabSelected="1" workbookViewId="0">
      <selection activeCell="W137" sqref="W137"/>
    </sheetView>
  </sheetViews>
  <sheetFormatPr defaultRowHeight="12.75"/>
  <cols>
    <col min="1" max="1" width="2.85546875" customWidth="1"/>
    <col min="2" max="6" width="2.5703125" customWidth="1"/>
    <col min="7" max="7" width="24.5703125" customWidth="1"/>
    <col min="8" max="8" width="7.85546875" customWidth="1"/>
    <col min="9" max="9" width="4.42578125" customWidth="1"/>
    <col min="10" max="10" width="4.28515625" customWidth="1"/>
    <col min="11" max="11" width="8.7109375" customWidth="1"/>
    <col min="12" max="12" width="8.5703125" customWidth="1"/>
    <col min="13" max="13" width="3.7109375" customWidth="1"/>
    <col min="14" max="14" width="8.140625" customWidth="1"/>
    <col min="15" max="15" width="7.42578125" customWidth="1"/>
    <col min="16" max="16" width="6.7109375" customWidth="1"/>
    <col min="17" max="17" width="19.28515625" customWidth="1"/>
    <col min="18" max="18" width="5.140625" customWidth="1"/>
    <col min="19" max="19" width="3.85546875" customWidth="1"/>
    <col min="20" max="20" width="4.42578125" customWidth="1"/>
  </cols>
  <sheetData>
    <row r="1" spans="1:20" ht="45" customHeight="1">
      <c r="A1" s="298"/>
      <c r="B1" s="298"/>
      <c r="C1" s="298"/>
      <c r="D1" s="298"/>
      <c r="E1" s="298"/>
      <c r="F1" s="298"/>
      <c r="G1" s="298"/>
      <c r="H1" s="299"/>
      <c r="I1" s="299"/>
      <c r="J1" s="300"/>
      <c r="K1" s="298"/>
      <c r="L1" s="298"/>
      <c r="M1" s="298"/>
      <c r="N1" s="298"/>
      <c r="O1" s="3325" t="s">
        <v>770</v>
      </c>
      <c r="P1" s="3326"/>
      <c r="Q1" s="3326"/>
      <c r="R1" s="3326"/>
      <c r="S1" s="3326"/>
      <c r="T1" s="3326"/>
    </row>
    <row r="2" spans="1:20" ht="15.6" customHeight="1">
      <c r="A2" s="3327" t="s">
        <v>468</v>
      </c>
      <c r="B2" s="3327"/>
      <c r="C2" s="3327"/>
      <c r="D2" s="3327"/>
      <c r="E2" s="3327"/>
      <c r="F2" s="3327"/>
      <c r="G2" s="3327"/>
      <c r="H2" s="3327"/>
      <c r="I2" s="3327"/>
      <c r="J2" s="3327"/>
      <c r="K2" s="3327"/>
      <c r="L2" s="3327"/>
      <c r="M2" s="3327"/>
      <c r="N2" s="3327"/>
      <c r="O2" s="3327"/>
      <c r="P2" s="3327"/>
      <c r="Q2" s="3327"/>
      <c r="R2" s="3327"/>
      <c r="S2" s="3327"/>
      <c r="T2" s="3327"/>
    </row>
    <row r="3" spans="1:20" ht="13.15" customHeight="1" thickBot="1">
      <c r="A3" s="3328" t="s">
        <v>33</v>
      </c>
      <c r="B3" s="3328"/>
      <c r="C3" s="3328"/>
      <c r="D3" s="3328"/>
      <c r="E3" s="3328"/>
      <c r="F3" s="3328"/>
      <c r="G3" s="3328"/>
      <c r="H3" s="3328"/>
      <c r="I3" s="3328"/>
      <c r="J3" s="3328"/>
      <c r="K3" s="3328"/>
      <c r="L3" s="3328"/>
      <c r="M3" s="3328"/>
      <c r="N3" s="3328"/>
      <c r="O3" s="3328"/>
      <c r="P3" s="3328"/>
      <c r="Q3" s="3328"/>
      <c r="R3" s="3328"/>
      <c r="S3" s="3328"/>
      <c r="T3" s="3328"/>
    </row>
    <row r="4" spans="1:20" ht="40.15" customHeight="1">
      <c r="A4" s="3329" t="s">
        <v>0</v>
      </c>
      <c r="B4" s="3332" t="s">
        <v>1</v>
      </c>
      <c r="C4" s="3332" t="s">
        <v>2</v>
      </c>
      <c r="D4" s="3332"/>
      <c r="E4" s="3335"/>
      <c r="F4" s="3335"/>
      <c r="G4" s="3338"/>
      <c r="H4" s="3355" t="s">
        <v>4</v>
      </c>
      <c r="I4" s="3355" t="s">
        <v>5</v>
      </c>
      <c r="J4" s="3355" t="s">
        <v>6</v>
      </c>
      <c r="K4" s="3358" t="s">
        <v>325</v>
      </c>
      <c r="L4" s="3359"/>
      <c r="M4" s="3359"/>
      <c r="N4" s="3360"/>
      <c r="O4" s="3355" t="s">
        <v>469</v>
      </c>
      <c r="P4" s="3355" t="s">
        <v>470</v>
      </c>
      <c r="Q4" s="3341" t="s">
        <v>21</v>
      </c>
      <c r="R4" s="3342"/>
      <c r="S4" s="3342"/>
      <c r="T4" s="3343"/>
    </row>
    <row r="5" spans="1:20" ht="13.15" customHeight="1">
      <c r="A5" s="3330"/>
      <c r="B5" s="3333"/>
      <c r="C5" s="3333"/>
      <c r="D5" s="3333"/>
      <c r="E5" s="3336"/>
      <c r="F5" s="3336"/>
      <c r="G5" s="3339"/>
      <c r="H5" s="3356"/>
      <c r="I5" s="3356"/>
      <c r="J5" s="3356"/>
      <c r="K5" s="3344" t="s">
        <v>7</v>
      </c>
      <c r="L5" s="3346" t="s">
        <v>8</v>
      </c>
      <c r="M5" s="3347"/>
      <c r="N5" s="3348" t="s">
        <v>75</v>
      </c>
      <c r="O5" s="3356"/>
      <c r="P5" s="3356"/>
      <c r="Q5" s="3350" t="s">
        <v>32</v>
      </c>
      <c r="R5" s="3352" t="s">
        <v>9</v>
      </c>
      <c r="S5" s="3353"/>
      <c r="T5" s="3354"/>
    </row>
    <row r="6" spans="1:20" ht="103.9" customHeight="1" thickBot="1">
      <c r="A6" s="3331"/>
      <c r="B6" s="3334"/>
      <c r="C6" s="3334"/>
      <c r="D6" s="3334"/>
      <c r="E6" s="3337"/>
      <c r="F6" s="3337"/>
      <c r="G6" s="3340"/>
      <c r="H6" s="3357"/>
      <c r="I6" s="3357"/>
      <c r="J6" s="3357"/>
      <c r="K6" s="3345"/>
      <c r="L6" s="2170" t="s">
        <v>7</v>
      </c>
      <c r="M6" s="2170" t="s">
        <v>10</v>
      </c>
      <c r="N6" s="3349"/>
      <c r="O6" s="3357"/>
      <c r="P6" s="3357"/>
      <c r="Q6" s="3351"/>
      <c r="R6" s="2171">
        <v>2021</v>
      </c>
      <c r="S6" s="2171">
        <v>2022</v>
      </c>
      <c r="T6" s="2172">
        <v>2023</v>
      </c>
    </row>
    <row r="7" spans="1:20" ht="18" customHeight="1" thickBot="1">
      <c r="A7" s="301" t="s">
        <v>11</v>
      </c>
      <c r="B7" s="3361" t="s">
        <v>664</v>
      </c>
      <c r="C7" s="3362"/>
      <c r="D7" s="3362"/>
      <c r="E7" s="3362"/>
      <c r="F7" s="3362"/>
      <c r="G7" s="3362"/>
      <c r="H7" s="3362"/>
      <c r="I7" s="3362"/>
      <c r="J7" s="3362"/>
      <c r="K7" s="3362"/>
      <c r="L7" s="3362"/>
      <c r="M7" s="3362"/>
      <c r="N7" s="3362"/>
      <c r="O7" s="3362"/>
      <c r="P7" s="3362"/>
      <c r="Q7" s="3362"/>
      <c r="R7" s="3362"/>
      <c r="S7" s="3362"/>
      <c r="T7" s="3363"/>
    </row>
    <row r="8" spans="1:20" ht="39" thickBot="1">
      <c r="A8" s="301" t="s">
        <v>11</v>
      </c>
      <c r="B8" s="2173"/>
      <c r="C8" s="2174"/>
      <c r="D8" s="2175"/>
      <c r="E8" s="2175"/>
      <c r="F8" s="2175"/>
      <c r="G8" s="2175"/>
      <c r="H8" s="2175"/>
      <c r="I8" s="2175"/>
      <c r="J8" s="2175"/>
      <c r="K8" s="2175"/>
      <c r="L8" s="2175"/>
      <c r="M8" s="2175"/>
      <c r="N8" s="2175"/>
      <c r="O8" s="2175"/>
      <c r="P8" s="2175"/>
      <c r="Q8" s="393" t="s">
        <v>665</v>
      </c>
      <c r="R8" s="2176">
        <v>2.5</v>
      </c>
      <c r="S8" s="2177">
        <v>2.5</v>
      </c>
      <c r="T8" s="2178">
        <v>2.5</v>
      </c>
    </row>
    <row r="9" spans="1:20" ht="13.9" customHeight="1" thickBot="1">
      <c r="A9" s="302" t="s">
        <v>11</v>
      </c>
      <c r="B9" s="375" t="s">
        <v>11</v>
      </c>
      <c r="C9" s="3364" t="s">
        <v>471</v>
      </c>
      <c r="D9" s="3365"/>
      <c r="E9" s="3365"/>
      <c r="F9" s="3365"/>
      <c r="G9" s="3365"/>
      <c r="H9" s="3365"/>
      <c r="I9" s="3365"/>
      <c r="J9" s="3365"/>
      <c r="K9" s="3365"/>
      <c r="L9" s="3365"/>
      <c r="M9" s="3365"/>
      <c r="N9" s="3365"/>
      <c r="O9" s="3365"/>
      <c r="P9" s="3365"/>
      <c r="Q9" s="3365"/>
      <c r="R9" s="3365"/>
      <c r="S9" s="3365"/>
      <c r="T9" s="3366"/>
    </row>
    <row r="10" spans="1:20" ht="26.25" thickBot="1">
      <c r="A10" s="2166"/>
      <c r="B10" s="2167"/>
      <c r="C10" s="2179"/>
      <c r="D10" s="2180"/>
      <c r="E10" s="2180"/>
      <c r="F10" s="2181"/>
      <c r="G10" s="2182"/>
      <c r="H10" s="2182"/>
      <c r="I10" s="2182"/>
      <c r="J10" s="2182"/>
      <c r="K10" s="2182"/>
      <c r="L10" s="2182"/>
      <c r="M10" s="2182"/>
      <c r="N10" s="2182"/>
      <c r="O10" s="2182"/>
      <c r="P10" s="2182"/>
      <c r="Q10" s="393" t="s">
        <v>666</v>
      </c>
      <c r="R10" s="2183">
        <v>1.5</v>
      </c>
      <c r="S10" s="2184">
        <v>1.6</v>
      </c>
      <c r="T10" s="2185">
        <v>1.6</v>
      </c>
    </row>
    <row r="11" spans="1:20" ht="13.15" customHeight="1">
      <c r="A11" s="3367" t="s">
        <v>11</v>
      </c>
      <c r="B11" s="3370" t="s">
        <v>11</v>
      </c>
      <c r="C11" s="3373" t="s">
        <v>39</v>
      </c>
      <c r="D11" s="2180"/>
      <c r="E11" s="2180"/>
      <c r="F11" s="3376"/>
      <c r="G11" s="3379" t="s">
        <v>472</v>
      </c>
      <c r="H11" s="3381" t="s">
        <v>40</v>
      </c>
      <c r="I11" s="3322" t="s">
        <v>129</v>
      </c>
      <c r="J11" s="2186" t="s">
        <v>36</v>
      </c>
      <c r="K11" s="2484">
        <f>L11+N11</f>
        <v>984.7</v>
      </c>
      <c r="L11" s="2493">
        <v>758.7</v>
      </c>
      <c r="M11" s="2187"/>
      <c r="N11" s="1202">
        <v>226</v>
      </c>
      <c r="O11" s="680">
        <v>1200</v>
      </c>
      <c r="P11" s="681">
        <v>1200</v>
      </c>
      <c r="Q11" s="3384" t="s">
        <v>473</v>
      </c>
      <c r="R11" s="3396"/>
      <c r="S11" s="3396"/>
      <c r="T11" s="3398"/>
    </row>
    <row r="12" spans="1:20" ht="25.15" customHeight="1">
      <c r="A12" s="3368"/>
      <c r="B12" s="3371"/>
      <c r="C12" s="3374"/>
      <c r="D12" s="2188"/>
      <c r="E12" s="2188"/>
      <c r="F12" s="3377"/>
      <c r="G12" s="3380"/>
      <c r="H12" s="3382"/>
      <c r="I12" s="3320"/>
      <c r="J12" s="2189" t="s">
        <v>52</v>
      </c>
      <c r="K12" s="2190">
        <f>L12+N12</f>
        <v>110</v>
      </c>
      <c r="L12" s="2191">
        <v>110</v>
      </c>
      <c r="M12" s="2192"/>
      <c r="N12" s="682"/>
      <c r="O12" s="683">
        <v>200</v>
      </c>
      <c r="P12" s="683">
        <v>200</v>
      </c>
      <c r="Q12" s="3385"/>
      <c r="R12" s="3397"/>
      <c r="S12" s="3397"/>
      <c r="T12" s="3399"/>
    </row>
    <row r="13" spans="1:20" ht="26.45" customHeight="1">
      <c r="A13" s="3368"/>
      <c r="B13" s="3371"/>
      <c r="C13" s="3374"/>
      <c r="D13" s="2188"/>
      <c r="E13" s="2188"/>
      <c r="F13" s="3377"/>
      <c r="G13" s="3400" t="s">
        <v>474</v>
      </c>
      <c r="H13" s="3382"/>
      <c r="I13" s="3320"/>
      <c r="J13" s="2193" t="s">
        <v>403</v>
      </c>
      <c r="K13" s="2194">
        <f>L13+N13</f>
        <v>40.22</v>
      </c>
      <c r="L13" s="2195">
        <v>40.22</v>
      </c>
      <c r="M13" s="2192"/>
      <c r="N13" s="682"/>
      <c r="O13" s="683"/>
      <c r="P13" s="684"/>
      <c r="Q13" s="697" t="s">
        <v>475</v>
      </c>
      <c r="R13" s="801" t="s">
        <v>714</v>
      </c>
      <c r="S13" s="801" t="s">
        <v>714</v>
      </c>
      <c r="T13" s="802" t="s">
        <v>714</v>
      </c>
    </row>
    <row r="14" spans="1:20" ht="25.5">
      <c r="A14" s="3368"/>
      <c r="B14" s="3371"/>
      <c r="C14" s="3374"/>
      <c r="D14" s="2188"/>
      <c r="E14" s="2188"/>
      <c r="F14" s="3377"/>
      <c r="G14" s="3401"/>
      <c r="H14" s="3382"/>
      <c r="I14" s="3320"/>
      <c r="J14" s="2196"/>
      <c r="K14" s="2197"/>
      <c r="L14" s="2191"/>
      <c r="M14" s="2192"/>
      <c r="N14" s="682"/>
      <c r="O14" s="683"/>
      <c r="P14" s="684"/>
      <c r="Q14" s="697" t="s">
        <v>476</v>
      </c>
      <c r="R14" s="696">
        <v>2.99</v>
      </c>
      <c r="S14" s="696">
        <v>2.9</v>
      </c>
      <c r="T14" s="695">
        <v>2.66</v>
      </c>
    </row>
    <row r="15" spans="1:20" ht="39.6" customHeight="1">
      <c r="A15" s="3368"/>
      <c r="B15" s="3371"/>
      <c r="C15" s="3374"/>
      <c r="D15" s="2188"/>
      <c r="E15" s="2188"/>
      <c r="F15" s="3377"/>
      <c r="G15" s="3401"/>
      <c r="H15" s="3382"/>
      <c r="I15" s="3320"/>
      <c r="J15" s="2196"/>
      <c r="K15" s="2197"/>
      <c r="L15" s="2191"/>
      <c r="M15" s="2192"/>
      <c r="N15" s="682"/>
      <c r="O15" s="683"/>
      <c r="P15" s="684"/>
      <c r="Q15" s="698" t="s">
        <v>477</v>
      </c>
      <c r="R15" s="2198">
        <v>2</v>
      </c>
      <c r="S15" s="2198">
        <v>2</v>
      </c>
      <c r="T15" s="2199">
        <v>2</v>
      </c>
    </row>
    <row r="16" spans="1:20" ht="25.5">
      <c r="A16" s="3368"/>
      <c r="B16" s="3371"/>
      <c r="C16" s="3374"/>
      <c r="D16" s="2188"/>
      <c r="E16" s="2188"/>
      <c r="F16" s="3377"/>
      <c r="G16" s="3401"/>
      <c r="H16" s="3382"/>
      <c r="I16" s="3320"/>
      <c r="J16" s="2196"/>
      <c r="K16" s="2197"/>
      <c r="L16" s="2191"/>
      <c r="M16" s="2192"/>
      <c r="N16" s="682"/>
      <c r="O16" s="683"/>
      <c r="P16" s="684"/>
      <c r="Q16" s="698" t="s">
        <v>478</v>
      </c>
      <c r="R16" s="2198">
        <v>7500</v>
      </c>
      <c r="S16" s="2198">
        <v>7500</v>
      </c>
      <c r="T16" s="2199">
        <v>7500</v>
      </c>
    </row>
    <row r="17" spans="1:20" ht="16.5" thickBot="1">
      <c r="A17" s="3368"/>
      <c r="B17" s="3371"/>
      <c r="C17" s="3374"/>
      <c r="D17" s="2188"/>
      <c r="E17" s="2188"/>
      <c r="F17" s="3377"/>
      <c r="G17" s="3402"/>
      <c r="H17" s="3382"/>
      <c r="I17" s="3320"/>
      <c r="J17" s="2200"/>
      <c r="K17" s="2201"/>
      <c r="L17" s="2202"/>
      <c r="M17" s="2203"/>
      <c r="N17" s="685"/>
      <c r="O17" s="686"/>
      <c r="P17" s="687"/>
      <c r="Q17" s="688" t="s">
        <v>693</v>
      </c>
      <c r="R17" s="2204">
        <v>11000</v>
      </c>
      <c r="S17" s="2204">
        <v>11000</v>
      </c>
      <c r="T17" s="2205">
        <v>11000</v>
      </c>
    </row>
    <row r="18" spans="1:20" ht="13.5" thickBot="1">
      <c r="A18" s="3369"/>
      <c r="B18" s="3372"/>
      <c r="C18" s="3375"/>
      <c r="D18" s="2206"/>
      <c r="E18" s="2206"/>
      <c r="F18" s="3378"/>
      <c r="G18" s="2207"/>
      <c r="H18" s="3383"/>
      <c r="I18" s="3321"/>
      <c r="J18" s="788" t="s">
        <v>12</v>
      </c>
      <c r="K18" s="689">
        <f t="shared" ref="K18:P18" si="0">SUM(K11:K17)</f>
        <v>1134.92</v>
      </c>
      <c r="L18" s="307">
        <f t="shared" si="0"/>
        <v>908.92000000000007</v>
      </c>
      <c r="M18" s="307">
        <f t="shared" si="0"/>
        <v>0</v>
      </c>
      <c r="N18" s="689">
        <f t="shared" si="0"/>
        <v>226</v>
      </c>
      <c r="O18" s="689">
        <f t="shared" si="0"/>
        <v>1400</v>
      </c>
      <c r="P18" s="689">
        <f t="shared" si="0"/>
        <v>1400</v>
      </c>
      <c r="Q18" s="329"/>
      <c r="R18" s="2208"/>
      <c r="S18" s="2208"/>
      <c r="T18" s="2209"/>
    </row>
    <row r="19" spans="1:20" ht="13.15" customHeight="1">
      <c r="A19" s="2166" t="s">
        <v>11</v>
      </c>
      <c r="B19" s="2167" t="s">
        <v>11</v>
      </c>
      <c r="C19" s="2180" t="s">
        <v>203</v>
      </c>
      <c r="D19" s="2180"/>
      <c r="E19" s="2180"/>
      <c r="F19" s="3376"/>
      <c r="G19" s="3403" t="s">
        <v>479</v>
      </c>
      <c r="H19" s="3381" t="s">
        <v>40</v>
      </c>
      <c r="I19" s="3405" t="s">
        <v>129</v>
      </c>
      <c r="J19" s="2210" t="s">
        <v>36</v>
      </c>
      <c r="K19" s="2211">
        <f>L19+N19</f>
        <v>120</v>
      </c>
      <c r="L19" s="2212">
        <v>120</v>
      </c>
      <c r="M19" s="2211"/>
      <c r="N19" s="2213"/>
      <c r="O19" s="2214">
        <v>120</v>
      </c>
      <c r="P19" s="2215">
        <v>140</v>
      </c>
      <c r="Q19" s="3407"/>
      <c r="R19" s="3386"/>
      <c r="S19" s="3386"/>
      <c r="T19" s="3388"/>
    </row>
    <row r="20" spans="1:20" ht="25.9" customHeight="1">
      <c r="A20" s="2165"/>
      <c r="B20" s="2168"/>
      <c r="C20" s="2188"/>
      <c r="D20" s="2188"/>
      <c r="E20" s="2188"/>
      <c r="F20" s="3377"/>
      <c r="G20" s="3404"/>
      <c r="H20" s="3382"/>
      <c r="I20" s="3406"/>
      <c r="J20" s="2216" t="s">
        <v>403</v>
      </c>
      <c r="K20" s="2217">
        <f>L20+N20</f>
        <v>3.22</v>
      </c>
      <c r="L20" s="2218">
        <v>3.22</v>
      </c>
      <c r="M20" s="2219"/>
      <c r="N20" s="2220"/>
      <c r="O20" s="2221"/>
      <c r="P20" s="2222"/>
      <c r="Q20" s="3408"/>
      <c r="R20" s="3387"/>
      <c r="S20" s="3387"/>
      <c r="T20" s="3389"/>
    </row>
    <row r="21" spans="1:20" ht="31.15" customHeight="1">
      <c r="A21" s="2165"/>
      <c r="B21" s="2168"/>
      <c r="C21" s="2188"/>
      <c r="D21" s="2188"/>
      <c r="E21" s="2188"/>
      <c r="F21" s="3377"/>
      <c r="G21" s="2223" t="s">
        <v>480</v>
      </c>
      <c r="H21" s="3382"/>
      <c r="I21" s="3406"/>
      <c r="J21" s="2224"/>
      <c r="K21" s="2219"/>
      <c r="L21" s="2225"/>
      <c r="M21" s="2219"/>
      <c r="N21" s="2220"/>
      <c r="O21" s="2221"/>
      <c r="P21" s="2222"/>
      <c r="Q21" s="2226" t="s">
        <v>481</v>
      </c>
      <c r="R21" s="2227">
        <v>92</v>
      </c>
      <c r="S21" s="2227">
        <v>92</v>
      </c>
      <c r="T21" s="2228">
        <v>92</v>
      </c>
    </row>
    <row r="22" spans="1:20" ht="39" thickBot="1">
      <c r="A22" s="2165"/>
      <c r="B22" s="2168"/>
      <c r="C22" s="2188"/>
      <c r="D22" s="2188"/>
      <c r="E22" s="2188"/>
      <c r="F22" s="3377"/>
      <c r="G22" s="2223" t="s">
        <v>482</v>
      </c>
      <c r="H22" s="3382"/>
      <c r="I22" s="3406"/>
      <c r="J22" s="2162"/>
      <c r="K22" s="2219"/>
      <c r="L22" s="2225"/>
      <c r="M22" s="2219"/>
      <c r="N22" s="2220"/>
      <c r="O22" s="2229"/>
      <c r="P22" s="2222"/>
      <c r="Q22" s="2226" t="s">
        <v>481</v>
      </c>
      <c r="R22" s="2227">
        <v>92</v>
      </c>
      <c r="S22" s="2227">
        <v>92</v>
      </c>
      <c r="T22" s="2228">
        <v>92</v>
      </c>
    </row>
    <row r="23" spans="1:20" ht="13.5" thickBot="1">
      <c r="A23" s="303"/>
      <c r="B23" s="304"/>
      <c r="C23" s="2230"/>
      <c r="D23" s="2230"/>
      <c r="E23" s="2230"/>
      <c r="F23" s="3378"/>
      <c r="G23" s="2231"/>
      <c r="H23" s="3383"/>
      <c r="I23" s="3321"/>
      <c r="J23" s="305" t="s">
        <v>12</v>
      </c>
      <c r="K23" s="306">
        <f t="shared" ref="K23:P23" si="1">K19+K20</f>
        <v>123.22</v>
      </c>
      <c r="L23" s="306">
        <f t="shared" si="1"/>
        <v>123.22</v>
      </c>
      <c r="M23" s="306">
        <f t="shared" si="1"/>
        <v>0</v>
      </c>
      <c r="N23" s="306">
        <f t="shared" si="1"/>
        <v>0</v>
      </c>
      <c r="O23" s="306">
        <f t="shared" si="1"/>
        <v>120</v>
      </c>
      <c r="P23" s="306">
        <f t="shared" si="1"/>
        <v>140</v>
      </c>
      <c r="Q23" s="2232"/>
      <c r="R23" s="2233"/>
      <c r="S23" s="2233"/>
      <c r="T23" s="2234"/>
    </row>
    <row r="24" spans="1:20" ht="13.5" thickBot="1">
      <c r="A24" s="308" t="s">
        <v>11</v>
      </c>
      <c r="B24" s="309" t="s">
        <v>11</v>
      </c>
      <c r="C24" s="310"/>
      <c r="D24" s="310"/>
      <c r="E24" s="310"/>
      <c r="F24" s="3390" t="s">
        <v>14</v>
      </c>
      <c r="G24" s="3390"/>
      <c r="H24" s="3390"/>
      <c r="I24" s="3390"/>
      <c r="J24" s="3391"/>
      <c r="K24" s="504">
        <f t="shared" ref="K24:P24" si="2">K18+K23</f>
        <v>1258.1400000000001</v>
      </c>
      <c r="L24" s="505">
        <f t="shared" si="2"/>
        <v>1032.1400000000001</v>
      </c>
      <c r="M24" s="506">
        <f t="shared" si="2"/>
        <v>0</v>
      </c>
      <c r="N24" s="311">
        <f t="shared" si="2"/>
        <v>226</v>
      </c>
      <c r="O24" s="311">
        <f t="shared" si="2"/>
        <v>1520</v>
      </c>
      <c r="P24" s="312">
        <f t="shared" si="2"/>
        <v>1540</v>
      </c>
      <c r="Q24" s="313"/>
      <c r="R24" s="314"/>
      <c r="S24" s="314"/>
      <c r="T24" s="315"/>
    </row>
    <row r="25" spans="1:20" ht="13.5" thickBot="1">
      <c r="A25" s="316" t="s">
        <v>11</v>
      </c>
      <c r="B25" s="317" t="s">
        <v>13</v>
      </c>
      <c r="C25" s="3392" t="s">
        <v>483</v>
      </c>
      <c r="D25" s="3392"/>
      <c r="E25" s="3392"/>
      <c r="F25" s="3392"/>
      <c r="G25" s="3392"/>
      <c r="H25" s="3392"/>
      <c r="I25" s="3392"/>
      <c r="J25" s="3392"/>
      <c r="K25" s="3392"/>
      <c r="L25" s="3392"/>
      <c r="M25" s="3392"/>
      <c r="N25" s="3392"/>
      <c r="O25" s="3392"/>
      <c r="P25" s="3392"/>
      <c r="Q25" s="3392"/>
      <c r="R25" s="3392"/>
      <c r="S25" s="3392"/>
      <c r="T25" s="3393"/>
    </row>
    <row r="26" spans="1:20" ht="30" customHeight="1" thickBot="1">
      <c r="A26" s="3394"/>
      <c r="B26" s="318"/>
      <c r="C26" s="319"/>
      <c r="D26" s="319"/>
      <c r="E26" s="319"/>
      <c r="F26" s="320"/>
      <c r="G26" s="320"/>
      <c r="H26" s="320"/>
      <c r="I26" s="320"/>
      <c r="J26" s="320"/>
      <c r="K26" s="320"/>
      <c r="L26" s="320"/>
      <c r="M26" s="320"/>
      <c r="N26" s="320"/>
      <c r="O26" s="320"/>
      <c r="P26" s="321"/>
      <c r="Q26" s="699" t="s">
        <v>484</v>
      </c>
      <c r="R26" s="700" t="s">
        <v>667</v>
      </c>
      <c r="S26" s="700" t="s">
        <v>668</v>
      </c>
      <c r="T26" s="701" t="s">
        <v>485</v>
      </c>
    </row>
    <row r="27" spans="1:20" ht="13.5" thickBot="1">
      <c r="A27" s="3395"/>
      <c r="B27" s="322"/>
      <c r="C27" s="323"/>
      <c r="D27" s="323"/>
      <c r="E27" s="323"/>
      <c r="F27" s="324"/>
      <c r="G27" s="324"/>
      <c r="H27" s="324"/>
      <c r="I27" s="324"/>
      <c r="J27" s="324"/>
      <c r="K27" s="324"/>
      <c r="L27" s="324"/>
      <c r="M27" s="324"/>
      <c r="N27" s="324"/>
      <c r="O27" s="324"/>
      <c r="P27" s="325"/>
      <c r="Q27" s="622" t="s">
        <v>486</v>
      </c>
      <c r="R27" s="700" t="s">
        <v>487</v>
      </c>
      <c r="S27" s="702" t="s">
        <v>487</v>
      </c>
      <c r="T27" s="701" t="s">
        <v>487</v>
      </c>
    </row>
    <row r="28" spans="1:20" ht="13.15" customHeight="1">
      <c r="A28" s="3367" t="s">
        <v>11</v>
      </c>
      <c r="B28" s="3414" t="s">
        <v>13</v>
      </c>
      <c r="C28" s="2235" t="s">
        <v>13</v>
      </c>
      <c r="D28" s="2235"/>
      <c r="E28" s="2235"/>
      <c r="F28" s="3415"/>
      <c r="G28" s="3418" t="s">
        <v>488</v>
      </c>
      <c r="H28" s="3322" t="s">
        <v>40</v>
      </c>
      <c r="I28" s="3322" t="s">
        <v>129</v>
      </c>
      <c r="J28" s="2236" t="s">
        <v>36</v>
      </c>
      <c r="K28" s="2237">
        <f>L28+N28</f>
        <v>200</v>
      </c>
      <c r="L28" s="2238">
        <v>200</v>
      </c>
      <c r="M28" s="2239"/>
      <c r="N28" s="2240">
        <v>0</v>
      </c>
      <c r="O28" s="720">
        <v>240</v>
      </c>
      <c r="P28" s="2241">
        <v>240</v>
      </c>
      <c r="Q28" s="3429" t="s">
        <v>489</v>
      </c>
      <c r="R28" s="3432">
        <v>37</v>
      </c>
      <c r="S28" s="3435">
        <v>37</v>
      </c>
      <c r="T28" s="3438">
        <v>37</v>
      </c>
    </row>
    <row r="29" spans="1:20" s="33" customFormat="1" ht="13.5" thickBot="1">
      <c r="A29" s="3368"/>
      <c r="B29" s="3409"/>
      <c r="C29" s="2242"/>
      <c r="D29" s="2242"/>
      <c r="E29" s="2242"/>
      <c r="F29" s="3416"/>
      <c r="G29" s="3419"/>
      <c r="H29" s="3320"/>
      <c r="I29" s="3320"/>
      <c r="J29" s="2243" t="s">
        <v>403</v>
      </c>
      <c r="K29" s="2244">
        <f>L29+N29</f>
        <v>12.04</v>
      </c>
      <c r="L29" s="2245">
        <v>12.04</v>
      </c>
      <c r="M29" s="2246"/>
      <c r="N29" s="2247"/>
      <c r="O29" s="719"/>
      <c r="P29" s="2248"/>
      <c r="Q29" s="3430"/>
      <c r="R29" s="3433"/>
      <c r="S29" s="3436"/>
      <c r="T29" s="3439"/>
    </row>
    <row r="30" spans="1:20" ht="24" customHeight="1" thickBot="1">
      <c r="A30" s="3369"/>
      <c r="B30" s="3410"/>
      <c r="C30" s="2249"/>
      <c r="D30" s="2249"/>
      <c r="E30" s="2249"/>
      <c r="F30" s="3417"/>
      <c r="G30" s="3420"/>
      <c r="H30" s="3321"/>
      <c r="I30" s="3321"/>
      <c r="J30" s="789" t="s">
        <v>12</v>
      </c>
      <c r="K30" s="326">
        <f t="shared" ref="K30:P30" si="3">K28+K29</f>
        <v>212.04</v>
      </c>
      <c r="L30" s="326">
        <f t="shared" si="3"/>
        <v>212.04</v>
      </c>
      <c r="M30" s="326">
        <f t="shared" si="3"/>
        <v>0</v>
      </c>
      <c r="N30" s="326">
        <f t="shared" si="3"/>
        <v>0</v>
      </c>
      <c r="O30" s="326">
        <f t="shared" si="3"/>
        <v>240</v>
      </c>
      <c r="P30" s="326">
        <f t="shared" si="3"/>
        <v>240</v>
      </c>
      <c r="Q30" s="3431"/>
      <c r="R30" s="3434"/>
      <c r="S30" s="3437"/>
      <c r="T30" s="3440"/>
    </row>
    <row r="31" spans="1:20" ht="13.9" customHeight="1" thickBot="1">
      <c r="A31" s="3368" t="s">
        <v>11</v>
      </c>
      <c r="B31" s="3409" t="s">
        <v>13</v>
      </c>
      <c r="C31" s="2188" t="s">
        <v>38</v>
      </c>
      <c r="D31" s="2188"/>
      <c r="E31" s="2188"/>
      <c r="F31" s="3411"/>
      <c r="G31" s="3380" t="s">
        <v>490</v>
      </c>
      <c r="H31" s="3320" t="s">
        <v>40</v>
      </c>
      <c r="I31" s="3320" t="s">
        <v>129</v>
      </c>
      <c r="J31" s="2163" t="s">
        <v>36</v>
      </c>
      <c r="K31" s="2489">
        <f>L31+N31</f>
        <v>1266.4000000000001</v>
      </c>
      <c r="L31" s="2490">
        <v>345</v>
      </c>
      <c r="M31" s="2491"/>
      <c r="N31" s="2492">
        <v>921.4</v>
      </c>
      <c r="O31" s="2250">
        <v>1600</v>
      </c>
      <c r="P31" s="2251">
        <v>1700</v>
      </c>
      <c r="Q31" s="3421"/>
      <c r="R31" s="3423"/>
      <c r="S31" s="3425"/>
      <c r="T31" s="3427"/>
    </row>
    <row r="32" spans="1:20" ht="40.9" customHeight="1">
      <c r="A32" s="3368"/>
      <c r="B32" s="3409"/>
      <c r="C32" s="2188"/>
      <c r="D32" s="2188"/>
      <c r="E32" s="2188"/>
      <c r="F32" s="3411"/>
      <c r="G32" s="3413"/>
      <c r="H32" s="3320"/>
      <c r="I32" s="3406"/>
      <c r="J32" s="2252" t="s">
        <v>52</v>
      </c>
      <c r="K32" s="2253">
        <f>L32+N32</f>
        <v>618.9</v>
      </c>
      <c r="L32" s="2254">
        <v>618.9</v>
      </c>
      <c r="M32" s="2255"/>
      <c r="N32" s="2256">
        <v>0</v>
      </c>
      <c r="O32" s="2257">
        <v>1100</v>
      </c>
      <c r="P32" s="2258">
        <v>1200</v>
      </c>
      <c r="Q32" s="3422"/>
      <c r="R32" s="3424"/>
      <c r="S32" s="3426"/>
      <c r="T32" s="3428"/>
    </row>
    <row r="33" spans="1:20" ht="63.75">
      <c r="A33" s="3368"/>
      <c r="B33" s="3409"/>
      <c r="C33" s="2188"/>
      <c r="D33" s="2188"/>
      <c r="E33" s="2188"/>
      <c r="F33" s="3411"/>
      <c r="G33" s="3400" t="s">
        <v>839</v>
      </c>
      <c r="H33" s="3320"/>
      <c r="I33" s="3406"/>
      <c r="J33" s="2259" t="s">
        <v>403</v>
      </c>
      <c r="K33" s="2260">
        <f>L33+N33</f>
        <v>139.31</v>
      </c>
      <c r="L33" s="2261">
        <v>7.99</v>
      </c>
      <c r="M33" s="2262"/>
      <c r="N33" s="2263">
        <v>131.32</v>
      </c>
      <c r="O33" s="2264"/>
      <c r="P33" s="2190"/>
      <c r="Q33" s="2265" t="s">
        <v>669</v>
      </c>
      <c r="R33" s="2266">
        <v>181</v>
      </c>
      <c r="S33" s="2266">
        <v>183</v>
      </c>
      <c r="T33" s="2267">
        <v>183</v>
      </c>
    </row>
    <row r="34" spans="1:20" ht="25.5">
      <c r="A34" s="3368"/>
      <c r="B34" s="3409"/>
      <c r="C34" s="2188"/>
      <c r="D34" s="2188"/>
      <c r="E34" s="2188"/>
      <c r="F34" s="3411"/>
      <c r="G34" s="3401"/>
      <c r="H34" s="3320"/>
      <c r="I34" s="3406"/>
      <c r="J34" s="2189"/>
      <c r="K34" s="2268"/>
      <c r="L34" s="2269"/>
      <c r="M34" s="2270"/>
      <c r="N34" s="2271"/>
      <c r="O34" s="2272"/>
      <c r="P34" s="2190"/>
      <c r="Q34" s="2265" t="s">
        <v>491</v>
      </c>
      <c r="R34" s="2266">
        <v>45</v>
      </c>
      <c r="S34" s="2266">
        <v>43</v>
      </c>
      <c r="T34" s="2267">
        <v>41</v>
      </c>
    </row>
    <row r="35" spans="1:20" ht="38.25">
      <c r="A35" s="3368"/>
      <c r="B35" s="3409"/>
      <c r="C35" s="2188"/>
      <c r="D35" s="2188"/>
      <c r="E35" s="2188"/>
      <c r="F35" s="3411"/>
      <c r="G35" s="3401"/>
      <c r="H35" s="3320"/>
      <c r="I35" s="3406"/>
      <c r="J35" s="2189"/>
      <c r="K35" s="2268"/>
      <c r="L35" s="2269"/>
      <c r="M35" s="2270"/>
      <c r="N35" s="2271"/>
      <c r="O35" s="2272"/>
      <c r="P35" s="2190"/>
      <c r="Q35" s="2265" t="s">
        <v>670</v>
      </c>
      <c r="R35" s="1210">
        <v>14</v>
      </c>
      <c r="S35" s="713">
        <v>14</v>
      </c>
      <c r="T35" s="714">
        <v>14</v>
      </c>
    </row>
    <row r="36" spans="1:20" ht="38.25">
      <c r="A36" s="3368"/>
      <c r="B36" s="3409"/>
      <c r="C36" s="2188"/>
      <c r="D36" s="2188"/>
      <c r="E36" s="2188"/>
      <c r="F36" s="3411"/>
      <c r="G36" s="3401"/>
      <c r="H36" s="3320"/>
      <c r="I36" s="3406"/>
      <c r="J36" s="2189"/>
      <c r="K36" s="2268"/>
      <c r="L36" s="2269"/>
      <c r="M36" s="2270"/>
      <c r="N36" s="2271"/>
      <c r="O36" s="2272"/>
      <c r="P36" s="2190"/>
      <c r="Q36" s="2265" t="s">
        <v>492</v>
      </c>
      <c r="R36" s="1210">
        <v>102</v>
      </c>
      <c r="S36" s="713">
        <v>102</v>
      </c>
      <c r="T36" s="714">
        <v>102</v>
      </c>
    </row>
    <row r="37" spans="1:20" ht="51">
      <c r="A37" s="3368"/>
      <c r="B37" s="3409"/>
      <c r="C37" s="2188"/>
      <c r="D37" s="2188"/>
      <c r="E37" s="2188"/>
      <c r="F37" s="3411"/>
      <c r="G37" s="3401"/>
      <c r="H37" s="3320"/>
      <c r="I37" s="3406"/>
      <c r="J37" s="2189"/>
      <c r="K37" s="2268"/>
      <c r="L37" s="2269"/>
      <c r="M37" s="2270"/>
      <c r="N37" s="2271"/>
      <c r="O37" s="2272"/>
      <c r="P37" s="2190"/>
      <c r="Q37" s="2273" t="s">
        <v>493</v>
      </c>
      <c r="R37" s="2274">
        <v>2.5</v>
      </c>
      <c r="S37" s="712">
        <v>2.5</v>
      </c>
      <c r="T37" s="2275">
        <v>2.5</v>
      </c>
    </row>
    <row r="38" spans="1:20" ht="92.25">
      <c r="A38" s="3368"/>
      <c r="B38" s="3409"/>
      <c r="C38" s="2188"/>
      <c r="D38" s="2188"/>
      <c r="E38" s="2188"/>
      <c r="F38" s="3411"/>
      <c r="G38" s="3400" t="s">
        <v>494</v>
      </c>
      <c r="H38" s="3320"/>
      <c r="I38" s="3406"/>
      <c r="J38" s="2196"/>
      <c r="K38" s="2268"/>
      <c r="L38" s="2269"/>
      <c r="M38" s="2270"/>
      <c r="N38" s="2271"/>
      <c r="O38" s="2272"/>
      <c r="P38" s="2190"/>
      <c r="Q38" s="2276" t="s">
        <v>495</v>
      </c>
      <c r="R38" s="1210">
        <v>6</v>
      </c>
      <c r="S38" s="713" t="s">
        <v>41</v>
      </c>
      <c r="T38" s="2277" t="s">
        <v>41</v>
      </c>
    </row>
    <row r="39" spans="1:20" ht="51">
      <c r="A39" s="3368"/>
      <c r="B39" s="3409"/>
      <c r="C39" s="2188"/>
      <c r="D39" s="2188"/>
      <c r="E39" s="2188"/>
      <c r="F39" s="3411"/>
      <c r="G39" s="3401"/>
      <c r="H39" s="3320"/>
      <c r="I39" s="3406"/>
      <c r="J39" s="2196"/>
      <c r="K39" s="2268"/>
      <c r="L39" s="2269"/>
      <c r="M39" s="2270"/>
      <c r="N39" s="2271"/>
      <c r="O39" s="2272"/>
      <c r="P39" s="2190"/>
      <c r="Q39" s="2276" t="s">
        <v>671</v>
      </c>
      <c r="R39" s="1213">
        <v>2</v>
      </c>
      <c r="S39" s="712">
        <v>3</v>
      </c>
      <c r="T39" s="2278">
        <v>3</v>
      </c>
    </row>
    <row r="40" spans="1:20" ht="93.6" customHeight="1" thickBot="1">
      <c r="A40" s="3368"/>
      <c r="B40" s="3409"/>
      <c r="C40" s="2188"/>
      <c r="D40" s="2188"/>
      <c r="E40" s="2188"/>
      <c r="F40" s="3411"/>
      <c r="G40" s="3401"/>
      <c r="H40" s="3320"/>
      <c r="I40" s="3406"/>
      <c r="J40" s="2196"/>
      <c r="K40" s="2268"/>
      <c r="L40" s="2269"/>
      <c r="M40" s="2270"/>
      <c r="N40" s="2271"/>
      <c r="O40" s="2272"/>
      <c r="P40" s="2190"/>
      <c r="Q40" s="2276" t="s">
        <v>496</v>
      </c>
      <c r="R40" s="2279">
        <v>1</v>
      </c>
      <c r="S40" s="2279">
        <v>1.5</v>
      </c>
      <c r="T40" s="2280">
        <v>1.5</v>
      </c>
    </row>
    <row r="41" spans="1:20" ht="105">
      <c r="A41" s="3368"/>
      <c r="B41" s="3409"/>
      <c r="C41" s="2188"/>
      <c r="D41" s="2188"/>
      <c r="E41" s="2188"/>
      <c r="F41" s="3377"/>
      <c r="G41" s="2281" t="s">
        <v>598</v>
      </c>
      <c r="H41" s="3382"/>
      <c r="I41" s="3406"/>
      <c r="J41" s="2196"/>
      <c r="K41" s="2268"/>
      <c r="L41" s="2269"/>
      <c r="M41" s="2270"/>
      <c r="N41" s="2271"/>
      <c r="O41" s="2272"/>
      <c r="P41" s="2190"/>
      <c r="Q41" s="2276" t="s">
        <v>497</v>
      </c>
      <c r="R41" s="2282">
        <v>0</v>
      </c>
      <c r="S41" s="2282">
        <v>1</v>
      </c>
      <c r="T41" s="2283">
        <v>1</v>
      </c>
    </row>
    <row r="42" spans="1:20" ht="39" thickBot="1">
      <c r="A42" s="3368"/>
      <c r="B42" s="3409"/>
      <c r="C42" s="2188"/>
      <c r="D42" s="2188"/>
      <c r="E42" s="2188"/>
      <c r="F42" s="3377"/>
      <c r="G42" s="2284" t="s">
        <v>498</v>
      </c>
      <c r="H42" s="3382"/>
      <c r="I42" s="3406"/>
      <c r="J42" s="2196"/>
      <c r="K42" s="2268"/>
      <c r="L42" s="2269"/>
      <c r="M42" s="2270"/>
      <c r="N42" s="2271"/>
      <c r="O42" s="2272"/>
      <c r="P42" s="2190"/>
      <c r="Q42" s="2285" t="s">
        <v>499</v>
      </c>
      <c r="R42" s="2286">
        <v>20</v>
      </c>
      <c r="S42" s="2287">
        <v>20</v>
      </c>
      <c r="T42" s="2288">
        <v>5</v>
      </c>
    </row>
    <row r="43" spans="1:20" ht="85.15" customHeight="1">
      <c r="A43" s="3368"/>
      <c r="B43" s="3409"/>
      <c r="C43" s="2188"/>
      <c r="D43" s="2188"/>
      <c r="E43" s="2188"/>
      <c r="F43" s="3411"/>
      <c r="G43" s="623" t="s">
        <v>500</v>
      </c>
      <c r="H43" s="3320"/>
      <c r="I43" s="3406"/>
      <c r="J43" s="2196"/>
      <c r="K43" s="2268"/>
      <c r="L43" s="2269"/>
      <c r="M43" s="2270"/>
      <c r="N43" s="2271"/>
      <c r="O43" s="2272"/>
      <c r="P43" s="2190"/>
      <c r="Q43" s="2289" t="s">
        <v>501</v>
      </c>
      <c r="R43" s="2290">
        <v>0</v>
      </c>
      <c r="S43" s="2291">
        <v>2</v>
      </c>
      <c r="T43" s="2292">
        <v>2</v>
      </c>
    </row>
    <row r="44" spans="1:20" ht="25.5">
      <c r="A44" s="3368"/>
      <c r="B44" s="3409"/>
      <c r="C44" s="2188"/>
      <c r="D44" s="2188"/>
      <c r="E44" s="2188"/>
      <c r="F44" s="3411"/>
      <c r="G44" s="2223" t="s">
        <v>595</v>
      </c>
      <c r="H44" s="3320"/>
      <c r="I44" s="3406"/>
      <c r="J44" s="2196"/>
      <c r="K44" s="2268"/>
      <c r="L44" s="2269"/>
      <c r="M44" s="2270"/>
      <c r="N44" s="2271"/>
      <c r="O44" s="2272"/>
      <c r="P44" s="2190"/>
      <c r="Q44" s="2293" t="s">
        <v>596</v>
      </c>
      <c r="R44" s="2294" t="s">
        <v>41</v>
      </c>
      <c r="S44" s="2294" t="s">
        <v>41</v>
      </c>
      <c r="T44" s="2295" t="s">
        <v>41</v>
      </c>
    </row>
    <row r="45" spans="1:20" ht="38.25">
      <c r="A45" s="3368"/>
      <c r="B45" s="3409"/>
      <c r="C45" s="2188"/>
      <c r="D45" s="2188"/>
      <c r="E45" s="2188"/>
      <c r="F45" s="3411"/>
      <c r="G45" s="2223" t="s">
        <v>672</v>
      </c>
      <c r="H45" s="3320"/>
      <c r="I45" s="3406"/>
      <c r="J45" s="2196"/>
      <c r="K45" s="2296"/>
      <c r="L45" s="2297"/>
      <c r="M45" s="2298"/>
      <c r="N45" s="2299"/>
      <c r="O45" s="2300"/>
      <c r="P45" s="2301"/>
      <c r="Q45" s="2302" t="s">
        <v>597</v>
      </c>
      <c r="R45" s="2294">
        <v>10</v>
      </c>
      <c r="S45" s="2294">
        <v>10</v>
      </c>
      <c r="T45" s="2295">
        <v>10</v>
      </c>
    </row>
    <row r="46" spans="1:20" ht="39" thickBot="1">
      <c r="A46" s="3368"/>
      <c r="B46" s="3409"/>
      <c r="C46" s="2188"/>
      <c r="D46" s="2188"/>
      <c r="E46" s="2188"/>
      <c r="F46" s="3411"/>
      <c r="G46" s="2223" t="s">
        <v>502</v>
      </c>
      <c r="H46" s="3320"/>
      <c r="I46" s="3406"/>
      <c r="J46" s="2200"/>
      <c r="K46" s="2296"/>
      <c r="L46" s="2297"/>
      <c r="M46" s="2298"/>
      <c r="N46" s="2299"/>
      <c r="O46" s="2303"/>
      <c r="P46" s="2304"/>
      <c r="Q46" s="2305" t="s">
        <v>503</v>
      </c>
      <c r="R46" s="2306">
        <v>3</v>
      </c>
      <c r="S46" s="2307">
        <v>4</v>
      </c>
      <c r="T46" s="2308">
        <v>4</v>
      </c>
    </row>
    <row r="47" spans="1:20" ht="13.5" thickBot="1">
      <c r="A47" s="3369"/>
      <c r="B47" s="3410"/>
      <c r="C47" s="2206"/>
      <c r="D47" s="2206"/>
      <c r="E47" s="2206"/>
      <c r="F47" s="3412"/>
      <c r="G47" s="2200"/>
      <c r="H47" s="3321"/>
      <c r="I47" s="3321"/>
      <c r="J47" s="327" t="s">
        <v>12</v>
      </c>
      <c r="K47" s="328">
        <f t="shared" ref="K47:P47" si="4">SUM(K31:K46)</f>
        <v>2024.6100000000001</v>
      </c>
      <c r="L47" s="328">
        <f t="shared" si="4"/>
        <v>971.89</v>
      </c>
      <c r="M47" s="328">
        <f t="shared" si="4"/>
        <v>0</v>
      </c>
      <c r="N47" s="328">
        <f t="shared" si="4"/>
        <v>1052.72</v>
      </c>
      <c r="O47" s="328">
        <f t="shared" si="4"/>
        <v>2700</v>
      </c>
      <c r="P47" s="328">
        <f t="shared" si="4"/>
        <v>2900</v>
      </c>
      <c r="Q47" s="329"/>
      <c r="R47" s="2307"/>
      <c r="S47" s="2307"/>
      <c r="T47" s="2308"/>
    </row>
    <row r="48" spans="1:20" ht="13.15" customHeight="1">
      <c r="A48" s="330" t="s">
        <v>11</v>
      </c>
      <c r="B48" s="3310" t="s">
        <v>13</v>
      </c>
      <c r="C48" s="3312" t="s">
        <v>55</v>
      </c>
      <c r="D48" s="331"/>
      <c r="E48" s="332"/>
      <c r="F48" s="3464"/>
      <c r="G48" s="3466" t="s">
        <v>673</v>
      </c>
      <c r="H48" s="3322" t="s">
        <v>40</v>
      </c>
      <c r="I48" s="3469" t="s">
        <v>129</v>
      </c>
      <c r="J48" s="333" t="s">
        <v>36</v>
      </c>
      <c r="K48" s="2487">
        <f>L48+N48</f>
        <v>625</v>
      </c>
      <c r="L48" s="334">
        <v>0</v>
      </c>
      <c r="M48" s="335"/>
      <c r="N48" s="2488">
        <v>625</v>
      </c>
      <c r="O48" s="336">
        <v>0</v>
      </c>
      <c r="P48" s="337">
        <v>0</v>
      </c>
      <c r="Q48" s="3441"/>
      <c r="R48" s="3444"/>
      <c r="S48" s="3445"/>
      <c r="T48" s="3446"/>
    </row>
    <row r="49" spans="1:20">
      <c r="A49" s="338"/>
      <c r="B49" s="3452"/>
      <c r="C49" s="3453"/>
      <c r="D49" s="339"/>
      <c r="E49" s="340"/>
      <c r="F49" s="3465"/>
      <c r="G49" s="3467"/>
      <c r="H49" s="3320"/>
      <c r="I49" s="3470"/>
      <c r="J49" s="341" t="s">
        <v>67</v>
      </c>
      <c r="K49" s="342"/>
      <c r="L49" s="343"/>
      <c r="M49" s="344"/>
      <c r="N49" s="345"/>
      <c r="O49" s="346"/>
      <c r="P49" s="347"/>
      <c r="Q49" s="3442"/>
      <c r="R49" s="3447"/>
      <c r="S49" s="3328"/>
      <c r="T49" s="3448"/>
    </row>
    <row r="50" spans="1:20">
      <c r="A50" s="338"/>
      <c r="B50" s="3452"/>
      <c r="C50" s="3453"/>
      <c r="D50" s="339"/>
      <c r="E50" s="340"/>
      <c r="F50" s="3465"/>
      <c r="G50" s="3467"/>
      <c r="H50" s="3320"/>
      <c r="I50" s="3470"/>
      <c r="J50" s="341" t="s">
        <v>79</v>
      </c>
      <c r="K50" s="342"/>
      <c r="L50" s="343"/>
      <c r="M50" s="344"/>
      <c r="N50" s="345"/>
      <c r="O50" s="346"/>
      <c r="P50" s="347"/>
      <c r="Q50" s="3442"/>
      <c r="R50" s="3447"/>
      <c r="S50" s="3328"/>
      <c r="T50" s="3448"/>
    </row>
    <row r="51" spans="1:20" ht="13.5" thickBot="1">
      <c r="A51" s="338"/>
      <c r="B51" s="3452"/>
      <c r="C51" s="3453"/>
      <c r="D51" s="339"/>
      <c r="E51" s="340"/>
      <c r="F51" s="3465"/>
      <c r="G51" s="3467"/>
      <c r="H51" s="3320"/>
      <c r="I51" s="3470"/>
      <c r="J51" s="731" t="s">
        <v>52</v>
      </c>
      <c r="K51" s="1203">
        <f>L51+N51</f>
        <v>1693.2</v>
      </c>
      <c r="L51" s="348"/>
      <c r="M51" s="349"/>
      <c r="N51" s="1204">
        <v>1693.2</v>
      </c>
      <c r="O51" s="350"/>
      <c r="P51" s="351"/>
      <c r="Q51" s="3442"/>
      <c r="R51" s="3447"/>
      <c r="S51" s="3328"/>
      <c r="T51" s="3448"/>
    </row>
    <row r="52" spans="1:20" ht="13.5" thickBot="1">
      <c r="A52" s="338"/>
      <c r="B52" s="3311"/>
      <c r="C52" s="3313"/>
      <c r="D52" s="690"/>
      <c r="E52" s="691"/>
      <c r="F52" s="3465"/>
      <c r="G52" s="3468"/>
      <c r="H52" s="3321"/>
      <c r="I52" s="3471"/>
      <c r="J52" s="352" t="s">
        <v>12</v>
      </c>
      <c r="K52" s="353">
        <f t="shared" ref="K52:P52" si="5">SUM(K48:K51)</f>
        <v>2318.1999999999998</v>
      </c>
      <c r="L52" s="353">
        <f t="shared" si="5"/>
        <v>0</v>
      </c>
      <c r="M52" s="353">
        <f t="shared" si="5"/>
        <v>0</v>
      </c>
      <c r="N52" s="353">
        <f t="shared" si="5"/>
        <v>2318.1999999999998</v>
      </c>
      <c r="O52" s="353">
        <f t="shared" si="5"/>
        <v>0</v>
      </c>
      <c r="P52" s="353">
        <f t="shared" si="5"/>
        <v>0</v>
      </c>
      <c r="Q52" s="3443"/>
      <c r="R52" s="3449"/>
      <c r="S52" s="3450"/>
      <c r="T52" s="3451"/>
    </row>
    <row r="53" spans="1:20" ht="13.15" customHeight="1">
      <c r="A53" s="2159"/>
      <c r="B53" s="3310"/>
      <c r="C53" s="3312"/>
      <c r="D53" s="2309"/>
      <c r="E53" s="332"/>
      <c r="F53" s="3454"/>
      <c r="G53" s="3456" t="s">
        <v>504</v>
      </c>
      <c r="H53" s="2310"/>
      <c r="I53" s="2157"/>
      <c r="J53" s="3458"/>
      <c r="K53" s="335"/>
      <c r="L53" s="2311"/>
      <c r="M53" s="2311"/>
      <c r="N53" s="2311"/>
      <c r="O53" s="2311"/>
      <c r="P53" s="2312"/>
      <c r="Q53" s="3460" t="s">
        <v>694</v>
      </c>
      <c r="R53" s="3462" t="s">
        <v>41</v>
      </c>
      <c r="S53" s="3458">
        <v>0</v>
      </c>
      <c r="T53" s="3472">
        <v>0</v>
      </c>
    </row>
    <row r="54" spans="1:20" ht="70.150000000000006" customHeight="1" thickBot="1">
      <c r="A54" s="2160"/>
      <c r="B54" s="3452"/>
      <c r="C54" s="3453"/>
      <c r="D54" s="2313"/>
      <c r="E54" s="340"/>
      <c r="F54" s="3455"/>
      <c r="G54" s="3457"/>
      <c r="H54" s="2310"/>
      <c r="I54" s="2314"/>
      <c r="J54" s="3459"/>
      <c r="K54" s="2315"/>
      <c r="L54" s="2316"/>
      <c r="M54" s="2316"/>
      <c r="N54" s="2316"/>
      <c r="O54" s="2316"/>
      <c r="P54" s="2317"/>
      <c r="Q54" s="3461"/>
      <c r="R54" s="3463"/>
      <c r="S54" s="3459"/>
      <c r="T54" s="3473"/>
    </row>
    <row r="55" spans="1:20" ht="13.15" customHeight="1">
      <c r="A55" s="2159"/>
      <c r="B55" s="3310"/>
      <c r="C55" s="3312"/>
      <c r="D55" s="2309"/>
      <c r="E55" s="332"/>
      <c r="F55" s="3454"/>
      <c r="G55" s="3474" t="s">
        <v>505</v>
      </c>
      <c r="H55" s="354"/>
      <c r="I55" s="2157"/>
      <c r="J55" s="3458"/>
      <c r="K55" s="335"/>
      <c r="L55" s="2311"/>
      <c r="M55" s="2311"/>
      <c r="N55" s="2311"/>
      <c r="O55" s="2311"/>
      <c r="P55" s="2312"/>
      <c r="Q55" s="3460" t="s">
        <v>694</v>
      </c>
      <c r="R55" s="3462" t="s">
        <v>41</v>
      </c>
      <c r="S55" s="3458">
        <v>0</v>
      </c>
      <c r="T55" s="3472">
        <v>0</v>
      </c>
    </row>
    <row r="56" spans="1:20" ht="61.9" customHeight="1" thickBot="1">
      <c r="A56" s="637"/>
      <c r="B56" s="3452"/>
      <c r="C56" s="3453"/>
      <c r="D56" s="2313"/>
      <c r="E56" s="340"/>
      <c r="F56" s="3455"/>
      <c r="G56" s="3475"/>
      <c r="H56" s="2310"/>
      <c r="I56" s="2314"/>
      <c r="J56" s="3459"/>
      <c r="K56" s="2315"/>
      <c r="L56" s="2316"/>
      <c r="M56" s="2316"/>
      <c r="N56" s="2316"/>
      <c r="O56" s="2316"/>
      <c r="P56" s="2317"/>
      <c r="Q56" s="3461"/>
      <c r="R56" s="3463"/>
      <c r="S56" s="3459"/>
      <c r="T56" s="3473"/>
    </row>
    <row r="57" spans="1:20" ht="13.15" customHeight="1">
      <c r="A57" s="355"/>
      <c r="B57" s="3310"/>
      <c r="C57" s="3479"/>
      <c r="D57" s="3481"/>
      <c r="E57" s="3483"/>
      <c r="F57" s="3485"/>
      <c r="G57" s="3323" t="s">
        <v>506</v>
      </c>
      <c r="H57" s="354"/>
      <c r="I57" s="2157"/>
      <c r="J57" s="3458"/>
      <c r="K57" s="335"/>
      <c r="L57" s="2311"/>
      <c r="M57" s="2311"/>
      <c r="N57" s="2311"/>
      <c r="O57" s="2311"/>
      <c r="P57" s="2312"/>
      <c r="Q57" s="3460" t="s">
        <v>694</v>
      </c>
      <c r="R57" s="3462">
        <v>0</v>
      </c>
      <c r="S57" s="3476" t="s">
        <v>41</v>
      </c>
      <c r="T57" s="3472" t="s">
        <v>41</v>
      </c>
    </row>
    <row r="58" spans="1:20" ht="66.599999999999994" customHeight="1" thickBot="1">
      <c r="A58" s="356"/>
      <c r="B58" s="3311"/>
      <c r="C58" s="3480"/>
      <c r="D58" s="3482"/>
      <c r="E58" s="3484"/>
      <c r="F58" s="3486"/>
      <c r="G58" s="3324"/>
      <c r="H58" s="357"/>
      <c r="I58" s="2158"/>
      <c r="J58" s="3459"/>
      <c r="K58" s="2318"/>
      <c r="L58" s="2319"/>
      <c r="M58" s="2319"/>
      <c r="N58" s="2319"/>
      <c r="O58" s="2319"/>
      <c r="P58" s="2320"/>
      <c r="Q58" s="3461"/>
      <c r="R58" s="3463"/>
      <c r="S58" s="3477"/>
      <c r="T58" s="3473"/>
    </row>
    <row r="59" spans="1:20" ht="13.15" customHeight="1">
      <c r="A59" s="358"/>
      <c r="B59" s="3452"/>
      <c r="C59" s="3453"/>
      <c r="D59" s="2313"/>
      <c r="E59" s="339"/>
      <c r="F59" s="3455"/>
      <c r="G59" s="3323" t="s">
        <v>507</v>
      </c>
      <c r="H59" s="2310"/>
      <c r="I59" s="2314"/>
      <c r="J59" s="3458"/>
      <c r="K59" s="2321"/>
      <c r="L59" s="2322"/>
      <c r="M59" s="2322"/>
      <c r="N59" s="2322"/>
      <c r="O59" s="2322"/>
      <c r="P59" s="2323"/>
      <c r="Q59" s="3460" t="s">
        <v>694</v>
      </c>
      <c r="R59" s="3462">
        <v>0</v>
      </c>
      <c r="S59" s="3476" t="s">
        <v>41</v>
      </c>
      <c r="T59" s="3472" t="s">
        <v>41</v>
      </c>
    </row>
    <row r="60" spans="1:20" ht="69.599999999999994" customHeight="1" thickBot="1">
      <c r="A60" s="358"/>
      <c r="B60" s="3311"/>
      <c r="C60" s="3313"/>
      <c r="D60" s="2324"/>
      <c r="E60" s="359"/>
      <c r="F60" s="3478"/>
      <c r="G60" s="3324"/>
      <c r="H60" s="357"/>
      <c r="I60" s="2158"/>
      <c r="J60" s="3459"/>
      <c r="K60" s="2318"/>
      <c r="L60" s="2319"/>
      <c r="M60" s="2319"/>
      <c r="N60" s="2319"/>
      <c r="O60" s="2319"/>
      <c r="P60" s="2320"/>
      <c r="Q60" s="3461"/>
      <c r="R60" s="3463"/>
      <c r="S60" s="3477"/>
      <c r="T60" s="3487"/>
    </row>
    <row r="61" spans="1:20" ht="13.15" customHeight="1">
      <c r="A61" s="358"/>
      <c r="B61" s="3310"/>
      <c r="C61" s="3312"/>
      <c r="D61" s="2309"/>
      <c r="E61" s="331"/>
      <c r="F61" s="3454"/>
      <c r="G61" s="3323" t="s">
        <v>508</v>
      </c>
      <c r="H61" s="354"/>
      <c r="I61" s="2157"/>
      <c r="J61" s="3458"/>
      <c r="K61" s="335"/>
      <c r="L61" s="2311"/>
      <c r="M61" s="2311"/>
      <c r="N61" s="2311"/>
      <c r="O61" s="2311"/>
      <c r="P61" s="2312"/>
      <c r="Q61" s="3460" t="s">
        <v>694</v>
      </c>
      <c r="R61" s="3462">
        <v>0</v>
      </c>
      <c r="S61" s="3476" t="s">
        <v>41</v>
      </c>
      <c r="T61" s="3472" t="s">
        <v>41</v>
      </c>
    </row>
    <row r="62" spans="1:20" ht="61.9" customHeight="1" thickBot="1">
      <c r="A62" s="358"/>
      <c r="B62" s="3311"/>
      <c r="C62" s="3313"/>
      <c r="D62" s="2325"/>
      <c r="E62" s="692"/>
      <c r="F62" s="3478"/>
      <c r="G62" s="3324"/>
      <c r="H62" s="357"/>
      <c r="I62" s="2158"/>
      <c r="J62" s="3459"/>
      <c r="K62" s="2318"/>
      <c r="L62" s="2319"/>
      <c r="M62" s="2319"/>
      <c r="N62" s="2319"/>
      <c r="O62" s="2319"/>
      <c r="P62" s="2320"/>
      <c r="Q62" s="3461"/>
      <c r="R62" s="3463"/>
      <c r="S62" s="3477"/>
      <c r="T62" s="3487"/>
    </row>
    <row r="63" spans="1:20" ht="77.25" thickBot="1">
      <c r="A63" s="358"/>
      <c r="B63" s="3310"/>
      <c r="C63" s="3312"/>
      <c r="D63" s="2309"/>
      <c r="E63" s="693"/>
      <c r="F63" s="3454"/>
      <c r="G63" s="694" t="s">
        <v>509</v>
      </c>
      <c r="H63" s="354"/>
      <c r="I63" s="2157"/>
      <c r="J63" s="3458"/>
      <c r="K63" s="335"/>
      <c r="L63" s="2311"/>
      <c r="M63" s="2311"/>
      <c r="N63" s="2311"/>
      <c r="O63" s="2311"/>
      <c r="P63" s="2312"/>
      <c r="Q63" s="2326" t="s">
        <v>695</v>
      </c>
      <c r="R63" s="2327">
        <v>1</v>
      </c>
      <c r="S63" s="2328">
        <v>1</v>
      </c>
      <c r="T63" s="2329">
        <v>0</v>
      </c>
    </row>
    <row r="64" spans="1:20" ht="82.15" customHeight="1" thickBot="1">
      <c r="A64" s="358"/>
      <c r="B64" s="3311"/>
      <c r="C64" s="3313"/>
      <c r="D64" s="2325"/>
      <c r="E64" s="692"/>
      <c r="F64" s="3478"/>
      <c r="G64" s="378" t="s">
        <v>510</v>
      </c>
      <c r="H64" s="357"/>
      <c r="I64" s="2158"/>
      <c r="J64" s="3459"/>
      <c r="K64" s="2318"/>
      <c r="L64" s="2319"/>
      <c r="M64" s="2319"/>
      <c r="N64" s="2319"/>
      <c r="O64" s="2319"/>
      <c r="P64" s="2320"/>
      <c r="Q64" s="2326" t="s">
        <v>694</v>
      </c>
      <c r="R64" s="2330" t="s">
        <v>41</v>
      </c>
      <c r="S64" s="2331" t="s">
        <v>41</v>
      </c>
      <c r="T64" s="2329">
        <v>0</v>
      </c>
    </row>
    <row r="65" spans="1:20" ht="81" customHeight="1" thickBot="1">
      <c r="A65" s="358"/>
      <c r="B65" s="3310"/>
      <c r="C65" s="3312"/>
      <c r="D65" s="2309"/>
      <c r="E65" s="693"/>
      <c r="F65" s="3454"/>
      <c r="G65" s="636" t="s">
        <v>511</v>
      </c>
      <c r="H65" s="354"/>
      <c r="I65" s="2157"/>
      <c r="J65" s="3458"/>
      <c r="K65" s="335"/>
      <c r="L65" s="2311"/>
      <c r="M65" s="2311"/>
      <c r="N65" s="2311"/>
      <c r="O65" s="2311"/>
      <c r="P65" s="2312"/>
      <c r="Q65" s="2326" t="s">
        <v>694</v>
      </c>
      <c r="R65" s="2331">
        <v>0</v>
      </c>
      <c r="S65" s="2331" t="s">
        <v>41</v>
      </c>
      <c r="T65" s="2329" t="s">
        <v>41</v>
      </c>
    </row>
    <row r="66" spans="1:20" ht="78" customHeight="1" thickBot="1">
      <c r="A66" s="358"/>
      <c r="B66" s="3311"/>
      <c r="C66" s="3313"/>
      <c r="D66" s="2325"/>
      <c r="E66" s="692"/>
      <c r="F66" s="3478"/>
      <c r="G66" s="378" t="s">
        <v>512</v>
      </c>
      <c r="H66" s="357"/>
      <c r="I66" s="2158"/>
      <c r="J66" s="3459"/>
      <c r="K66" s="2318"/>
      <c r="L66" s="2319"/>
      <c r="M66" s="2319"/>
      <c r="N66" s="2319"/>
      <c r="O66" s="2319"/>
      <c r="P66" s="2320"/>
      <c r="Q66" s="2326" t="s">
        <v>694</v>
      </c>
      <c r="R66" s="2331">
        <v>0</v>
      </c>
      <c r="S66" s="2331" t="s">
        <v>41</v>
      </c>
      <c r="T66" s="2332" t="s">
        <v>41</v>
      </c>
    </row>
    <row r="67" spans="1:20" ht="78" customHeight="1" thickBot="1">
      <c r="A67" s="358"/>
      <c r="B67" s="2156"/>
      <c r="C67" s="361"/>
      <c r="D67" s="2333"/>
      <c r="E67" s="692"/>
      <c r="F67" s="1205"/>
      <c r="G67" s="378" t="s">
        <v>674</v>
      </c>
      <c r="H67" s="357"/>
      <c r="I67" s="2158"/>
      <c r="J67" s="2162"/>
      <c r="K67" s="2334"/>
      <c r="L67" s="2335"/>
      <c r="M67" s="2335"/>
      <c r="N67" s="2335"/>
      <c r="O67" s="2335"/>
      <c r="P67" s="2336"/>
      <c r="Q67" s="2326" t="s">
        <v>696</v>
      </c>
      <c r="R67" s="2337">
        <v>0</v>
      </c>
      <c r="S67" s="2338">
        <v>1.5</v>
      </c>
      <c r="T67" s="2339">
        <v>0.5</v>
      </c>
    </row>
    <row r="68" spans="1:20" ht="13.5" thickBot="1">
      <c r="A68" s="362"/>
      <c r="B68" s="360"/>
      <c r="C68" s="2161"/>
      <c r="D68" s="3490"/>
      <c r="E68" s="3490"/>
      <c r="F68" s="3490"/>
      <c r="G68" s="3490"/>
      <c r="H68" s="3490"/>
      <c r="I68" s="3491"/>
      <c r="J68" s="327" t="s">
        <v>12</v>
      </c>
      <c r="K68" s="363">
        <f t="shared" ref="K68:P68" si="6">K52</f>
        <v>2318.1999999999998</v>
      </c>
      <c r="L68" s="363">
        <f t="shared" si="6"/>
        <v>0</v>
      </c>
      <c r="M68" s="363">
        <f t="shared" si="6"/>
        <v>0</v>
      </c>
      <c r="N68" s="363">
        <f t="shared" si="6"/>
        <v>2318.1999999999998</v>
      </c>
      <c r="O68" s="363">
        <f t="shared" si="6"/>
        <v>0</v>
      </c>
      <c r="P68" s="363">
        <f t="shared" si="6"/>
        <v>0</v>
      </c>
      <c r="Q68" s="2340"/>
      <c r="R68" s="1206"/>
      <c r="S68" s="1206"/>
      <c r="T68" s="1207"/>
    </row>
    <row r="69" spans="1:20" ht="13.5" thickBot="1">
      <c r="A69" s="316" t="s">
        <v>11</v>
      </c>
      <c r="B69" s="364" t="s">
        <v>13</v>
      </c>
      <c r="C69" s="310"/>
      <c r="D69" s="310"/>
      <c r="E69" s="310"/>
      <c r="F69" s="3390" t="s">
        <v>14</v>
      </c>
      <c r="G69" s="3390"/>
      <c r="H69" s="3390"/>
      <c r="I69" s="3390"/>
      <c r="J69" s="3391"/>
      <c r="K69" s="365">
        <f t="shared" ref="K69:P69" si="7">K30+K47+K68</f>
        <v>4554.8500000000004</v>
      </c>
      <c r="L69" s="365">
        <f t="shared" si="7"/>
        <v>1183.93</v>
      </c>
      <c r="M69" s="365">
        <f t="shared" si="7"/>
        <v>0</v>
      </c>
      <c r="N69" s="365">
        <f t="shared" si="7"/>
        <v>3370.92</v>
      </c>
      <c r="O69" s="365">
        <f t="shared" si="7"/>
        <v>2940</v>
      </c>
      <c r="P69" s="365">
        <f t="shared" si="7"/>
        <v>3140</v>
      </c>
      <c r="Q69" s="366"/>
      <c r="R69" s="367"/>
      <c r="S69" s="367"/>
      <c r="T69" s="368"/>
    </row>
    <row r="70" spans="1:20" ht="13.5" thickBot="1">
      <c r="A70" s="790" t="s">
        <v>11</v>
      </c>
      <c r="B70" s="791" t="s">
        <v>34</v>
      </c>
      <c r="C70" s="792" t="s">
        <v>631</v>
      </c>
      <c r="D70" s="793"/>
      <c r="E70" s="793"/>
      <c r="F70" s="793"/>
      <c r="G70" s="793"/>
      <c r="H70" s="793"/>
      <c r="I70" s="793"/>
      <c r="J70" s="793"/>
      <c r="K70" s="793"/>
      <c r="L70" s="793"/>
      <c r="M70" s="793"/>
      <c r="N70" s="793"/>
      <c r="O70" s="793"/>
      <c r="P70" s="793"/>
      <c r="Q70" s="793"/>
      <c r="R70" s="794"/>
      <c r="S70" s="794"/>
      <c r="T70" s="795"/>
    </row>
    <row r="71" spans="1:20" ht="39" thickBot="1">
      <c r="A71" s="369" t="s">
        <v>11</v>
      </c>
      <c r="B71" s="370"/>
      <c r="C71" s="2341"/>
      <c r="D71" s="2342"/>
      <c r="E71" s="2342"/>
      <c r="F71" s="2342"/>
      <c r="G71" s="2342"/>
      <c r="H71" s="2342"/>
      <c r="I71" s="2342"/>
      <c r="J71" s="2342"/>
      <c r="K71" s="2342"/>
      <c r="L71" s="2342"/>
      <c r="M71" s="2342"/>
      <c r="N71" s="2342"/>
      <c r="O71" s="2342"/>
      <c r="P71" s="2342"/>
      <c r="Q71" s="393" t="s">
        <v>513</v>
      </c>
      <c r="R71" s="2343" t="s">
        <v>514</v>
      </c>
      <c r="S71" s="2344" t="s">
        <v>515</v>
      </c>
      <c r="T71" s="2345" t="s">
        <v>515</v>
      </c>
    </row>
    <row r="72" spans="1:20" ht="39" thickBot="1">
      <c r="A72" s="3488" t="s">
        <v>11</v>
      </c>
      <c r="B72" s="3310" t="s">
        <v>34</v>
      </c>
      <c r="C72" s="3312" t="s">
        <v>34</v>
      </c>
      <c r="D72" s="3314"/>
      <c r="E72" s="3316"/>
      <c r="F72" s="3316"/>
      <c r="G72" s="3318" t="s">
        <v>516</v>
      </c>
      <c r="H72" s="3322" t="s">
        <v>40</v>
      </c>
      <c r="I72" s="3322" t="s">
        <v>129</v>
      </c>
      <c r="J72" s="2346" t="s">
        <v>36</v>
      </c>
      <c r="K72" s="732">
        <f>L72+N72</f>
        <v>6</v>
      </c>
      <c r="L72" s="732">
        <v>6</v>
      </c>
      <c r="M72" s="733"/>
      <c r="N72" s="733"/>
      <c r="O72" s="704"/>
      <c r="P72" s="705"/>
      <c r="Q72" s="2347" t="s">
        <v>517</v>
      </c>
      <c r="R72" s="2348">
        <v>5</v>
      </c>
      <c r="S72" s="2349"/>
      <c r="T72" s="371"/>
    </row>
    <row r="73" spans="1:20" ht="13.5" thickBot="1">
      <c r="A73" s="3489"/>
      <c r="B73" s="3311"/>
      <c r="C73" s="3313"/>
      <c r="D73" s="3315"/>
      <c r="E73" s="3317"/>
      <c r="F73" s="3317"/>
      <c r="G73" s="3319"/>
      <c r="H73" s="3321"/>
      <c r="I73" s="3321"/>
      <c r="J73" s="703" t="s">
        <v>12</v>
      </c>
      <c r="K73" s="734">
        <f>K72</f>
        <v>6</v>
      </c>
      <c r="L73" s="734">
        <f>L72</f>
        <v>6</v>
      </c>
      <c r="M73" s="735"/>
      <c r="N73" s="735"/>
      <c r="O73" s="735"/>
      <c r="P73" s="736"/>
      <c r="Q73" s="3492"/>
      <c r="R73" s="3492"/>
      <c r="S73" s="3492"/>
      <c r="T73" s="3493"/>
    </row>
    <row r="74" spans="1:20" s="33" customFormat="1" ht="22.9" customHeight="1" thickBot="1">
      <c r="A74" s="355" t="s">
        <v>11</v>
      </c>
      <c r="B74" s="3310" t="s">
        <v>34</v>
      </c>
      <c r="C74" s="3312" t="s">
        <v>53</v>
      </c>
      <c r="D74" s="3314"/>
      <c r="E74" s="3316"/>
      <c r="F74" s="3316"/>
      <c r="G74" s="3318" t="s">
        <v>701</v>
      </c>
      <c r="H74" s="3320" t="s">
        <v>40</v>
      </c>
      <c r="I74" s="3322" t="s">
        <v>720</v>
      </c>
      <c r="J74" s="2350" t="s">
        <v>403</v>
      </c>
      <c r="K74" s="2351">
        <f>L74+N74</f>
        <v>44.55</v>
      </c>
      <c r="L74" s="1208"/>
      <c r="M74" s="1209"/>
      <c r="N74" s="2352">
        <v>44.55</v>
      </c>
      <c r="O74" s="706"/>
      <c r="P74" s="707"/>
      <c r="Q74" s="3323" t="s">
        <v>702</v>
      </c>
      <c r="R74" s="2353" t="s">
        <v>41</v>
      </c>
      <c r="S74" s="2354"/>
      <c r="T74" s="2355"/>
    </row>
    <row r="75" spans="1:20" s="33" customFormat="1" ht="18.600000000000001" customHeight="1" thickBot="1">
      <c r="A75" s="356"/>
      <c r="B75" s="3311"/>
      <c r="C75" s="3313"/>
      <c r="D75" s="3315"/>
      <c r="E75" s="3317"/>
      <c r="F75" s="3317"/>
      <c r="G75" s="3319"/>
      <c r="H75" s="3321"/>
      <c r="I75" s="3321"/>
      <c r="J75" s="703" t="s">
        <v>12</v>
      </c>
      <c r="K75" s="2356">
        <f>K74*1</f>
        <v>44.55</v>
      </c>
      <c r="L75" s="2356"/>
      <c r="M75" s="2356"/>
      <c r="N75" s="2356">
        <f>N74*1</f>
        <v>44.55</v>
      </c>
      <c r="O75" s="2356"/>
      <c r="P75" s="2356"/>
      <c r="Q75" s="3324"/>
      <c r="R75" s="2357"/>
      <c r="S75" s="2358"/>
      <c r="T75" s="2359"/>
    </row>
    <row r="76" spans="1:20" ht="13.9" customHeight="1" thickBot="1">
      <c r="A76" s="358" t="s">
        <v>11</v>
      </c>
      <c r="B76" s="3452" t="s">
        <v>34</v>
      </c>
      <c r="C76" s="3453" t="s">
        <v>37</v>
      </c>
      <c r="D76" s="3494"/>
      <c r="E76" s="3495"/>
      <c r="F76" s="3495"/>
      <c r="G76" s="3497" t="s">
        <v>518</v>
      </c>
      <c r="H76" s="3320" t="s">
        <v>40</v>
      </c>
      <c r="I76" s="3322" t="s">
        <v>203</v>
      </c>
      <c r="J76" s="2350" t="s">
        <v>36</v>
      </c>
      <c r="K76" s="737">
        <f>L76+N76</f>
        <v>125</v>
      </c>
      <c r="L76" s="737">
        <v>125</v>
      </c>
      <c r="M76" s="738"/>
      <c r="N76" s="738"/>
      <c r="O76" s="706"/>
      <c r="P76" s="707"/>
      <c r="Q76" s="3323" t="s">
        <v>519</v>
      </c>
      <c r="R76" s="2360">
        <v>1</v>
      </c>
      <c r="S76" s="2361">
        <v>1</v>
      </c>
      <c r="T76" s="2362">
        <v>1</v>
      </c>
    </row>
    <row r="77" spans="1:20" ht="27.6" customHeight="1" thickBot="1">
      <c r="A77" s="358"/>
      <c r="B77" s="3311"/>
      <c r="C77" s="3313"/>
      <c r="D77" s="3315"/>
      <c r="E77" s="3496"/>
      <c r="F77" s="3496"/>
      <c r="G77" s="3319"/>
      <c r="H77" s="3321"/>
      <c r="I77" s="3321"/>
      <c r="J77" s="703" t="s">
        <v>12</v>
      </c>
      <c r="K77" s="735">
        <f>K76</f>
        <v>125</v>
      </c>
      <c r="L77" s="735">
        <f>L76</f>
        <v>125</v>
      </c>
      <c r="M77" s="735"/>
      <c r="N77" s="735"/>
      <c r="O77" s="735"/>
      <c r="P77" s="736"/>
      <c r="Q77" s="3324"/>
      <c r="R77" s="2358"/>
      <c r="S77" s="2358"/>
      <c r="T77" s="2359"/>
    </row>
    <row r="78" spans="1:20" ht="13.15" customHeight="1">
      <c r="A78" s="3498" t="s">
        <v>11</v>
      </c>
      <c r="B78" s="3501" t="s">
        <v>34</v>
      </c>
      <c r="C78" s="2363" t="s">
        <v>203</v>
      </c>
      <c r="D78" s="2364"/>
      <c r="E78" s="2180"/>
      <c r="F78" s="3516"/>
      <c r="G78" s="3403" t="s">
        <v>520</v>
      </c>
      <c r="H78" s="3322" t="s">
        <v>40</v>
      </c>
      <c r="I78" s="3322" t="s">
        <v>129</v>
      </c>
      <c r="J78" s="2365" t="s">
        <v>36</v>
      </c>
      <c r="K78" s="2485">
        <f>L78+N78</f>
        <v>1796.7</v>
      </c>
      <c r="L78" s="2486">
        <v>1746.7</v>
      </c>
      <c r="M78" s="710"/>
      <c r="N78" s="711">
        <v>50</v>
      </c>
      <c r="O78" s="708">
        <v>2500</v>
      </c>
      <c r="P78" s="709">
        <v>2500</v>
      </c>
      <c r="Q78" s="3407"/>
      <c r="R78" s="3423"/>
      <c r="S78" s="3425"/>
      <c r="T78" s="3427"/>
    </row>
    <row r="79" spans="1:20" ht="39" customHeight="1">
      <c r="A79" s="3499"/>
      <c r="B79" s="3502"/>
      <c r="C79" s="2366"/>
      <c r="D79" s="2367"/>
      <c r="E79" s="2188"/>
      <c r="F79" s="3411"/>
      <c r="G79" s="3517"/>
      <c r="H79" s="3320"/>
      <c r="I79" s="3320"/>
      <c r="J79" s="2368" t="s">
        <v>52</v>
      </c>
      <c r="K79" s="721">
        <f>L79+N79</f>
        <v>0</v>
      </c>
      <c r="L79" s="722">
        <v>0</v>
      </c>
      <c r="M79" s="723"/>
      <c r="N79" s="724">
        <v>0</v>
      </c>
      <c r="O79" s="725">
        <v>0</v>
      </c>
      <c r="P79" s="726">
        <v>0</v>
      </c>
      <c r="Q79" s="3408"/>
      <c r="R79" s="3424"/>
      <c r="S79" s="3426"/>
      <c r="T79" s="3428"/>
    </row>
    <row r="80" spans="1:20" ht="41.45" customHeight="1">
      <c r="A80" s="3499"/>
      <c r="B80" s="3502"/>
      <c r="C80" s="2366"/>
      <c r="D80" s="2367"/>
      <c r="E80" s="2188"/>
      <c r="F80" s="3411"/>
      <c r="G80" s="3400" t="s">
        <v>521</v>
      </c>
      <c r="H80" s="3320"/>
      <c r="I80" s="3320"/>
      <c r="J80" s="2369" t="s">
        <v>703</v>
      </c>
      <c r="K80" s="2370">
        <f>L80+N80</f>
        <v>1135.29</v>
      </c>
      <c r="L80" s="2371">
        <v>1135.29</v>
      </c>
      <c r="M80" s="727"/>
      <c r="N80" s="728"/>
      <c r="O80" s="729"/>
      <c r="P80" s="730"/>
      <c r="Q80" s="2372" t="s">
        <v>522</v>
      </c>
      <c r="R80" s="1210">
        <v>180</v>
      </c>
      <c r="S80" s="713">
        <v>180</v>
      </c>
      <c r="T80" s="714">
        <v>180</v>
      </c>
    </row>
    <row r="81" spans="1:20" ht="84.6" customHeight="1">
      <c r="A81" s="3499"/>
      <c r="B81" s="3502"/>
      <c r="C81" s="2366"/>
      <c r="D81" s="2367"/>
      <c r="E81" s="2188"/>
      <c r="F81" s="3411"/>
      <c r="G81" s="3401"/>
      <c r="H81" s="3320"/>
      <c r="I81" s="3320"/>
      <c r="J81" s="2189"/>
      <c r="K81" s="2373"/>
      <c r="L81" s="2374"/>
      <c r="M81" s="2375"/>
      <c r="N81" s="2376"/>
      <c r="O81" s="372"/>
      <c r="P81" s="2191"/>
      <c r="Q81" s="2372" t="s">
        <v>523</v>
      </c>
      <c r="R81" s="1210">
        <v>300</v>
      </c>
      <c r="S81" s="713">
        <v>300</v>
      </c>
      <c r="T81" s="714">
        <v>300</v>
      </c>
    </row>
    <row r="82" spans="1:20" ht="24.6" customHeight="1">
      <c r="A82" s="3499"/>
      <c r="B82" s="3502"/>
      <c r="C82" s="2366"/>
      <c r="D82" s="2367"/>
      <c r="E82" s="2188"/>
      <c r="F82" s="3411"/>
      <c r="G82" s="3401"/>
      <c r="H82" s="3320"/>
      <c r="I82" s="3320"/>
      <c r="J82" s="2189"/>
      <c r="K82" s="2373"/>
      <c r="L82" s="2374"/>
      <c r="M82" s="2375"/>
      <c r="N82" s="2376"/>
      <c r="O82" s="372"/>
      <c r="P82" s="2191"/>
      <c r="Q82" s="2372" t="s">
        <v>524</v>
      </c>
      <c r="R82" s="1210">
        <v>320</v>
      </c>
      <c r="S82" s="713">
        <v>350</v>
      </c>
      <c r="T82" s="714">
        <v>350</v>
      </c>
    </row>
    <row r="83" spans="1:20" ht="66.75">
      <c r="A83" s="3499"/>
      <c r="B83" s="3502"/>
      <c r="C83" s="2366"/>
      <c r="D83" s="2367"/>
      <c r="E83" s="2188"/>
      <c r="F83" s="3411"/>
      <c r="G83" s="3401"/>
      <c r="H83" s="3320"/>
      <c r="I83" s="3320"/>
      <c r="J83" s="2189"/>
      <c r="K83" s="2373"/>
      <c r="L83" s="2374"/>
      <c r="M83" s="2375"/>
      <c r="N83" s="2376"/>
      <c r="O83" s="372"/>
      <c r="P83" s="2191"/>
      <c r="Q83" s="2372" t="s">
        <v>525</v>
      </c>
      <c r="R83" s="1210">
        <v>1150</v>
      </c>
      <c r="S83" s="713">
        <v>1190</v>
      </c>
      <c r="T83" s="714">
        <v>1190</v>
      </c>
    </row>
    <row r="84" spans="1:20" ht="38.25">
      <c r="A84" s="3499"/>
      <c r="B84" s="3502"/>
      <c r="C84" s="2366"/>
      <c r="D84" s="2367"/>
      <c r="E84" s="2188"/>
      <c r="F84" s="3411"/>
      <c r="G84" s="3401"/>
      <c r="H84" s="3320"/>
      <c r="I84" s="3320"/>
      <c r="J84" s="2189"/>
      <c r="K84" s="2373"/>
      <c r="L84" s="2374"/>
      <c r="M84" s="2375"/>
      <c r="N84" s="2376"/>
      <c r="O84" s="372"/>
      <c r="P84" s="2191"/>
      <c r="Q84" s="2372" t="s">
        <v>526</v>
      </c>
      <c r="R84" s="1210">
        <v>121</v>
      </c>
      <c r="S84" s="713">
        <v>124</v>
      </c>
      <c r="T84" s="714">
        <v>124</v>
      </c>
    </row>
    <row r="85" spans="1:20" ht="28.5">
      <c r="A85" s="3499"/>
      <c r="B85" s="3502"/>
      <c r="C85" s="2366"/>
      <c r="D85" s="2367"/>
      <c r="E85" s="2188"/>
      <c r="F85" s="3411"/>
      <c r="G85" s="3401"/>
      <c r="H85" s="3320"/>
      <c r="I85" s="3320"/>
      <c r="J85" s="2189"/>
      <c r="K85" s="2373"/>
      <c r="L85" s="2374"/>
      <c r="M85" s="2375"/>
      <c r="N85" s="2376"/>
      <c r="O85" s="372"/>
      <c r="P85" s="2191"/>
      <c r="Q85" s="2372" t="s">
        <v>527</v>
      </c>
      <c r="R85" s="1210">
        <v>102</v>
      </c>
      <c r="S85" s="713">
        <v>102</v>
      </c>
      <c r="T85" s="714">
        <v>105</v>
      </c>
    </row>
    <row r="86" spans="1:20" ht="51">
      <c r="A86" s="3499"/>
      <c r="B86" s="3502"/>
      <c r="C86" s="2366"/>
      <c r="D86" s="2367"/>
      <c r="E86" s="2188"/>
      <c r="F86" s="3411"/>
      <c r="G86" s="3401"/>
      <c r="H86" s="3320"/>
      <c r="I86" s="3320"/>
      <c r="J86" s="2189"/>
      <c r="K86" s="2373"/>
      <c r="L86" s="2374"/>
      <c r="M86" s="2375"/>
      <c r="N86" s="2376"/>
      <c r="O86" s="372"/>
      <c r="P86" s="2191"/>
      <c r="Q86" s="2372" t="s">
        <v>528</v>
      </c>
      <c r="R86" s="1210">
        <v>121</v>
      </c>
      <c r="S86" s="713">
        <v>124</v>
      </c>
      <c r="T86" s="714">
        <v>124</v>
      </c>
    </row>
    <row r="87" spans="1:20" ht="41.25">
      <c r="A87" s="3499"/>
      <c r="B87" s="3502"/>
      <c r="C87" s="2366"/>
      <c r="D87" s="2367"/>
      <c r="E87" s="2188"/>
      <c r="F87" s="3411"/>
      <c r="G87" s="3402"/>
      <c r="H87" s="3320"/>
      <c r="I87" s="3320"/>
      <c r="J87" s="2189"/>
      <c r="K87" s="2373"/>
      <c r="L87" s="2374"/>
      <c r="M87" s="2375"/>
      <c r="N87" s="2376"/>
      <c r="O87" s="372"/>
      <c r="P87" s="2191"/>
      <c r="Q87" s="2372" t="s">
        <v>529</v>
      </c>
      <c r="R87" s="1211">
        <v>1300</v>
      </c>
      <c r="S87" s="1211">
        <v>1300</v>
      </c>
      <c r="T87" s="1212">
        <v>1300</v>
      </c>
    </row>
    <row r="88" spans="1:20" ht="63.75">
      <c r="A88" s="3499"/>
      <c r="B88" s="3502"/>
      <c r="C88" s="2366"/>
      <c r="D88" s="2367"/>
      <c r="E88" s="2188"/>
      <c r="F88" s="3411"/>
      <c r="G88" s="2223" t="s">
        <v>530</v>
      </c>
      <c r="H88" s="3320"/>
      <c r="I88" s="3320"/>
      <c r="J88" s="2196"/>
      <c r="K88" s="2373"/>
      <c r="L88" s="2374"/>
      <c r="M88" s="2375"/>
      <c r="N88" s="2376"/>
      <c r="O88" s="372"/>
      <c r="P88" s="2191"/>
      <c r="Q88" s="2377" t="s">
        <v>531</v>
      </c>
      <c r="R88" s="1213">
        <v>500</v>
      </c>
      <c r="S88" s="712">
        <v>300</v>
      </c>
      <c r="T88" s="715">
        <v>300</v>
      </c>
    </row>
    <row r="89" spans="1:20" ht="38.25">
      <c r="A89" s="3499"/>
      <c r="B89" s="3502"/>
      <c r="C89" s="2366"/>
      <c r="D89" s="2367"/>
      <c r="E89" s="2188"/>
      <c r="F89" s="3411"/>
      <c r="G89" s="2378"/>
      <c r="H89" s="3320"/>
      <c r="I89" s="3320"/>
      <c r="J89" s="2196"/>
      <c r="K89" s="2373"/>
      <c r="L89" s="2374"/>
      <c r="M89" s="2375"/>
      <c r="N89" s="2376"/>
      <c r="O89" s="372"/>
      <c r="P89" s="2191"/>
      <c r="Q89" s="2372" t="s">
        <v>532</v>
      </c>
      <c r="R89" s="1210">
        <v>571</v>
      </c>
      <c r="S89" s="713">
        <v>571</v>
      </c>
      <c r="T89" s="2277">
        <v>571</v>
      </c>
    </row>
    <row r="90" spans="1:20" ht="54">
      <c r="A90" s="3499"/>
      <c r="B90" s="3502"/>
      <c r="C90" s="2366"/>
      <c r="D90" s="2367"/>
      <c r="E90" s="2188"/>
      <c r="F90" s="3411"/>
      <c r="G90" s="2223" t="s">
        <v>533</v>
      </c>
      <c r="H90" s="3320"/>
      <c r="I90" s="3320"/>
      <c r="J90" s="2196"/>
      <c r="K90" s="2373"/>
      <c r="L90" s="2374"/>
      <c r="M90" s="2375"/>
      <c r="N90" s="2376"/>
      <c r="O90" s="372"/>
      <c r="P90" s="2191"/>
      <c r="Q90" s="2372" t="s">
        <v>534</v>
      </c>
      <c r="R90" s="713">
        <v>468.5</v>
      </c>
      <c r="S90" s="713">
        <v>468.5</v>
      </c>
      <c r="T90" s="2379">
        <v>468.5</v>
      </c>
    </row>
    <row r="91" spans="1:20" ht="26.45" customHeight="1">
      <c r="A91" s="3499"/>
      <c r="B91" s="3502"/>
      <c r="C91" s="2366"/>
      <c r="D91" s="2367"/>
      <c r="E91" s="2188"/>
      <c r="F91" s="3411"/>
      <c r="G91" s="3400" t="s">
        <v>535</v>
      </c>
      <c r="H91" s="3320"/>
      <c r="I91" s="3320"/>
      <c r="J91" s="2196"/>
      <c r="K91" s="2373"/>
      <c r="L91" s="2374"/>
      <c r="M91" s="2375"/>
      <c r="N91" s="2376"/>
      <c r="O91" s="372"/>
      <c r="P91" s="2191"/>
      <c r="Q91" s="2372" t="s">
        <v>536</v>
      </c>
      <c r="R91" s="2380">
        <v>3</v>
      </c>
      <c r="S91" s="2279">
        <v>3</v>
      </c>
      <c r="T91" s="2381">
        <v>3</v>
      </c>
    </row>
    <row r="92" spans="1:20" ht="25.5">
      <c r="A92" s="3499"/>
      <c r="B92" s="3502"/>
      <c r="C92" s="2366"/>
      <c r="D92" s="2367"/>
      <c r="E92" s="2188"/>
      <c r="F92" s="3411"/>
      <c r="G92" s="3401"/>
      <c r="H92" s="3320"/>
      <c r="I92" s="3320"/>
      <c r="J92" s="2196"/>
      <c r="K92" s="2373"/>
      <c r="L92" s="2374"/>
      <c r="M92" s="2375"/>
      <c r="N92" s="2376"/>
      <c r="O92" s="372"/>
      <c r="P92" s="2191"/>
      <c r="Q92" s="2372" t="s">
        <v>537</v>
      </c>
      <c r="R92" s="2380">
        <v>2</v>
      </c>
      <c r="S92" s="2279">
        <v>2</v>
      </c>
      <c r="T92" s="2382">
        <v>2</v>
      </c>
    </row>
    <row r="93" spans="1:20" ht="25.5">
      <c r="A93" s="3499"/>
      <c r="B93" s="3502"/>
      <c r="C93" s="2366"/>
      <c r="D93" s="2367"/>
      <c r="E93" s="2188"/>
      <c r="F93" s="3411"/>
      <c r="G93" s="3401"/>
      <c r="H93" s="3320"/>
      <c r="I93" s="3320"/>
      <c r="J93" s="2196"/>
      <c r="K93" s="2373"/>
      <c r="L93" s="2374"/>
      <c r="M93" s="2375"/>
      <c r="N93" s="2376"/>
      <c r="O93" s="372"/>
      <c r="P93" s="2191"/>
      <c r="Q93" s="2372" t="s">
        <v>538</v>
      </c>
      <c r="R93" s="2380">
        <v>3</v>
      </c>
      <c r="S93" s="2279">
        <v>3</v>
      </c>
      <c r="T93" s="2381">
        <v>3</v>
      </c>
    </row>
    <row r="94" spans="1:20" ht="25.5">
      <c r="A94" s="3499"/>
      <c r="B94" s="3502"/>
      <c r="C94" s="2366"/>
      <c r="D94" s="2367"/>
      <c r="E94" s="2188"/>
      <c r="F94" s="3411"/>
      <c r="G94" s="3401"/>
      <c r="H94" s="3320"/>
      <c r="I94" s="3320"/>
      <c r="J94" s="2196"/>
      <c r="K94" s="2373"/>
      <c r="L94" s="2374"/>
      <c r="M94" s="2375"/>
      <c r="N94" s="2376"/>
      <c r="O94" s="372"/>
      <c r="P94" s="2191"/>
      <c r="Q94" s="2372" t="s">
        <v>539</v>
      </c>
      <c r="R94" s="2380">
        <v>45</v>
      </c>
      <c r="S94" s="2279">
        <v>45</v>
      </c>
      <c r="T94" s="2382">
        <v>45</v>
      </c>
    </row>
    <row r="95" spans="1:20" ht="25.5">
      <c r="A95" s="3499"/>
      <c r="B95" s="3502"/>
      <c r="C95" s="2366"/>
      <c r="D95" s="2367"/>
      <c r="E95" s="2188"/>
      <c r="F95" s="3411"/>
      <c r="G95" s="3401"/>
      <c r="H95" s="3320"/>
      <c r="I95" s="3320"/>
      <c r="J95" s="2196"/>
      <c r="K95" s="2373"/>
      <c r="L95" s="2374"/>
      <c r="M95" s="2375"/>
      <c r="N95" s="2376"/>
      <c r="O95" s="372"/>
      <c r="P95" s="2191"/>
      <c r="Q95" s="2372" t="s">
        <v>540</v>
      </c>
      <c r="R95" s="2380">
        <v>50</v>
      </c>
      <c r="S95" s="2279">
        <v>50</v>
      </c>
      <c r="T95" s="2381">
        <v>50</v>
      </c>
    </row>
    <row r="96" spans="1:20" ht="25.5">
      <c r="A96" s="3499"/>
      <c r="B96" s="3502"/>
      <c r="C96" s="2366"/>
      <c r="D96" s="2367"/>
      <c r="E96" s="2188"/>
      <c r="F96" s="3411"/>
      <c r="G96" s="3402"/>
      <c r="H96" s="3320"/>
      <c r="I96" s="3320"/>
      <c r="J96" s="2196"/>
      <c r="K96" s="2373"/>
      <c r="L96" s="2374"/>
      <c r="M96" s="2375"/>
      <c r="N96" s="2376"/>
      <c r="O96" s="372"/>
      <c r="P96" s="2191"/>
      <c r="Q96" s="2377" t="s">
        <v>541</v>
      </c>
      <c r="R96" s="2383">
        <v>3</v>
      </c>
      <c r="S96" s="2384">
        <v>3</v>
      </c>
      <c r="T96" s="2385">
        <v>3</v>
      </c>
    </row>
    <row r="97" spans="1:20" ht="26.45" customHeight="1">
      <c r="A97" s="3499"/>
      <c r="B97" s="3502"/>
      <c r="C97" s="2366"/>
      <c r="D97" s="2367"/>
      <c r="E97" s="2188"/>
      <c r="F97" s="3411"/>
      <c r="G97" s="3400" t="s">
        <v>542</v>
      </c>
      <c r="H97" s="3320"/>
      <c r="I97" s="3320"/>
      <c r="J97" s="2196"/>
      <c r="K97" s="2373"/>
      <c r="L97" s="2374"/>
      <c r="M97" s="2375"/>
      <c r="N97" s="2376"/>
      <c r="O97" s="372"/>
      <c r="P97" s="2191"/>
      <c r="Q97" s="2372" t="s">
        <v>543</v>
      </c>
      <c r="R97" s="2380">
        <v>2</v>
      </c>
      <c r="S97" s="2279">
        <v>4</v>
      </c>
      <c r="T97" s="2386">
        <v>4</v>
      </c>
    </row>
    <row r="98" spans="1:20" ht="25.5">
      <c r="A98" s="3499"/>
      <c r="B98" s="3502"/>
      <c r="C98" s="2366"/>
      <c r="D98" s="2367"/>
      <c r="E98" s="2188"/>
      <c r="F98" s="3411"/>
      <c r="G98" s="3402"/>
      <c r="H98" s="3320"/>
      <c r="I98" s="3320"/>
      <c r="J98" s="2196"/>
      <c r="K98" s="2373"/>
      <c r="L98" s="2374"/>
      <c r="M98" s="2375"/>
      <c r="N98" s="2376"/>
      <c r="O98" s="372"/>
      <c r="P98" s="2191"/>
      <c r="Q98" s="2377" t="s">
        <v>544</v>
      </c>
      <c r="R98" s="2387">
        <v>21</v>
      </c>
      <c r="S98" s="2380">
        <v>25</v>
      </c>
      <c r="T98" s="2386">
        <v>29</v>
      </c>
    </row>
    <row r="99" spans="1:20" ht="26.45" customHeight="1">
      <c r="A99" s="3499"/>
      <c r="B99" s="3502"/>
      <c r="C99" s="2366"/>
      <c r="D99" s="2367"/>
      <c r="E99" s="2188"/>
      <c r="F99" s="3411"/>
      <c r="G99" s="3400" t="s">
        <v>545</v>
      </c>
      <c r="H99" s="3320"/>
      <c r="I99" s="3320"/>
      <c r="J99" s="2196"/>
      <c r="K99" s="2373"/>
      <c r="L99" s="2374"/>
      <c r="M99" s="2375"/>
      <c r="N99" s="2376"/>
      <c r="O99" s="372"/>
      <c r="P99" s="2191"/>
      <c r="Q99" s="2388" t="s">
        <v>546</v>
      </c>
      <c r="R99" s="2389">
        <v>60</v>
      </c>
      <c r="S99" s="2380">
        <v>60</v>
      </c>
      <c r="T99" s="2386">
        <v>60</v>
      </c>
    </row>
    <row r="100" spans="1:20" ht="38.25">
      <c r="A100" s="3499"/>
      <c r="B100" s="3502"/>
      <c r="C100" s="2366"/>
      <c r="D100" s="2367"/>
      <c r="E100" s="2188"/>
      <c r="F100" s="3411"/>
      <c r="G100" s="3401"/>
      <c r="H100" s="3320"/>
      <c r="I100" s="3320"/>
      <c r="J100" s="2196"/>
      <c r="K100" s="2373"/>
      <c r="L100" s="2374"/>
      <c r="M100" s="2375"/>
      <c r="N100" s="2376"/>
      <c r="O100" s="372"/>
      <c r="P100" s="2191"/>
      <c r="Q100" s="2388" t="s">
        <v>547</v>
      </c>
      <c r="R100" s="2380">
        <v>60</v>
      </c>
      <c r="S100" s="2380">
        <v>60</v>
      </c>
      <c r="T100" s="2386">
        <v>60</v>
      </c>
    </row>
    <row r="101" spans="1:20" ht="28.5">
      <c r="A101" s="3499"/>
      <c r="B101" s="3502"/>
      <c r="C101" s="2366"/>
      <c r="D101" s="2367"/>
      <c r="E101" s="2188"/>
      <c r="F101" s="3411"/>
      <c r="G101" s="3401"/>
      <c r="H101" s="3320"/>
      <c r="I101" s="3320"/>
      <c r="J101" s="2196"/>
      <c r="K101" s="2373"/>
      <c r="L101" s="2374"/>
      <c r="M101" s="2375"/>
      <c r="N101" s="2376"/>
      <c r="O101" s="372"/>
      <c r="P101" s="2191"/>
      <c r="Q101" s="2388" t="s">
        <v>548</v>
      </c>
      <c r="R101" s="2380">
        <v>280</v>
      </c>
      <c r="S101" s="2380">
        <v>300</v>
      </c>
      <c r="T101" s="2386">
        <v>300</v>
      </c>
    </row>
    <row r="102" spans="1:20" ht="51">
      <c r="A102" s="3499"/>
      <c r="B102" s="3502"/>
      <c r="C102" s="2366"/>
      <c r="D102" s="2367"/>
      <c r="E102" s="2188"/>
      <c r="F102" s="3411"/>
      <c r="G102" s="3401"/>
      <c r="H102" s="3320"/>
      <c r="I102" s="3320"/>
      <c r="J102" s="2196"/>
      <c r="K102" s="2373"/>
      <c r="L102" s="2374"/>
      <c r="M102" s="2375"/>
      <c r="N102" s="2376"/>
      <c r="O102" s="372"/>
      <c r="P102" s="2191"/>
      <c r="Q102" s="2388" t="s">
        <v>549</v>
      </c>
      <c r="R102" s="2380">
        <v>15</v>
      </c>
      <c r="S102" s="2380">
        <v>15</v>
      </c>
      <c r="T102" s="2386">
        <v>15</v>
      </c>
    </row>
    <row r="103" spans="1:20" ht="38.25">
      <c r="A103" s="3499"/>
      <c r="B103" s="3502"/>
      <c r="C103" s="2366"/>
      <c r="D103" s="2367"/>
      <c r="E103" s="2188"/>
      <c r="F103" s="3411"/>
      <c r="G103" s="3402"/>
      <c r="H103" s="3320"/>
      <c r="I103" s="3320"/>
      <c r="J103" s="2196"/>
      <c r="K103" s="2373"/>
      <c r="L103" s="2374"/>
      <c r="M103" s="2375"/>
      <c r="N103" s="2376"/>
      <c r="O103" s="372"/>
      <c r="P103" s="2191"/>
      <c r="Q103" s="2390" t="s">
        <v>550</v>
      </c>
      <c r="R103" s="2391">
        <v>4</v>
      </c>
      <c r="S103" s="2392">
        <v>4</v>
      </c>
      <c r="T103" s="2393">
        <v>4</v>
      </c>
    </row>
    <row r="104" spans="1:20" ht="38.25">
      <c r="A104" s="3499"/>
      <c r="B104" s="3502"/>
      <c r="C104" s="2366"/>
      <c r="D104" s="2367"/>
      <c r="E104" s="2188"/>
      <c r="F104" s="3411"/>
      <c r="G104" s="2223" t="s">
        <v>551</v>
      </c>
      <c r="H104" s="3320"/>
      <c r="I104" s="3320"/>
      <c r="J104" s="2196"/>
      <c r="K104" s="2373"/>
      <c r="L104" s="2374"/>
      <c r="M104" s="2375"/>
      <c r="N104" s="2376"/>
      <c r="O104" s="372"/>
      <c r="P104" s="2191"/>
      <c r="Q104" s="2388" t="s">
        <v>552</v>
      </c>
      <c r="R104" s="1210" t="s">
        <v>41</v>
      </c>
      <c r="S104" s="2394" t="s">
        <v>41</v>
      </c>
      <c r="T104" s="2277" t="s">
        <v>41</v>
      </c>
    </row>
    <row r="105" spans="1:20" ht="51">
      <c r="A105" s="3499"/>
      <c r="B105" s="3502"/>
      <c r="C105" s="2366"/>
      <c r="D105" s="2367"/>
      <c r="E105" s="2188"/>
      <c r="F105" s="3411"/>
      <c r="G105" s="2223" t="s">
        <v>553</v>
      </c>
      <c r="H105" s="3320"/>
      <c r="I105" s="3320"/>
      <c r="J105" s="2196"/>
      <c r="K105" s="2192"/>
      <c r="L105" s="2374"/>
      <c r="M105" s="2375"/>
      <c r="N105" s="2395"/>
      <c r="O105" s="372"/>
      <c r="P105" s="2191"/>
      <c r="Q105" s="2388" t="s">
        <v>554</v>
      </c>
      <c r="R105" s="1210" t="s">
        <v>555</v>
      </c>
      <c r="S105" s="1210" t="s">
        <v>555</v>
      </c>
      <c r="T105" s="2277" t="s">
        <v>555</v>
      </c>
    </row>
    <row r="106" spans="1:20" ht="38.25">
      <c r="A106" s="3499"/>
      <c r="B106" s="3502"/>
      <c r="C106" s="2366"/>
      <c r="D106" s="2367"/>
      <c r="E106" s="2188"/>
      <c r="F106" s="3411"/>
      <c r="G106" s="3518" t="s">
        <v>556</v>
      </c>
      <c r="H106" s="3320"/>
      <c r="I106" s="3320"/>
      <c r="J106" s="2196"/>
      <c r="K106" s="2192"/>
      <c r="L106" s="2374"/>
      <c r="M106" s="2375"/>
      <c r="N106" s="2395"/>
      <c r="O106" s="372"/>
      <c r="P106" s="2191"/>
      <c r="Q106" s="2388" t="s">
        <v>557</v>
      </c>
      <c r="R106" s="1210">
        <v>400</v>
      </c>
      <c r="S106" s="1210">
        <v>400</v>
      </c>
      <c r="T106" s="2277">
        <v>400</v>
      </c>
    </row>
    <row r="107" spans="1:20" ht="38.25">
      <c r="A107" s="3499"/>
      <c r="B107" s="3502"/>
      <c r="C107" s="2366"/>
      <c r="D107" s="2367"/>
      <c r="E107" s="2188"/>
      <c r="F107" s="3411"/>
      <c r="G107" s="3519"/>
      <c r="H107" s="3320"/>
      <c r="I107" s="3320"/>
      <c r="J107" s="2196"/>
      <c r="K107" s="2192"/>
      <c r="L107" s="2374"/>
      <c r="M107" s="2375"/>
      <c r="N107" s="2395"/>
      <c r="O107" s="372"/>
      <c r="P107" s="2191"/>
      <c r="Q107" s="2388" t="s">
        <v>558</v>
      </c>
      <c r="R107" s="1210">
        <v>9000</v>
      </c>
      <c r="S107" s="1210">
        <v>9000</v>
      </c>
      <c r="T107" s="2277">
        <v>9000</v>
      </c>
    </row>
    <row r="108" spans="1:20" ht="64.5" thickBot="1">
      <c r="A108" s="3499"/>
      <c r="B108" s="3502"/>
      <c r="C108" s="2366"/>
      <c r="D108" s="2367"/>
      <c r="E108" s="2188"/>
      <c r="F108" s="3411"/>
      <c r="G108" s="2396" t="s">
        <v>559</v>
      </c>
      <c r="H108" s="3320"/>
      <c r="I108" s="3320"/>
      <c r="J108" s="2196"/>
      <c r="K108" s="2192"/>
      <c r="L108" s="2374"/>
      <c r="M108" s="2375"/>
      <c r="N108" s="2395"/>
      <c r="O108" s="372"/>
      <c r="P108" s="2202"/>
      <c r="Q108" s="2397" t="s">
        <v>560</v>
      </c>
      <c r="R108" s="2398" t="s">
        <v>66</v>
      </c>
      <c r="S108" s="2399" t="s">
        <v>66</v>
      </c>
      <c r="T108" s="2400">
        <v>0</v>
      </c>
    </row>
    <row r="109" spans="1:20" ht="13.5" thickBot="1">
      <c r="A109" s="3500"/>
      <c r="B109" s="3503"/>
      <c r="C109" s="2401"/>
      <c r="D109" s="2402"/>
      <c r="E109" s="2206"/>
      <c r="F109" s="3412"/>
      <c r="G109" s="2284"/>
      <c r="H109" s="3321"/>
      <c r="I109" s="3321"/>
      <c r="J109" s="373" t="s">
        <v>12</v>
      </c>
      <c r="K109" s="374">
        <f t="shared" ref="K109:P109" si="8">K78+K79+K80</f>
        <v>2931.99</v>
      </c>
      <c r="L109" s="374">
        <f t="shared" si="8"/>
        <v>2881.99</v>
      </c>
      <c r="M109" s="374">
        <f t="shared" si="8"/>
        <v>0</v>
      </c>
      <c r="N109" s="374">
        <f t="shared" si="8"/>
        <v>50</v>
      </c>
      <c r="O109" s="374">
        <f t="shared" si="8"/>
        <v>2500</v>
      </c>
      <c r="P109" s="374">
        <f t="shared" si="8"/>
        <v>2500</v>
      </c>
      <c r="Q109" s="2403"/>
      <c r="R109" s="2404"/>
      <c r="S109" s="2405"/>
      <c r="T109" s="2406"/>
    </row>
    <row r="110" spans="1:20" ht="13.15" customHeight="1">
      <c r="A110" s="3498" t="s">
        <v>11</v>
      </c>
      <c r="B110" s="3501" t="s">
        <v>34</v>
      </c>
      <c r="C110" s="3504" t="s">
        <v>163</v>
      </c>
      <c r="D110" s="3507"/>
      <c r="E110" s="3415"/>
      <c r="F110" s="3415"/>
      <c r="G110" s="3510" t="s">
        <v>561</v>
      </c>
      <c r="H110" s="3322" t="s">
        <v>40</v>
      </c>
      <c r="I110" s="3513" t="s">
        <v>129</v>
      </c>
      <c r="J110" s="2252" t="s">
        <v>36</v>
      </c>
      <c r="K110" s="2407">
        <f>L110+N110</f>
        <v>5</v>
      </c>
      <c r="L110" s="2408">
        <v>5</v>
      </c>
      <c r="M110" s="2409"/>
      <c r="N110" s="2410">
        <v>0</v>
      </c>
      <c r="O110" s="2411">
        <v>8</v>
      </c>
      <c r="P110" s="2411">
        <v>9</v>
      </c>
      <c r="Q110" s="3429" t="s">
        <v>562</v>
      </c>
      <c r="R110" s="3435">
        <v>150</v>
      </c>
      <c r="S110" s="3435">
        <v>150</v>
      </c>
      <c r="T110" s="3438">
        <v>150</v>
      </c>
    </row>
    <row r="111" spans="1:20" s="33" customFormat="1" ht="13.5" thickBot="1">
      <c r="A111" s="3499"/>
      <c r="B111" s="3502"/>
      <c r="C111" s="3505"/>
      <c r="D111" s="3508"/>
      <c r="E111" s="3416"/>
      <c r="F111" s="3416"/>
      <c r="G111" s="3511"/>
      <c r="H111" s="3320"/>
      <c r="I111" s="3514"/>
      <c r="J111" s="2164" t="s">
        <v>403</v>
      </c>
      <c r="K111" s="2412">
        <f>L111+N111</f>
        <v>0.34</v>
      </c>
      <c r="L111" s="2413">
        <v>0.34</v>
      </c>
      <c r="M111" s="2414"/>
      <c r="N111" s="2395"/>
      <c r="O111" s="2415"/>
      <c r="P111" s="2416"/>
      <c r="Q111" s="3430"/>
      <c r="R111" s="3436"/>
      <c r="S111" s="3436"/>
      <c r="T111" s="3439"/>
    </row>
    <row r="112" spans="1:20" ht="45" customHeight="1" thickBot="1">
      <c r="A112" s="3500"/>
      <c r="B112" s="3503"/>
      <c r="C112" s="3506"/>
      <c r="D112" s="3509"/>
      <c r="E112" s="3417"/>
      <c r="F112" s="3417"/>
      <c r="G112" s="3512"/>
      <c r="H112" s="3321"/>
      <c r="I112" s="3515"/>
      <c r="J112" s="373" t="s">
        <v>12</v>
      </c>
      <c r="K112" s="739">
        <f t="shared" ref="K112:P112" si="9">K110+K111</f>
        <v>5.34</v>
      </c>
      <c r="L112" s="739">
        <f t="shared" si="9"/>
        <v>5.34</v>
      </c>
      <c r="M112" s="624">
        <f t="shared" si="9"/>
        <v>0</v>
      </c>
      <c r="N112" s="624">
        <f t="shared" si="9"/>
        <v>0</v>
      </c>
      <c r="O112" s="624">
        <f t="shared" si="9"/>
        <v>8</v>
      </c>
      <c r="P112" s="624">
        <f t="shared" si="9"/>
        <v>9</v>
      </c>
      <c r="Q112" s="3431"/>
      <c r="R112" s="3437"/>
      <c r="S112" s="3437"/>
      <c r="T112" s="3440"/>
    </row>
    <row r="113" spans="1:20" ht="13.5" thickBot="1">
      <c r="A113" s="316" t="s">
        <v>11</v>
      </c>
      <c r="B113" s="309" t="s">
        <v>34</v>
      </c>
      <c r="C113" s="310"/>
      <c r="D113" s="375"/>
      <c r="E113" s="375"/>
      <c r="F113" s="3525" t="s">
        <v>14</v>
      </c>
      <c r="G113" s="3390"/>
      <c r="H113" s="3390"/>
      <c r="I113" s="3390"/>
      <c r="J113" s="3391"/>
      <c r="K113" s="376">
        <f>K73+K77+K75+K109+K112</f>
        <v>3112.88</v>
      </c>
      <c r="L113" s="376">
        <f>L73+L77+L75+L109+L112</f>
        <v>3018.33</v>
      </c>
      <c r="M113" s="376">
        <f>M73+M77+M75+M109+M112</f>
        <v>0</v>
      </c>
      <c r="N113" s="376">
        <f>N73+N77+N75+N109+N112</f>
        <v>94.55</v>
      </c>
      <c r="O113" s="376">
        <f>O73+O77+O75+O109+O112</f>
        <v>2508</v>
      </c>
      <c r="P113" s="376">
        <f>P73+P77+P109+P112</f>
        <v>2509</v>
      </c>
      <c r="Q113" s="377"/>
      <c r="R113" s="367"/>
      <c r="S113" s="367"/>
      <c r="T113" s="368"/>
    </row>
    <row r="114" spans="1:20" ht="13.5" thickBot="1">
      <c r="A114" s="316" t="s">
        <v>11</v>
      </c>
      <c r="B114" s="309" t="s">
        <v>35</v>
      </c>
      <c r="C114" s="3392" t="s">
        <v>563</v>
      </c>
      <c r="D114" s="3392"/>
      <c r="E114" s="3392"/>
      <c r="F114" s="3392"/>
      <c r="G114" s="3392"/>
      <c r="H114" s="3392"/>
      <c r="I114" s="3392"/>
      <c r="J114" s="3392"/>
      <c r="K114" s="3392"/>
      <c r="L114" s="3392"/>
      <c r="M114" s="3392"/>
      <c r="N114" s="3392"/>
      <c r="O114" s="3392"/>
      <c r="P114" s="3392"/>
      <c r="Q114" s="3392"/>
      <c r="R114" s="3392"/>
      <c r="S114" s="3392"/>
      <c r="T114" s="3393"/>
    </row>
    <row r="115" spans="1:20" ht="77.25" thickBot="1">
      <c r="A115" s="308"/>
      <c r="B115" s="2364"/>
      <c r="C115" s="2417"/>
      <c r="D115" s="2417"/>
      <c r="E115" s="2417"/>
      <c r="F115" s="2417"/>
      <c r="G115" s="2417"/>
      <c r="H115" s="2417"/>
      <c r="I115" s="2417"/>
      <c r="J115" s="2417"/>
      <c r="K115" s="2417"/>
      <c r="L115" s="2417"/>
      <c r="M115" s="2417"/>
      <c r="N115" s="2417"/>
      <c r="O115" s="2417"/>
      <c r="P115" s="2417"/>
      <c r="Q115" s="716" t="s">
        <v>564</v>
      </c>
      <c r="R115" s="717">
        <v>5</v>
      </c>
      <c r="S115" s="717">
        <v>8</v>
      </c>
      <c r="T115" s="718">
        <v>10</v>
      </c>
    </row>
    <row r="116" spans="1:20" ht="13.9" customHeight="1" thickBot="1">
      <c r="A116" s="3498" t="s">
        <v>11</v>
      </c>
      <c r="B116" s="3501" t="s">
        <v>35</v>
      </c>
      <c r="C116" s="2363" t="s">
        <v>565</v>
      </c>
      <c r="D116" s="2418"/>
      <c r="E116" s="2235"/>
      <c r="F116" s="3516"/>
      <c r="G116" s="3526" t="s">
        <v>566</v>
      </c>
      <c r="H116" s="3322" t="s">
        <v>40</v>
      </c>
      <c r="I116" s="3322" t="s">
        <v>129</v>
      </c>
      <c r="J116" s="2252" t="s">
        <v>36</v>
      </c>
      <c r="K116" s="2419">
        <f>L116+N116</f>
        <v>170</v>
      </c>
      <c r="L116" s="2419">
        <v>170</v>
      </c>
      <c r="M116" s="2420"/>
      <c r="N116" s="2421">
        <v>0</v>
      </c>
      <c r="O116" s="2419">
        <v>196</v>
      </c>
      <c r="P116" s="2422">
        <v>196</v>
      </c>
      <c r="Q116" s="2423" t="s">
        <v>567</v>
      </c>
      <c r="R116" s="2424">
        <v>52</v>
      </c>
      <c r="S116" s="2425">
        <v>48</v>
      </c>
      <c r="T116" s="2426">
        <v>48</v>
      </c>
    </row>
    <row r="117" spans="1:20" ht="36.6" customHeight="1" thickBot="1">
      <c r="A117" s="3500"/>
      <c r="B117" s="3503"/>
      <c r="C117" s="2401"/>
      <c r="D117" s="2427"/>
      <c r="E117" s="2249"/>
      <c r="F117" s="3412"/>
      <c r="G117" s="3527"/>
      <c r="H117" s="3321"/>
      <c r="I117" s="3321"/>
      <c r="J117" s="373" t="s">
        <v>12</v>
      </c>
      <c r="K117" s="374">
        <f t="shared" ref="K117:P117" si="10">SUM(K116:K116)</f>
        <v>170</v>
      </c>
      <c r="L117" s="379">
        <f t="shared" si="10"/>
        <v>170</v>
      </c>
      <c r="M117" s="379">
        <f t="shared" si="10"/>
        <v>0</v>
      </c>
      <c r="N117" s="380">
        <f t="shared" si="10"/>
        <v>0</v>
      </c>
      <c r="O117" s="381">
        <f t="shared" si="10"/>
        <v>196</v>
      </c>
      <c r="P117" s="381">
        <f t="shared" si="10"/>
        <v>196</v>
      </c>
      <c r="Q117" s="2428"/>
      <c r="R117" s="2429"/>
      <c r="S117" s="2429"/>
      <c r="T117" s="2209"/>
    </row>
    <row r="118" spans="1:20" ht="38.25">
      <c r="A118" s="3528" t="s">
        <v>11</v>
      </c>
      <c r="B118" s="3530" t="s">
        <v>35</v>
      </c>
      <c r="C118" s="2430" t="s">
        <v>568</v>
      </c>
      <c r="D118" s="2235"/>
      <c r="E118" s="2235"/>
      <c r="F118" s="3534"/>
      <c r="G118" s="3520" t="s">
        <v>569</v>
      </c>
      <c r="H118" s="3523" t="s">
        <v>40</v>
      </c>
      <c r="I118" s="3523" t="s">
        <v>129</v>
      </c>
      <c r="J118" s="2431" t="s">
        <v>36</v>
      </c>
      <c r="K118" s="2432">
        <f>L118+N118</f>
        <v>4</v>
      </c>
      <c r="L118" s="2410">
        <v>4</v>
      </c>
      <c r="M118" s="2408"/>
      <c r="N118" s="2410">
        <v>0</v>
      </c>
      <c r="O118" s="2411">
        <v>4</v>
      </c>
      <c r="P118" s="2411">
        <v>4</v>
      </c>
      <c r="Q118" s="2433" t="s">
        <v>570</v>
      </c>
      <c r="R118" s="2434">
        <v>5</v>
      </c>
      <c r="S118" s="2434">
        <v>5</v>
      </c>
      <c r="T118" s="2435">
        <v>5</v>
      </c>
    </row>
    <row r="119" spans="1:20" ht="38.25">
      <c r="A119" s="3499"/>
      <c r="B119" s="3502"/>
      <c r="C119" s="2436"/>
      <c r="D119" s="2242"/>
      <c r="E119" s="2242"/>
      <c r="F119" s="3535"/>
      <c r="G119" s="3521"/>
      <c r="H119" s="3320"/>
      <c r="I119" s="3320"/>
      <c r="J119" s="2164"/>
      <c r="K119" s="2437"/>
      <c r="L119" s="2374"/>
      <c r="M119" s="2437"/>
      <c r="N119" s="2395"/>
      <c r="O119" s="2415"/>
      <c r="P119" s="2415"/>
      <c r="Q119" s="2438" t="s">
        <v>571</v>
      </c>
      <c r="R119" s="2198">
        <v>5</v>
      </c>
      <c r="S119" s="2198">
        <v>5</v>
      </c>
      <c r="T119" s="1212">
        <v>5</v>
      </c>
    </row>
    <row r="120" spans="1:20" ht="14.45" customHeight="1" thickBot="1">
      <c r="A120" s="3529"/>
      <c r="B120" s="3531"/>
      <c r="C120" s="2439"/>
      <c r="D120" s="2249"/>
      <c r="E120" s="2249"/>
      <c r="F120" s="3536"/>
      <c r="G120" s="3522"/>
      <c r="H120" s="3524"/>
      <c r="I120" s="3524"/>
      <c r="J120" s="382" t="s">
        <v>12</v>
      </c>
      <c r="K120" s="383">
        <f t="shared" ref="K120:P120" si="11">SUM(K118:K118)</f>
        <v>4</v>
      </c>
      <c r="L120" s="383">
        <f t="shared" si="11"/>
        <v>4</v>
      </c>
      <c r="M120" s="383">
        <f t="shared" si="11"/>
        <v>0</v>
      </c>
      <c r="N120" s="383">
        <f t="shared" si="11"/>
        <v>0</v>
      </c>
      <c r="O120" s="384">
        <f t="shared" si="11"/>
        <v>4</v>
      </c>
      <c r="P120" s="384">
        <f t="shared" si="11"/>
        <v>4</v>
      </c>
      <c r="Q120" s="2440"/>
      <c r="R120" s="2441"/>
      <c r="S120" s="2441"/>
      <c r="T120" s="2442"/>
    </row>
    <row r="121" spans="1:20" ht="13.15" customHeight="1">
      <c r="A121" s="3528" t="s">
        <v>11</v>
      </c>
      <c r="B121" s="3530" t="s">
        <v>35</v>
      </c>
      <c r="C121" s="3532" t="s">
        <v>572</v>
      </c>
      <c r="D121" s="3415"/>
      <c r="E121" s="3415"/>
      <c r="F121" s="3316"/>
      <c r="G121" s="3540" t="s">
        <v>573</v>
      </c>
      <c r="H121" s="3523" t="s">
        <v>40</v>
      </c>
      <c r="I121" s="3523" t="s">
        <v>284</v>
      </c>
      <c r="J121" s="2443" t="s">
        <v>36</v>
      </c>
      <c r="K121" s="2444">
        <f>L121+N121</f>
        <v>14</v>
      </c>
      <c r="L121" s="2444">
        <v>14</v>
      </c>
      <c r="M121" s="2445"/>
      <c r="N121" s="2240">
        <v>0</v>
      </c>
      <c r="O121" s="2241">
        <v>14</v>
      </c>
      <c r="P121" s="2241">
        <v>14</v>
      </c>
      <c r="Q121" s="3542" t="s">
        <v>574</v>
      </c>
      <c r="R121" s="3435">
        <v>10</v>
      </c>
      <c r="S121" s="3435">
        <v>10</v>
      </c>
      <c r="T121" s="3537">
        <v>10</v>
      </c>
    </row>
    <row r="122" spans="1:20" ht="37.9" customHeight="1" thickBot="1">
      <c r="A122" s="3529"/>
      <c r="B122" s="3531"/>
      <c r="C122" s="3533"/>
      <c r="D122" s="3417"/>
      <c r="E122" s="3417"/>
      <c r="F122" s="3317"/>
      <c r="G122" s="3541"/>
      <c r="H122" s="3524"/>
      <c r="I122" s="3524"/>
      <c r="J122" s="796" t="s">
        <v>12</v>
      </c>
      <c r="K122" s="385">
        <f t="shared" ref="K122:P122" si="12">SUM(K121:K121)</f>
        <v>14</v>
      </c>
      <c r="L122" s="385">
        <f t="shared" si="12"/>
        <v>14</v>
      </c>
      <c r="M122" s="385">
        <f t="shared" si="12"/>
        <v>0</v>
      </c>
      <c r="N122" s="385">
        <f t="shared" si="12"/>
        <v>0</v>
      </c>
      <c r="O122" s="386">
        <f t="shared" si="12"/>
        <v>14</v>
      </c>
      <c r="P122" s="386">
        <f t="shared" si="12"/>
        <v>14</v>
      </c>
      <c r="Q122" s="3543"/>
      <c r="R122" s="3437"/>
      <c r="S122" s="3437"/>
      <c r="T122" s="3538"/>
    </row>
    <row r="123" spans="1:20" ht="13.9" customHeight="1" thickBot="1">
      <c r="A123" s="2153" t="s">
        <v>11</v>
      </c>
      <c r="B123" s="3501" t="s">
        <v>35</v>
      </c>
      <c r="C123" s="3504" t="s">
        <v>575</v>
      </c>
      <c r="D123" s="2418"/>
      <c r="E123" s="2235"/>
      <c r="F123" s="2235"/>
      <c r="G123" s="2446" t="s">
        <v>675</v>
      </c>
      <c r="H123" s="2157"/>
      <c r="I123" s="2447" t="s">
        <v>576</v>
      </c>
      <c r="J123" s="387" t="s">
        <v>36</v>
      </c>
      <c r="K123" s="2448">
        <f>L123+N123</f>
        <v>0</v>
      </c>
      <c r="L123" s="2449">
        <v>0</v>
      </c>
      <c r="M123" s="2450">
        <v>0</v>
      </c>
      <c r="N123" s="2451">
        <v>0</v>
      </c>
      <c r="O123" s="2452">
        <v>0</v>
      </c>
      <c r="P123" s="2453">
        <v>0</v>
      </c>
      <c r="Q123" s="3429" t="s">
        <v>577</v>
      </c>
      <c r="R123" s="3435">
        <v>1</v>
      </c>
      <c r="S123" s="3435"/>
      <c r="T123" s="3438"/>
    </row>
    <row r="124" spans="1:20" ht="15" customHeight="1" thickBot="1">
      <c r="A124" s="2154"/>
      <c r="B124" s="3503"/>
      <c r="C124" s="3506"/>
      <c r="D124" s="2427"/>
      <c r="E124" s="2249"/>
      <c r="F124" s="2249"/>
      <c r="G124" s="2454"/>
      <c r="H124" s="2158"/>
      <c r="I124" s="2455"/>
      <c r="J124" s="789" t="s">
        <v>12</v>
      </c>
      <c r="K124" s="390">
        <f t="shared" ref="K124:P124" si="13">SUM(K123)</f>
        <v>0</v>
      </c>
      <c r="L124" s="381">
        <f t="shared" si="13"/>
        <v>0</v>
      </c>
      <c r="M124" s="374">
        <f t="shared" si="13"/>
        <v>0</v>
      </c>
      <c r="N124" s="388">
        <f t="shared" si="13"/>
        <v>0</v>
      </c>
      <c r="O124" s="389">
        <f t="shared" si="13"/>
        <v>0</v>
      </c>
      <c r="P124" s="390">
        <f t="shared" si="13"/>
        <v>0</v>
      </c>
      <c r="Q124" s="3431"/>
      <c r="R124" s="3539"/>
      <c r="S124" s="3539"/>
      <c r="T124" s="3440"/>
    </row>
    <row r="125" spans="1:20" ht="78" customHeight="1">
      <c r="A125" s="3498" t="s">
        <v>11</v>
      </c>
      <c r="B125" s="3501" t="s">
        <v>35</v>
      </c>
      <c r="C125" s="2363" t="s">
        <v>204</v>
      </c>
      <c r="D125" s="2364"/>
      <c r="E125" s="2180"/>
      <c r="F125" s="3376"/>
      <c r="G125" s="391" t="s">
        <v>578</v>
      </c>
      <c r="H125" s="3381" t="s">
        <v>40</v>
      </c>
      <c r="I125" s="3405" t="s">
        <v>632</v>
      </c>
      <c r="J125" s="2252" t="s">
        <v>36</v>
      </c>
      <c r="K125" s="2483">
        <f>L125+N125</f>
        <v>410.6</v>
      </c>
      <c r="L125" s="2411">
        <v>0</v>
      </c>
      <c r="M125" s="2477">
        <v>0</v>
      </c>
      <c r="N125" s="2484">
        <v>410.6</v>
      </c>
      <c r="O125" s="2411">
        <v>0</v>
      </c>
      <c r="P125" s="2411">
        <v>0</v>
      </c>
      <c r="Q125" s="2456" t="s">
        <v>697</v>
      </c>
      <c r="R125" s="2457" t="s">
        <v>585</v>
      </c>
      <c r="S125" s="2458" t="s">
        <v>586</v>
      </c>
      <c r="T125" s="2355">
        <v>4</v>
      </c>
    </row>
    <row r="126" spans="1:20" ht="57.6" customHeight="1" thickBot="1">
      <c r="A126" s="3499"/>
      <c r="B126" s="3502"/>
      <c r="C126" s="2366"/>
      <c r="D126" s="2367"/>
      <c r="E126" s="2188"/>
      <c r="F126" s="3377"/>
      <c r="G126" s="392" t="s">
        <v>579</v>
      </c>
      <c r="H126" s="3382"/>
      <c r="I126" s="3406"/>
      <c r="J126" s="2259" t="s">
        <v>452</v>
      </c>
      <c r="K126" s="2478">
        <f>L126+N126</f>
        <v>232</v>
      </c>
      <c r="L126" s="2479"/>
      <c r="M126" s="2480"/>
      <c r="N126" s="2479">
        <v>232</v>
      </c>
      <c r="O126" s="2190"/>
      <c r="P126" s="2301"/>
      <c r="Q126" s="797" t="s">
        <v>580</v>
      </c>
      <c r="R126" s="2460" t="s">
        <v>41</v>
      </c>
      <c r="S126" s="2461" t="s">
        <v>41</v>
      </c>
      <c r="T126" s="2362"/>
    </row>
    <row r="127" spans="1:20" ht="51.75" thickBot="1">
      <c r="A127" s="3499"/>
      <c r="B127" s="3502"/>
      <c r="C127" s="2366"/>
      <c r="D127" s="2367"/>
      <c r="E127" s="2188"/>
      <c r="F127" s="3377"/>
      <c r="G127" s="393" t="s">
        <v>581</v>
      </c>
      <c r="H127" s="3382"/>
      <c r="I127" s="3406"/>
      <c r="J127" s="2189"/>
      <c r="K127" s="2459"/>
      <c r="L127" s="2191"/>
      <c r="M127" s="2459"/>
      <c r="N127" s="2191"/>
      <c r="O127" s="2191"/>
      <c r="P127" s="2481"/>
      <c r="Q127" s="798" t="s">
        <v>1036</v>
      </c>
      <c r="R127" s="2462" t="s">
        <v>41</v>
      </c>
      <c r="S127" s="2463" t="s">
        <v>41</v>
      </c>
      <c r="T127" s="2464" t="s">
        <v>41</v>
      </c>
    </row>
    <row r="128" spans="1:20" ht="38.25">
      <c r="A128" s="3499"/>
      <c r="B128" s="3502"/>
      <c r="C128" s="2366"/>
      <c r="D128" s="2367"/>
      <c r="E128" s="2188"/>
      <c r="F128" s="3377"/>
      <c r="G128" s="394" t="s">
        <v>582</v>
      </c>
      <c r="H128" s="3382"/>
      <c r="I128" s="3406"/>
      <c r="J128" s="2189"/>
      <c r="K128" s="2459"/>
      <c r="L128" s="2191"/>
      <c r="M128" s="2459"/>
      <c r="N128" s="2191"/>
      <c r="O128" s="2191"/>
      <c r="P128" s="2191"/>
      <c r="Q128" s="798" t="s">
        <v>1036</v>
      </c>
      <c r="R128" s="2462" t="s">
        <v>41</v>
      </c>
      <c r="S128" s="2463" t="s">
        <v>41</v>
      </c>
      <c r="T128" s="2464" t="s">
        <v>41</v>
      </c>
    </row>
    <row r="129" spans="1:20" ht="25.5">
      <c r="A129" s="3499"/>
      <c r="B129" s="3502"/>
      <c r="C129" s="2366"/>
      <c r="D129" s="2367"/>
      <c r="E129" s="2188"/>
      <c r="F129" s="3377"/>
      <c r="G129" s="394" t="s">
        <v>583</v>
      </c>
      <c r="H129" s="3382"/>
      <c r="I129" s="3406"/>
      <c r="J129" s="2189"/>
      <c r="K129" s="2459"/>
      <c r="L129" s="2191"/>
      <c r="M129" s="2459"/>
      <c r="N129" s="2191"/>
      <c r="O129" s="2191"/>
      <c r="P129" s="2191"/>
      <c r="Q129" s="2465" t="s">
        <v>584</v>
      </c>
      <c r="R129" s="2462" t="s">
        <v>585</v>
      </c>
      <c r="S129" s="2463" t="s">
        <v>586</v>
      </c>
      <c r="T129" s="2464">
        <v>4</v>
      </c>
    </row>
    <row r="130" spans="1:20" ht="52.15" customHeight="1">
      <c r="A130" s="3499"/>
      <c r="B130" s="3502"/>
      <c r="C130" s="2366"/>
      <c r="D130" s="2367"/>
      <c r="E130" s="2188"/>
      <c r="F130" s="3377"/>
      <c r="G130" s="2466" t="s">
        <v>587</v>
      </c>
      <c r="H130" s="3382"/>
      <c r="I130" s="3406"/>
      <c r="J130" s="2189"/>
      <c r="K130" s="2459"/>
      <c r="L130" s="2191"/>
      <c r="M130" s="2459"/>
      <c r="N130" s="2191"/>
      <c r="O130" s="2191"/>
      <c r="P130" s="2191"/>
      <c r="Q130" s="799" t="s">
        <v>588</v>
      </c>
      <c r="R130" s="2460" t="s">
        <v>41</v>
      </c>
      <c r="S130" s="2463" t="s">
        <v>41</v>
      </c>
      <c r="T130" s="2464" t="s">
        <v>41</v>
      </c>
    </row>
    <row r="131" spans="1:20" ht="38.25">
      <c r="A131" s="3499"/>
      <c r="B131" s="3502"/>
      <c r="C131" s="2366"/>
      <c r="D131" s="2367"/>
      <c r="E131" s="2188"/>
      <c r="F131" s="3377"/>
      <c r="G131" s="392" t="s">
        <v>589</v>
      </c>
      <c r="H131" s="3382"/>
      <c r="I131" s="3406"/>
      <c r="J131" s="2189"/>
      <c r="K131" s="2459"/>
      <c r="L131" s="2191"/>
      <c r="M131" s="2459"/>
      <c r="N131" s="2191"/>
      <c r="O131" s="2191"/>
      <c r="P131" s="2191"/>
      <c r="Q131" s="799" t="s">
        <v>590</v>
      </c>
      <c r="R131" s="2460" t="s">
        <v>41</v>
      </c>
      <c r="S131" s="2463" t="s">
        <v>41</v>
      </c>
      <c r="T131" s="2464" t="s">
        <v>41</v>
      </c>
    </row>
    <row r="132" spans="1:20" ht="25.5">
      <c r="A132" s="3499"/>
      <c r="B132" s="3502"/>
      <c r="C132" s="2366"/>
      <c r="D132" s="2367"/>
      <c r="E132" s="2188"/>
      <c r="F132" s="3377"/>
      <c r="G132" s="392" t="s">
        <v>591</v>
      </c>
      <c r="H132" s="3382"/>
      <c r="I132" s="3406"/>
      <c r="J132" s="2189"/>
      <c r="K132" s="2437"/>
      <c r="L132" s="2415"/>
      <c r="M132" s="2437"/>
      <c r="N132" s="2415"/>
      <c r="O132" s="2415"/>
      <c r="P132" s="2415"/>
      <c r="Q132" s="799" t="s">
        <v>590</v>
      </c>
      <c r="R132" s="2460" t="s">
        <v>41</v>
      </c>
      <c r="S132" s="2463" t="s">
        <v>41</v>
      </c>
      <c r="T132" s="2464" t="s">
        <v>41</v>
      </c>
    </row>
    <row r="133" spans="1:20" ht="38.25">
      <c r="A133" s="3499"/>
      <c r="B133" s="3502"/>
      <c r="C133" s="2366"/>
      <c r="D133" s="2367"/>
      <c r="E133" s="2188"/>
      <c r="F133" s="3377"/>
      <c r="G133" s="392" t="s">
        <v>592</v>
      </c>
      <c r="H133" s="3382"/>
      <c r="I133" s="3406"/>
      <c r="J133" s="2189"/>
      <c r="K133" s="2437"/>
      <c r="L133" s="2415"/>
      <c r="M133" s="2437"/>
      <c r="N133" s="2415"/>
      <c r="O133" s="2415"/>
      <c r="P133" s="2415"/>
      <c r="Q133" s="395" t="s">
        <v>590</v>
      </c>
      <c r="R133" s="2462" t="s">
        <v>41</v>
      </c>
      <c r="S133" s="2463" t="s">
        <v>41</v>
      </c>
      <c r="T133" s="2464" t="s">
        <v>41</v>
      </c>
    </row>
    <row r="134" spans="1:20" ht="71.45" customHeight="1">
      <c r="A134" s="3499"/>
      <c r="B134" s="3502"/>
      <c r="C134" s="2366"/>
      <c r="D134" s="2367"/>
      <c r="E134" s="2188"/>
      <c r="F134" s="3377"/>
      <c r="G134" s="392" t="s">
        <v>593</v>
      </c>
      <c r="H134" s="3382"/>
      <c r="I134" s="3406"/>
      <c r="J134" s="2189"/>
      <c r="K134" s="2437"/>
      <c r="L134" s="2415"/>
      <c r="M134" s="2437"/>
      <c r="N134" s="2415"/>
      <c r="O134" s="2415"/>
      <c r="P134" s="2415"/>
      <c r="Q134" s="800" t="s">
        <v>81</v>
      </c>
      <c r="R134" s="2460" t="s">
        <v>41</v>
      </c>
      <c r="S134" s="2461"/>
      <c r="T134" s="2362"/>
    </row>
    <row r="135" spans="1:20" ht="41.45" customHeight="1">
      <c r="A135" s="3499"/>
      <c r="B135" s="3502"/>
      <c r="C135" s="2366"/>
      <c r="D135" s="2367"/>
      <c r="E135" s="2188"/>
      <c r="F135" s="3377"/>
      <c r="G135" s="394" t="s">
        <v>594</v>
      </c>
      <c r="H135" s="3382"/>
      <c r="I135" s="3406"/>
      <c r="J135" s="2189"/>
      <c r="K135" s="2437"/>
      <c r="L135" s="2415"/>
      <c r="M135" s="2437"/>
      <c r="N135" s="2415"/>
      <c r="O135" s="2415"/>
      <c r="P135" s="2415"/>
      <c r="Q135" s="395" t="s">
        <v>677</v>
      </c>
      <c r="R135" s="2462" t="s">
        <v>41</v>
      </c>
      <c r="S135" s="2463" t="s">
        <v>41</v>
      </c>
      <c r="T135" s="2464"/>
    </row>
    <row r="136" spans="1:20" ht="42" customHeight="1">
      <c r="A136" s="3499"/>
      <c r="B136" s="3502"/>
      <c r="C136" s="2366"/>
      <c r="D136" s="2367"/>
      <c r="E136" s="2188"/>
      <c r="F136" s="3377"/>
      <c r="G136" s="394" t="s">
        <v>715</v>
      </c>
      <c r="H136" s="3382"/>
      <c r="I136" s="3406"/>
      <c r="J136" s="2189"/>
      <c r="K136" s="2437"/>
      <c r="L136" s="2415"/>
      <c r="M136" s="2437"/>
      <c r="N136" s="2415"/>
      <c r="O136" s="2415"/>
      <c r="P136" s="2415"/>
      <c r="Q136" s="1214" t="s">
        <v>716</v>
      </c>
      <c r="R136" s="2467" t="s">
        <v>41</v>
      </c>
      <c r="S136" s="2463" t="s">
        <v>41</v>
      </c>
      <c r="T136" s="2464" t="s">
        <v>41</v>
      </c>
    </row>
    <row r="137" spans="1:20" s="2495" customFormat="1" ht="51" customHeight="1">
      <c r="A137" s="3499"/>
      <c r="B137" s="3502"/>
      <c r="C137" s="2503"/>
      <c r="D137" s="2367"/>
      <c r="E137" s="2502"/>
      <c r="F137" s="3377"/>
      <c r="G137" s="2515" t="s">
        <v>1042</v>
      </c>
      <c r="H137" s="3382"/>
      <c r="I137" s="3406"/>
      <c r="J137" s="2189"/>
      <c r="K137" s="2437"/>
      <c r="L137" s="2415"/>
      <c r="M137" s="2437"/>
      <c r="N137" s="2415"/>
      <c r="O137" s="2415"/>
      <c r="P137" s="2415"/>
      <c r="Q137" s="1214" t="s">
        <v>1041</v>
      </c>
      <c r="R137" s="2467"/>
      <c r="S137" s="2463" t="s">
        <v>41</v>
      </c>
      <c r="T137" s="2464"/>
    </row>
    <row r="138" spans="1:20" ht="26.25" thickBot="1">
      <c r="A138" s="3499"/>
      <c r="B138" s="3502"/>
      <c r="C138" s="2366"/>
      <c r="D138" s="2367"/>
      <c r="E138" s="2188"/>
      <c r="F138" s="3377"/>
      <c r="G138" s="2475" t="s">
        <v>1034</v>
      </c>
      <c r="H138" s="3382"/>
      <c r="I138" s="3406"/>
      <c r="J138" s="2189"/>
      <c r="K138" s="2437"/>
      <c r="L138" s="2482"/>
      <c r="M138" s="2437"/>
      <c r="N138" s="2482"/>
      <c r="O138" s="2415"/>
      <c r="P138" s="2482"/>
      <c r="Q138" s="2476" t="s">
        <v>1035</v>
      </c>
      <c r="R138" s="2468" t="s">
        <v>41</v>
      </c>
      <c r="S138" s="2469"/>
      <c r="T138" s="2470"/>
    </row>
    <row r="139" spans="1:20" ht="13.5" thickBot="1">
      <c r="A139" s="3500"/>
      <c r="B139" s="3503"/>
      <c r="C139" s="2401"/>
      <c r="D139" s="2402"/>
      <c r="E139" s="2206"/>
      <c r="F139" s="3378"/>
      <c r="G139" s="2207"/>
      <c r="H139" s="3383"/>
      <c r="I139" s="3321"/>
      <c r="J139" s="744" t="s">
        <v>12</v>
      </c>
      <c r="K139" s="745">
        <f>SUM(K125+K126)</f>
        <v>642.6</v>
      </c>
      <c r="L139" s="745">
        <f t="shared" ref="L139:N139" si="14">SUM(L125+L126)</f>
        <v>0</v>
      </c>
      <c r="M139" s="745">
        <f t="shared" si="14"/>
        <v>0</v>
      </c>
      <c r="N139" s="745">
        <f t="shared" si="14"/>
        <v>642.6</v>
      </c>
      <c r="O139" s="741">
        <f>SUM(O125:O125)</f>
        <v>0</v>
      </c>
      <c r="P139" s="741">
        <f>SUM(P125:P125)</f>
        <v>0</v>
      </c>
      <c r="Q139" s="2471"/>
      <c r="R139" s="2472"/>
      <c r="S139" s="2473"/>
      <c r="T139" s="2288"/>
    </row>
    <row r="140" spans="1:20" ht="13.5" thickBot="1">
      <c r="A140" s="2154" t="s">
        <v>11</v>
      </c>
      <c r="B140" s="309" t="s">
        <v>35</v>
      </c>
      <c r="C140" s="396"/>
      <c r="D140" s="2169"/>
      <c r="E140" s="2169"/>
      <c r="F140" s="3556" t="s">
        <v>14</v>
      </c>
      <c r="G140" s="3557"/>
      <c r="H140" s="3557"/>
      <c r="I140" s="3557"/>
      <c r="J140" s="3557"/>
      <c r="K140" s="742">
        <f t="shared" ref="K140:P140" si="15">SUM(K117+K120+K122+K124+K139)</f>
        <v>830.6</v>
      </c>
      <c r="L140" s="742">
        <f t="shared" si="15"/>
        <v>188</v>
      </c>
      <c r="M140" s="742">
        <f t="shared" si="15"/>
        <v>0</v>
      </c>
      <c r="N140" s="742">
        <f t="shared" si="15"/>
        <v>642.6</v>
      </c>
      <c r="O140" s="742">
        <f t="shared" si="15"/>
        <v>214</v>
      </c>
      <c r="P140" s="742">
        <f t="shared" si="15"/>
        <v>214</v>
      </c>
      <c r="Q140" s="314"/>
      <c r="R140" s="314"/>
      <c r="S140" s="314"/>
      <c r="T140" s="315"/>
    </row>
    <row r="141" spans="1:20" ht="13.5" thickBot="1">
      <c r="A141" s="2154" t="s">
        <v>11</v>
      </c>
      <c r="B141" s="308"/>
      <c r="C141" s="397"/>
      <c r="D141" s="398"/>
      <c r="E141" s="398"/>
      <c r="F141" s="3558" t="s">
        <v>58</v>
      </c>
      <c r="G141" s="3559"/>
      <c r="H141" s="3559"/>
      <c r="I141" s="3559"/>
      <c r="J141" s="3559"/>
      <c r="K141" s="743">
        <f t="shared" ref="K141:P141" si="16">K140+K113+K69+K24</f>
        <v>9756.4699999999993</v>
      </c>
      <c r="L141" s="743">
        <f t="shared" si="16"/>
        <v>5422.4000000000005</v>
      </c>
      <c r="M141" s="743">
        <f t="shared" si="16"/>
        <v>0</v>
      </c>
      <c r="N141" s="743">
        <f t="shared" si="16"/>
        <v>4334.07</v>
      </c>
      <c r="O141" s="743">
        <f t="shared" si="16"/>
        <v>7182</v>
      </c>
      <c r="P141" s="743">
        <f t="shared" si="16"/>
        <v>7403</v>
      </c>
      <c r="Q141" s="399"/>
      <c r="R141" s="399"/>
      <c r="S141" s="399"/>
      <c r="T141" s="400"/>
    </row>
    <row r="142" spans="1:20" ht="13.5" thickBot="1">
      <c r="A142" s="651"/>
      <c r="B142" s="2155"/>
      <c r="C142" s="2155"/>
      <c r="D142" s="2155"/>
      <c r="E142" s="2155"/>
      <c r="F142" s="2155"/>
      <c r="G142" s="3560" t="s">
        <v>704</v>
      </c>
      <c r="H142" s="3560"/>
      <c r="I142" s="3560"/>
      <c r="J142" s="3561"/>
      <c r="K142" s="740">
        <f>K13+K20+K29+K33+K74+K80+K111</f>
        <v>1374.9699999999998</v>
      </c>
      <c r="L142" s="740">
        <f>L13+L20+L29+L33+L74+L80+L111</f>
        <v>1199.0999999999999</v>
      </c>
      <c r="M142" s="740">
        <f>M13+M20+M29+M33+M74+M80+M111</f>
        <v>0</v>
      </c>
      <c r="N142" s="740">
        <f>N13+N20+N29+N33+N74+N80+N111</f>
        <v>175.87</v>
      </c>
      <c r="O142" s="740">
        <v>1370</v>
      </c>
      <c r="P142" s="740">
        <v>1370</v>
      </c>
      <c r="Q142" s="649"/>
      <c r="R142" s="649"/>
      <c r="S142" s="649"/>
      <c r="T142" s="650"/>
    </row>
    <row r="143" spans="1:20" ht="13.5" thickBot="1">
      <c r="A143" s="750"/>
      <c r="B143" s="3562" t="s">
        <v>459</v>
      </c>
      <c r="C143" s="3562"/>
      <c r="D143" s="3562"/>
      <c r="E143" s="3562"/>
      <c r="F143" s="3562"/>
      <c r="G143" s="3562"/>
      <c r="H143" s="3562"/>
      <c r="I143" s="3562"/>
      <c r="J143" s="3563"/>
      <c r="K143" s="740">
        <f t="shared" ref="K143:P143" si="17">K144-K142</f>
        <v>8381.5</v>
      </c>
      <c r="L143" s="740">
        <f t="shared" si="17"/>
        <v>4223.3000000000011</v>
      </c>
      <c r="M143" s="740">
        <f t="shared" si="17"/>
        <v>0</v>
      </c>
      <c r="N143" s="740">
        <f t="shared" si="17"/>
        <v>4158.2</v>
      </c>
      <c r="O143" s="740">
        <f t="shared" si="17"/>
        <v>5812</v>
      </c>
      <c r="P143" s="740">
        <f t="shared" si="17"/>
        <v>6033</v>
      </c>
      <c r="Q143" s="747"/>
      <c r="R143" s="748"/>
      <c r="S143" s="748"/>
      <c r="T143" s="749"/>
    </row>
    <row r="144" spans="1:20" ht="13.5" thickBot="1">
      <c r="A144" s="3564" t="s">
        <v>15</v>
      </c>
      <c r="B144" s="3565"/>
      <c r="C144" s="3565"/>
      <c r="D144" s="3565"/>
      <c r="E144" s="3565"/>
      <c r="F144" s="3565"/>
      <c r="G144" s="3565"/>
      <c r="H144" s="3565"/>
      <c r="I144" s="3565"/>
      <c r="J144" s="3566"/>
      <c r="K144" s="746">
        <f t="shared" ref="K144:P144" si="18">K141</f>
        <v>9756.4699999999993</v>
      </c>
      <c r="L144" s="746">
        <f t="shared" si="18"/>
        <v>5422.4000000000005</v>
      </c>
      <c r="M144" s="746">
        <f t="shared" si="18"/>
        <v>0</v>
      </c>
      <c r="N144" s="746">
        <f t="shared" si="18"/>
        <v>4334.07</v>
      </c>
      <c r="O144" s="746">
        <f t="shared" si="18"/>
        <v>7182</v>
      </c>
      <c r="P144" s="746">
        <f t="shared" si="18"/>
        <v>7403</v>
      </c>
      <c r="Q144" s="751"/>
      <c r="R144" s="751"/>
      <c r="S144" s="751"/>
      <c r="T144" s="752"/>
    </row>
    <row r="145" spans="1:20">
      <c r="A145" s="298"/>
      <c r="B145" s="298"/>
      <c r="C145" s="298"/>
      <c r="D145" s="298"/>
      <c r="E145" s="298"/>
      <c r="F145" s="298"/>
      <c r="G145" s="298"/>
      <c r="H145" s="299"/>
      <c r="I145" s="299"/>
      <c r="J145" s="300"/>
      <c r="K145" s="298"/>
      <c r="L145" s="298"/>
      <c r="M145" s="298"/>
      <c r="N145" s="298"/>
      <c r="O145" s="298"/>
      <c r="P145" s="298"/>
      <c r="Q145" s="298"/>
      <c r="R145" s="405"/>
      <c r="S145" s="405"/>
      <c r="T145" s="406"/>
    </row>
    <row r="146" spans="1:20">
      <c r="A146" s="298"/>
      <c r="B146" s="298"/>
      <c r="C146" s="298"/>
      <c r="D146" s="298"/>
      <c r="E146" s="298"/>
      <c r="F146" s="298"/>
      <c r="G146" s="298"/>
      <c r="H146" s="299"/>
      <c r="I146" s="299"/>
      <c r="J146" s="300"/>
      <c r="K146" s="298"/>
      <c r="L146" s="298"/>
      <c r="M146" s="298"/>
      <c r="N146" s="298"/>
      <c r="O146" s="298"/>
      <c r="P146" s="298"/>
      <c r="Q146" s="298"/>
      <c r="R146" s="404"/>
      <c r="S146" s="405"/>
      <c r="T146" s="406"/>
    </row>
    <row r="147" spans="1:20">
      <c r="A147" s="298"/>
      <c r="B147" s="298"/>
      <c r="C147" s="298"/>
      <c r="D147" s="298"/>
      <c r="E147" s="298"/>
      <c r="F147" s="298"/>
      <c r="G147" s="298"/>
      <c r="H147" s="299"/>
      <c r="I147" s="299"/>
      <c r="J147" s="300"/>
      <c r="K147" s="298"/>
      <c r="L147" s="298"/>
      <c r="M147" s="298"/>
      <c r="N147" s="298"/>
      <c r="O147" s="298"/>
      <c r="P147" s="298"/>
      <c r="Q147" s="2474"/>
      <c r="R147" s="404"/>
      <c r="S147" s="405"/>
      <c r="T147" s="406"/>
    </row>
    <row r="148" spans="1:20" ht="13.9" customHeight="1">
      <c r="A148" s="298"/>
      <c r="B148" s="298"/>
      <c r="C148" s="298"/>
      <c r="D148" s="298"/>
      <c r="E148" s="298"/>
      <c r="F148" s="298"/>
      <c r="G148" s="298"/>
      <c r="H148" s="299"/>
      <c r="I148" s="299"/>
      <c r="J148" s="300"/>
      <c r="K148" s="298"/>
      <c r="L148" s="298"/>
      <c r="M148" s="298"/>
      <c r="N148" s="298"/>
      <c r="O148" s="298"/>
      <c r="P148" s="298"/>
      <c r="Q148" s="298"/>
      <c r="R148" s="404"/>
      <c r="S148" s="405"/>
      <c r="T148" s="406"/>
    </row>
    <row r="149" spans="1:20" ht="13.15" customHeight="1" thickBot="1">
      <c r="A149" s="298"/>
      <c r="B149" s="298"/>
      <c r="C149" s="298"/>
      <c r="D149" s="298"/>
      <c r="E149" s="298"/>
      <c r="F149" s="298"/>
      <c r="G149" s="3567" t="s">
        <v>16</v>
      </c>
      <c r="H149" s="3567"/>
      <c r="I149" s="3567"/>
      <c r="J149" s="3567"/>
      <c r="K149" s="3567"/>
      <c r="L149" s="3567"/>
      <c r="M149" s="298"/>
      <c r="N149" s="298"/>
      <c r="O149" s="298"/>
      <c r="P149" s="298"/>
      <c r="Q149" s="298"/>
      <c r="R149" s="404"/>
      <c r="S149" s="405"/>
      <c r="T149" s="406"/>
    </row>
    <row r="150" spans="1:20" ht="13.15" customHeight="1" thickBot="1">
      <c r="A150" s="298"/>
      <c r="B150" s="298"/>
      <c r="C150" s="298"/>
      <c r="D150" s="298"/>
      <c r="E150" s="298"/>
      <c r="F150" s="3544" t="s">
        <v>18</v>
      </c>
      <c r="G150" s="3545"/>
      <c r="H150" s="3545"/>
      <c r="I150" s="3545"/>
      <c r="J150" s="3546"/>
      <c r="K150" s="3547">
        <f>K151+K152+K153+K154+K155+K156</f>
        <v>9756.4699999999993</v>
      </c>
      <c r="L150" s="3548"/>
      <c r="M150" s="3548"/>
      <c r="N150" s="3549"/>
      <c r="O150" s="298"/>
      <c r="P150" s="298"/>
      <c r="Q150" s="298"/>
      <c r="R150" s="404"/>
      <c r="S150" s="405"/>
      <c r="T150" s="406"/>
    </row>
    <row r="151" spans="1:20" ht="13.15" customHeight="1">
      <c r="A151" s="298"/>
      <c r="B151" s="298"/>
      <c r="C151" s="298"/>
      <c r="D151" s="298"/>
      <c r="E151" s="298"/>
      <c r="F151" s="3550" t="s">
        <v>59</v>
      </c>
      <c r="G151" s="3551"/>
      <c r="H151" s="3551"/>
      <c r="I151" s="3551"/>
      <c r="J151" s="3552"/>
      <c r="K151" s="3553">
        <f>K11+K19+K28+K31+K48+K72+K76+K78+K110+K116+K118+K121+K123+K125</f>
        <v>5727.4000000000005</v>
      </c>
      <c r="L151" s="3554"/>
      <c r="M151" s="3554"/>
      <c r="N151" s="3555"/>
      <c r="O151" s="298"/>
      <c r="P151" s="298"/>
      <c r="Q151" s="298"/>
      <c r="R151" s="404"/>
      <c r="S151" s="405"/>
      <c r="T151" s="406"/>
    </row>
    <row r="152" spans="1:20" ht="13.15" customHeight="1">
      <c r="A152" s="298"/>
      <c r="B152" s="298"/>
      <c r="C152" s="298"/>
      <c r="D152" s="298"/>
      <c r="E152" s="298"/>
      <c r="F152" s="3599" t="s">
        <v>60</v>
      </c>
      <c r="G152" s="3600"/>
      <c r="H152" s="3600"/>
      <c r="I152" s="3600"/>
      <c r="J152" s="3601"/>
      <c r="K152" s="3602"/>
      <c r="L152" s="3603"/>
      <c r="M152" s="3603"/>
      <c r="N152" s="3604"/>
      <c r="O152" s="298"/>
      <c r="P152" s="298"/>
      <c r="Q152" s="298"/>
      <c r="R152" s="404"/>
      <c r="S152" s="405"/>
      <c r="T152" s="406"/>
    </row>
    <row r="153" spans="1:20" ht="22.9" customHeight="1">
      <c r="A153" s="298"/>
      <c r="B153" s="298"/>
      <c r="C153" s="298"/>
      <c r="D153" s="298"/>
      <c r="E153" s="298"/>
      <c r="F153" s="3573" t="s">
        <v>281</v>
      </c>
      <c r="G153" s="3574"/>
      <c r="H153" s="3574"/>
      <c r="I153" s="3574"/>
      <c r="J153" s="3605"/>
      <c r="K153" s="3602"/>
      <c r="L153" s="3603"/>
      <c r="M153" s="3603"/>
      <c r="N153" s="3604"/>
      <c r="O153" s="298"/>
      <c r="P153" s="298"/>
      <c r="Q153" s="298"/>
      <c r="R153" s="404"/>
      <c r="S153" s="405"/>
      <c r="T153" s="406"/>
    </row>
    <row r="154" spans="1:20" ht="23.45" customHeight="1">
      <c r="A154" s="298"/>
      <c r="B154" s="298"/>
      <c r="C154" s="298"/>
      <c r="D154" s="298"/>
      <c r="E154" s="298"/>
      <c r="F154" s="3599" t="s">
        <v>692</v>
      </c>
      <c r="G154" s="3606"/>
      <c r="H154" s="3606"/>
      <c r="I154" s="3606"/>
      <c r="J154" s="3607"/>
      <c r="K154" s="3602">
        <v>232</v>
      </c>
      <c r="L154" s="3603"/>
      <c r="M154" s="3603"/>
      <c r="N154" s="3604"/>
      <c r="O154" s="298"/>
      <c r="P154" s="298"/>
      <c r="Q154" s="298"/>
      <c r="R154" s="404"/>
      <c r="S154" s="405"/>
      <c r="T154" s="406"/>
    </row>
    <row r="155" spans="1:20" s="2142" customFormat="1" ht="23.45" customHeight="1">
      <c r="A155" s="298"/>
      <c r="B155" s="298"/>
      <c r="C155" s="298"/>
      <c r="D155" s="298"/>
      <c r="E155" s="298"/>
      <c r="F155" s="3599" t="s">
        <v>1037</v>
      </c>
      <c r="G155" s="3606"/>
      <c r="H155" s="3606"/>
      <c r="I155" s="3606"/>
      <c r="J155" s="3607"/>
      <c r="K155" s="3602">
        <f>K12+K32+K51+K79</f>
        <v>2422.1</v>
      </c>
      <c r="L155" s="3603"/>
      <c r="M155" s="3603"/>
      <c r="N155" s="3604"/>
      <c r="O155" s="298"/>
      <c r="P155" s="298"/>
      <c r="Q155" s="298"/>
      <c r="R155" s="404"/>
      <c r="S155" s="405"/>
      <c r="T155" s="406"/>
    </row>
    <row r="156" spans="1:20" ht="13.9" customHeight="1" thickBot="1">
      <c r="A156" s="298"/>
      <c r="B156" s="298"/>
      <c r="C156" s="298"/>
      <c r="D156" s="298"/>
      <c r="E156" s="298"/>
      <c r="F156" s="3587" t="s">
        <v>599</v>
      </c>
      <c r="G156" s="3588"/>
      <c r="H156" s="3588"/>
      <c r="I156" s="3588"/>
      <c r="J156" s="3589"/>
      <c r="K156" s="3590">
        <f>K142</f>
        <v>1374.9699999999998</v>
      </c>
      <c r="L156" s="3591"/>
      <c r="M156" s="3591"/>
      <c r="N156" s="3592"/>
      <c r="O156" s="298"/>
      <c r="P156" s="298"/>
      <c r="Q156" s="298"/>
      <c r="R156" s="404"/>
      <c r="S156" s="405"/>
      <c r="T156" s="406"/>
    </row>
    <row r="157" spans="1:20" ht="13.15" customHeight="1" thickBot="1">
      <c r="A157" s="298"/>
      <c r="B157" s="298"/>
      <c r="C157" s="298"/>
      <c r="D157" s="298"/>
      <c r="E157" s="298"/>
      <c r="F157" s="3593" t="s">
        <v>19</v>
      </c>
      <c r="G157" s="3594"/>
      <c r="H157" s="3594"/>
      <c r="I157" s="3594"/>
      <c r="J157" s="3595"/>
      <c r="K157" s="3596">
        <f>SUM(K158:N161)</f>
        <v>0</v>
      </c>
      <c r="L157" s="3597"/>
      <c r="M157" s="3597"/>
      <c r="N157" s="3598"/>
      <c r="O157" s="298"/>
      <c r="P157" s="298"/>
      <c r="Q157" s="298"/>
      <c r="R157" s="404"/>
      <c r="S157" s="405"/>
      <c r="T157" s="406"/>
    </row>
    <row r="158" spans="1:20" ht="13.15" customHeight="1">
      <c r="A158" s="298"/>
      <c r="B158" s="298"/>
      <c r="C158" s="298"/>
      <c r="D158" s="298"/>
      <c r="E158" s="298"/>
      <c r="F158" s="3550" t="s">
        <v>61</v>
      </c>
      <c r="G158" s="3551"/>
      <c r="H158" s="3551"/>
      <c r="I158" s="3551"/>
      <c r="J158" s="3552"/>
      <c r="K158" s="3578">
        <v>0</v>
      </c>
      <c r="L158" s="3579"/>
      <c r="M158" s="3579"/>
      <c r="N158" s="3580"/>
      <c r="O158" s="298"/>
      <c r="P158" s="298"/>
      <c r="Q158" s="298"/>
      <c r="R158" s="404"/>
      <c r="S158" s="405"/>
      <c r="T158" s="406"/>
    </row>
    <row r="159" spans="1:20" ht="13.15" customHeight="1">
      <c r="A159" s="298"/>
      <c r="B159" s="298"/>
      <c r="C159" s="298"/>
      <c r="D159" s="298"/>
      <c r="E159" s="298"/>
      <c r="F159" s="3581" t="s">
        <v>62</v>
      </c>
      <c r="G159" s="3582"/>
      <c r="H159" s="3582"/>
      <c r="I159" s="3582"/>
      <c r="J159" s="3583"/>
      <c r="K159" s="3576">
        <v>0</v>
      </c>
      <c r="L159" s="3576"/>
      <c r="M159" s="3576"/>
      <c r="N159" s="3577"/>
      <c r="O159" s="298"/>
      <c r="P159" s="298"/>
      <c r="Q159" s="298"/>
      <c r="R159" s="404"/>
      <c r="S159" s="405"/>
      <c r="T159" s="406"/>
    </row>
    <row r="160" spans="1:20" ht="13.9" customHeight="1">
      <c r="A160" s="298"/>
      <c r="B160" s="298"/>
      <c r="C160" s="298"/>
      <c r="D160" s="298"/>
      <c r="E160" s="298"/>
      <c r="F160" s="3584" t="s">
        <v>329</v>
      </c>
      <c r="G160" s="3585"/>
      <c r="H160" s="3585"/>
      <c r="I160" s="3585"/>
      <c r="J160" s="3586"/>
      <c r="K160" s="3576"/>
      <c r="L160" s="3576"/>
      <c r="M160" s="3576"/>
      <c r="N160" s="3577"/>
      <c r="O160" s="298"/>
      <c r="P160" s="298"/>
      <c r="Q160" s="298"/>
      <c r="R160" s="404"/>
      <c r="S160" s="405"/>
      <c r="T160" s="406"/>
    </row>
    <row r="161" spans="1:20" ht="13.9" customHeight="1" thickBot="1">
      <c r="A161" s="298"/>
      <c r="B161" s="298"/>
      <c r="C161" s="298"/>
      <c r="D161" s="298"/>
      <c r="E161" s="298"/>
      <c r="F161" s="3573" t="s">
        <v>63</v>
      </c>
      <c r="G161" s="3574"/>
      <c r="H161" s="3574"/>
      <c r="I161" s="3574"/>
      <c r="J161" s="3575"/>
      <c r="K161" s="3576"/>
      <c r="L161" s="3576"/>
      <c r="M161" s="3576"/>
      <c r="N161" s="3577"/>
      <c r="O161" s="298"/>
      <c r="P161" s="298"/>
      <c r="Q161" s="298"/>
      <c r="R161" s="404"/>
      <c r="S161" s="405"/>
      <c r="T161" s="406"/>
    </row>
    <row r="162" spans="1:20" ht="13.9" customHeight="1" thickBot="1">
      <c r="A162" s="298"/>
      <c r="B162" s="298"/>
      <c r="C162" s="298"/>
      <c r="D162" s="298"/>
      <c r="E162" s="298"/>
      <c r="F162" s="3568" t="s">
        <v>20</v>
      </c>
      <c r="G162" s="3569"/>
      <c r="H162" s="3569"/>
      <c r="I162" s="3569"/>
      <c r="J162" s="3570"/>
      <c r="K162" s="3571">
        <f>K157+K150</f>
        <v>9756.4699999999993</v>
      </c>
      <c r="L162" s="3571"/>
      <c r="M162" s="3571"/>
      <c r="N162" s="3572"/>
      <c r="O162" s="298"/>
      <c r="P162" s="298"/>
      <c r="Q162" s="298"/>
      <c r="R162" s="404"/>
      <c r="S162" s="405"/>
      <c r="T162" s="406"/>
    </row>
  </sheetData>
  <mergeCells count="261">
    <mergeCell ref="F156:J156"/>
    <mergeCell ref="K156:N156"/>
    <mergeCell ref="F157:J157"/>
    <mergeCell ref="K157:N157"/>
    <mergeCell ref="F152:J152"/>
    <mergeCell ref="K152:N152"/>
    <mergeCell ref="F153:J153"/>
    <mergeCell ref="K153:N153"/>
    <mergeCell ref="F154:J154"/>
    <mergeCell ref="K154:N154"/>
    <mergeCell ref="F155:J155"/>
    <mergeCell ref="K155:N155"/>
    <mergeCell ref="F162:J162"/>
    <mergeCell ref="K162:N162"/>
    <mergeCell ref="F161:J161"/>
    <mergeCell ref="K161:N161"/>
    <mergeCell ref="F158:J158"/>
    <mergeCell ref="K158:N158"/>
    <mergeCell ref="F159:J159"/>
    <mergeCell ref="K159:N159"/>
    <mergeCell ref="F160:J160"/>
    <mergeCell ref="K160:N160"/>
    <mergeCell ref="F150:J150"/>
    <mergeCell ref="K150:N150"/>
    <mergeCell ref="F151:J151"/>
    <mergeCell ref="K151:N151"/>
    <mergeCell ref="F140:J140"/>
    <mergeCell ref="A125:A139"/>
    <mergeCell ref="B125:B139"/>
    <mergeCell ref="F125:F139"/>
    <mergeCell ref="H125:H139"/>
    <mergeCell ref="I125:I139"/>
    <mergeCell ref="F141:J141"/>
    <mergeCell ref="G142:J142"/>
    <mergeCell ref="B143:J143"/>
    <mergeCell ref="A144:J144"/>
    <mergeCell ref="G149:L149"/>
    <mergeCell ref="T121:T122"/>
    <mergeCell ref="B123:B124"/>
    <mergeCell ref="C123:C124"/>
    <mergeCell ref="Q123:Q124"/>
    <mergeCell ref="R123:R124"/>
    <mergeCell ref="S123:S124"/>
    <mergeCell ref="T123:T124"/>
    <mergeCell ref="G121:G122"/>
    <mergeCell ref="H121:H122"/>
    <mergeCell ref="I121:I122"/>
    <mergeCell ref="Q121:Q122"/>
    <mergeCell ref="R121:R122"/>
    <mergeCell ref="S121:S122"/>
    <mergeCell ref="A116:A117"/>
    <mergeCell ref="B116:B117"/>
    <mergeCell ref="F116:F117"/>
    <mergeCell ref="G116:G117"/>
    <mergeCell ref="H116:H117"/>
    <mergeCell ref="I116:I117"/>
    <mergeCell ref="A121:A122"/>
    <mergeCell ref="B121:B122"/>
    <mergeCell ref="C121:C122"/>
    <mergeCell ref="D121:D122"/>
    <mergeCell ref="E121:E122"/>
    <mergeCell ref="F121:F122"/>
    <mergeCell ref="A118:A120"/>
    <mergeCell ref="B118:B120"/>
    <mergeCell ref="F118:F120"/>
    <mergeCell ref="T110:T112"/>
    <mergeCell ref="G97:G98"/>
    <mergeCell ref="G99:G103"/>
    <mergeCell ref="G106:G107"/>
    <mergeCell ref="G118:G120"/>
    <mergeCell ref="H118:H120"/>
    <mergeCell ref="I118:I120"/>
    <mergeCell ref="F113:J113"/>
    <mergeCell ref="C114:T114"/>
    <mergeCell ref="A110:A112"/>
    <mergeCell ref="B110:B112"/>
    <mergeCell ref="C110:C112"/>
    <mergeCell ref="D110:D112"/>
    <mergeCell ref="E110:E112"/>
    <mergeCell ref="F110:F112"/>
    <mergeCell ref="G110:G112"/>
    <mergeCell ref="R78:R79"/>
    <mergeCell ref="S78:S79"/>
    <mergeCell ref="H110:H112"/>
    <mergeCell ref="I110:I112"/>
    <mergeCell ref="Q110:Q112"/>
    <mergeCell ref="R110:R112"/>
    <mergeCell ref="S110:S112"/>
    <mergeCell ref="G91:G96"/>
    <mergeCell ref="A78:A109"/>
    <mergeCell ref="B78:B109"/>
    <mergeCell ref="F78:F109"/>
    <mergeCell ref="G78:G79"/>
    <mergeCell ref="H78:H109"/>
    <mergeCell ref="I78:I109"/>
    <mergeCell ref="Q78:Q79"/>
    <mergeCell ref="B76:B77"/>
    <mergeCell ref="C76:C77"/>
    <mergeCell ref="D76:D77"/>
    <mergeCell ref="E76:E77"/>
    <mergeCell ref="F76:F77"/>
    <mergeCell ref="G76:G77"/>
    <mergeCell ref="T78:T79"/>
    <mergeCell ref="G80:G87"/>
    <mergeCell ref="H76:H77"/>
    <mergeCell ref="I76:I77"/>
    <mergeCell ref="Q76:Q77"/>
    <mergeCell ref="R61:R62"/>
    <mergeCell ref="S61:S62"/>
    <mergeCell ref="T61:T62"/>
    <mergeCell ref="B63:B64"/>
    <mergeCell ref="C63:C64"/>
    <mergeCell ref="F63:F64"/>
    <mergeCell ref="J63:J64"/>
    <mergeCell ref="G72:G73"/>
    <mergeCell ref="H72:H73"/>
    <mergeCell ref="I72:I73"/>
    <mergeCell ref="Q73:T73"/>
    <mergeCell ref="B61:B62"/>
    <mergeCell ref="C61:C62"/>
    <mergeCell ref="F61:F62"/>
    <mergeCell ref="G61:G62"/>
    <mergeCell ref="J61:J62"/>
    <mergeCell ref="Q61:Q62"/>
    <mergeCell ref="J65:J66"/>
    <mergeCell ref="A72:A73"/>
    <mergeCell ref="B72:B73"/>
    <mergeCell ref="C72:C73"/>
    <mergeCell ref="D72:D73"/>
    <mergeCell ref="E72:E73"/>
    <mergeCell ref="F72:F73"/>
    <mergeCell ref="B65:B66"/>
    <mergeCell ref="C65:C66"/>
    <mergeCell ref="F65:F66"/>
    <mergeCell ref="D68:I68"/>
    <mergeCell ref="F69:J69"/>
    <mergeCell ref="J57:J58"/>
    <mergeCell ref="Q57:Q58"/>
    <mergeCell ref="R57:R58"/>
    <mergeCell ref="S57:S58"/>
    <mergeCell ref="T57:T58"/>
    <mergeCell ref="B59:B60"/>
    <mergeCell ref="C59:C60"/>
    <mergeCell ref="F59:F60"/>
    <mergeCell ref="G59:G60"/>
    <mergeCell ref="J59:J60"/>
    <mergeCell ref="B57:B58"/>
    <mergeCell ref="C57:C58"/>
    <mergeCell ref="D57:D58"/>
    <mergeCell ref="E57:E58"/>
    <mergeCell ref="F57:F58"/>
    <mergeCell ref="G57:G58"/>
    <mergeCell ref="Q59:Q60"/>
    <mergeCell ref="R59:R60"/>
    <mergeCell ref="S59:S60"/>
    <mergeCell ref="T59:T60"/>
    <mergeCell ref="B55:B56"/>
    <mergeCell ref="C55:C56"/>
    <mergeCell ref="F55:F56"/>
    <mergeCell ref="G55:G56"/>
    <mergeCell ref="J55:J56"/>
    <mergeCell ref="Q55:Q56"/>
    <mergeCell ref="R55:R56"/>
    <mergeCell ref="S55:S56"/>
    <mergeCell ref="T55:T56"/>
    <mergeCell ref="Q48:Q52"/>
    <mergeCell ref="R48:T52"/>
    <mergeCell ref="B53:B54"/>
    <mergeCell ref="C53:C54"/>
    <mergeCell ref="F53:F54"/>
    <mergeCell ref="G53:G54"/>
    <mergeCell ref="J53:J54"/>
    <mergeCell ref="Q53:Q54"/>
    <mergeCell ref="R53:R54"/>
    <mergeCell ref="S53:S54"/>
    <mergeCell ref="B48:B52"/>
    <mergeCell ref="C48:C52"/>
    <mergeCell ref="F48:F52"/>
    <mergeCell ref="G48:G52"/>
    <mergeCell ref="H48:H52"/>
    <mergeCell ref="I48:I52"/>
    <mergeCell ref="T53:T54"/>
    <mergeCell ref="Q31:Q32"/>
    <mergeCell ref="R31:R32"/>
    <mergeCell ref="S31:S32"/>
    <mergeCell ref="T31:T32"/>
    <mergeCell ref="G33:G37"/>
    <mergeCell ref="G38:G40"/>
    <mergeCell ref="Q28:Q30"/>
    <mergeCell ref="R28:R30"/>
    <mergeCell ref="S28:S30"/>
    <mergeCell ref="T28:T30"/>
    <mergeCell ref="A31:A47"/>
    <mergeCell ref="B31:B47"/>
    <mergeCell ref="F31:F47"/>
    <mergeCell ref="G31:G32"/>
    <mergeCell ref="H31:H47"/>
    <mergeCell ref="I31:I47"/>
    <mergeCell ref="A28:A30"/>
    <mergeCell ref="B28:B30"/>
    <mergeCell ref="F28:F30"/>
    <mergeCell ref="G28:G30"/>
    <mergeCell ref="H28:H30"/>
    <mergeCell ref="I28:I30"/>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B7:T7"/>
    <mergeCell ref="C9:T9"/>
    <mergeCell ref="A11:A18"/>
    <mergeCell ref="B11:B18"/>
    <mergeCell ref="C11:C18"/>
    <mergeCell ref="F11:F18"/>
    <mergeCell ref="G11:G12"/>
    <mergeCell ref="H11:H18"/>
    <mergeCell ref="I11:I18"/>
    <mergeCell ref="Q11:Q12"/>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 ref="B74:B75"/>
    <mergeCell ref="C74:C75"/>
    <mergeCell ref="D74:D75"/>
    <mergeCell ref="E74:E75"/>
    <mergeCell ref="F74:F75"/>
    <mergeCell ref="G74:G75"/>
    <mergeCell ref="H74:H75"/>
    <mergeCell ref="I74:I75"/>
    <mergeCell ref="Q74:Q75"/>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workbookViewId="0">
      <selection activeCell="N115" sqref="N115"/>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39" customHeight="1">
      <c r="A1" s="33"/>
      <c r="B1" s="33"/>
      <c r="C1" s="33"/>
      <c r="D1" s="33"/>
      <c r="E1" s="33"/>
      <c r="F1" s="33"/>
      <c r="G1" s="33"/>
      <c r="H1" s="33"/>
      <c r="I1" s="33"/>
      <c r="J1" s="33"/>
      <c r="K1" s="33"/>
      <c r="L1" s="33"/>
      <c r="M1" s="33"/>
      <c r="N1" s="2848" t="s">
        <v>837</v>
      </c>
      <c r="O1" s="2848"/>
      <c r="P1" s="619"/>
      <c r="Q1" s="619"/>
    </row>
    <row r="2" spans="1:17">
      <c r="A2" s="34"/>
      <c r="B2" s="34"/>
      <c r="C2" s="34"/>
      <c r="D2" s="224"/>
      <c r="E2" s="1215" t="s">
        <v>840</v>
      </c>
      <c r="F2" s="1215"/>
      <c r="G2" s="1216"/>
      <c r="H2" s="1215"/>
      <c r="I2" s="1215"/>
      <c r="J2" s="1215"/>
      <c r="K2" s="224"/>
      <c r="L2" s="832"/>
      <c r="M2" s="833"/>
      <c r="N2" s="833"/>
      <c r="O2" s="833"/>
      <c r="P2" s="833"/>
      <c r="Q2" s="833"/>
    </row>
    <row r="3" spans="1:17" ht="13.5" thickBot="1">
      <c r="A3" s="32"/>
      <c r="B3" s="9"/>
      <c r="C3" s="9"/>
      <c r="D3" s="3608" t="s">
        <v>33</v>
      </c>
      <c r="E3" s="3608"/>
      <c r="F3" s="3608"/>
      <c r="G3" s="3608"/>
      <c r="H3" s="3608"/>
      <c r="I3" s="3608"/>
      <c r="J3" s="3608"/>
      <c r="K3" s="3608"/>
      <c r="L3" s="3608"/>
      <c r="M3" s="3608"/>
      <c r="N3" s="3608"/>
      <c r="O3" s="3608"/>
      <c r="P3" s="3608"/>
      <c r="Q3" s="3608"/>
    </row>
    <row r="4" spans="1:17" ht="36.6" customHeight="1">
      <c r="A4" s="3609" t="s">
        <v>0</v>
      </c>
      <c r="B4" s="3611" t="s">
        <v>1</v>
      </c>
      <c r="C4" s="3611" t="s">
        <v>2</v>
      </c>
      <c r="D4" s="2631" t="s">
        <v>3</v>
      </c>
      <c r="E4" s="2634" t="s">
        <v>4</v>
      </c>
      <c r="F4" s="2634" t="s">
        <v>5</v>
      </c>
      <c r="G4" s="2634" t="s">
        <v>6</v>
      </c>
      <c r="H4" s="3614" t="s">
        <v>771</v>
      </c>
      <c r="I4" s="3615"/>
      <c r="J4" s="3615"/>
      <c r="K4" s="3616"/>
      <c r="L4" s="2640" t="s">
        <v>469</v>
      </c>
      <c r="M4" s="2640" t="s">
        <v>470</v>
      </c>
      <c r="N4" s="2649" t="s">
        <v>21</v>
      </c>
      <c r="O4" s="2650"/>
      <c r="P4" s="2650"/>
      <c r="Q4" s="2651"/>
    </row>
    <row r="5" spans="1:17">
      <c r="A5" s="3610"/>
      <c r="B5" s="3612"/>
      <c r="C5" s="3612"/>
      <c r="D5" s="2632"/>
      <c r="E5" s="2635"/>
      <c r="F5" s="2635"/>
      <c r="G5" s="2635"/>
      <c r="H5" s="2652" t="s">
        <v>7</v>
      </c>
      <c r="I5" s="3619" t="s">
        <v>8</v>
      </c>
      <c r="J5" s="3620"/>
      <c r="K5" s="2655" t="s">
        <v>161</v>
      </c>
      <c r="L5" s="2641"/>
      <c r="M5" s="2641"/>
      <c r="N5" s="2657" t="s">
        <v>32</v>
      </c>
      <c r="O5" s="3619" t="s">
        <v>9</v>
      </c>
      <c r="P5" s="3621"/>
      <c r="Q5" s="3622"/>
    </row>
    <row r="6" spans="1:17" ht="121.9" customHeight="1" thickBot="1">
      <c r="A6" s="2653"/>
      <c r="B6" s="3613"/>
      <c r="C6" s="3613"/>
      <c r="D6" s="2633"/>
      <c r="E6" s="2636"/>
      <c r="F6" s="2636"/>
      <c r="G6" s="2636"/>
      <c r="H6" s="2653"/>
      <c r="I6" s="811" t="s">
        <v>7</v>
      </c>
      <c r="J6" s="811" t="s">
        <v>10</v>
      </c>
      <c r="K6" s="2656"/>
      <c r="L6" s="2642"/>
      <c r="M6" s="2642"/>
      <c r="N6" s="2658"/>
      <c r="O6" s="36" t="s">
        <v>233</v>
      </c>
      <c r="P6" s="36" t="s">
        <v>261</v>
      </c>
      <c r="Q6" s="37" t="s">
        <v>326</v>
      </c>
    </row>
    <row r="7" spans="1:17" ht="13.5" thickBot="1">
      <c r="A7" s="38" t="s">
        <v>11</v>
      </c>
      <c r="B7" s="3617" t="s">
        <v>841</v>
      </c>
      <c r="C7" s="2885"/>
      <c r="D7" s="2885"/>
      <c r="E7" s="2885"/>
      <c r="F7" s="2885"/>
      <c r="G7" s="2885"/>
      <c r="H7" s="2885"/>
      <c r="I7" s="2885"/>
      <c r="J7" s="2885"/>
      <c r="K7" s="2885"/>
      <c r="L7" s="2885"/>
      <c r="M7" s="2885"/>
      <c r="N7" s="2885"/>
      <c r="O7" s="2885"/>
      <c r="P7" s="2885"/>
      <c r="Q7" s="2886"/>
    </row>
    <row r="8" spans="1:17" ht="13.5" thickBot="1">
      <c r="A8" s="39" t="s">
        <v>11</v>
      </c>
      <c r="B8" s="40" t="s">
        <v>11</v>
      </c>
      <c r="C8" s="3096" t="s">
        <v>842</v>
      </c>
      <c r="D8" s="3097"/>
      <c r="E8" s="3097"/>
      <c r="F8" s="3097"/>
      <c r="G8" s="3097"/>
      <c r="H8" s="3097"/>
      <c r="I8" s="3097"/>
      <c r="J8" s="3097"/>
      <c r="K8" s="3097"/>
      <c r="L8" s="3097"/>
      <c r="M8" s="3097"/>
      <c r="N8" s="3147"/>
      <c r="O8" s="3147"/>
      <c r="P8" s="3147"/>
      <c r="Q8" s="3618"/>
    </row>
    <row r="9" spans="1:17">
      <c r="A9" s="3049" t="s">
        <v>11</v>
      </c>
      <c r="B9" s="3052" t="s">
        <v>11</v>
      </c>
      <c r="C9" s="2775" t="s">
        <v>11</v>
      </c>
      <c r="D9" s="2777" t="s">
        <v>843</v>
      </c>
      <c r="E9" s="3191" t="s">
        <v>844</v>
      </c>
      <c r="F9" s="3115" t="s">
        <v>845</v>
      </c>
      <c r="G9" s="41" t="s">
        <v>36</v>
      </c>
      <c r="H9" s="1217">
        <v>346.7</v>
      </c>
      <c r="I9" s="569">
        <v>346.7</v>
      </c>
      <c r="J9" s="569">
        <v>324.10000000000002</v>
      </c>
      <c r="K9" s="1218"/>
      <c r="L9" s="1219">
        <v>350</v>
      </c>
      <c r="M9" s="1220">
        <v>367</v>
      </c>
      <c r="N9" s="1221" t="s">
        <v>846</v>
      </c>
      <c r="O9" s="1222" t="s">
        <v>847</v>
      </c>
      <c r="P9" s="1222" t="s">
        <v>848</v>
      </c>
      <c r="Q9" s="1223">
        <v>195</v>
      </c>
    </row>
    <row r="10" spans="1:17">
      <c r="A10" s="3050"/>
      <c r="B10" s="2569"/>
      <c r="C10" s="2749"/>
      <c r="D10" s="2778"/>
      <c r="E10" s="3192"/>
      <c r="F10" s="2573"/>
      <c r="G10" s="1224" t="s">
        <v>52</v>
      </c>
      <c r="H10" s="1225">
        <v>5</v>
      </c>
      <c r="I10" s="575">
        <v>5</v>
      </c>
      <c r="J10" s="575">
        <v>4.9000000000000004</v>
      </c>
      <c r="K10" s="579"/>
      <c r="L10" s="1226">
        <v>6</v>
      </c>
      <c r="M10" s="577">
        <v>7</v>
      </c>
      <c r="N10" s="1227" t="s">
        <v>849</v>
      </c>
      <c r="O10" s="1228" t="s">
        <v>748</v>
      </c>
      <c r="P10" s="1228" t="s">
        <v>748</v>
      </c>
      <c r="Q10" s="1229">
        <v>2</v>
      </c>
    </row>
    <row r="11" spans="1:17" ht="25.5">
      <c r="A11" s="3050"/>
      <c r="B11" s="2569"/>
      <c r="C11" s="2749"/>
      <c r="D11" s="2778"/>
      <c r="E11" s="3192"/>
      <c r="F11" s="2573"/>
      <c r="G11" s="1224" t="s">
        <v>162</v>
      </c>
      <c r="H11" s="1225">
        <v>23.5</v>
      </c>
      <c r="I11" s="575">
        <v>23.5</v>
      </c>
      <c r="J11" s="575">
        <v>4.9000000000000004</v>
      </c>
      <c r="K11" s="579"/>
      <c r="L11" s="1226">
        <v>24</v>
      </c>
      <c r="M11" s="577">
        <v>25</v>
      </c>
      <c r="N11" s="1230" t="s">
        <v>850</v>
      </c>
      <c r="O11" s="1228" t="s">
        <v>851</v>
      </c>
      <c r="P11" s="1228" t="s">
        <v>852</v>
      </c>
      <c r="Q11" s="1229">
        <v>14000</v>
      </c>
    </row>
    <row r="12" spans="1:17">
      <c r="A12" s="3050"/>
      <c r="B12" s="2569"/>
      <c r="C12" s="2749"/>
      <c r="D12" s="2778"/>
      <c r="E12" s="3192"/>
      <c r="F12" s="2573"/>
      <c r="G12" s="1224" t="s">
        <v>67</v>
      </c>
      <c r="H12" s="1231"/>
      <c r="I12" s="1231"/>
      <c r="J12" s="1231"/>
      <c r="K12" s="1232"/>
      <c r="L12" s="1233"/>
      <c r="M12" s="1234"/>
      <c r="N12" s="1235"/>
      <c r="O12" s="1236"/>
      <c r="P12" s="1236"/>
      <c r="Q12" s="1237"/>
    </row>
    <row r="13" spans="1:17" ht="13.5" thickBot="1">
      <c r="A13" s="3051"/>
      <c r="B13" s="3053"/>
      <c r="C13" s="2776"/>
      <c r="D13" s="2779"/>
      <c r="E13" s="3193"/>
      <c r="F13" s="3116"/>
      <c r="G13" s="42" t="s">
        <v>12</v>
      </c>
      <c r="H13" s="1238">
        <f t="shared" ref="H13:M13" si="0">H9+H10+H11</f>
        <v>375.2</v>
      </c>
      <c r="I13" s="1238">
        <f t="shared" si="0"/>
        <v>375.2</v>
      </c>
      <c r="J13" s="1238">
        <f t="shared" si="0"/>
        <v>333.9</v>
      </c>
      <c r="K13" s="1239">
        <f t="shared" si="0"/>
        <v>0</v>
      </c>
      <c r="L13" s="1240">
        <f t="shared" si="0"/>
        <v>380</v>
      </c>
      <c r="M13" s="1241">
        <f t="shared" si="0"/>
        <v>399</v>
      </c>
      <c r="N13" s="1242"/>
      <c r="O13" s="826"/>
      <c r="P13" s="826"/>
      <c r="Q13" s="1243"/>
    </row>
    <row r="14" spans="1:17">
      <c r="A14" s="3049" t="s">
        <v>11</v>
      </c>
      <c r="B14" s="3052" t="s">
        <v>11</v>
      </c>
      <c r="C14" s="2775" t="s">
        <v>13</v>
      </c>
      <c r="D14" s="2777" t="s">
        <v>853</v>
      </c>
      <c r="E14" s="3191" t="s">
        <v>854</v>
      </c>
      <c r="F14" s="3115" t="s">
        <v>845</v>
      </c>
      <c r="G14" s="41" t="s">
        <v>36</v>
      </c>
      <c r="H14" s="1217">
        <v>417.7</v>
      </c>
      <c r="I14" s="569">
        <v>417.7</v>
      </c>
      <c r="J14" s="569">
        <v>375.4</v>
      </c>
      <c r="K14" s="1218"/>
      <c r="L14" s="1219">
        <v>420</v>
      </c>
      <c r="M14" s="1220">
        <v>441</v>
      </c>
      <c r="N14" s="1244" t="s">
        <v>846</v>
      </c>
      <c r="O14" s="1245">
        <v>72</v>
      </c>
      <c r="P14" s="1245">
        <v>148</v>
      </c>
      <c r="Q14" s="1246">
        <v>148</v>
      </c>
    </row>
    <row r="15" spans="1:17">
      <c r="A15" s="3050"/>
      <c r="B15" s="2569"/>
      <c r="C15" s="2749"/>
      <c r="D15" s="2778"/>
      <c r="E15" s="3192"/>
      <c r="F15" s="2573"/>
      <c r="G15" s="1224" t="s">
        <v>52</v>
      </c>
      <c r="H15" s="1225">
        <v>6.6</v>
      </c>
      <c r="I15" s="575">
        <v>6.6</v>
      </c>
      <c r="J15" s="575">
        <v>6.5</v>
      </c>
      <c r="K15" s="579"/>
      <c r="L15" s="1226">
        <v>7</v>
      </c>
      <c r="M15" s="577">
        <v>8</v>
      </c>
      <c r="N15" s="1227" t="s">
        <v>849</v>
      </c>
      <c r="O15" s="1247">
        <v>3</v>
      </c>
      <c r="P15" s="1247">
        <v>4</v>
      </c>
      <c r="Q15" s="1229">
        <v>4</v>
      </c>
    </row>
    <row r="16" spans="1:17" ht="25.5">
      <c r="A16" s="3050"/>
      <c r="B16" s="2569"/>
      <c r="C16" s="2749"/>
      <c r="D16" s="2778"/>
      <c r="E16" s="3192"/>
      <c r="F16" s="2573"/>
      <c r="G16" s="1224" t="s">
        <v>162</v>
      </c>
      <c r="H16" s="1225">
        <v>40</v>
      </c>
      <c r="I16" s="575">
        <v>40</v>
      </c>
      <c r="J16" s="575"/>
      <c r="K16" s="579"/>
      <c r="L16" s="1226">
        <v>42</v>
      </c>
      <c r="M16" s="577">
        <v>44</v>
      </c>
      <c r="N16" s="1230" t="s">
        <v>855</v>
      </c>
      <c r="O16" s="1228" t="s">
        <v>856</v>
      </c>
      <c r="P16" s="1228" t="s">
        <v>857</v>
      </c>
      <c r="Q16" s="1229">
        <v>11000</v>
      </c>
    </row>
    <row r="17" spans="1:17">
      <c r="A17" s="3050"/>
      <c r="B17" s="2569"/>
      <c r="C17" s="2749"/>
      <c r="D17" s="2778"/>
      <c r="E17" s="3192"/>
      <c r="F17" s="2573"/>
      <c r="G17" s="1224" t="s">
        <v>67</v>
      </c>
      <c r="H17" s="1225"/>
      <c r="I17" s="1225"/>
      <c r="J17" s="1225"/>
      <c r="K17" s="580"/>
      <c r="L17" s="1226"/>
      <c r="M17" s="577"/>
      <c r="N17" s="1248"/>
      <c r="O17" s="1249"/>
      <c r="P17" s="1249"/>
      <c r="Q17" s="1250"/>
    </row>
    <row r="18" spans="1:17" ht="13.5" thickBot="1">
      <c r="A18" s="3051"/>
      <c r="B18" s="3053"/>
      <c r="C18" s="2776"/>
      <c r="D18" s="2779"/>
      <c r="E18" s="3193"/>
      <c r="F18" s="3116"/>
      <c r="G18" s="42" t="s">
        <v>12</v>
      </c>
      <c r="H18" s="1238">
        <f t="shared" ref="H18:M18" si="1">H14+H15+H16</f>
        <v>464.3</v>
      </c>
      <c r="I18" s="1238">
        <f t="shared" si="1"/>
        <v>464.3</v>
      </c>
      <c r="J18" s="1238">
        <f t="shared" si="1"/>
        <v>381.9</v>
      </c>
      <c r="K18" s="1239">
        <f t="shared" si="1"/>
        <v>0</v>
      </c>
      <c r="L18" s="1240">
        <f t="shared" si="1"/>
        <v>469</v>
      </c>
      <c r="M18" s="1241">
        <f t="shared" si="1"/>
        <v>493</v>
      </c>
      <c r="N18" s="1242"/>
      <c r="O18" s="826"/>
      <c r="P18" s="826"/>
      <c r="Q18" s="1243"/>
    </row>
    <row r="19" spans="1:17">
      <c r="A19" s="3049" t="s">
        <v>11</v>
      </c>
      <c r="B19" s="3052" t="s">
        <v>11</v>
      </c>
      <c r="C19" s="2775" t="s">
        <v>34</v>
      </c>
      <c r="D19" s="2777" t="s">
        <v>858</v>
      </c>
      <c r="E19" s="3191" t="s">
        <v>859</v>
      </c>
      <c r="F19" s="3115" t="s">
        <v>845</v>
      </c>
      <c r="G19" s="1631" t="s">
        <v>36</v>
      </c>
      <c r="H19" s="1217">
        <v>1242.3</v>
      </c>
      <c r="I19" s="569">
        <v>1242.3</v>
      </c>
      <c r="J19" s="1632">
        <v>1169.3</v>
      </c>
      <c r="K19" s="1218"/>
      <c r="L19" s="1219">
        <v>1300</v>
      </c>
      <c r="M19" s="1251">
        <v>1370</v>
      </c>
      <c r="N19" s="1221" t="s">
        <v>846</v>
      </c>
      <c r="O19" s="1222" t="s">
        <v>159</v>
      </c>
      <c r="P19" s="1222" t="s">
        <v>39</v>
      </c>
      <c r="Q19" s="1223">
        <v>14</v>
      </c>
    </row>
    <row r="20" spans="1:17">
      <c r="A20" s="3050"/>
      <c r="B20" s="2569"/>
      <c r="C20" s="2749"/>
      <c r="D20" s="2778"/>
      <c r="E20" s="3192"/>
      <c r="F20" s="2573"/>
      <c r="G20" s="1224" t="s">
        <v>52</v>
      </c>
      <c r="H20" s="1225">
        <v>23.3</v>
      </c>
      <c r="I20" s="575">
        <v>23.3</v>
      </c>
      <c r="J20" s="575">
        <v>23</v>
      </c>
      <c r="K20" s="579"/>
      <c r="L20" s="1226">
        <v>24</v>
      </c>
      <c r="M20" s="580">
        <v>25</v>
      </c>
      <c r="N20" s="1227" t="s">
        <v>849</v>
      </c>
      <c r="O20" s="1228" t="s">
        <v>158</v>
      </c>
      <c r="P20" s="1228" t="s">
        <v>158</v>
      </c>
      <c r="Q20" s="1229">
        <v>1</v>
      </c>
    </row>
    <row r="21" spans="1:17">
      <c r="A21" s="3050"/>
      <c r="B21" s="2569"/>
      <c r="C21" s="2749"/>
      <c r="D21" s="2778"/>
      <c r="E21" s="3192"/>
      <c r="F21" s="2573"/>
      <c r="G21" s="1224" t="s">
        <v>162</v>
      </c>
      <c r="H21" s="1225">
        <v>75</v>
      </c>
      <c r="I21" s="575">
        <v>75</v>
      </c>
      <c r="J21" s="575"/>
      <c r="K21" s="579"/>
      <c r="L21" s="1226">
        <v>78</v>
      </c>
      <c r="M21" s="580">
        <v>83</v>
      </c>
      <c r="N21" s="1252" t="s">
        <v>860</v>
      </c>
      <c r="O21" s="1228" t="s">
        <v>861</v>
      </c>
      <c r="P21" s="1228" t="s">
        <v>862</v>
      </c>
      <c r="Q21" s="1229">
        <v>54</v>
      </c>
    </row>
    <row r="22" spans="1:17" ht="25.5">
      <c r="A22" s="3050"/>
      <c r="B22" s="2569"/>
      <c r="C22" s="2749"/>
      <c r="D22" s="2778"/>
      <c r="E22" s="3192"/>
      <c r="F22" s="2573"/>
      <c r="G22" s="1224" t="s">
        <v>67</v>
      </c>
      <c r="H22" s="1225"/>
      <c r="I22" s="575"/>
      <c r="J22" s="575"/>
      <c r="K22" s="579"/>
      <c r="L22" s="1226"/>
      <c r="M22" s="580"/>
      <c r="N22" s="1230" t="s">
        <v>863</v>
      </c>
      <c r="O22" s="1228" t="s">
        <v>864</v>
      </c>
      <c r="P22" s="1228" t="s">
        <v>865</v>
      </c>
      <c r="Q22" s="1229">
        <v>6</v>
      </c>
    </row>
    <row r="23" spans="1:17" ht="26.25" thickBot="1">
      <c r="A23" s="3051"/>
      <c r="B23" s="3053"/>
      <c r="C23" s="2776"/>
      <c r="D23" s="2779"/>
      <c r="E23" s="3193"/>
      <c r="F23" s="3116"/>
      <c r="G23" s="42" t="s">
        <v>12</v>
      </c>
      <c r="H23" s="1238">
        <f t="shared" ref="H23:M23" si="2">H19+H20+H21</f>
        <v>1340.6</v>
      </c>
      <c r="I23" s="1238">
        <f t="shared" si="2"/>
        <v>1340.6</v>
      </c>
      <c r="J23" s="1238">
        <f t="shared" si="2"/>
        <v>1192.3</v>
      </c>
      <c r="K23" s="1239">
        <f t="shared" si="2"/>
        <v>0</v>
      </c>
      <c r="L23" s="1240">
        <f t="shared" si="2"/>
        <v>1402</v>
      </c>
      <c r="M23" s="1239">
        <f t="shared" si="2"/>
        <v>1478</v>
      </c>
      <c r="N23" s="1253" t="s">
        <v>850</v>
      </c>
      <c r="O23" s="1254" t="s">
        <v>866</v>
      </c>
      <c r="P23" s="1254" t="s">
        <v>867</v>
      </c>
      <c r="Q23" s="1255">
        <v>13500</v>
      </c>
    </row>
    <row r="24" spans="1:17">
      <c r="A24" s="3049" t="s">
        <v>11</v>
      </c>
      <c r="B24" s="3052" t="s">
        <v>11</v>
      </c>
      <c r="C24" s="2775" t="s">
        <v>53</v>
      </c>
      <c r="D24" s="2777" t="s">
        <v>868</v>
      </c>
      <c r="E24" s="3191" t="s">
        <v>869</v>
      </c>
      <c r="F24" s="3115" t="s">
        <v>845</v>
      </c>
      <c r="G24" s="41" t="s">
        <v>36</v>
      </c>
      <c r="H24" s="1217">
        <v>240.2</v>
      </c>
      <c r="I24" s="569">
        <v>240.2</v>
      </c>
      <c r="J24" s="569">
        <v>181.2</v>
      </c>
      <c r="K24" s="1218"/>
      <c r="L24" s="1219">
        <v>250</v>
      </c>
      <c r="M24" s="1220">
        <v>260</v>
      </c>
      <c r="N24" s="1256" t="s">
        <v>870</v>
      </c>
      <c r="O24" s="1222" t="s">
        <v>871</v>
      </c>
      <c r="P24" s="1222" t="s">
        <v>872</v>
      </c>
      <c r="Q24" s="1223">
        <v>20</v>
      </c>
    </row>
    <row r="25" spans="1:17">
      <c r="A25" s="3050"/>
      <c r="B25" s="2569"/>
      <c r="C25" s="2749"/>
      <c r="D25" s="2778"/>
      <c r="E25" s="3192"/>
      <c r="F25" s="2573"/>
      <c r="G25" s="1224" t="s">
        <v>52</v>
      </c>
      <c r="H25" s="1225">
        <v>2</v>
      </c>
      <c r="I25" s="575">
        <v>2</v>
      </c>
      <c r="J25" s="575">
        <v>2</v>
      </c>
      <c r="K25" s="579"/>
      <c r="L25" s="1226">
        <v>3</v>
      </c>
      <c r="M25" s="577">
        <v>4</v>
      </c>
      <c r="N25" s="1230" t="s">
        <v>873</v>
      </c>
      <c r="O25" s="1228" t="s">
        <v>874</v>
      </c>
      <c r="P25" s="1228" t="s">
        <v>874</v>
      </c>
      <c r="Q25" s="1229">
        <v>6000</v>
      </c>
    </row>
    <row r="26" spans="1:17" ht="25.5">
      <c r="A26" s="3050"/>
      <c r="B26" s="2569"/>
      <c r="C26" s="2749"/>
      <c r="D26" s="2778"/>
      <c r="E26" s="3192"/>
      <c r="F26" s="2573"/>
      <c r="G26" s="1224" t="s">
        <v>162</v>
      </c>
      <c r="H26" s="1225">
        <v>4.8</v>
      </c>
      <c r="I26" s="575">
        <v>4.8</v>
      </c>
      <c r="J26" s="575"/>
      <c r="K26" s="579"/>
      <c r="L26" s="1226">
        <v>5</v>
      </c>
      <c r="M26" s="577">
        <v>6</v>
      </c>
      <c r="N26" s="1230" t="s">
        <v>875</v>
      </c>
      <c r="O26" s="1228" t="s">
        <v>56</v>
      </c>
      <c r="P26" s="1228" t="s">
        <v>64</v>
      </c>
      <c r="Q26" s="1229">
        <v>11</v>
      </c>
    </row>
    <row r="27" spans="1:17">
      <c r="A27" s="3050"/>
      <c r="B27" s="2569"/>
      <c r="C27" s="2749"/>
      <c r="D27" s="2778"/>
      <c r="E27" s="3192"/>
      <c r="F27" s="2573"/>
      <c r="G27" s="1224" t="s">
        <v>67</v>
      </c>
      <c r="H27" s="1225"/>
      <c r="I27" s="1225"/>
      <c r="J27" s="1225"/>
      <c r="K27" s="580"/>
      <c r="L27" s="1226"/>
      <c r="M27" s="577"/>
      <c r="N27" s="1248" t="s">
        <v>876</v>
      </c>
      <c r="O27" s="1249" t="s">
        <v>877</v>
      </c>
      <c r="P27" s="1249" t="s">
        <v>878</v>
      </c>
      <c r="Q27" s="1250">
        <v>3500</v>
      </c>
    </row>
    <row r="28" spans="1:17" ht="13.5" thickBot="1">
      <c r="A28" s="3051"/>
      <c r="B28" s="3053"/>
      <c r="C28" s="2776"/>
      <c r="D28" s="2779"/>
      <c r="E28" s="3193"/>
      <c r="F28" s="3116"/>
      <c r="G28" s="42" t="s">
        <v>12</v>
      </c>
      <c r="H28" s="1238">
        <f t="shared" ref="H28:M28" si="3">H24+H25+H26</f>
        <v>247</v>
      </c>
      <c r="I28" s="1238">
        <f t="shared" si="3"/>
        <v>247</v>
      </c>
      <c r="J28" s="1238">
        <f t="shared" si="3"/>
        <v>183.2</v>
      </c>
      <c r="K28" s="1238">
        <f t="shared" si="3"/>
        <v>0</v>
      </c>
      <c r="L28" s="1240">
        <f t="shared" si="3"/>
        <v>258</v>
      </c>
      <c r="M28" s="1241">
        <f t="shared" si="3"/>
        <v>270</v>
      </c>
      <c r="N28" s="1253"/>
      <c r="O28" s="826"/>
      <c r="P28" s="826"/>
      <c r="Q28" s="1257"/>
    </row>
    <row r="29" spans="1:17">
      <c r="A29" s="3049" t="s">
        <v>11</v>
      </c>
      <c r="B29" s="3052" t="s">
        <v>11</v>
      </c>
      <c r="C29" s="2775" t="s">
        <v>37</v>
      </c>
      <c r="D29" s="2777" t="s">
        <v>879</v>
      </c>
      <c r="E29" s="3191" t="s">
        <v>880</v>
      </c>
      <c r="F29" s="3115" t="s">
        <v>845</v>
      </c>
      <c r="G29" s="41" t="s">
        <v>36</v>
      </c>
      <c r="H29" s="1217">
        <v>279.10000000000002</v>
      </c>
      <c r="I29" s="569">
        <v>279.10000000000002</v>
      </c>
      <c r="J29" s="569">
        <v>191.7</v>
      </c>
      <c r="K29" s="1218">
        <v>0</v>
      </c>
      <c r="L29" s="1219">
        <v>290</v>
      </c>
      <c r="M29" s="1220">
        <v>307</v>
      </c>
      <c r="N29" s="1256" t="s">
        <v>881</v>
      </c>
      <c r="O29" s="1258" t="s">
        <v>882</v>
      </c>
      <c r="P29" s="1258" t="s">
        <v>882</v>
      </c>
      <c r="Q29" s="1223">
        <v>72</v>
      </c>
    </row>
    <row r="30" spans="1:17">
      <c r="A30" s="3050"/>
      <c r="B30" s="2569"/>
      <c r="C30" s="2749"/>
      <c r="D30" s="2778"/>
      <c r="E30" s="3192"/>
      <c r="F30" s="2573"/>
      <c r="G30" s="617" t="s">
        <v>52</v>
      </c>
      <c r="H30" s="1259">
        <v>2.7</v>
      </c>
      <c r="I30" s="1260">
        <v>2.7</v>
      </c>
      <c r="J30" s="1260">
        <v>2.7</v>
      </c>
      <c r="K30" s="1261">
        <v>0</v>
      </c>
      <c r="L30" s="1262">
        <v>3</v>
      </c>
      <c r="M30" s="1263">
        <v>4</v>
      </c>
      <c r="N30" s="1230" t="s">
        <v>883</v>
      </c>
      <c r="O30" s="1264" t="s">
        <v>636</v>
      </c>
      <c r="P30" s="1264" t="s">
        <v>565</v>
      </c>
      <c r="Q30" s="1229">
        <v>30</v>
      </c>
    </row>
    <row r="31" spans="1:17" ht="25.5">
      <c r="A31" s="3050"/>
      <c r="B31" s="2569"/>
      <c r="C31" s="2749"/>
      <c r="D31" s="2778"/>
      <c r="E31" s="3192"/>
      <c r="F31" s="2573"/>
      <c r="G31" s="1224" t="s">
        <v>162</v>
      </c>
      <c r="H31" s="1225">
        <v>35</v>
      </c>
      <c r="I31" s="575">
        <v>35</v>
      </c>
      <c r="J31" s="575"/>
      <c r="K31" s="579"/>
      <c r="L31" s="1265">
        <v>36</v>
      </c>
      <c r="M31" s="1266">
        <v>38</v>
      </c>
      <c r="N31" s="1230" t="s">
        <v>855</v>
      </c>
      <c r="O31" s="1264" t="s">
        <v>884</v>
      </c>
      <c r="P31" s="1264" t="s">
        <v>885</v>
      </c>
      <c r="Q31" s="1229">
        <v>25000</v>
      </c>
    </row>
    <row r="32" spans="1:17">
      <c r="A32" s="3050"/>
      <c r="B32" s="2569"/>
      <c r="C32" s="2749"/>
      <c r="D32" s="2778"/>
      <c r="E32" s="3192"/>
      <c r="F32" s="2573"/>
      <c r="G32" s="1224" t="s">
        <v>67</v>
      </c>
      <c r="H32" s="1231"/>
      <c r="I32" s="1231"/>
      <c r="J32" s="1231"/>
      <c r="K32" s="1232"/>
      <c r="L32" s="1233"/>
      <c r="M32" s="1234"/>
      <c r="N32" s="1235"/>
      <c r="O32" s="1267"/>
      <c r="P32" s="1267"/>
      <c r="Q32" s="1237"/>
    </row>
    <row r="33" spans="1:17" ht="13.5" thickBot="1">
      <c r="A33" s="3051"/>
      <c r="B33" s="3053"/>
      <c r="C33" s="2776"/>
      <c r="D33" s="2779"/>
      <c r="E33" s="3193"/>
      <c r="F33" s="3116"/>
      <c r="G33" s="42" t="s">
        <v>12</v>
      </c>
      <c r="H33" s="1238">
        <f t="shared" ref="H33:M33" si="4">H29+H31+H30</f>
        <v>316.8</v>
      </c>
      <c r="I33" s="1238">
        <f t="shared" si="4"/>
        <v>316.8</v>
      </c>
      <c r="J33" s="1238">
        <f t="shared" si="4"/>
        <v>194.39999999999998</v>
      </c>
      <c r="K33" s="1239">
        <f t="shared" si="4"/>
        <v>0</v>
      </c>
      <c r="L33" s="1240">
        <f t="shared" si="4"/>
        <v>329</v>
      </c>
      <c r="M33" s="1241">
        <f t="shared" si="4"/>
        <v>349</v>
      </c>
      <c r="N33" s="1242"/>
      <c r="O33" s="1268"/>
      <c r="P33" s="1268"/>
      <c r="Q33" s="1257"/>
    </row>
    <row r="34" spans="1:17" ht="25.5">
      <c r="A34" s="3049" t="s">
        <v>11</v>
      </c>
      <c r="B34" s="3052" t="s">
        <v>11</v>
      </c>
      <c r="C34" s="2775" t="s">
        <v>54</v>
      </c>
      <c r="D34" s="2777" t="s">
        <v>886</v>
      </c>
      <c r="E34" s="3191" t="s">
        <v>40</v>
      </c>
      <c r="F34" s="3115" t="s">
        <v>845</v>
      </c>
      <c r="G34" s="41" t="s">
        <v>36</v>
      </c>
      <c r="H34" s="1217">
        <v>15</v>
      </c>
      <c r="I34" s="569">
        <v>15</v>
      </c>
      <c r="J34" s="569">
        <v>0</v>
      </c>
      <c r="K34" s="1218">
        <v>0</v>
      </c>
      <c r="L34" s="1219">
        <v>16</v>
      </c>
      <c r="M34" s="1251">
        <v>17</v>
      </c>
      <c r="N34" s="1269" t="s">
        <v>887</v>
      </c>
      <c r="O34" s="1270">
        <v>10</v>
      </c>
      <c r="P34" s="1270">
        <v>11</v>
      </c>
      <c r="Q34" s="1223">
        <v>12</v>
      </c>
    </row>
    <row r="35" spans="1:17" ht="13.5" thickBot="1">
      <c r="A35" s="3051"/>
      <c r="B35" s="3053"/>
      <c r="C35" s="2776"/>
      <c r="D35" s="2779"/>
      <c r="E35" s="3193"/>
      <c r="F35" s="3116"/>
      <c r="G35" s="42" t="s">
        <v>12</v>
      </c>
      <c r="H35" s="1271">
        <f t="shared" ref="H35:M35" si="5">H34*1</f>
        <v>15</v>
      </c>
      <c r="I35" s="1271">
        <f t="shared" si="5"/>
        <v>15</v>
      </c>
      <c r="J35" s="1271">
        <f t="shared" si="5"/>
        <v>0</v>
      </c>
      <c r="K35" s="1272">
        <f t="shared" si="5"/>
        <v>0</v>
      </c>
      <c r="L35" s="1273">
        <f t="shared" si="5"/>
        <v>16</v>
      </c>
      <c r="M35" s="1272">
        <f t="shared" si="5"/>
        <v>17</v>
      </c>
      <c r="N35" s="1274"/>
      <c r="O35" s="1254"/>
      <c r="P35" s="1254"/>
      <c r="Q35" s="1275"/>
    </row>
    <row r="36" spans="1:17">
      <c r="A36" s="3050" t="s">
        <v>11</v>
      </c>
      <c r="B36" s="2569" t="s">
        <v>11</v>
      </c>
      <c r="C36" s="2749" t="s">
        <v>38</v>
      </c>
      <c r="D36" s="2778" t="s">
        <v>888</v>
      </c>
      <c r="E36" s="3192" t="s">
        <v>40</v>
      </c>
      <c r="F36" s="2573" t="s">
        <v>845</v>
      </c>
      <c r="G36" s="759" t="s">
        <v>36</v>
      </c>
      <c r="H36" s="1276"/>
      <c r="I36" s="1277"/>
      <c r="J36" s="1277"/>
      <c r="K36" s="1278"/>
      <c r="L36" s="1279"/>
      <c r="M36" s="1280"/>
      <c r="N36" s="1281" t="s">
        <v>889</v>
      </c>
      <c r="O36" s="1282"/>
      <c r="P36" s="1283"/>
      <c r="Q36" s="1284"/>
    </row>
    <row r="37" spans="1:17">
      <c r="A37" s="3050"/>
      <c r="B37" s="2569"/>
      <c r="C37" s="2749"/>
      <c r="D37" s="2778"/>
      <c r="E37" s="3192"/>
      <c r="F37" s="2573"/>
      <c r="G37" s="1224"/>
      <c r="H37" s="1231"/>
      <c r="I37" s="1285"/>
      <c r="J37" s="1285"/>
      <c r="K37" s="1286"/>
      <c r="L37" s="1233"/>
      <c r="M37" s="1232"/>
      <c r="N37" s="1287"/>
      <c r="O37" s="1288"/>
      <c r="P37" s="1288"/>
      <c r="Q37" s="1289"/>
    </row>
    <row r="38" spans="1:17">
      <c r="A38" s="3050"/>
      <c r="B38" s="2569"/>
      <c r="C38" s="2749"/>
      <c r="D38" s="2778"/>
      <c r="E38" s="3192"/>
      <c r="F38" s="2573"/>
      <c r="G38" s="1224"/>
      <c r="H38" s="1231"/>
      <c r="I38" s="1285"/>
      <c r="J38" s="1285"/>
      <c r="K38" s="1286"/>
      <c r="L38" s="1233"/>
      <c r="M38" s="1232"/>
      <c r="N38" s="1290"/>
      <c r="O38" s="1288"/>
      <c r="P38" s="1288"/>
      <c r="Q38" s="1289"/>
    </row>
    <row r="39" spans="1:17" ht="13.5" thickBot="1">
      <c r="A39" s="3051"/>
      <c r="B39" s="3053"/>
      <c r="C39" s="2776"/>
      <c r="D39" s="2779"/>
      <c r="E39" s="3193"/>
      <c r="F39" s="3116"/>
      <c r="G39" s="42" t="s">
        <v>12</v>
      </c>
      <c r="H39" s="1291">
        <f t="shared" ref="H39:M39" si="6">H36*1</f>
        <v>0</v>
      </c>
      <c r="I39" s="1238">
        <f t="shared" si="6"/>
        <v>0</v>
      </c>
      <c r="J39" s="1238">
        <f t="shared" si="6"/>
        <v>0</v>
      </c>
      <c r="K39" s="1239">
        <f t="shared" si="6"/>
        <v>0</v>
      </c>
      <c r="L39" s="1240">
        <f t="shared" si="6"/>
        <v>0</v>
      </c>
      <c r="M39" s="1239">
        <f t="shared" si="6"/>
        <v>0</v>
      </c>
      <c r="N39" s="1242"/>
      <c r="O39" s="826"/>
      <c r="P39" s="826"/>
      <c r="Q39" s="1243"/>
    </row>
    <row r="40" spans="1:17">
      <c r="A40" s="3049" t="s">
        <v>11</v>
      </c>
      <c r="B40" s="3052" t="s">
        <v>11</v>
      </c>
      <c r="C40" s="3623" t="s">
        <v>55</v>
      </c>
      <c r="D40" s="3625" t="s">
        <v>890</v>
      </c>
      <c r="E40" s="3627" t="s">
        <v>40</v>
      </c>
      <c r="F40" s="3629" t="s">
        <v>845</v>
      </c>
      <c r="G40" s="567" t="s">
        <v>36</v>
      </c>
      <c r="H40" s="1217"/>
      <c r="I40" s="569"/>
      <c r="J40" s="569"/>
      <c r="K40" s="1218"/>
      <c r="L40" s="1292"/>
      <c r="M40" s="1292"/>
      <c r="N40" s="1293" t="s">
        <v>891</v>
      </c>
      <c r="O40" s="1283"/>
      <c r="P40" s="1294"/>
      <c r="Q40" s="1295"/>
    </row>
    <row r="41" spans="1:17">
      <c r="A41" s="3050"/>
      <c r="B41" s="2569"/>
      <c r="C41" s="3631"/>
      <c r="D41" s="3632"/>
      <c r="E41" s="3633"/>
      <c r="F41" s="3634"/>
      <c r="G41" s="1296" t="s">
        <v>12</v>
      </c>
      <c r="H41" s="1297">
        <f t="shared" ref="H41:M41" si="7">H40*1</f>
        <v>0</v>
      </c>
      <c r="I41" s="1297">
        <f t="shared" si="7"/>
        <v>0</v>
      </c>
      <c r="J41" s="1297">
        <f t="shared" si="7"/>
        <v>0</v>
      </c>
      <c r="K41" s="1297">
        <f t="shared" si="7"/>
        <v>0</v>
      </c>
      <c r="L41" s="1297">
        <f t="shared" si="7"/>
        <v>0</v>
      </c>
      <c r="M41" s="1298">
        <f t="shared" si="7"/>
        <v>0</v>
      </c>
      <c r="N41" s="1230" t="s">
        <v>892</v>
      </c>
      <c r="O41" s="1288"/>
      <c r="P41" s="1288"/>
      <c r="Q41" s="1289"/>
    </row>
    <row r="42" spans="1:17" ht="13.5" thickBot="1">
      <c r="A42" s="3051"/>
      <c r="B42" s="3053"/>
      <c r="C42" s="3624"/>
      <c r="D42" s="3626"/>
      <c r="E42" s="3628"/>
      <c r="F42" s="3630"/>
      <c r="G42" s="1299"/>
      <c r="H42" s="1300"/>
      <c r="I42" s="1300"/>
      <c r="J42" s="1300"/>
      <c r="K42" s="1301"/>
      <c r="L42" s="1301"/>
      <c r="M42" s="1302"/>
      <c r="N42" s="1248" t="s">
        <v>893</v>
      </c>
      <c r="O42" s="1236"/>
      <c r="P42" s="1236"/>
      <c r="Q42" s="1303"/>
    </row>
    <row r="43" spans="1:17" ht="25.5">
      <c r="A43" s="3049" t="s">
        <v>11</v>
      </c>
      <c r="B43" s="3052" t="s">
        <v>11</v>
      </c>
      <c r="C43" s="3623" t="s">
        <v>56</v>
      </c>
      <c r="D43" s="3625" t="s">
        <v>894</v>
      </c>
      <c r="E43" s="3627" t="s">
        <v>40</v>
      </c>
      <c r="F43" s="3629" t="s">
        <v>845</v>
      </c>
      <c r="G43" s="567" t="s">
        <v>36</v>
      </c>
      <c r="H43" s="1217"/>
      <c r="I43" s="569"/>
      <c r="J43" s="569"/>
      <c r="K43" s="1304"/>
      <c r="L43" s="1305"/>
      <c r="M43" s="1251"/>
      <c r="N43" s="1256" t="s">
        <v>895</v>
      </c>
      <c r="O43" s="1222" t="s">
        <v>748</v>
      </c>
      <c r="P43" s="1222" t="s">
        <v>864</v>
      </c>
      <c r="Q43" s="1223">
        <v>5</v>
      </c>
    </row>
    <row r="44" spans="1:17" ht="13.5" thickBot="1">
      <c r="A44" s="3051"/>
      <c r="B44" s="3053"/>
      <c r="C44" s="3624"/>
      <c r="D44" s="3626"/>
      <c r="E44" s="3628"/>
      <c r="F44" s="3630"/>
      <c r="G44" s="1306" t="s">
        <v>12</v>
      </c>
      <c r="H44" s="1291">
        <f t="shared" ref="H44:M44" si="8">H43*1</f>
        <v>0</v>
      </c>
      <c r="I44" s="1291">
        <f t="shared" si="8"/>
        <v>0</v>
      </c>
      <c r="J44" s="1291">
        <f t="shared" si="8"/>
        <v>0</v>
      </c>
      <c r="K44" s="1291">
        <f t="shared" si="8"/>
        <v>0</v>
      </c>
      <c r="L44" s="1291">
        <f t="shared" si="8"/>
        <v>0</v>
      </c>
      <c r="M44" s="1307">
        <f t="shared" si="8"/>
        <v>0</v>
      </c>
      <c r="N44" s="1274"/>
      <c r="O44" s="1254"/>
      <c r="P44" s="1254"/>
      <c r="Q44" s="1275"/>
    </row>
    <row r="45" spans="1:17" ht="38.25">
      <c r="A45" s="3049" t="s">
        <v>11</v>
      </c>
      <c r="B45" s="3052" t="s">
        <v>11</v>
      </c>
      <c r="C45" s="3623" t="s">
        <v>64</v>
      </c>
      <c r="D45" s="3625" t="s">
        <v>896</v>
      </c>
      <c r="E45" s="3627" t="s">
        <v>40</v>
      </c>
      <c r="F45" s="3629" t="s">
        <v>845</v>
      </c>
      <c r="G45" s="41" t="s">
        <v>36</v>
      </c>
      <c r="H45" s="1217">
        <v>97.2</v>
      </c>
      <c r="I45" s="1217">
        <v>97.2</v>
      </c>
      <c r="J45" s="1217">
        <v>63.1</v>
      </c>
      <c r="K45" s="1217"/>
      <c r="L45" s="1217">
        <v>101</v>
      </c>
      <c r="M45" s="1308">
        <v>105</v>
      </c>
      <c r="N45" s="1309" t="s">
        <v>897</v>
      </c>
      <c r="O45" s="1310" t="s">
        <v>158</v>
      </c>
      <c r="P45" s="1310"/>
      <c r="Q45" s="1311"/>
    </row>
    <row r="46" spans="1:17" ht="25.5">
      <c r="A46" s="3050"/>
      <c r="B46" s="2569"/>
      <c r="C46" s="3631"/>
      <c r="D46" s="3632"/>
      <c r="E46" s="3633"/>
      <c r="F46" s="3639"/>
      <c r="G46" s="617" t="s">
        <v>52</v>
      </c>
      <c r="H46" s="1312">
        <v>0.5</v>
      </c>
      <c r="I46" s="1312">
        <v>0.5</v>
      </c>
      <c r="J46" s="1312">
        <v>0.5</v>
      </c>
      <c r="K46" s="1313"/>
      <c r="L46" s="1313"/>
      <c r="M46" s="1314"/>
      <c r="N46" s="1315" t="s">
        <v>898</v>
      </c>
      <c r="O46" s="1316" t="s">
        <v>748</v>
      </c>
      <c r="P46" s="1316" t="s">
        <v>586</v>
      </c>
      <c r="Q46" s="1317" t="s">
        <v>865</v>
      </c>
    </row>
    <row r="47" spans="1:17" ht="25.5">
      <c r="A47" s="3050"/>
      <c r="B47" s="2569"/>
      <c r="C47" s="3631"/>
      <c r="D47" s="3632"/>
      <c r="E47" s="3633"/>
      <c r="F47" s="3639"/>
      <c r="G47" s="1224" t="s">
        <v>162</v>
      </c>
      <c r="H47" s="1313"/>
      <c r="I47" s="1313"/>
      <c r="J47" s="1313"/>
      <c r="K47" s="1313"/>
      <c r="L47" s="1313"/>
      <c r="M47" s="1314"/>
      <c r="N47" s="1318" t="s">
        <v>899</v>
      </c>
      <c r="O47" s="1319" t="s">
        <v>158</v>
      </c>
      <c r="P47" s="1319" t="s">
        <v>158</v>
      </c>
      <c r="Q47" s="1320"/>
    </row>
    <row r="48" spans="1:17" ht="38.25">
      <c r="A48" s="3050"/>
      <c r="B48" s="2569"/>
      <c r="C48" s="3631"/>
      <c r="D48" s="3632"/>
      <c r="E48" s="3633"/>
      <c r="F48" s="3639"/>
      <c r="G48" s="1224" t="s">
        <v>67</v>
      </c>
      <c r="H48" s="1321"/>
      <c r="I48" s="1321"/>
      <c r="J48" s="1321"/>
      <c r="K48" s="1321"/>
      <c r="L48" s="1321"/>
      <c r="M48" s="1322"/>
      <c r="N48" s="1318" t="s">
        <v>900</v>
      </c>
      <c r="O48" s="1323"/>
      <c r="P48" s="1323"/>
      <c r="Q48" s="1324"/>
    </row>
    <row r="49" spans="1:17" ht="13.5" thickBot="1">
      <c r="A49" s="3051"/>
      <c r="B49" s="3053"/>
      <c r="C49" s="3624"/>
      <c r="D49" s="3626"/>
      <c r="E49" s="3628"/>
      <c r="F49" s="3630"/>
      <c r="G49" s="1306" t="s">
        <v>12</v>
      </c>
      <c r="H49" s="1291">
        <f t="shared" ref="H49:M49" si="9">SUM(H45+H46+H47+H48)</f>
        <v>97.7</v>
      </c>
      <c r="I49" s="1291">
        <f t="shared" si="9"/>
        <v>97.7</v>
      </c>
      <c r="J49" s="1291">
        <f t="shared" si="9"/>
        <v>63.6</v>
      </c>
      <c r="K49" s="1291">
        <f t="shared" si="9"/>
        <v>0</v>
      </c>
      <c r="L49" s="1291">
        <f t="shared" si="9"/>
        <v>101</v>
      </c>
      <c r="M49" s="1291">
        <f t="shared" si="9"/>
        <v>105</v>
      </c>
      <c r="N49" s="1325"/>
      <c r="O49" s="1282"/>
      <c r="P49" s="1282"/>
      <c r="Q49" s="1284"/>
    </row>
    <row r="50" spans="1:17" ht="13.5" thickBot="1">
      <c r="A50" s="39" t="s">
        <v>11</v>
      </c>
      <c r="B50" s="44" t="s">
        <v>11</v>
      </c>
      <c r="C50" s="3635" t="s">
        <v>14</v>
      </c>
      <c r="D50" s="2984"/>
      <c r="E50" s="2984"/>
      <c r="F50" s="2984"/>
      <c r="G50" s="2985"/>
      <c r="H50" s="1326">
        <f t="shared" ref="H50:M50" si="10">H13+H18+H23+H28+H33+H35+H39+H41+H44+H49</f>
        <v>2856.6</v>
      </c>
      <c r="I50" s="1326">
        <f t="shared" si="10"/>
        <v>2856.6</v>
      </c>
      <c r="J50" s="1326">
        <f t="shared" si="10"/>
        <v>2349.2999999999997</v>
      </c>
      <c r="K50" s="1326">
        <f t="shared" si="10"/>
        <v>0</v>
      </c>
      <c r="L50" s="1326">
        <f t="shared" si="10"/>
        <v>2955</v>
      </c>
      <c r="M50" s="1327">
        <f t="shared" si="10"/>
        <v>3111</v>
      </c>
      <c r="N50" s="1328"/>
      <c r="O50" s="1329"/>
      <c r="P50" s="1329"/>
      <c r="Q50" s="1330"/>
    </row>
    <row r="51" spans="1:17" ht="13.5" thickBot="1">
      <c r="A51" s="39" t="s">
        <v>11</v>
      </c>
      <c r="B51" s="40" t="s">
        <v>13</v>
      </c>
      <c r="C51" s="3636" t="s">
        <v>901</v>
      </c>
      <c r="D51" s="3637"/>
      <c r="E51" s="3637"/>
      <c r="F51" s="3637"/>
      <c r="G51" s="3637"/>
      <c r="H51" s="3637"/>
      <c r="I51" s="3637"/>
      <c r="J51" s="3637"/>
      <c r="K51" s="3637"/>
      <c r="L51" s="3637"/>
      <c r="M51" s="3637"/>
      <c r="N51" s="3637"/>
      <c r="O51" s="3637"/>
      <c r="P51" s="3637"/>
      <c r="Q51" s="3638"/>
    </row>
    <row r="52" spans="1:17" ht="25.5">
      <c r="A52" s="3049" t="s">
        <v>11</v>
      </c>
      <c r="B52" s="3052" t="s">
        <v>13</v>
      </c>
      <c r="C52" s="3623" t="s">
        <v>11</v>
      </c>
      <c r="D52" s="3625" t="s">
        <v>902</v>
      </c>
      <c r="E52" s="3627" t="s">
        <v>903</v>
      </c>
      <c r="F52" s="3629" t="s">
        <v>845</v>
      </c>
      <c r="G52" s="567" t="s">
        <v>36</v>
      </c>
      <c r="H52" s="1217">
        <v>794.2</v>
      </c>
      <c r="I52" s="569">
        <v>794.2</v>
      </c>
      <c r="J52" s="569">
        <v>692.8</v>
      </c>
      <c r="K52" s="1218"/>
      <c r="L52" s="569">
        <v>833</v>
      </c>
      <c r="M52" s="1331">
        <v>870</v>
      </c>
      <c r="N52" s="1332" t="s">
        <v>904</v>
      </c>
      <c r="O52" s="1222" t="s">
        <v>905</v>
      </c>
      <c r="P52" s="1270">
        <v>10800</v>
      </c>
      <c r="Q52" s="1223">
        <v>11000</v>
      </c>
    </row>
    <row r="53" spans="1:17">
      <c r="A53" s="3050"/>
      <c r="B53" s="2569"/>
      <c r="C53" s="3631"/>
      <c r="D53" s="3632"/>
      <c r="E53" s="3633"/>
      <c r="F53" s="3634"/>
      <c r="G53" s="573" t="s">
        <v>52</v>
      </c>
      <c r="H53" s="1225">
        <v>44</v>
      </c>
      <c r="I53" s="575">
        <v>44</v>
      </c>
      <c r="J53" s="575">
        <v>11.9</v>
      </c>
      <c r="K53" s="579"/>
      <c r="L53" s="575">
        <v>46</v>
      </c>
      <c r="M53" s="1333">
        <v>48</v>
      </c>
      <c r="N53" s="1334" t="s">
        <v>906</v>
      </c>
      <c r="O53" s="1228" t="s">
        <v>796</v>
      </c>
      <c r="P53" s="1228" t="s">
        <v>907</v>
      </c>
      <c r="Q53" s="1229">
        <v>4030</v>
      </c>
    </row>
    <row r="54" spans="1:17">
      <c r="A54" s="3050"/>
      <c r="B54" s="2569"/>
      <c r="C54" s="3631"/>
      <c r="D54" s="3632"/>
      <c r="E54" s="3633"/>
      <c r="F54" s="3634"/>
      <c r="G54" s="573" t="s">
        <v>162</v>
      </c>
      <c r="H54" s="1225">
        <f>I54+K54</f>
        <v>3</v>
      </c>
      <c r="I54" s="575">
        <v>3</v>
      </c>
      <c r="J54" s="575"/>
      <c r="K54" s="579"/>
      <c r="L54" s="575">
        <v>4</v>
      </c>
      <c r="M54" s="1333">
        <v>4</v>
      </c>
      <c r="N54" s="1335" t="s">
        <v>908</v>
      </c>
      <c r="O54" s="1228" t="s">
        <v>909</v>
      </c>
      <c r="P54" s="1228" t="s">
        <v>909</v>
      </c>
      <c r="Q54" s="1229">
        <v>63</v>
      </c>
    </row>
    <row r="55" spans="1:17">
      <c r="A55" s="3050"/>
      <c r="B55" s="2569"/>
      <c r="C55" s="3631"/>
      <c r="D55" s="3632"/>
      <c r="E55" s="3633"/>
      <c r="F55" s="3634"/>
      <c r="G55" s="573" t="s">
        <v>67</v>
      </c>
      <c r="H55" s="1225"/>
      <c r="I55" s="1225"/>
      <c r="J55" s="1225"/>
      <c r="K55" s="580"/>
      <c r="L55" s="578"/>
      <c r="M55" s="580"/>
      <c r="N55" s="1336" t="s">
        <v>910</v>
      </c>
      <c r="O55" s="1249" t="s">
        <v>911</v>
      </c>
      <c r="P55" s="1249" t="s">
        <v>912</v>
      </c>
      <c r="Q55" s="1250">
        <v>25000</v>
      </c>
    </row>
    <row r="56" spans="1:17" ht="13.5" thickBot="1">
      <c r="A56" s="3051"/>
      <c r="B56" s="3053"/>
      <c r="C56" s="3624"/>
      <c r="D56" s="3626"/>
      <c r="E56" s="3628"/>
      <c r="F56" s="3630"/>
      <c r="G56" s="1306" t="s">
        <v>12</v>
      </c>
      <c r="H56" s="1291">
        <f t="shared" ref="H56:M56" si="11">H52+H53+H54</f>
        <v>841.2</v>
      </c>
      <c r="I56" s="1291">
        <f t="shared" si="11"/>
        <v>841.2</v>
      </c>
      <c r="J56" s="1291">
        <f t="shared" si="11"/>
        <v>704.69999999999993</v>
      </c>
      <c r="K56" s="1307">
        <f t="shared" si="11"/>
        <v>0</v>
      </c>
      <c r="L56" s="1337">
        <f t="shared" si="11"/>
        <v>883</v>
      </c>
      <c r="M56" s="1291">
        <f t="shared" si="11"/>
        <v>922</v>
      </c>
      <c r="N56" s="1338"/>
      <c r="O56" s="1339"/>
      <c r="P56" s="1339"/>
      <c r="Q56" s="1257"/>
    </row>
    <row r="57" spans="1:17">
      <c r="A57" s="3049" t="s">
        <v>11</v>
      </c>
      <c r="B57" s="3052" t="s">
        <v>13</v>
      </c>
      <c r="C57" s="2775" t="s">
        <v>13</v>
      </c>
      <c r="D57" s="2777" t="s">
        <v>913</v>
      </c>
      <c r="E57" s="3191" t="s">
        <v>903</v>
      </c>
      <c r="F57" s="3115" t="s">
        <v>845</v>
      </c>
      <c r="G57" s="41" t="s">
        <v>36</v>
      </c>
      <c r="H57" s="1340"/>
      <c r="I57" s="43"/>
      <c r="J57" s="43"/>
      <c r="K57" s="1341"/>
      <c r="L57" s="65"/>
      <c r="M57" s="1342"/>
      <c r="N57" s="1343" t="s">
        <v>914</v>
      </c>
      <c r="O57" s="1258" t="s">
        <v>915</v>
      </c>
      <c r="P57" s="1258" t="s">
        <v>915</v>
      </c>
      <c r="Q57" s="1223">
        <v>2000</v>
      </c>
    </row>
    <row r="58" spans="1:17">
      <c r="A58" s="3050"/>
      <c r="B58" s="2569"/>
      <c r="C58" s="2749"/>
      <c r="D58" s="2778"/>
      <c r="E58" s="3192"/>
      <c r="F58" s="2573"/>
      <c r="G58" s="1224"/>
      <c r="H58" s="1231"/>
      <c r="I58" s="1285"/>
      <c r="J58" s="1285"/>
      <c r="K58" s="1286"/>
      <c r="L58" s="1233"/>
      <c r="M58" s="1344"/>
      <c r="N58" s="3642" t="s">
        <v>916</v>
      </c>
      <c r="O58" s="3644" t="s">
        <v>917</v>
      </c>
      <c r="P58" s="3644" t="s">
        <v>917</v>
      </c>
      <c r="Q58" s="3640">
        <v>600</v>
      </c>
    </row>
    <row r="59" spans="1:17" ht="13.5" thickBot="1">
      <c r="A59" s="3051"/>
      <c r="B59" s="3053"/>
      <c r="C59" s="2776"/>
      <c r="D59" s="2779"/>
      <c r="E59" s="3193"/>
      <c r="F59" s="3116"/>
      <c r="G59" s="42" t="s">
        <v>12</v>
      </c>
      <c r="H59" s="1238">
        <f t="shared" ref="H59:M59" si="12">H57*1</f>
        <v>0</v>
      </c>
      <c r="I59" s="1238">
        <f t="shared" si="12"/>
        <v>0</v>
      </c>
      <c r="J59" s="1238">
        <f t="shared" si="12"/>
        <v>0</v>
      </c>
      <c r="K59" s="1239">
        <f t="shared" si="12"/>
        <v>0</v>
      </c>
      <c r="L59" s="1240">
        <f t="shared" si="12"/>
        <v>0</v>
      </c>
      <c r="M59" s="1238">
        <f t="shared" si="12"/>
        <v>0</v>
      </c>
      <c r="N59" s="3643"/>
      <c r="O59" s="3645"/>
      <c r="P59" s="3645"/>
      <c r="Q59" s="3641"/>
    </row>
    <row r="60" spans="1:17" ht="25.5">
      <c r="A60" s="3049" t="s">
        <v>11</v>
      </c>
      <c r="B60" s="3052" t="s">
        <v>13</v>
      </c>
      <c r="C60" s="2775" t="s">
        <v>34</v>
      </c>
      <c r="D60" s="2777" t="s">
        <v>918</v>
      </c>
      <c r="E60" s="3191" t="s">
        <v>40</v>
      </c>
      <c r="F60" s="3115" t="s">
        <v>845</v>
      </c>
      <c r="G60" s="41" t="s">
        <v>36</v>
      </c>
      <c r="H60" s="1340"/>
      <c r="I60" s="43"/>
      <c r="J60" s="43"/>
      <c r="K60" s="1341"/>
      <c r="L60" s="65"/>
      <c r="M60" s="65"/>
      <c r="N60" s="1345" t="s">
        <v>919</v>
      </c>
      <c r="O60" s="825"/>
      <c r="P60" s="825"/>
      <c r="Q60" s="1346"/>
    </row>
    <row r="61" spans="1:17" ht="13.5" thickBot="1">
      <c r="A61" s="3051"/>
      <c r="B61" s="3053"/>
      <c r="C61" s="2776"/>
      <c r="D61" s="2779"/>
      <c r="E61" s="3193"/>
      <c r="F61" s="3116"/>
      <c r="G61" s="42" t="s">
        <v>12</v>
      </c>
      <c r="H61" s="1238">
        <f t="shared" ref="H61:M61" si="13">H60*1</f>
        <v>0</v>
      </c>
      <c r="I61" s="1238">
        <f t="shared" si="13"/>
        <v>0</v>
      </c>
      <c r="J61" s="1238">
        <f t="shared" si="13"/>
        <v>0</v>
      </c>
      <c r="K61" s="1239">
        <f t="shared" si="13"/>
        <v>0</v>
      </c>
      <c r="L61" s="1240">
        <f t="shared" si="13"/>
        <v>0</v>
      </c>
      <c r="M61" s="1240">
        <f t="shared" si="13"/>
        <v>0</v>
      </c>
      <c r="N61" s="1347" t="s">
        <v>920</v>
      </c>
      <c r="O61" s="826"/>
      <c r="P61" s="826"/>
      <c r="Q61" s="1257"/>
    </row>
    <row r="62" spans="1:17">
      <c r="A62" s="3049" t="s">
        <v>11</v>
      </c>
      <c r="B62" s="3052" t="s">
        <v>13</v>
      </c>
      <c r="C62" s="2775" t="s">
        <v>53</v>
      </c>
      <c r="D62" s="2777" t="s">
        <v>921</v>
      </c>
      <c r="E62" s="3191" t="s">
        <v>40</v>
      </c>
      <c r="F62" s="3115" t="s">
        <v>845</v>
      </c>
      <c r="G62" s="41" t="s">
        <v>36</v>
      </c>
      <c r="H62" s="1340"/>
      <c r="I62" s="43"/>
      <c r="J62" s="43"/>
      <c r="K62" s="1341"/>
      <c r="L62" s="65"/>
      <c r="M62" s="1348"/>
      <c r="N62" s="1349" t="s">
        <v>922</v>
      </c>
      <c r="O62" s="825"/>
      <c r="P62" s="825"/>
      <c r="Q62" s="1350"/>
    </row>
    <row r="63" spans="1:17">
      <c r="A63" s="3050"/>
      <c r="B63" s="2569"/>
      <c r="C63" s="2749"/>
      <c r="D63" s="2778"/>
      <c r="E63" s="3192"/>
      <c r="F63" s="2573"/>
      <c r="G63" s="1224"/>
      <c r="H63" s="1231"/>
      <c r="I63" s="1285"/>
      <c r="J63" s="1285"/>
      <c r="K63" s="1286"/>
      <c r="L63" s="1233"/>
      <c r="M63" s="1234"/>
      <c r="N63" s="1351"/>
      <c r="O63" s="1288"/>
      <c r="P63" s="1288"/>
      <c r="Q63" s="1289"/>
    </row>
    <row r="64" spans="1:17" ht="13.5" thickBot="1">
      <c r="A64" s="3051"/>
      <c r="B64" s="3053"/>
      <c r="C64" s="2776"/>
      <c r="D64" s="2779"/>
      <c r="E64" s="3193"/>
      <c r="F64" s="3116"/>
      <c r="G64" s="42" t="s">
        <v>12</v>
      </c>
      <c r="H64" s="1238">
        <f t="shared" ref="H64:M64" si="14">H62*1</f>
        <v>0</v>
      </c>
      <c r="I64" s="1238">
        <f t="shared" si="14"/>
        <v>0</v>
      </c>
      <c r="J64" s="1238">
        <f t="shared" si="14"/>
        <v>0</v>
      </c>
      <c r="K64" s="1238">
        <f t="shared" si="14"/>
        <v>0</v>
      </c>
      <c r="L64" s="1238">
        <f t="shared" si="14"/>
        <v>0</v>
      </c>
      <c r="M64" s="1239">
        <f t="shared" si="14"/>
        <v>0</v>
      </c>
      <c r="N64" s="1352"/>
      <c r="O64" s="826"/>
      <c r="P64" s="826"/>
      <c r="Q64" s="1243"/>
    </row>
    <row r="65" spans="1:17">
      <c r="A65" s="3049" t="s">
        <v>11</v>
      </c>
      <c r="B65" s="3052" t="s">
        <v>13</v>
      </c>
      <c r="C65" s="2775" t="s">
        <v>37</v>
      </c>
      <c r="D65" s="2777" t="s">
        <v>923</v>
      </c>
      <c r="E65" s="3191" t="s">
        <v>40</v>
      </c>
      <c r="F65" s="3115" t="s">
        <v>845</v>
      </c>
      <c r="G65" s="41" t="s">
        <v>36</v>
      </c>
      <c r="H65" s="1340"/>
      <c r="I65" s="43"/>
      <c r="J65" s="43"/>
      <c r="K65" s="1341"/>
      <c r="L65" s="65"/>
      <c r="M65" s="1348"/>
      <c r="N65" s="1349" t="s">
        <v>924</v>
      </c>
      <c r="O65" s="1053"/>
      <c r="P65" s="1053"/>
      <c r="Q65" s="1054"/>
    </row>
    <row r="66" spans="1:17" ht="13.5" thickBot="1">
      <c r="A66" s="3051"/>
      <c r="B66" s="3053"/>
      <c r="C66" s="2776"/>
      <c r="D66" s="2779"/>
      <c r="E66" s="3193"/>
      <c r="F66" s="3116"/>
      <c r="G66" s="42" t="s">
        <v>12</v>
      </c>
      <c r="H66" s="1238">
        <f t="shared" ref="H66:M66" si="15">H65*1</f>
        <v>0</v>
      </c>
      <c r="I66" s="1238">
        <f t="shared" si="15"/>
        <v>0</v>
      </c>
      <c r="J66" s="1238">
        <f t="shared" si="15"/>
        <v>0</v>
      </c>
      <c r="K66" s="1238">
        <f t="shared" si="15"/>
        <v>0</v>
      </c>
      <c r="L66" s="1238">
        <f t="shared" si="15"/>
        <v>0</v>
      </c>
      <c r="M66" s="1239">
        <f t="shared" si="15"/>
        <v>0</v>
      </c>
      <c r="N66" s="1352"/>
      <c r="O66" s="1353"/>
      <c r="P66" s="1353"/>
      <c r="Q66" s="1354"/>
    </row>
    <row r="67" spans="1:17" ht="25.5">
      <c r="A67" s="3049" t="s">
        <v>11</v>
      </c>
      <c r="B67" s="3052" t="s">
        <v>13</v>
      </c>
      <c r="C67" s="2775" t="s">
        <v>54</v>
      </c>
      <c r="D67" s="2777" t="s">
        <v>925</v>
      </c>
      <c r="E67" s="3191" t="s">
        <v>40</v>
      </c>
      <c r="F67" s="3115" t="s">
        <v>845</v>
      </c>
      <c r="G67" s="41" t="s">
        <v>36</v>
      </c>
      <c r="H67" s="1217">
        <f>I67+K67</f>
        <v>3</v>
      </c>
      <c r="I67" s="569">
        <v>3</v>
      </c>
      <c r="J67" s="569">
        <v>0</v>
      </c>
      <c r="K67" s="1218">
        <v>0</v>
      </c>
      <c r="L67" s="1219">
        <v>5</v>
      </c>
      <c r="M67" s="1220">
        <v>6</v>
      </c>
      <c r="N67" s="1256" t="s">
        <v>926</v>
      </c>
      <c r="O67" s="1355" t="s">
        <v>158</v>
      </c>
      <c r="P67" s="1355" t="s">
        <v>748</v>
      </c>
      <c r="Q67" s="1223">
        <v>2</v>
      </c>
    </row>
    <row r="68" spans="1:17">
      <c r="A68" s="3050"/>
      <c r="B68" s="2569"/>
      <c r="C68" s="2749"/>
      <c r="D68" s="2778"/>
      <c r="E68" s="3192"/>
      <c r="F68" s="2573"/>
      <c r="G68" s="1224"/>
      <c r="H68" s="1225"/>
      <c r="I68" s="575"/>
      <c r="J68" s="575"/>
      <c r="K68" s="579"/>
      <c r="L68" s="1226"/>
      <c r="M68" s="577"/>
      <c r="N68" s="1293"/>
      <c r="O68" s="1356"/>
      <c r="P68" s="1356"/>
      <c r="Q68" s="1357"/>
    </row>
    <row r="69" spans="1:17" ht="13.5" thickBot="1">
      <c r="A69" s="3051"/>
      <c r="B69" s="3053"/>
      <c r="C69" s="2776"/>
      <c r="D69" s="2779"/>
      <c r="E69" s="3193"/>
      <c r="F69" s="3116"/>
      <c r="G69" s="42" t="s">
        <v>12</v>
      </c>
      <c r="H69" s="1271">
        <f t="shared" ref="H69:M69" si="16">H67*1</f>
        <v>3</v>
      </c>
      <c r="I69" s="1271">
        <f t="shared" si="16"/>
        <v>3</v>
      </c>
      <c r="J69" s="1271">
        <f t="shared" si="16"/>
        <v>0</v>
      </c>
      <c r="K69" s="1271">
        <f t="shared" si="16"/>
        <v>0</v>
      </c>
      <c r="L69" s="1271">
        <f t="shared" si="16"/>
        <v>5</v>
      </c>
      <c r="M69" s="1272">
        <f t="shared" si="16"/>
        <v>6</v>
      </c>
      <c r="N69" s="1358"/>
      <c r="O69" s="1359"/>
      <c r="P69" s="1359"/>
      <c r="Q69" s="1360"/>
    </row>
    <row r="70" spans="1:17" ht="25.5">
      <c r="A70" s="3049" t="s">
        <v>11</v>
      </c>
      <c r="B70" s="3052" t="s">
        <v>13</v>
      </c>
      <c r="C70" s="2775" t="s">
        <v>38</v>
      </c>
      <c r="D70" s="2777" t="s">
        <v>927</v>
      </c>
      <c r="E70" s="3191" t="s">
        <v>40</v>
      </c>
      <c r="F70" s="3115" t="s">
        <v>845</v>
      </c>
      <c r="G70" s="41" t="s">
        <v>36</v>
      </c>
      <c r="H70" s="1217">
        <f>I70+K70</f>
        <v>3</v>
      </c>
      <c r="I70" s="569">
        <v>3</v>
      </c>
      <c r="J70" s="569">
        <v>0</v>
      </c>
      <c r="K70" s="1218">
        <v>0</v>
      </c>
      <c r="L70" s="1219">
        <v>4</v>
      </c>
      <c r="M70" s="1220">
        <v>4</v>
      </c>
      <c r="N70" s="1256" t="s">
        <v>928</v>
      </c>
      <c r="O70" s="1355" t="s">
        <v>585</v>
      </c>
      <c r="P70" s="1355" t="s">
        <v>585</v>
      </c>
      <c r="Q70" s="1223">
        <v>3</v>
      </c>
    </row>
    <row r="71" spans="1:17">
      <c r="A71" s="3050"/>
      <c r="B71" s="2569"/>
      <c r="C71" s="2749"/>
      <c r="D71" s="2778"/>
      <c r="E71" s="3192"/>
      <c r="F71" s="2573"/>
      <c r="G71" s="1224" t="s">
        <v>67</v>
      </c>
      <c r="H71" s="1231"/>
      <c r="I71" s="1285"/>
      <c r="J71" s="1285"/>
      <c r="K71" s="1286"/>
      <c r="L71" s="1233"/>
      <c r="M71" s="1234"/>
      <c r="N71" s="1361"/>
      <c r="O71" s="1059"/>
      <c r="P71" s="1059"/>
      <c r="Q71" s="1060"/>
    </row>
    <row r="72" spans="1:17" ht="13.5" thickBot="1">
      <c r="A72" s="3051"/>
      <c r="B72" s="3053"/>
      <c r="C72" s="2776"/>
      <c r="D72" s="2779"/>
      <c r="E72" s="3193"/>
      <c r="F72" s="3116"/>
      <c r="G72" s="42" t="s">
        <v>12</v>
      </c>
      <c r="H72" s="1238">
        <f t="shared" ref="H72:M72" si="17">H70*1</f>
        <v>3</v>
      </c>
      <c r="I72" s="1238">
        <f t="shared" si="17"/>
        <v>3</v>
      </c>
      <c r="J72" s="1238">
        <f t="shared" si="17"/>
        <v>0</v>
      </c>
      <c r="K72" s="1238">
        <f t="shared" si="17"/>
        <v>0</v>
      </c>
      <c r="L72" s="1238">
        <f t="shared" si="17"/>
        <v>4</v>
      </c>
      <c r="M72" s="1239">
        <f t="shared" si="17"/>
        <v>4</v>
      </c>
      <c r="N72" s="1362"/>
      <c r="O72" s="1353"/>
      <c r="P72" s="1353"/>
      <c r="Q72" s="1354"/>
    </row>
    <row r="73" spans="1:17" ht="13.5" thickBot="1">
      <c r="A73" s="39" t="s">
        <v>11</v>
      </c>
      <c r="B73" s="44" t="s">
        <v>13</v>
      </c>
      <c r="C73" s="3093" t="s">
        <v>14</v>
      </c>
      <c r="D73" s="3094"/>
      <c r="E73" s="3094"/>
      <c r="F73" s="3094"/>
      <c r="G73" s="3095"/>
      <c r="H73" s="546">
        <f t="shared" ref="H73:M73" si="18">H56+H59+H61+H64+H72+H66+H69</f>
        <v>847.2</v>
      </c>
      <c r="I73" s="546">
        <f t="shared" si="18"/>
        <v>847.2</v>
      </c>
      <c r="J73" s="546">
        <f>J56+J59+J61+J64+J72+J66+J69</f>
        <v>704.69999999999993</v>
      </c>
      <c r="K73" s="546">
        <f t="shared" si="18"/>
        <v>0</v>
      </c>
      <c r="L73" s="546">
        <f t="shared" si="18"/>
        <v>892</v>
      </c>
      <c r="M73" s="546">
        <f t="shared" si="18"/>
        <v>932</v>
      </c>
      <c r="N73" s="547"/>
      <c r="O73" s="548"/>
      <c r="P73" s="548"/>
      <c r="Q73" s="549"/>
    </row>
    <row r="74" spans="1:17" ht="13.5" thickBot="1">
      <c r="A74" s="39" t="s">
        <v>11</v>
      </c>
      <c r="B74" s="40" t="s">
        <v>34</v>
      </c>
      <c r="C74" s="3096" t="s">
        <v>929</v>
      </c>
      <c r="D74" s="3097"/>
      <c r="E74" s="3097"/>
      <c r="F74" s="3097"/>
      <c r="G74" s="3097"/>
      <c r="H74" s="3097"/>
      <c r="I74" s="3097"/>
      <c r="J74" s="3097"/>
      <c r="K74" s="3097"/>
      <c r="L74" s="3097"/>
      <c r="M74" s="3097"/>
      <c r="N74" s="3147"/>
      <c r="O74" s="3147"/>
      <c r="P74" s="3147"/>
      <c r="Q74" s="3618"/>
    </row>
    <row r="75" spans="1:17" ht="25.5">
      <c r="A75" s="3049" t="s">
        <v>11</v>
      </c>
      <c r="B75" s="3052" t="s">
        <v>34</v>
      </c>
      <c r="C75" s="2775" t="s">
        <v>11</v>
      </c>
      <c r="D75" s="2777" t="s">
        <v>930</v>
      </c>
      <c r="E75" s="3191" t="s">
        <v>931</v>
      </c>
      <c r="F75" s="3115" t="s">
        <v>845</v>
      </c>
      <c r="G75" s="41" t="s">
        <v>36</v>
      </c>
      <c r="H75" s="568">
        <v>458.1</v>
      </c>
      <c r="I75" s="569">
        <v>458.1</v>
      </c>
      <c r="J75" s="569">
        <v>394.7</v>
      </c>
      <c r="K75" s="1218"/>
      <c r="L75" s="1219">
        <v>480</v>
      </c>
      <c r="M75" s="1220">
        <v>505</v>
      </c>
      <c r="N75" s="1343" t="s">
        <v>932</v>
      </c>
      <c r="O75" s="1355" t="s">
        <v>933</v>
      </c>
      <c r="P75" s="1270">
        <v>5000</v>
      </c>
      <c r="Q75" s="1223">
        <v>8000</v>
      </c>
    </row>
    <row r="76" spans="1:17">
      <c r="A76" s="3050"/>
      <c r="B76" s="2569"/>
      <c r="C76" s="2749"/>
      <c r="D76" s="2778"/>
      <c r="E76" s="3192"/>
      <c r="F76" s="2573"/>
      <c r="G76" s="617" t="s">
        <v>162</v>
      </c>
      <c r="H76" s="1259">
        <v>5.9</v>
      </c>
      <c r="I76" s="1260">
        <v>5.9</v>
      </c>
      <c r="J76" s="1260">
        <v>5.8</v>
      </c>
      <c r="K76" s="1261"/>
      <c r="L76" s="1262">
        <v>6</v>
      </c>
      <c r="M76" s="1263">
        <v>7</v>
      </c>
      <c r="N76" s="1363" t="s">
        <v>934</v>
      </c>
      <c r="O76" s="1364"/>
      <c r="P76" s="1247">
        <v>2</v>
      </c>
      <c r="Q76" s="1229">
        <v>3</v>
      </c>
    </row>
    <row r="77" spans="1:17" ht="25.5">
      <c r="A77" s="3050"/>
      <c r="B77" s="2569"/>
      <c r="C77" s="2749"/>
      <c r="D77" s="2778"/>
      <c r="E77" s="3192"/>
      <c r="F77" s="2573"/>
      <c r="G77" s="1224" t="s">
        <v>52</v>
      </c>
      <c r="H77" s="1225">
        <v>3.5</v>
      </c>
      <c r="I77" s="575">
        <v>3.5</v>
      </c>
      <c r="J77" s="575"/>
      <c r="K77" s="579"/>
      <c r="L77" s="1226">
        <v>4</v>
      </c>
      <c r="M77" s="577">
        <v>5</v>
      </c>
      <c r="N77" s="1365" t="s">
        <v>935</v>
      </c>
      <c r="O77" s="1356" t="s">
        <v>877</v>
      </c>
      <c r="P77" s="1228" t="s">
        <v>936</v>
      </c>
      <c r="Q77" s="1229">
        <v>3500</v>
      </c>
    </row>
    <row r="78" spans="1:17">
      <c r="A78" s="3050"/>
      <c r="B78" s="2569"/>
      <c r="C78" s="2749"/>
      <c r="D78" s="2778"/>
      <c r="E78" s="3192"/>
      <c r="F78" s="2573"/>
      <c r="G78" s="1224" t="s">
        <v>67</v>
      </c>
      <c r="H78" s="1231"/>
      <c r="I78" s="1231"/>
      <c r="J78" s="1231"/>
      <c r="K78" s="1232"/>
      <c r="L78" s="1233"/>
      <c r="M78" s="1234"/>
      <c r="N78" s="1366"/>
      <c r="O78" s="1367"/>
      <c r="P78" s="1236"/>
      <c r="Q78" s="1237"/>
    </row>
    <row r="79" spans="1:17" ht="21.6" customHeight="1" thickBot="1">
      <c r="A79" s="3051"/>
      <c r="B79" s="3053"/>
      <c r="C79" s="2776"/>
      <c r="D79" s="2779"/>
      <c r="E79" s="3193"/>
      <c r="F79" s="3116"/>
      <c r="G79" s="42" t="s">
        <v>12</v>
      </c>
      <c r="H79" s="1238">
        <f t="shared" ref="H79:M79" si="19">H75+H77+H76</f>
        <v>467.5</v>
      </c>
      <c r="I79" s="1238">
        <f t="shared" si="19"/>
        <v>467.5</v>
      </c>
      <c r="J79" s="1238">
        <f t="shared" si="19"/>
        <v>400.5</v>
      </c>
      <c r="K79" s="1239">
        <f t="shared" si="19"/>
        <v>0</v>
      </c>
      <c r="L79" s="1240">
        <f t="shared" si="19"/>
        <v>490</v>
      </c>
      <c r="M79" s="1241">
        <f t="shared" si="19"/>
        <v>517</v>
      </c>
      <c r="N79" s="926"/>
      <c r="O79" s="1368"/>
      <c r="P79" s="1368"/>
      <c r="Q79" s="1369"/>
    </row>
    <row r="80" spans="1:17" ht="25.5">
      <c r="A80" s="3049" t="s">
        <v>11</v>
      </c>
      <c r="B80" s="3052" t="s">
        <v>34</v>
      </c>
      <c r="C80" s="2775" t="s">
        <v>13</v>
      </c>
      <c r="D80" s="2777" t="s">
        <v>937</v>
      </c>
      <c r="E80" s="3191" t="s">
        <v>40</v>
      </c>
      <c r="F80" s="3115" t="s">
        <v>845</v>
      </c>
      <c r="G80" s="41" t="s">
        <v>36</v>
      </c>
      <c r="H80" s="1340"/>
      <c r="I80" s="43"/>
      <c r="J80" s="43"/>
      <c r="K80" s="1341"/>
      <c r="L80" s="65"/>
      <c r="M80" s="1348"/>
      <c r="N80" s="1293" t="s">
        <v>938</v>
      </c>
      <c r="O80" s="1370" t="s">
        <v>158</v>
      </c>
      <c r="P80" s="1355" t="s">
        <v>158</v>
      </c>
      <c r="Q80" s="1371" t="s">
        <v>158</v>
      </c>
    </row>
    <row r="81" spans="1:17" ht="22.15" customHeight="1" thickBot="1">
      <c r="A81" s="3051"/>
      <c r="B81" s="3053"/>
      <c r="C81" s="2776"/>
      <c r="D81" s="2779"/>
      <c r="E81" s="3193"/>
      <c r="F81" s="3116"/>
      <c r="G81" s="42" t="s">
        <v>12</v>
      </c>
      <c r="H81" s="1238">
        <f t="shared" ref="H81:M81" si="20">H80*1</f>
        <v>0</v>
      </c>
      <c r="I81" s="1238">
        <f t="shared" si="20"/>
        <v>0</v>
      </c>
      <c r="J81" s="1238">
        <f t="shared" si="20"/>
        <v>0</v>
      </c>
      <c r="K81" s="1239">
        <f t="shared" si="20"/>
        <v>0</v>
      </c>
      <c r="L81" s="1240">
        <f t="shared" si="20"/>
        <v>0</v>
      </c>
      <c r="M81" s="1241">
        <f t="shared" si="20"/>
        <v>0</v>
      </c>
      <c r="N81" s="1372"/>
      <c r="O81" s="1254"/>
      <c r="P81" s="1254"/>
      <c r="Q81" s="1275"/>
    </row>
    <row r="82" spans="1:17">
      <c r="A82" s="3049" t="s">
        <v>11</v>
      </c>
      <c r="B82" s="3052" t="s">
        <v>34</v>
      </c>
      <c r="C82" s="2775" t="s">
        <v>34</v>
      </c>
      <c r="D82" s="2777" t="s">
        <v>939</v>
      </c>
      <c r="E82" s="3191" t="s">
        <v>40</v>
      </c>
      <c r="F82" s="3115" t="s">
        <v>845</v>
      </c>
      <c r="G82" s="41" t="s">
        <v>36</v>
      </c>
      <c r="H82" s="1340"/>
      <c r="I82" s="43"/>
      <c r="J82" s="43"/>
      <c r="K82" s="1341"/>
      <c r="L82" s="65"/>
      <c r="M82" s="1348"/>
      <c r="N82" s="1373" t="s">
        <v>940</v>
      </c>
      <c r="O82" s="1222" t="s">
        <v>941</v>
      </c>
      <c r="P82" s="1222" t="s">
        <v>942</v>
      </c>
      <c r="Q82" s="1223">
        <v>54</v>
      </c>
    </row>
    <row r="83" spans="1:17" ht="13.5" thickBot="1">
      <c r="A83" s="3051"/>
      <c r="B83" s="3053"/>
      <c r="C83" s="2776"/>
      <c r="D83" s="2779"/>
      <c r="E83" s="3193"/>
      <c r="F83" s="3116"/>
      <c r="G83" s="42" t="s">
        <v>12</v>
      </c>
      <c r="H83" s="1238">
        <f t="shared" ref="H83:M83" si="21">H82*1</f>
        <v>0</v>
      </c>
      <c r="I83" s="1238">
        <f t="shared" si="21"/>
        <v>0</v>
      </c>
      <c r="J83" s="1238">
        <f t="shared" si="21"/>
        <v>0</v>
      </c>
      <c r="K83" s="1239">
        <f t="shared" si="21"/>
        <v>0</v>
      </c>
      <c r="L83" s="1240">
        <f t="shared" si="21"/>
        <v>0</v>
      </c>
      <c r="M83" s="1241">
        <f t="shared" si="21"/>
        <v>0</v>
      </c>
      <c r="N83" s="1242"/>
      <c r="O83" s="1254"/>
      <c r="P83" s="1254"/>
      <c r="Q83" s="1275"/>
    </row>
    <row r="84" spans="1:17">
      <c r="A84" s="3049" t="s">
        <v>11</v>
      </c>
      <c r="B84" s="3052" t="s">
        <v>34</v>
      </c>
      <c r="C84" s="2775" t="s">
        <v>35</v>
      </c>
      <c r="D84" s="2777" t="s">
        <v>943</v>
      </c>
      <c r="E84" s="3191" t="s">
        <v>40</v>
      </c>
      <c r="F84" s="3115" t="s">
        <v>845</v>
      </c>
      <c r="G84" s="41" t="s">
        <v>36</v>
      </c>
      <c r="H84" s="1340"/>
      <c r="I84" s="43"/>
      <c r="J84" s="43"/>
      <c r="K84" s="1341"/>
      <c r="L84" s="65">
        <v>0</v>
      </c>
      <c r="M84" s="65">
        <v>0</v>
      </c>
      <c r="N84" s="1374" t="s">
        <v>944</v>
      </c>
      <c r="O84" s="1222" t="s">
        <v>915</v>
      </c>
      <c r="P84" s="1222" t="s">
        <v>915</v>
      </c>
      <c r="Q84" s="1223">
        <v>2000</v>
      </c>
    </row>
    <row r="85" spans="1:17">
      <c r="A85" s="3050"/>
      <c r="B85" s="2569"/>
      <c r="C85" s="2749"/>
      <c r="D85" s="2778"/>
      <c r="E85" s="3192"/>
      <c r="F85" s="2573"/>
      <c r="G85" s="1224"/>
      <c r="H85" s="1231"/>
      <c r="I85" s="1285"/>
      <c r="J85" s="1285"/>
      <c r="K85" s="1286"/>
      <c r="L85" s="1233"/>
      <c r="M85" s="1233"/>
      <c r="N85" s="1375"/>
      <c r="O85" s="1288"/>
      <c r="P85" s="1288"/>
      <c r="Q85" s="1289"/>
    </row>
    <row r="86" spans="1:17" ht="13.5" thickBot="1">
      <c r="A86" s="3051"/>
      <c r="B86" s="3053"/>
      <c r="C86" s="2776"/>
      <c r="D86" s="2779"/>
      <c r="E86" s="3193"/>
      <c r="F86" s="3116"/>
      <c r="G86" s="42" t="s">
        <v>12</v>
      </c>
      <c r="H86" s="1238">
        <f t="shared" ref="H86:M86" si="22">H84*1</f>
        <v>0</v>
      </c>
      <c r="I86" s="1238">
        <f t="shared" si="22"/>
        <v>0</v>
      </c>
      <c r="J86" s="1238">
        <f t="shared" si="22"/>
        <v>0</v>
      </c>
      <c r="K86" s="1239">
        <f t="shared" si="22"/>
        <v>0</v>
      </c>
      <c r="L86" s="1240">
        <f t="shared" si="22"/>
        <v>0</v>
      </c>
      <c r="M86" s="1240">
        <f t="shared" si="22"/>
        <v>0</v>
      </c>
      <c r="N86" s="1376"/>
      <c r="O86" s="826"/>
      <c r="P86" s="826"/>
      <c r="Q86" s="1243"/>
    </row>
    <row r="87" spans="1:17" ht="13.5" thickBot="1">
      <c r="A87" s="46" t="s">
        <v>11</v>
      </c>
      <c r="B87" s="44" t="s">
        <v>34</v>
      </c>
      <c r="C87" s="3093" t="s">
        <v>14</v>
      </c>
      <c r="D87" s="3094"/>
      <c r="E87" s="3094"/>
      <c r="F87" s="3094"/>
      <c r="G87" s="3095"/>
      <c r="H87" s="47">
        <f t="shared" ref="H87:M87" si="23">H79+H81+H83+H86</f>
        <v>467.5</v>
      </c>
      <c r="I87" s="47">
        <f t="shared" si="23"/>
        <v>467.5</v>
      </c>
      <c r="J87" s="47">
        <f>J79+J81+J83+J86</f>
        <v>400.5</v>
      </c>
      <c r="K87" s="47">
        <f t="shared" si="23"/>
        <v>0</v>
      </c>
      <c r="L87" s="47">
        <f t="shared" si="23"/>
        <v>490</v>
      </c>
      <c r="M87" s="616">
        <f t="shared" si="23"/>
        <v>517</v>
      </c>
      <c r="N87" s="1028"/>
      <c r="O87" s="45"/>
      <c r="P87" s="45"/>
      <c r="Q87" s="1029"/>
    </row>
    <row r="88" spans="1:17" ht="13.5" thickBot="1">
      <c r="A88" s="39" t="s">
        <v>11</v>
      </c>
      <c r="B88" s="40" t="s">
        <v>35</v>
      </c>
      <c r="C88" s="3096" t="s">
        <v>945</v>
      </c>
      <c r="D88" s="3097"/>
      <c r="E88" s="3097"/>
      <c r="F88" s="3097"/>
      <c r="G88" s="3097"/>
      <c r="H88" s="3097"/>
      <c r="I88" s="3097"/>
      <c r="J88" s="3097"/>
      <c r="K88" s="3097"/>
      <c r="L88" s="3097"/>
      <c r="M88" s="3097"/>
      <c r="N88" s="3147"/>
      <c r="O88" s="3147"/>
      <c r="P88" s="3147"/>
      <c r="Q88" s="3618"/>
    </row>
    <row r="89" spans="1:17">
      <c r="A89" s="3049" t="s">
        <v>11</v>
      </c>
      <c r="B89" s="3052" t="s">
        <v>35</v>
      </c>
      <c r="C89" s="2775" t="s">
        <v>34</v>
      </c>
      <c r="D89" s="2777" t="s">
        <v>946</v>
      </c>
      <c r="E89" s="3191" t="s">
        <v>40</v>
      </c>
      <c r="F89" s="3115" t="s">
        <v>947</v>
      </c>
      <c r="G89" s="41" t="s">
        <v>36</v>
      </c>
      <c r="H89" s="1340">
        <v>0</v>
      </c>
      <c r="I89" s="43"/>
      <c r="J89" s="43"/>
      <c r="K89" s="1341"/>
      <c r="L89" s="65"/>
      <c r="M89" s="1348"/>
      <c r="N89" s="1221" t="s">
        <v>948</v>
      </c>
      <c r="O89" s="1053"/>
      <c r="P89" s="1053"/>
      <c r="Q89" s="1377"/>
    </row>
    <row r="90" spans="1:17">
      <c r="A90" s="3050"/>
      <c r="B90" s="2569"/>
      <c r="C90" s="2749"/>
      <c r="D90" s="2778"/>
      <c r="E90" s="3192"/>
      <c r="F90" s="2573"/>
      <c r="G90" s="1224"/>
      <c r="H90" s="1231"/>
      <c r="I90" s="1285"/>
      <c r="J90" s="1285"/>
      <c r="K90" s="1286"/>
      <c r="L90" s="1233"/>
      <c r="M90" s="1234"/>
      <c r="N90" s="1378"/>
      <c r="O90" s="1379"/>
      <c r="P90" s="1380"/>
      <c r="Q90" s="1381"/>
    </row>
    <row r="91" spans="1:17" ht="13.5" thickBot="1">
      <c r="A91" s="3051"/>
      <c r="B91" s="3053"/>
      <c r="C91" s="2776"/>
      <c r="D91" s="2779"/>
      <c r="E91" s="3193"/>
      <c r="F91" s="3116"/>
      <c r="G91" s="42" t="s">
        <v>12</v>
      </c>
      <c r="H91" s="1238">
        <f t="shared" ref="H91:M91" si="24">H89*1</f>
        <v>0</v>
      </c>
      <c r="I91" s="1238">
        <f t="shared" si="24"/>
        <v>0</v>
      </c>
      <c r="J91" s="1238">
        <f t="shared" si="24"/>
        <v>0</v>
      </c>
      <c r="K91" s="1239">
        <f t="shared" si="24"/>
        <v>0</v>
      </c>
      <c r="L91" s="1240">
        <f t="shared" si="24"/>
        <v>0</v>
      </c>
      <c r="M91" s="1241">
        <f t="shared" si="24"/>
        <v>0</v>
      </c>
      <c r="N91" s="1382"/>
      <c r="O91" s="1353"/>
      <c r="P91" s="1353"/>
      <c r="Q91" s="1354"/>
    </row>
    <row r="92" spans="1:17" ht="25.5">
      <c r="A92" s="3049" t="s">
        <v>11</v>
      </c>
      <c r="B92" s="3052" t="s">
        <v>35</v>
      </c>
      <c r="C92" s="2775" t="s">
        <v>53</v>
      </c>
      <c r="D92" s="3625" t="s">
        <v>949</v>
      </c>
      <c r="E92" s="3191" t="s">
        <v>40</v>
      </c>
      <c r="F92" s="2661" t="s">
        <v>845</v>
      </c>
      <c r="G92" s="41" t="s">
        <v>36</v>
      </c>
      <c r="H92" s="1217">
        <v>91</v>
      </c>
      <c r="I92" s="569">
        <v>91</v>
      </c>
      <c r="J92" s="569"/>
      <c r="K92" s="1218"/>
      <c r="L92" s="1219">
        <v>95</v>
      </c>
      <c r="M92" s="1220">
        <v>100</v>
      </c>
      <c r="N92" s="1256" t="s">
        <v>950</v>
      </c>
      <c r="O92" s="1355" t="s">
        <v>951</v>
      </c>
      <c r="P92" s="1355" t="s">
        <v>952</v>
      </c>
      <c r="Q92" s="1223">
        <v>35</v>
      </c>
    </row>
    <row r="93" spans="1:17">
      <c r="A93" s="3050"/>
      <c r="B93" s="2569"/>
      <c r="C93" s="2749"/>
      <c r="D93" s="3632"/>
      <c r="E93" s="3192"/>
      <c r="F93" s="2772"/>
      <c r="G93" s="1224"/>
      <c r="H93" s="1225"/>
      <c r="I93" s="575"/>
      <c r="J93" s="575"/>
      <c r="K93" s="579"/>
      <c r="L93" s="1226"/>
      <c r="M93" s="577"/>
      <c r="N93" s="1252" t="s">
        <v>953</v>
      </c>
      <c r="O93" s="1356" t="s">
        <v>585</v>
      </c>
      <c r="P93" s="1356" t="s">
        <v>586</v>
      </c>
      <c r="Q93" s="1229">
        <v>5</v>
      </c>
    </row>
    <row r="94" spans="1:17" ht="13.5" thickBot="1">
      <c r="A94" s="3051"/>
      <c r="B94" s="3053"/>
      <c r="C94" s="2776"/>
      <c r="D94" s="3626"/>
      <c r="E94" s="3193"/>
      <c r="F94" s="3194"/>
      <c r="G94" s="42" t="s">
        <v>12</v>
      </c>
      <c r="H94" s="1271">
        <f t="shared" ref="H94:M94" si="25">H92*1</f>
        <v>91</v>
      </c>
      <c r="I94" s="1271">
        <f t="shared" si="25"/>
        <v>91</v>
      </c>
      <c r="J94" s="1271">
        <f t="shared" si="25"/>
        <v>0</v>
      </c>
      <c r="K94" s="1272">
        <f t="shared" si="25"/>
        <v>0</v>
      </c>
      <c r="L94" s="1273">
        <f t="shared" si="25"/>
        <v>95</v>
      </c>
      <c r="M94" s="1383">
        <f t="shared" si="25"/>
        <v>100</v>
      </c>
      <c r="N94" s="1252" t="s">
        <v>954</v>
      </c>
      <c r="O94" s="1359" t="s">
        <v>56</v>
      </c>
      <c r="P94" s="1359" t="s">
        <v>163</v>
      </c>
      <c r="Q94" s="1384" t="s">
        <v>163</v>
      </c>
    </row>
    <row r="95" spans="1:17" ht="13.5" thickBot="1">
      <c r="A95" s="39" t="s">
        <v>11</v>
      </c>
      <c r="B95" s="44" t="s">
        <v>35</v>
      </c>
      <c r="C95" s="3093" t="s">
        <v>14</v>
      </c>
      <c r="D95" s="3094"/>
      <c r="E95" s="3094"/>
      <c r="F95" s="3094"/>
      <c r="G95" s="3095"/>
      <c r="H95" s="546">
        <f t="shared" ref="H95:M95" si="26">H91+H94</f>
        <v>91</v>
      </c>
      <c r="I95" s="546">
        <f t="shared" si="26"/>
        <v>91</v>
      </c>
      <c r="J95" s="546">
        <f t="shared" si="26"/>
        <v>0</v>
      </c>
      <c r="K95" s="1385">
        <f t="shared" si="26"/>
        <v>0</v>
      </c>
      <c r="L95" s="1386">
        <f t="shared" si="26"/>
        <v>95</v>
      </c>
      <c r="M95" s="1386">
        <f t="shared" si="26"/>
        <v>100</v>
      </c>
      <c r="N95" s="1028"/>
      <c r="O95" s="45"/>
      <c r="P95" s="45"/>
      <c r="Q95" s="1029"/>
    </row>
    <row r="96" spans="1:17" ht="13.5" thickBot="1">
      <c r="A96" s="39" t="s">
        <v>11</v>
      </c>
      <c r="B96" s="40" t="s">
        <v>53</v>
      </c>
      <c r="C96" s="3646" t="s">
        <v>955</v>
      </c>
      <c r="D96" s="3647"/>
      <c r="E96" s="3647"/>
      <c r="F96" s="3647"/>
      <c r="G96" s="3647"/>
      <c r="H96" s="3647"/>
      <c r="I96" s="3647"/>
      <c r="J96" s="3647"/>
      <c r="K96" s="3647"/>
      <c r="L96" s="3647"/>
      <c r="M96" s="3647"/>
      <c r="N96" s="3647"/>
      <c r="O96" s="3647"/>
      <c r="P96" s="3647"/>
      <c r="Q96" s="3648"/>
    </row>
    <row r="97" spans="1:17" ht="25.5">
      <c r="A97" s="3049" t="s">
        <v>11</v>
      </c>
      <c r="B97" s="3052" t="s">
        <v>53</v>
      </c>
      <c r="C97" s="2775" t="s">
        <v>11</v>
      </c>
      <c r="D97" s="2777" t="s">
        <v>956</v>
      </c>
      <c r="E97" s="3191" t="s">
        <v>957</v>
      </c>
      <c r="F97" s="3115" t="s">
        <v>845</v>
      </c>
      <c r="G97" s="41" t="s">
        <v>36</v>
      </c>
      <c r="H97" s="568">
        <v>760.9</v>
      </c>
      <c r="I97" s="569">
        <v>760.9</v>
      </c>
      <c r="J97" s="569">
        <v>540.1</v>
      </c>
      <c r="K97" s="1218"/>
      <c r="L97" s="1220">
        <v>798</v>
      </c>
      <c r="M97" s="1219">
        <v>838</v>
      </c>
      <c r="N97" s="1256" t="s">
        <v>958</v>
      </c>
      <c r="O97" s="1222" t="s">
        <v>959</v>
      </c>
      <c r="P97" s="1222" t="s">
        <v>960</v>
      </c>
      <c r="Q97" s="1223">
        <v>318</v>
      </c>
    </row>
    <row r="98" spans="1:17">
      <c r="A98" s="3050"/>
      <c r="B98" s="2569"/>
      <c r="C98" s="2749"/>
      <c r="D98" s="2778"/>
      <c r="E98" s="3192"/>
      <c r="F98" s="2573"/>
      <c r="G98" s="1387" t="s">
        <v>52</v>
      </c>
      <c r="H98" s="1388">
        <v>5.9</v>
      </c>
      <c r="I98" s="1389">
        <v>5.9</v>
      </c>
      <c r="J98" s="1389">
        <v>5.8</v>
      </c>
      <c r="K98" s="1390">
        <v>0</v>
      </c>
      <c r="L98" s="1391">
        <v>7</v>
      </c>
      <c r="M98" s="1392">
        <v>8</v>
      </c>
      <c r="N98" s="1230"/>
      <c r="O98" s="1393"/>
      <c r="P98" s="1393"/>
      <c r="Q98" s="1394"/>
    </row>
    <row r="99" spans="1:17">
      <c r="A99" s="3050"/>
      <c r="B99" s="2569"/>
      <c r="C99" s="2749"/>
      <c r="D99" s="2778"/>
      <c r="E99" s="3192"/>
      <c r="F99" s="2573"/>
      <c r="G99" s="617" t="s">
        <v>162</v>
      </c>
      <c r="H99" s="1259">
        <v>130</v>
      </c>
      <c r="I99" s="1259">
        <v>125.3</v>
      </c>
      <c r="J99" s="1259">
        <v>0</v>
      </c>
      <c r="K99" s="1395">
        <v>4.7</v>
      </c>
      <c r="L99" s="1263">
        <v>136</v>
      </c>
      <c r="M99" s="1262">
        <v>143</v>
      </c>
      <c r="N99" s="1230"/>
      <c r="O99" s="1393"/>
      <c r="P99" s="1393"/>
      <c r="Q99" s="1394"/>
    </row>
    <row r="100" spans="1:17">
      <c r="A100" s="3050"/>
      <c r="B100" s="2569"/>
      <c r="C100" s="2749"/>
      <c r="D100" s="2778"/>
      <c r="E100" s="3192"/>
      <c r="F100" s="2573"/>
      <c r="G100" s="97" t="s">
        <v>67</v>
      </c>
      <c r="H100" s="1396"/>
      <c r="I100" s="1397"/>
      <c r="J100" s="1397"/>
      <c r="K100" s="1398"/>
      <c r="L100" s="1399"/>
      <c r="M100" s="1400"/>
      <c r="N100" s="1401"/>
      <c r="O100" s="1402"/>
      <c r="P100" s="1402"/>
      <c r="Q100" s="1403"/>
    </row>
    <row r="101" spans="1:17" ht="13.5" thickBot="1">
      <c r="A101" s="3051"/>
      <c r="B101" s="3053"/>
      <c r="C101" s="2776"/>
      <c r="D101" s="2779"/>
      <c r="E101" s="3193"/>
      <c r="F101" s="3116"/>
      <c r="G101" s="42" t="s">
        <v>12</v>
      </c>
      <c r="H101" s="1238">
        <f>SUM(H97:H99)</f>
        <v>896.8</v>
      </c>
      <c r="I101" s="1238">
        <f>I97+I99+I98</f>
        <v>892.09999999999991</v>
      </c>
      <c r="J101" s="1238">
        <f>J97+J99+J98</f>
        <v>545.9</v>
      </c>
      <c r="K101" s="1239">
        <f>K97+K99+K98</f>
        <v>4.7</v>
      </c>
      <c r="L101" s="1241">
        <f>L97+L99+L98</f>
        <v>941</v>
      </c>
      <c r="M101" s="1240">
        <f>M97+M99+M98</f>
        <v>989</v>
      </c>
      <c r="N101" s="1404"/>
      <c r="O101" s="1402"/>
      <c r="P101" s="1402"/>
      <c r="Q101" s="1403"/>
    </row>
    <row r="102" spans="1:17">
      <c r="A102" s="3049" t="s">
        <v>11</v>
      </c>
      <c r="B102" s="3052" t="s">
        <v>53</v>
      </c>
      <c r="C102" s="2775" t="s">
        <v>13</v>
      </c>
      <c r="D102" s="3625" t="s">
        <v>961</v>
      </c>
      <c r="E102" s="3191" t="s">
        <v>40</v>
      </c>
      <c r="F102" s="3115" t="s">
        <v>845</v>
      </c>
      <c r="G102" s="41" t="s">
        <v>36</v>
      </c>
      <c r="H102" s="1340"/>
      <c r="I102" s="43"/>
      <c r="J102" s="43"/>
      <c r="K102" s="1341"/>
      <c r="L102" s="65"/>
      <c r="M102" s="1348"/>
      <c r="N102" s="1256" t="s">
        <v>962</v>
      </c>
      <c r="O102" s="825"/>
      <c r="P102" s="825"/>
      <c r="Q102" s="1405"/>
    </row>
    <row r="103" spans="1:17" ht="13.5" thickBot="1">
      <c r="A103" s="3051"/>
      <c r="B103" s="3053"/>
      <c r="C103" s="2776"/>
      <c r="D103" s="3626"/>
      <c r="E103" s="3193"/>
      <c r="F103" s="3116"/>
      <c r="G103" s="42" t="s">
        <v>12</v>
      </c>
      <c r="H103" s="1238">
        <f>H102*1</f>
        <v>0</v>
      </c>
      <c r="I103" s="1406"/>
      <c r="J103" s="1406"/>
      <c r="K103" s="1407"/>
      <c r="L103" s="1240"/>
      <c r="M103" s="1241"/>
      <c r="N103" s="1408"/>
      <c r="O103" s="1409"/>
      <c r="P103" s="1409"/>
      <c r="Q103" s="1410"/>
    </row>
    <row r="104" spans="1:17">
      <c r="A104" s="3049" t="s">
        <v>11</v>
      </c>
      <c r="B104" s="3052" t="s">
        <v>53</v>
      </c>
      <c r="C104" s="2775" t="s">
        <v>34</v>
      </c>
      <c r="D104" s="2777" t="s">
        <v>963</v>
      </c>
      <c r="E104" s="3191" t="s">
        <v>40</v>
      </c>
      <c r="F104" s="3115" t="s">
        <v>845</v>
      </c>
      <c r="G104" s="41" t="s">
        <v>36</v>
      </c>
      <c r="H104" s="1340">
        <f>I104+K104</f>
        <v>0</v>
      </c>
      <c r="I104" s="43">
        <v>0</v>
      </c>
      <c r="J104" s="43">
        <v>0</v>
      </c>
      <c r="K104" s="1341">
        <v>0</v>
      </c>
      <c r="L104" s="1348">
        <v>0</v>
      </c>
      <c r="M104" s="65">
        <v>0</v>
      </c>
      <c r="N104" s="1411" t="s">
        <v>889</v>
      </c>
      <c r="O104" s="1053"/>
      <c r="P104" s="1053"/>
      <c r="Q104" s="1412"/>
    </row>
    <row r="105" spans="1:17">
      <c r="A105" s="3050"/>
      <c r="B105" s="2569"/>
      <c r="C105" s="2749"/>
      <c r="D105" s="2778"/>
      <c r="E105" s="3192"/>
      <c r="F105" s="2573"/>
      <c r="G105" s="1224"/>
      <c r="H105" s="1231"/>
      <c r="I105" s="1285"/>
      <c r="J105" s="1285"/>
      <c r="K105" s="1286"/>
      <c r="L105" s="1234"/>
      <c r="M105" s="1233"/>
      <c r="N105" s="1287"/>
      <c r="O105" s="1059"/>
      <c r="P105" s="1059"/>
      <c r="Q105" s="1060"/>
    </row>
    <row r="106" spans="1:17" ht="13.5" thickBot="1">
      <c r="A106" s="3051"/>
      <c r="B106" s="3053"/>
      <c r="C106" s="2776"/>
      <c r="D106" s="2779"/>
      <c r="E106" s="3193"/>
      <c r="F106" s="3116"/>
      <c r="G106" s="42" t="s">
        <v>12</v>
      </c>
      <c r="H106" s="1238">
        <f t="shared" ref="H106:M106" si="27">H104*1</f>
        <v>0</v>
      </c>
      <c r="I106" s="1238">
        <f t="shared" si="27"/>
        <v>0</v>
      </c>
      <c r="J106" s="1238">
        <f t="shared" si="27"/>
        <v>0</v>
      </c>
      <c r="K106" s="1239">
        <f t="shared" si="27"/>
        <v>0</v>
      </c>
      <c r="L106" s="1241">
        <f t="shared" si="27"/>
        <v>0</v>
      </c>
      <c r="M106" s="1240">
        <f t="shared" si="27"/>
        <v>0</v>
      </c>
      <c r="N106" s="1352"/>
      <c r="O106" s="1353"/>
      <c r="P106" s="1353"/>
      <c r="Q106" s="1354"/>
    </row>
    <row r="107" spans="1:17">
      <c r="A107" s="3049" t="s">
        <v>11</v>
      </c>
      <c r="B107" s="3052" t="s">
        <v>53</v>
      </c>
      <c r="C107" s="2775" t="s">
        <v>37</v>
      </c>
      <c r="D107" s="2777" t="s">
        <v>964</v>
      </c>
      <c r="E107" s="3191" t="s">
        <v>40</v>
      </c>
      <c r="F107" s="822" t="s">
        <v>845</v>
      </c>
      <c r="G107" s="41" t="s">
        <v>36</v>
      </c>
      <c r="H107" s="1217">
        <f>I107+K107</f>
        <v>8</v>
      </c>
      <c r="I107" s="569">
        <v>8</v>
      </c>
      <c r="J107" s="569"/>
      <c r="K107" s="1218"/>
      <c r="L107" s="1220">
        <v>9</v>
      </c>
      <c r="M107" s="1219">
        <v>10</v>
      </c>
      <c r="N107" s="3654" t="s">
        <v>965</v>
      </c>
      <c r="O107" s="1355" t="s">
        <v>39</v>
      </c>
      <c r="P107" s="1355" t="s">
        <v>39</v>
      </c>
      <c r="Q107" s="1413">
        <v>13</v>
      </c>
    </row>
    <row r="108" spans="1:17">
      <c r="A108" s="3050"/>
      <c r="B108" s="2569"/>
      <c r="C108" s="2749"/>
      <c r="D108" s="2778"/>
      <c r="E108" s="3192"/>
      <c r="F108" s="823"/>
      <c r="G108" s="1224"/>
      <c r="H108" s="1225"/>
      <c r="I108" s="575"/>
      <c r="J108" s="575"/>
      <c r="K108" s="579"/>
      <c r="L108" s="577"/>
      <c r="M108" s="1226"/>
      <c r="N108" s="3655"/>
      <c r="O108" s="1356"/>
      <c r="P108" s="1356"/>
      <c r="Q108" s="1414"/>
    </row>
    <row r="109" spans="1:17" ht="13.5" thickBot="1">
      <c r="A109" s="3051"/>
      <c r="B109" s="3053"/>
      <c r="C109" s="2776"/>
      <c r="D109" s="2779"/>
      <c r="E109" s="3193"/>
      <c r="F109" s="823"/>
      <c r="G109" s="42" t="s">
        <v>12</v>
      </c>
      <c r="H109" s="1271">
        <f t="shared" ref="H109:M109" si="28">H107*1</f>
        <v>8</v>
      </c>
      <c r="I109" s="1271">
        <f t="shared" si="28"/>
        <v>8</v>
      </c>
      <c r="J109" s="1271">
        <f t="shared" si="28"/>
        <v>0</v>
      </c>
      <c r="K109" s="1272">
        <f t="shared" si="28"/>
        <v>0</v>
      </c>
      <c r="L109" s="1383">
        <f t="shared" si="28"/>
        <v>9</v>
      </c>
      <c r="M109" s="1273">
        <f t="shared" si="28"/>
        <v>10</v>
      </c>
      <c r="N109" s="3656"/>
      <c r="O109" s="1359"/>
      <c r="P109" s="1359"/>
      <c r="Q109" s="1384"/>
    </row>
    <row r="110" spans="1:17" ht="13.5" thickBot="1">
      <c r="A110" s="39" t="s">
        <v>11</v>
      </c>
      <c r="B110" s="44" t="s">
        <v>53</v>
      </c>
      <c r="C110" s="3093" t="s">
        <v>14</v>
      </c>
      <c r="D110" s="3094"/>
      <c r="E110" s="3094"/>
      <c r="F110" s="3094"/>
      <c r="G110" s="3095"/>
      <c r="H110" s="546">
        <f t="shared" ref="H110:M110" si="29">H101+H103+H106+H109</f>
        <v>904.8</v>
      </c>
      <c r="I110" s="546">
        <f t="shared" si="29"/>
        <v>900.09999999999991</v>
      </c>
      <c r="J110" s="546">
        <f t="shared" si="29"/>
        <v>545.9</v>
      </c>
      <c r="K110" s="546">
        <f t="shared" si="29"/>
        <v>4.7</v>
      </c>
      <c r="L110" s="546">
        <f t="shared" si="29"/>
        <v>950</v>
      </c>
      <c r="M110" s="546">
        <f t="shared" si="29"/>
        <v>999</v>
      </c>
      <c r="N110" s="547"/>
      <c r="O110" s="548"/>
      <c r="P110" s="548"/>
      <c r="Q110" s="549"/>
    </row>
    <row r="111" spans="1:17" ht="13.5" thickBot="1">
      <c r="A111" s="46" t="s">
        <v>11</v>
      </c>
      <c r="B111" s="3216" t="s">
        <v>966</v>
      </c>
      <c r="C111" s="3217"/>
      <c r="D111" s="3217"/>
      <c r="E111" s="3217"/>
      <c r="F111" s="3217"/>
      <c r="G111" s="3649"/>
      <c r="H111" s="1415">
        <f t="shared" ref="H111:M111" si="30">H50+H73+H87+H95+H110</f>
        <v>5167.1000000000004</v>
      </c>
      <c r="I111" s="1415">
        <f t="shared" si="30"/>
        <v>5162.3999999999996</v>
      </c>
      <c r="J111" s="1415">
        <f t="shared" si="30"/>
        <v>4000.3999999999996</v>
      </c>
      <c r="K111" s="1415">
        <f t="shared" si="30"/>
        <v>4.7</v>
      </c>
      <c r="L111" s="1416">
        <f t="shared" si="30"/>
        <v>5382</v>
      </c>
      <c r="M111" s="1416">
        <f t="shared" si="30"/>
        <v>5659</v>
      </c>
      <c r="N111" s="1417"/>
      <c r="O111" s="1417"/>
      <c r="P111" s="1417"/>
      <c r="Q111" s="1418"/>
    </row>
    <row r="112" spans="1:17" ht="13.5" thickBot="1">
      <c r="A112" s="46"/>
      <c r="B112" s="3216" t="s">
        <v>967</v>
      </c>
      <c r="C112" s="3217"/>
      <c r="D112" s="3217"/>
      <c r="E112" s="3217"/>
      <c r="F112" s="3217"/>
      <c r="G112" s="3649"/>
      <c r="H112" s="1419">
        <v>49.48</v>
      </c>
      <c r="I112" s="1419">
        <v>34.950000000000003</v>
      </c>
      <c r="J112" s="1419">
        <v>4</v>
      </c>
      <c r="K112" s="1419">
        <v>14.53</v>
      </c>
      <c r="L112" s="1420"/>
      <c r="M112" s="1420"/>
      <c r="N112" s="1417"/>
      <c r="O112" s="1417"/>
      <c r="P112" s="1417"/>
      <c r="Q112" s="1418"/>
    </row>
    <row r="113" spans="1:17" ht="13.5" thickBot="1">
      <c r="A113" s="10" t="s">
        <v>11</v>
      </c>
      <c r="B113" s="3258" t="s">
        <v>15</v>
      </c>
      <c r="C113" s="3209"/>
      <c r="D113" s="3209"/>
      <c r="E113" s="3209"/>
      <c r="F113" s="3209"/>
      <c r="G113" s="3209"/>
      <c r="H113" s="1104">
        <f t="shared" ref="H113:M113" si="31">SUM(H111+H112)</f>
        <v>5216.58</v>
      </c>
      <c r="I113" s="1104">
        <f t="shared" si="31"/>
        <v>5197.3499999999995</v>
      </c>
      <c r="J113" s="1598">
        <f t="shared" si="31"/>
        <v>4004.3999999999996</v>
      </c>
      <c r="K113" s="1104">
        <f t="shared" si="31"/>
        <v>19.23</v>
      </c>
      <c r="L113" s="1421">
        <f t="shared" si="31"/>
        <v>5382</v>
      </c>
      <c r="M113" s="1421">
        <f t="shared" si="31"/>
        <v>5659</v>
      </c>
      <c r="N113" s="3650"/>
      <c r="O113" s="3651"/>
      <c r="P113" s="3651"/>
      <c r="Q113" s="3652"/>
    </row>
    <row r="114" spans="1:17">
      <c r="A114" s="113"/>
      <c r="B114" s="156"/>
      <c r="C114" s="156"/>
      <c r="D114" s="156"/>
      <c r="E114" s="156"/>
      <c r="F114" s="156"/>
      <c r="G114" s="156"/>
      <c r="H114" s="156"/>
      <c r="I114" s="32"/>
      <c r="J114" s="32"/>
      <c r="K114" s="32"/>
      <c r="L114" s="32"/>
      <c r="M114" s="32"/>
      <c r="N114" s="28"/>
      <c r="O114" s="32"/>
      <c r="P114" s="32"/>
      <c r="Q114" s="32"/>
    </row>
    <row r="115" spans="1:17">
      <c r="A115" s="113"/>
      <c r="B115" s="156"/>
      <c r="C115" s="156"/>
      <c r="D115" s="156"/>
      <c r="E115" s="156"/>
      <c r="F115" s="156"/>
      <c r="G115" s="156"/>
      <c r="H115" s="156"/>
      <c r="I115" s="32"/>
      <c r="J115" s="32"/>
      <c r="K115" s="32"/>
      <c r="L115" s="32"/>
      <c r="M115" s="32"/>
      <c r="N115" s="28"/>
      <c r="O115" s="32"/>
      <c r="P115" s="32"/>
      <c r="Q115" s="32"/>
    </row>
    <row r="116" spans="1:17">
      <c r="A116" s="113"/>
      <c r="B116" s="156"/>
      <c r="C116" s="156"/>
      <c r="D116" s="156"/>
      <c r="E116" s="156"/>
      <c r="F116" s="156"/>
      <c r="G116" s="156"/>
      <c r="H116" s="156"/>
      <c r="I116" s="32"/>
      <c r="J116" s="32"/>
      <c r="K116" s="32"/>
      <c r="L116" s="32"/>
      <c r="M116" s="32"/>
      <c r="N116" s="28"/>
      <c r="O116" s="32"/>
      <c r="P116" s="32"/>
      <c r="Q116" s="32"/>
    </row>
    <row r="117" spans="1:17" s="33" customFormat="1">
      <c r="A117" s="113"/>
      <c r="B117" s="156"/>
      <c r="C117" s="156"/>
      <c r="D117" s="156"/>
      <c r="E117" s="156"/>
      <c r="F117" s="156"/>
      <c r="G117" s="156"/>
      <c r="H117" s="156"/>
      <c r="I117" s="32"/>
      <c r="J117" s="32"/>
      <c r="K117" s="32"/>
      <c r="L117" s="32"/>
      <c r="M117" s="32"/>
      <c r="N117" s="28"/>
      <c r="O117" s="32"/>
      <c r="P117" s="32"/>
      <c r="Q117" s="32"/>
    </row>
    <row r="118" spans="1:17" ht="16.5" thickBot="1">
      <c r="A118" s="113"/>
      <c r="B118" s="156"/>
      <c r="C118" s="156"/>
      <c r="D118" s="3653" t="s">
        <v>16</v>
      </c>
      <c r="E118" s="3653"/>
      <c r="F118" s="3653"/>
      <c r="G118" s="3653"/>
      <c r="H118" s="32"/>
      <c r="I118" s="657"/>
      <c r="J118" s="657"/>
      <c r="K118" s="657"/>
      <c r="L118" s="657"/>
      <c r="M118" s="657"/>
      <c r="N118" s="28"/>
      <c r="O118" s="32"/>
      <c r="P118" s="32"/>
      <c r="Q118" s="32"/>
    </row>
    <row r="119" spans="1:17" ht="42.6" customHeight="1" thickBot="1">
      <c r="A119" s="34"/>
      <c r="B119" s="34"/>
      <c r="C119" s="2590" t="s">
        <v>17</v>
      </c>
      <c r="D119" s="2591"/>
      <c r="E119" s="2591"/>
      <c r="F119" s="2591"/>
      <c r="G119" s="2592"/>
      <c r="H119" s="2593" t="s">
        <v>968</v>
      </c>
      <c r="I119" s="2594"/>
      <c r="J119" s="2594"/>
      <c r="K119" s="2595"/>
      <c r="L119" s="34"/>
      <c r="M119" s="34"/>
      <c r="N119" s="34"/>
      <c r="O119" s="56"/>
      <c r="P119" s="34"/>
      <c r="Q119" s="34"/>
    </row>
    <row r="120" spans="1:17" ht="13.5" thickBot="1">
      <c r="A120" s="34"/>
      <c r="B120" s="34"/>
      <c r="C120" s="2583" t="s">
        <v>18</v>
      </c>
      <c r="D120" s="2584"/>
      <c r="E120" s="2584"/>
      <c r="F120" s="2584"/>
      <c r="G120" s="2585"/>
      <c r="H120" s="2586">
        <v>5216.58</v>
      </c>
      <c r="I120" s="2587"/>
      <c r="J120" s="2587"/>
      <c r="K120" s="2588"/>
      <c r="L120" s="34"/>
      <c r="M120" s="34"/>
      <c r="N120" s="34"/>
      <c r="O120" s="56"/>
      <c r="P120" s="34"/>
      <c r="Q120" s="34"/>
    </row>
    <row r="121" spans="1:17">
      <c r="A121" s="34"/>
      <c r="B121" s="34"/>
      <c r="C121" s="2610" t="s">
        <v>59</v>
      </c>
      <c r="D121" s="2611"/>
      <c r="E121" s="2611"/>
      <c r="F121" s="2611"/>
      <c r="G121" s="2612"/>
      <c r="H121" s="2613">
        <v>4756.3999999999996</v>
      </c>
      <c r="I121" s="2614"/>
      <c r="J121" s="2614"/>
      <c r="K121" s="2615"/>
      <c r="L121" s="34"/>
      <c r="M121" s="34"/>
      <c r="N121" s="34"/>
      <c r="O121" s="56"/>
      <c r="P121" s="34"/>
      <c r="Q121" s="34"/>
    </row>
    <row r="122" spans="1:17">
      <c r="A122" s="34"/>
      <c r="B122" s="34"/>
      <c r="C122" s="2616" t="s">
        <v>60</v>
      </c>
      <c r="D122" s="2617"/>
      <c r="E122" s="2617"/>
      <c r="F122" s="2617"/>
      <c r="G122" s="2618"/>
      <c r="H122" s="2574">
        <v>0</v>
      </c>
      <c r="I122" s="2575"/>
      <c r="J122" s="2575"/>
      <c r="K122" s="2576"/>
      <c r="L122" s="34"/>
      <c r="M122" s="34"/>
      <c r="N122" s="34"/>
      <c r="O122" s="56"/>
      <c r="P122" s="34"/>
      <c r="Q122" s="34"/>
    </row>
    <row r="123" spans="1:17">
      <c r="A123" s="34"/>
      <c r="B123" s="34"/>
      <c r="C123" s="2616" t="s">
        <v>653</v>
      </c>
      <c r="D123" s="2617"/>
      <c r="E123" s="2617"/>
      <c r="F123" s="2617"/>
      <c r="G123" s="2618"/>
      <c r="H123" s="2574">
        <v>314.8</v>
      </c>
      <c r="I123" s="2575"/>
      <c r="J123" s="2575"/>
      <c r="K123" s="2576"/>
      <c r="L123" s="34"/>
      <c r="M123" s="34"/>
      <c r="N123" s="34"/>
      <c r="O123" s="56"/>
      <c r="P123" s="34"/>
      <c r="Q123" s="34"/>
    </row>
    <row r="124" spans="1:17">
      <c r="A124" s="34"/>
      <c r="B124" s="34"/>
      <c r="C124" s="2616" t="s">
        <v>969</v>
      </c>
      <c r="D124" s="2617"/>
      <c r="E124" s="2617"/>
      <c r="F124" s="2617"/>
      <c r="G124" s="2618"/>
      <c r="H124" s="2574">
        <v>95.9</v>
      </c>
      <c r="I124" s="2575"/>
      <c r="J124" s="2575"/>
      <c r="K124" s="2576"/>
      <c r="L124" s="34"/>
      <c r="M124" s="34"/>
      <c r="N124" s="34"/>
      <c r="O124" s="56"/>
      <c r="P124" s="34"/>
      <c r="Q124" s="34"/>
    </row>
    <row r="125" spans="1:17">
      <c r="A125" s="34"/>
      <c r="B125" s="34"/>
      <c r="C125" s="2616" t="s">
        <v>970</v>
      </c>
      <c r="D125" s="2617"/>
      <c r="E125" s="2617"/>
      <c r="F125" s="2617"/>
      <c r="G125" s="2618"/>
      <c r="H125" s="2574">
        <v>0</v>
      </c>
      <c r="I125" s="2575"/>
      <c r="J125" s="2575"/>
      <c r="K125" s="2576"/>
      <c r="L125" s="34"/>
      <c r="M125" s="34"/>
      <c r="N125" s="34"/>
      <c r="O125" s="56"/>
      <c r="P125" s="34"/>
      <c r="Q125" s="34"/>
    </row>
    <row r="126" spans="1:17">
      <c r="A126" s="34"/>
      <c r="B126" s="34"/>
      <c r="C126" s="2616" t="s">
        <v>61</v>
      </c>
      <c r="D126" s="2617"/>
      <c r="E126" s="2617"/>
      <c r="F126" s="2617"/>
      <c r="G126" s="2618"/>
      <c r="H126" s="2574"/>
      <c r="I126" s="2575"/>
      <c r="J126" s="2575"/>
      <c r="K126" s="2576"/>
      <c r="L126" s="34"/>
      <c r="M126" s="34"/>
      <c r="N126" s="34"/>
      <c r="O126" s="56"/>
      <c r="P126" s="34"/>
      <c r="Q126" s="34"/>
    </row>
    <row r="127" spans="1:17">
      <c r="A127" s="34"/>
      <c r="B127" s="34"/>
      <c r="C127" s="3236" t="s">
        <v>62</v>
      </c>
      <c r="D127" s="3670"/>
      <c r="E127" s="3670"/>
      <c r="F127" s="3670"/>
      <c r="G127" s="3671"/>
      <c r="H127" s="2574"/>
      <c r="I127" s="2575"/>
      <c r="J127" s="2575"/>
      <c r="K127" s="2576"/>
      <c r="L127" s="34"/>
      <c r="M127" s="34"/>
      <c r="N127" s="34"/>
      <c r="O127" s="56"/>
      <c r="P127" s="34"/>
      <c r="Q127" s="34"/>
    </row>
    <row r="128" spans="1:17" ht="13.5" thickBot="1">
      <c r="A128" s="34"/>
      <c r="B128" s="34"/>
      <c r="C128" s="3661" t="s">
        <v>971</v>
      </c>
      <c r="D128" s="3662"/>
      <c r="E128" s="3662"/>
      <c r="F128" s="3662"/>
      <c r="G128" s="3663"/>
      <c r="H128" s="2574">
        <v>49.48</v>
      </c>
      <c r="I128" s="2575"/>
      <c r="J128" s="2575"/>
      <c r="K128" s="2576"/>
      <c r="L128" s="34"/>
      <c r="M128" s="34"/>
      <c r="N128" s="34"/>
      <c r="O128" s="56"/>
      <c r="P128" s="34"/>
      <c r="Q128" s="34"/>
    </row>
    <row r="129" spans="1:17" ht="13.5" thickBot="1">
      <c r="A129" s="34"/>
      <c r="B129" s="34"/>
      <c r="C129" s="2583" t="s">
        <v>19</v>
      </c>
      <c r="D129" s="2584"/>
      <c r="E129" s="2584"/>
      <c r="F129" s="2584"/>
      <c r="G129" s="2585"/>
      <c r="H129" s="2586">
        <f>H130*1</f>
        <v>0</v>
      </c>
      <c r="I129" s="2587"/>
      <c r="J129" s="2587"/>
      <c r="K129" s="2588"/>
      <c r="L129" s="34"/>
      <c r="M129" s="34"/>
      <c r="N129" s="34"/>
      <c r="O129" s="56"/>
      <c r="P129" s="34"/>
      <c r="Q129" s="34"/>
    </row>
    <row r="130" spans="1:17" ht="13.5" thickBot="1">
      <c r="A130" s="34"/>
      <c r="B130" s="34"/>
      <c r="C130" s="3664" t="s">
        <v>63</v>
      </c>
      <c r="D130" s="3665"/>
      <c r="E130" s="3665"/>
      <c r="F130" s="3665"/>
      <c r="G130" s="3666"/>
      <c r="H130" s="3667">
        <v>0</v>
      </c>
      <c r="I130" s="3668"/>
      <c r="J130" s="3668"/>
      <c r="K130" s="3669"/>
      <c r="L130" s="34"/>
      <c r="M130" s="34"/>
      <c r="N130" s="34"/>
      <c r="O130" s="56"/>
      <c r="P130" s="34"/>
      <c r="Q130" s="34"/>
    </row>
    <row r="131" spans="1:17" ht="13.5" thickBot="1">
      <c r="A131" s="34"/>
      <c r="B131" s="34"/>
      <c r="C131" s="3657" t="s">
        <v>20</v>
      </c>
      <c r="D131" s="3658"/>
      <c r="E131" s="3658"/>
      <c r="F131" s="3658"/>
      <c r="G131" s="3659"/>
      <c r="H131" s="3660">
        <f>H129+H120</f>
        <v>5216.58</v>
      </c>
      <c r="I131" s="2602"/>
      <c r="J131" s="2602"/>
      <c r="K131" s="2603"/>
      <c r="L131" s="34"/>
      <c r="M131" s="34"/>
      <c r="N131" s="34"/>
      <c r="O131" s="56"/>
      <c r="P131" s="34"/>
      <c r="Q131" s="34"/>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P130" sqref="P130"/>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2.6" customHeight="1">
      <c r="A1" s="1636"/>
      <c r="B1" s="1636"/>
      <c r="C1" s="1636"/>
      <c r="D1" s="1636"/>
      <c r="E1" s="1636"/>
      <c r="F1" s="1636"/>
      <c r="G1" s="1636"/>
      <c r="H1" s="1636"/>
      <c r="I1" s="1636"/>
      <c r="J1" s="1636"/>
      <c r="K1" s="1636"/>
      <c r="L1" s="1636"/>
      <c r="M1" s="1636"/>
      <c r="N1" s="1636"/>
      <c r="O1" s="1636"/>
      <c r="P1" s="1636"/>
      <c r="Q1" s="3672" t="s">
        <v>770</v>
      </c>
      <c r="R1" s="3672"/>
      <c r="S1" s="3672"/>
      <c r="T1" s="3672"/>
    </row>
    <row r="2" spans="1:20" ht="15.75">
      <c r="A2" s="1637"/>
      <c r="B2" s="1637"/>
      <c r="C2" s="1637"/>
      <c r="D2" s="1637"/>
      <c r="E2" s="1637"/>
      <c r="F2" s="1637"/>
      <c r="G2" s="1637"/>
      <c r="H2" s="1638" t="s">
        <v>164</v>
      </c>
      <c r="I2" s="1638"/>
      <c r="J2" s="1639"/>
      <c r="K2" s="1638"/>
      <c r="L2" s="1638"/>
      <c r="M2" s="1638"/>
      <c r="N2" s="1638"/>
      <c r="O2" s="1638"/>
      <c r="P2" s="1638"/>
      <c r="Q2" s="1638"/>
      <c r="R2" s="1637"/>
      <c r="S2" s="1637"/>
      <c r="T2" s="1637"/>
    </row>
    <row r="3" spans="1:20" ht="13.5" thickBot="1">
      <c r="A3" s="1640"/>
      <c r="B3" s="1641"/>
      <c r="C3" s="1641"/>
      <c r="D3" s="1641"/>
      <c r="E3" s="1641"/>
      <c r="F3" s="1641"/>
      <c r="G3" s="3673" t="s">
        <v>33</v>
      </c>
      <c r="H3" s="3673"/>
      <c r="I3" s="3673"/>
      <c r="J3" s="3673"/>
      <c r="K3" s="3673"/>
      <c r="L3" s="3673"/>
      <c r="M3" s="3673"/>
      <c r="N3" s="3673"/>
      <c r="O3" s="3673"/>
      <c r="P3" s="3673"/>
      <c r="Q3" s="3673"/>
      <c r="R3" s="3673"/>
      <c r="S3" s="3673"/>
      <c r="T3" s="3673"/>
    </row>
    <row r="4" spans="1:20" ht="46.15" customHeight="1">
      <c r="A4" s="3674" t="s">
        <v>0</v>
      </c>
      <c r="B4" s="3677" t="s">
        <v>1</v>
      </c>
      <c r="C4" s="3677" t="s">
        <v>2</v>
      </c>
      <c r="D4" s="3680"/>
      <c r="E4" s="3680"/>
      <c r="F4" s="3677"/>
      <c r="G4" s="3683" t="s">
        <v>3</v>
      </c>
      <c r="H4" s="3686" t="s">
        <v>4</v>
      </c>
      <c r="I4" s="3691" t="s">
        <v>5</v>
      </c>
      <c r="J4" s="3686" t="s">
        <v>6</v>
      </c>
      <c r="K4" s="3694" t="s">
        <v>325</v>
      </c>
      <c r="L4" s="3695"/>
      <c r="M4" s="3695"/>
      <c r="N4" s="3696"/>
      <c r="O4" s="3697" t="s">
        <v>262</v>
      </c>
      <c r="P4" s="3700" t="s">
        <v>396</v>
      </c>
      <c r="Q4" s="3703" t="s">
        <v>21</v>
      </c>
      <c r="R4" s="3704"/>
      <c r="S4" s="3704"/>
      <c r="T4" s="3705"/>
    </row>
    <row r="5" spans="1:20">
      <c r="A5" s="3675"/>
      <c r="B5" s="3678"/>
      <c r="C5" s="3678"/>
      <c r="D5" s="3681"/>
      <c r="E5" s="3681"/>
      <c r="F5" s="3678"/>
      <c r="G5" s="3684"/>
      <c r="H5" s="3687"/>
      <c r="I5" s="3692"/>
      <c r="J5" s="3687"/>
      <c r="K5" s="3706" t="s">
        <v>7</v>
      </c>
      <c r="L5" s="3708" t="s">
        <v>8</v>
      </c>
      <c r="M5" s="3708"/>
      <c r="N5" s="3709" t="s">
        <v>75</v>
      </c>
      <c r="O5" s="3698"/>
      <c r="P5" s="3701"/>
      <c r="Q5" s="3711" t="s">
        <v>32</v>
      </c>
      <c r="R5" s="3689" t="s">
        <v>9</v>
      </c>
      <c r="S5" s="3689"/>
      <c r="T5" s="3690"/>
    </row>
    <row r="6" spans="1:20" ht="112.9" customHeight="1" thickBot="1">
      <c r="A6" s="3676"/>
      <c r="B6" s="3679"/>
      <c r="C6" s="3679"/>
      <c r="D6" s="3682"/>
      <c r="E6" s="3682"/>
      <c r="F6" s="3679"/>
      <c r="G6" s="3685"/>
      <c r="H6" s="3688"/>
      <c r="I6" s="3693"/>
      <c r="J6" s="3688"/>
      <c r="K6" s="3707"/>
      <c r="L6" s="1642" t="s">
        <v>7</v>
      </c>
      <c r="M6" s="1642" t="s">
        <v>10</v>
      </c>
      <c r="N6" s="3710"/>
      <c r="O6" s="3699"/>
      <c r="P6" s="3702"/>
      <c r="Q6" s="3712"/>
      <c r="R6" s="1643" t="s">
        <v>233</v>
      </c>
      <c r="S6" s="1643" t="s">
        <v>261</v>
      </c>
      <c r="T6" s="1644" t="s">
        <v>326</v>
      </c>
    </row>
    <row r="7" spans="1:20" ht="23.45" customHeight="1" thickBot="1">
      <c r="A7" s="1645" t="s">
        <v>11</v>
      </c>
      <c r="B7" s="3713" t="s">
        <v>656</v>
      </c>
      <c r="C7" s="3714"/>
      <c r="D7" s="3714"/>
      <c r="E7" s="3714"/>
      <c r="F7" s="3714"/>
      <c r="G7" s="3714"/>
      <c r="H7" s="3714"/>
      <c r="I7" s="3714"/>
      <c r="J7" s="3714"/>
      <c r="K7" s="3714"/>
      <c r="L7" s="3714"/>
      <c r="M7" s="3714"/>
      <c r="N7" s="3714"/>
      <c r="O7" s="3714"/>
      <c r="P7" s="3715"/>
      <c r="Q7" s="1646" t="s">
        <v>330</v>
      </c>
      <c r="R7" s="1647"/>
      <c r="S7" s="1647"/>
      <c r="T7" s="1648"/>
    </row>
    <row r="8" spans="1:20" ht="60.75" thickBot="1">
      <c r="A8" s="3716"/>
      <c r="B8" s="3717"/>
      <c r="C8" s="3717"/>
      <c r="D8" s="3717"/>
      <c r="E8" s="3717"/>
      <c r="F8" s="3717"/>
      <c r="G8" s="3717"/>
      <c r="H8" s="3717"/>
      <c r="I8" s="3717"/>
      <c r="J8" s="3717"/>
      <c r="K8" s="3717"/>
      <c r="L8" s="3717"/>
      <c r="M8" s="3717"/>
      <c r="N8" s="3717"/>
      <c r="O8" s="3717"/>
      <c r="P8" s="3718"/>
      <c r="Q8" s="1649" t="s">
        <v>657</v>
      </c>
      <c r="R8" s="1650">
        <v>63</v>
      </c>
      <c r="S8" s="1650">
        <v>64</v>
      </c>
      <c r="T8" s="1650">
        <v>65</v>
      </c>
    </row>
    <row r="9" spans="1:20" ht="36.75" thickBot="1">
      <c r="A9" s="3719"/>
      <c r="B9" s="3720"/>
      <c r="C9" s="3720"/>
      <c r="D9" s="3720"/>
      <c r="E9" s="3720"/>
      <c r="F9" s="3720"/>
      <c r="G9" s="3720"/>
      <c r="H9" s="3720"/>
      <c r="I9" s="3720"/>
      <c r="J9" s="3720"/>
      <c r="K9" s="3720"/>
      <c r="L9" s="3720"/>
      <c r="M9" s="3720"/>
      <c r="N9" s="3720"/>
      <c r="O9" s="3720"/>
      <c r="P9" s="3721"/>
      <c r="Q9" s="1651" t="s">
        <v>278</v>
      </c>
      <c r="R9" s="1652">
        <v>54</v>
      </c>
      <c r="S9" s="1652">
        <v>56</v>
      </c>
      <c r="T9" s="1652">
        <v>57</v>
      </c>
    </row>
    <row r="10" spans="1:20" ht="13.5" thickBot="1">
      <c r="A10" s="1653" t="s">
        <v>11</v>
      </c>
      <c r="B10" s="1654" t="s">
        <v>11</v>
      </c>
      <c r="C10" s="3722" t="s">
        <v>658</v>
      </c>
      <c r="D10" s="3723"/>
      <c r="E10" s="3723"/>
      <c r="F10" s="3723"/>
      <c r="G10" s="3723"/>
      <c r="H10" s="3723"/>
      <c r="I10" s="3723"/>
      <c r="J10" s="3723"/>
      <c r="K10" s="3723"/>
      <c r="L10" s="3723"/>
      <c r="M10" s="3723"/>
      <c r="N10" s="3723"/>
      <c r="O10" s="3723"/>
      <c r="P10" s="3723"/>
      <c r="Q10" s="3723"/>
      <c r="R10" s="3723"/>
      <c r="S10" s="3723"/>
      <c r="T10" s="3724"/>
    </row>
    <row r="11" spans="1:20" ht="24.75" thickBot="1">
      <c r="A11" s="3725" t="s">
        <v>11</v>
      </c>
      <c r="B11" s="3728" t="s">
        <v>11</v>
      </c>
      <c r="C11" s="3731" t="s">
        <v>11</v>
      </c>
      <c r="D11" s="1655"/>
      <c r="E11" s="1655"/>
      <c r="F11" s="3734"/>
      <c r="G11" s="3737" t="s">
        <v>165</v>
      </c>
      <c r="H11" s="3740" t="s">
        <v>40</v>
      </c>
      <c r="I11" s="3743" t="s">
        <v>57</v>
      </c>
      <c r="J11" s="1656" t="s">
        <v>36</v>
      </c>
      <c r="K11" s="1657">
        <f>L11+N11</f>
        <v>10551.7</v>
      </c>
      <c r="L11" s="1658">
        <v>10551.7</v>
      </c>
      <c r="M11" s="1659">
        <v>9364.1</v>
      </c>
      <c r="N11" s="1660">
        <v>0</v>
      </c>
      <c r="O11" s="1661">
        <v>10600</v>
      </c>
      <c r="P11" s="1662">
        <v>11130</v>
      </c>
      <c r="Q11" s="1651" t="s">
        <v>166</v>
      </c>
      <c r="R11" s="1663">
        <v>29</v>
      </c>
      <c r="S11" s="1663">
        <v>29</v>
      </c>
      <c r="T11" s="1664">
        <v>29</v>
      </c>
    </row>
    <row r="12" spans="1:20" ht="13.5" thickBot="1">
      <c r="A12" s="3726"/>
      <c r="B12" s="3729"/>
      <c r="C12" s="3732"/>
      <c r="D12" s="1665"/>
      <c r="E12" s="1665"/>
      <c r="F12" s="3735"/>
      <c r="G12" s="3738"/>
      <c r="H12" s="3058"/>
      <c r="I12" s="3744"/>
      <c r="J12" s="1599" t="s">
        <v>162</v>
      </c>
      <c r="K12" s="1600">
        <f>L12+N12</f>
        <v>1792.9</v>
      </c>
      <c r="L12" s="1601">
        <v>1754.9</v>
      </c>
      <c r="M12" s="1669">
        <v>0</v>
      </c>
      <c r="N12" s="1603">
        <v>38</v>
      </c>
      <c r="O12" s="1671">
        <v>1860</v>
      </c>
      <c r="P12" s="1672">
        <v>1940</v>
      </c>
      <c r="Q12" s="3746" t="s">
        <v>167</v>
      </c>
      <c r="R12" s="1673">
        <v>4500</v>
      </c>
      <c r="S12" s="1673">
        <v>4550</v>
      </c>
      <c r="T12" s="1674">
        <v>4600</v>
      </c>
    </row>
    <row r="13" spans="1:20" ht="13.5" thickBot="1">
      <c r="A13" s="3726"/>
      <c r="B13" s="3729"/>
      <c r="C13" s="3732"/>
      <c r="D13" s="1665"/>
      <c r="E13" s="1665"/>
      <c r="F13" s="3735"/>
      <c r="G13" s="3738"/>
      <c r="H13" s="3058"/>
      <c r="I13" s="3744"/>
      <c r="J13" s="1666" t="s">
        <v>52</v>
      </c>
      <c r="K13" s="1675">
        <f>L13+N13</f>
        <v>0</v>
      </c>
      <c r="L13" s="1668"/>
      <c r="M13" s="1676"/>
      <c r="N13" s="1670"/>
      <c r="O13" s="1671"/>
      <c r="P13" s="1672"/>
      <c r="Q13" s="3747"/>
      <c r="R13" s="1673"/>
      <c r="S13" s="1673"/>
      <c r="T13" s="1674"/>
    </row>
    <row r="14" spans="1:20" ht="13.5" thickBot="1">
      <c r="A14" s="3726"/>
      <c r="B14" s="3729"/>
      <c r="C14" s="3733"/>
      <c r="D14" s="1677"/>
      <c r="E14" s="1677"/>
      <c r="F14" s="3735"/>
      <c r="G14" s="3738"/>
      <c r="H14" s="3741"/>
      <c r="I14" s="3745"/>
      <c r="J14" s="1678"/>
      <c r="K14" s="1679"/>
      <c r="L14" s="1680"/>
      <c r="M14" s="1681"/>
      <c r="N14" s="1682"/>
      <c r="O14" s="1683"/>
      <c r="P14" s="1684"/>
      <c r="Q14" s="1685"/>
      <c r="R14" s="1686"/>
      <c r="S14" s="1686"/>
      <c r="T14" s="1687"/>
    </row>
    <row r="15" spans="1:20" ht="13.5" thickBot="1">
      <c r="A15" s="3727"/>
      <c r="B15" s="3730"/>
      <c r="C15" s="3733"/>
      <c r="D15" s="1677"/>
      <c r="E15" s="1677"/>
      <c r="F15" s="3736"/>
      <c r="G15" s="3739"/>
      <c r="H15" s="3742"/>
      <c r="I15" s="3742"/>
      <c r="J15" s="1688" t="s">
        <v>12</v>
      </c>
      <c r="K15" s="1689">
        <f t="shared" ref="K15:P15" si="0">SUM(K11:K14)</f>
        <v>12344.6</v>
      </c>
      <c r="L15" s="1689">
        <f t="shared" si="0"/>
        <v>12306.6</v>
      </c>
      <c r="M15" s="1690">
        <f t="shared" si="0"/>
        <v>9364.1</v>
      </c>
      <c r="N15" s="1689">
        <f t="shared" si="0"/>
        <v>38</v>
      </c>
      <c r="O15" s="1689">
        <f t="shared" si="0"/>
        <v>12460</v>
      </c>
      <c r="P15" s="1691">
        <f t="shared" si="0"/>
        <v>13070</v>
      </c>
      <c r="Q15" s="1692"/>
      <c r="R15" s="1693"/>
      <c r="S15" s="1693"/>
      <c r="T15" s="1694"/>
    </row>
    <row r="16" spans="1:20" ht="36.75" thickBot="1">
      <c r="A16" s="3725" t="s">
        <v>11</v>
      </c>
      <c r="B16" s="3728" t="s">
        <v>11</v>
      </c>
      <c r="C16" s="3731" t="s">
        <v>13</v>
      </c>
      <c r="D16" s="1655"/>
      <c r="E16" s="1655"/>
      <c r="F16" s="3734"/>
      <c r="G16" s="3737" t="s">
        <v>168</v>
      </c>
      <c r="H16" s="3740" t="s">
        <v>40</v>
      </c>
      <c r="I16" s="3743" t="s">
        <v>57</v>
      </c>
      <c r="J16" s="1656" t="s">
        <v>451</v>
      </c>
      <c r="K16" s="1657">
        <f>L16+N16</f>
        <v>7807</v>
      </c>
      <c r="L16" s="1658">
        <v>7803.5</v>
      </c>
      <c r="M16" s="1659">
        <v>7450.1</v>
      </c>
      <c r="N16" s="1660">
        <v>3.5</v>
      </c>
      <c r="O16" s="1661">
        <v>7900</v>
      </c>
      <c r="P16" s="1662">
        <v>8200</v>
      </c>
      <c r="Q16" s="1695" t="s">
        <v>169</v>
      </c>
      <c r="R16" s="1673">
        <v>920</v>
      </c>
      <c r="S16" s="1673">
        <v>950</v>
      </c>
      <c r="T16" s="1674">
        <v>1400</v>
      </c>
    </row>
    <row r="17" spans="1:20" ht="13.5" thickBot="1">
      <c r="A17" s="3726"/>
      <c r="B17" s="3729"/>
      <c r="C17" s="3732"/>
      <c r="D17" s="1665"/>
      <c r="E17" s="1665"/>
      <c r="F17" s="3735"/>
      <c r="G17" s="3738"/>
      <c r="H17" s="3058"/>
      <c r="I17" s="3744"/>
      <c r="J17" s="1599" t="s">
        <v>52</v>
      </c>
      <c r="K17" s="1839">
        <f>L17+N17</f>
        <v>63.2</v>
      </c>
      <c r="L17" s="1601">
        <v>63.2</v>
      </c>
      <c r="M17" s="762">
        <v>57.5</v>
      </c>
      <c r="N17" s="1670">
        <v>0</v>
      </c>
      <c r="O17" s="1671"/>
      <c r="P17" s="1672"/>
      <c r="Q17" s="1696" t="s">
        <v>170</v>
      </c>
      <c r="R17" s="1673">
        <v>777</v>
      </c>
      <c r="S17" s="1673">
        <v>780</v>
      </c>
      <c r="T17" s="1674">
        <v>790</v>
      </c>
    </row>
    <row r="18" spans="1:20" ht="13.5" thickBot="1">
      <c r="A18" s="3726"/>
      <c r="B18" s="3729"/>
      <c r="C18" s="3732"/>
      <c r="D18" s="1665"/>
      <c r="E18" s="1665"/>
      <c r="F18" s="3735"/>
      <c r="G18" s="3738"/>
      <c r="H18" s="3058"/>
      <c r="I18" s="3744"/>
      <c r="J18" s="1666" t="s">
        <v>623</v>
      </c>
      <c r="K18" s="1675">
        <f>L18+N18</f>
        <v>155.80000000000001</v>
      </c>
      <c r="L18" s="1697">
        <v>155.80000000000001</v>
      </c>
      <c r="M18" s="1698">
        <v>0</v>
      </c>
      <c r="N18" s="1699">
        <v>0</v>
      </c>
      <c r="O18" s="1671"/>
      <c r="P18" s="1672"/>
      <c r="Q18" s="1695"/>
      <c r="R18" s="1663"/>
      <c r="S18" s="1663"/>
      <c r="T18" s="1664"/>
    </row>
    <row r="19" spans="1:20" ht="13.5" thickBot="1">
      <c r="A19" s="3727"/>
      <c r="B19" s="3730"/>
      <c r="C19" s="3748"/>
      <c r="D19" s="1700"/>
      <c r="E19" s="1700"/>
      <c r="F19" s="3749"/>
      <c r="G19" s="3739"/>
      <c r="H19" s="3742"/>
      <c r="I19" s="3742"/>
      <c r="J19" s="1688" t="s">
        <v>12</v>
      </c>
      <c r="K19" s="1689">
        <f t="shared" ref="K19:P19" si="1">SUM(K16:K18)</f>
        <v>8026</v>
      </c>
      <c r="L19" s="1689">
        <f t="shared" si="1"/>
        <v>8022.5</v>
      </c>
      <c r="M19" s="1689">
        <f t="shared" si="1"/>
        <v>7507.6</v>
      </c>
      <c r="N19" s="1689">
        <f t="shared" si="1"/>
        <v>3.5</v>
      </c>
      <c r="O19" s="1689">
        <f t="shared" si="1"/>
        <v>7900</v>
      </c>
      <c r="P19" s="1691">
        <f t="shared" si="1"/>
        <v>8200</v>
      </c>
      <c r="Q19" s="1692"/>
      <c r="R19" s="1701"/>
      <c r="S19" s="1701"/>
      <c r="T19" s="1702"/>
    </row>
    <row r="20" spans="1:20" ht="13.5" thickBot="1">
      <c r="A20" s="3725" t="s">
        <v>11</v>
      </c>
      <c r="B20" s="3728" t="s">
        <v>11</v>
      </c>
      <c r="C20" s="3731" t="s">
        <v>34</v>
      </c>
      <c r="D20" s="1655"/>
      <c r="E20" s="1655"/>
      <c r="F20" s="3734"/>
      <c r="G20" s="3737" t="s">
        <v>171</v>
      </c>
      <c r="H20" s="3740" t="s">
        <v>40</v>
      </c>
      <c r="I20" s="3743" t="s">
        <v>57</v>
      </c>
      <c r="J20" s="1656" t="s">
        <v>451</v>
      </c>
      <c r="K20" s="1657">
        <f>L20+N20</f>
        <v>77.3</v>
      </c>
      <c r="L20" s="1658">
        <v>77.3</v>
      </c>
      <c r="M20" s="1703"/>
      <c r="N20" s="1660">
        <v>0</v>
      </c>
      <c r="O20" s="1661">
        <v>80</v>
      </c>
      <c r="P20" s="1662">
        <v>90</v>
      </c>
      <c r="Q20" s="1695" t="s">
        <v>417</v>
      </c>
      <c r="R20" s="1663">
        <v>1</v>
      </c>
      <c r="S20" s="1663">
        <v>1</v>
      </c>
      <c r="T20" s="1664">
        <v>2</v>
      </c>
    </row>
    <row r="21" spans="1:20" ht="28.15" customHeight="1" thickBot="1">
      <c r="A21" s="3727"/>
      <c r="B21" s="3730"/>
      <c r="C21" s="3748"/>
      <c r="D21" s="1700"/>
      <c r="E21" s="1700"/>
      <c r="F21" s="3749"/>
      <c r="G21" s="3739"/>
      <c r="H21" s="3742"/>
      <c r="I21" s="3742"/>
      <c r="J21" s="1688" t="s">
        <v>12</v>
      </c>
      <c r="K21" s="1689">
        <f t="shared" ref="K21:P21" si="2">SUM(K20:K20)</f>
        <v>77.3</v>
      </c>
      <c r="L21" s="1689">
        <f t="shared" si="2"/>
        <v>77.3</v>
      </c>
      <c r="M21" s="1689">
        <f t="shared" si="2"/>
        <v>0</v>
      </c>
      <c r="N21" s="1689">
        <f t="shared" si="2"/>
        <v>0</v>
      </c>
      <c r="O21" s="1689">
        <f t="shared" si="2"/>
        <v>80</v>
      </c>
      <c r="P21" s="1691">
        <f t="shared" si="2"/>
        <v>90</v>
      </c>
      <c r="Q21" s="1692"/>
      <c r="R21" s="1701"/>
      <c r="S21" s="1701"/>
      <c r="T21" s="1702"/>
    </row>
    <row r="22" spans="1:20" ht="13.5" thickBot="1">
      <c r="A22" s="1704"/>
      <c r="B22" s="1705"/>
      <c r="C22" s="1706"/>
      <c r="D22" s="1706"/>
      <c r="E22" s="1706"/>
      <c r="F22" s="3750" t="s">
        <v>14</v>
      </c>
      <c r="G22" s="3751"/>
      <c r="H22" s="3751"/>
      <c r="I22" s="3751"/>
      <c r="J22" s="3752"/>
      <c r="K22" s="1707">
        <f t="shared" ref="K22:P22" si="3">K21+K19+K15</f>
        <v>20447.900000000001</v>
      </c>
      <c r="L22" s="1707">
        <f t="shared" si="3"/>
        <v>20406.400000000001</v>
      </c>
      <c r="M22" s="1707">
        <f t="shared" si="3"/>
        <v>16871.7</v>
      </c>
      <c r="N22" s="1707">
        <f t="shared" si="3"/>
        <v>41.5</v>
      </c>
      <c r="O22" s="1707">
        <f t="shared" si="3"/>
        <v>20440</v>
      </c>
      <c r="P22" s="1707">
        <f t="shared" si="3"/>
        <v>21360</v>
      </c>
      <c r="Q22" s="1708"/>
      <c r="R22" s="1709"/>
      <c r="S22" s="1709"/>
      <c r="T22" s="1710"/>
    </row>
    <row r="23" spans="1:20" ht="24.75" thickBot="1">
      <c r="A23" s="1711" t="s">
        <v>11</v>
      </c>
      <c r="B23" s="1712" t="s">
        <v>659</v>
      </c>
      <c r="C23" s="1712"/>
      <c r="D23" s="1712"/>
      <c r="E23" s="1712"/>
      <c r="F23" s="1712"/>
      <c r="G23" s="1647"/>
      <c r="H23" s="1712"/>
      <c r="I23" s="1712"/>
      <c r="J23" s="1712"/>
      <c r="K23" s="1712"/>
      <c r="L23" s="1712"/>
      <c r="M23" s="1712"/>
      <c r="N23" s="1712"/>
      <c r="O23" s="1712"/>
      <c r="P23" s="1712"/>
      <c r="Q23" s="1713"/>
      <c r="R23" s="1712"/>
      <c r="S23" s="1712"/>
      <c r="T23" s="1714"/>
    </row>
    <row r="24" spans="1:20" ht="13.5" thickBot="1">
      <c r="A24" s="1653" t="s">
        <v>11</v>
      </c>
      <c r="B24" s="1715" t="s">
        <v>13</v>
      </c>
      <c r="C24" s="3722" t="s">
        <v>660</v>
      </c>
      <c r="D24" s="3753"/>
      <c r="E24" s="3753"/>
      <c r="F24" s="3753"/>
      <c r="G24" s="3753"/>
      <c r="H24" s="3753"/>
      <c r="I24" s="3753"/>
      <c r="J24" s="3753"/>
      <c r="K24" s="3753"/>
      <c r="L24" s="3753"/>
      <c r="M24" s="3753"/>
      <c r="N24" s="3753"/>
      <c r="O24" s="3753"/>
      <c r="P24" s="3753"/>
      <c r="Q24" s="3753"/>
      <c r="R24" s="3753"/>
      <c r="S24" s="3753"/>
      <c r="T24" s="3754"/>
    </row>
    <row r="25" spans="1:20" ht="60" customHeight="1" thickBot="1">
      <c r="A25" s="3716"/>
      <c r="B25" s="3717"/>
      <c r="C25" s="3717"/>
      <c r="D25" s="3717"/>
      <c r="E25" s="3717"/>
      <c r="F25" s="3717"/>
      <c r="G25" s="3717"/>
      <c r="H25" s="3717"/>
      <c r="I25" s="3717"/>
      <c r="J25" s="3717"/>
      <c r="K25" s="3717"/>
      <c r="L25" s="3717"/>
      <c r="M25" s="3717"/>
      <c r="N25" s="3717"/>
      <c r="O25" s="3717"/>
      <c r="P25" s="3718"/>
      <c r="Q25" s="1716" t="s">
        <v>336</v>
      </c>
      <c r="R25" s="1717">
        <v>1</v>
      </c>
      <c r="S25" s="1718">
        <v>1</v>
      </c>
      <c r="T25" s="1719">
        <v>1</v>
      </c>
    </row>
    <row r="26" spans="1:20" ht="13.5" thickBot="1">
      <c r="A26" s="3725" t="s">
        <v>11</v>
      </c>
      <c r="B26" s="3728" t="s">
        <v>13</v>
      </c>
      <c r="C26" s="3731" t="s">
        <v>11</v>
      </c>
      <c r="D26" s="1655"/>
      <c r="E26" s="1655"/>
      <c r="F26" s="3734"/>
      <c r="G26" s="3737" t="s">
        <v>172</v>
      </c>
      <c r="H26" s="3740" t="s">
        <v>40</v>
      </c>
      <c r="I26" s="3743" t="s">
        <v>57</v>
      </c>
      <c r="J26" s="1656" t="s">
        <v>36</v>
      </c>
      <c r="K26" s="1657">
        <f t="shared" ref="K26:K31" si="4">L26+N26</f>
        <v>5643.7</v>
      </c>
      <c r="L26" s="1658">
        <v>5613.7</v>
      </c>
      <c r="M26" s="2151">
        <v>4271.5</v>
      </c>
      <c r="N26" s="1720">
        <v>30</v>
      </c>
      <c r="O26" s="1721">
        <v>5900</v>
      </c>
      <c r="P26" s="1722">
        <v>6220</v>
      </c>
      <c r="Q26" s="3757" t="s">
        <v>173</v>
      </c>
      <c r="R26" s="1663">
        <v>22</v>
      </c>
      <c r="S26" s="1663">
        <v>22</v>
      </c>
      <c r="T26" s="1664">
        <v>21</v>
      </c>
    </row>
    <row r="27" spans="1:20" ht="13.5" thickBot="1">
      <c r="A27" s="3726"/>
      <c r="B27" s="3729"/>
      <c r="C27" s="3732"/>
      <c r="D27" s="1665"/>
      <c r="E27" s="1665"/>
      <c r="F27" s="3735"/>
      <c r="G27" s="3738"/>
      <c r="H27" s="3058"/>
      <c r="I27" s="3061"/>
      <c r="J27" s="1666" t="s">
        <v>162</v>
      </c>
      <c r="K27" s="1667">
        <f t="shared" si="4"/>
        <v>289.5</v>
      </c>
      <c r="L27" s="1601">
        <v>284.7</v>
      </c>
      <c r="M27" s="1669">
        <v>92.2</v>
      </c>
      <c r="N27" s="1958">
        <v>4.8</v>
      </c>
      <c r="O27" s="1724">
        <v>300</v>
      </c>
      <c r="P27" s="1725">
        <v>305</v>
      </c>
      <c r="Q27" s="3758"/>
      <c r="R27" s="1663"/>
      <c r="S27" s="1663"/>
      <c r="T27" s="1664"/>
    </row>
    <row r="28" spans="1:20" ht="35.450000000000003" customHeight="1" thickBot="1">
      <c r="A28" s="3726"/>
      <c r="B28" s="3729"/>
      <c r="C28" s="3732"/>
      <c r="D28" s="1665"/>
      <c r="E28" s="1665"/>
      <c r="F28" s="3735"/>
      <c r="G28" s="3738"/>
      <c r="H28" s="3058"/>
      <c r="I28" s="3061"/>
      <c r="J28" s="1666" t="s">
        <v>67</v>
      </c>
      <c r="K28" s="1667">
        <f t="shared" si="4"/>
        <v>0</v>
      </c>
      <c r="L28" s="1668">
        <v>0</v>
      </c>
      <c r="M28" s="1669">
        <v>0</v>
      </c>
      <c r="N28" s="1723"/>
      <c r="O28" s="1724"/>
      <c r="P28" s="1725"/>
      <c r="Q28" s="1726" t="s">
        <v>268</v>
      </c>
      <c r="R28" s="1663">
        <v>10</v>
      </c>
      <c r="S28" s="1727">
        <v>11</v>
      </c>
      <c r="T28" s="1663">
        <v>12</v>
      </c>
    </row>
    <row r="29" spans="1:20" s="33" customFormat="1" ht="25.9" customHeight="1" thickBot="1">
      <c r="A29" s="3726"/>
      <c r="B29" s="3729"/>
      <c r="C29" s="3732"/>
      <c r="D29" s="1665"/>
      <c r="E29" s="1665"/>
      <c r="F29" s="3735"/>
      <c r="G29" s="3738"/>
      <c r="H29" s="3058"/>
      <c r="I29" s="3061"/>
      <c r="J29" s="1666" t="s">
        <v>68</v>
      </c>
      <c r="K29" s="1667">
        <f t="shared" si="4"/>
        <v>1962.1</v>
      </c>
      <c r="L29" s="1668">
        <v>1962.1</v>
      </c>
      <c r="M29" s="1957">
        <v>1408.5</v>
      </c>
      <c r="N29" s="1723">
        <v>0</v>
      </c>
      <c r="O29" s="1724">
        <v>2060</v>
      </c>
      <c r="P29" s="1725">
        <v>2160</v>
      </c>
      <c r="Q29" s="1728" t="s">
        <v>174</v>
      </c>
      <c r="R29" s="1673">
        <v>875</v>
      </c>
      <c r="S29" s="1729">
        <v>855</v>
      </c>
      <c r="T29" s="1673">
        <v>835</v>
      </c>
    </row>
    <row r="30" spans="1:20" ht="13.5" thickBot="1">
      <c r="A30" s="3726"/>
      <c r="B30" s="3729"/>
      <c r="C30" s="3732"/>
      <c r="D30" s="1665"/>
      <c r="E30" s="1665"/>
      <c r="F30" s="3735"/>
      <c r="G30" s="3738"/>
      <c r="H30" s="3058"/>
      <c r="I30" s="3061"/>
      <c r="J30" s="1666" t="s">
        <v>452</v>
      </c>
      <c r="K30" s="1667">
        <f t="shared" si="4"/>
        <v>0</v>
      </c>
      <c r="L30" s="1730"/>
      <c r="M30" s="1676"/>
      <c r="N30" s="1731"/>
      <c r="O30" s="1724"/>
      <c r="P30" s="1725"/>
      <c r="Q30" s="1728"/>
      <c r="R30" s="1673"/>
      <c r="S30" s="1729"/>
      <c r="T30" s="1673"/>
    </row>
    <row r="31" spans="1:20" s="33" customFormat="1" ht="13.5" thickBot="1">
      <c r="A31" s="3726"/>
      <c r="B31" s="3729"/>
      <c r="C31" s="3732"/>
      <c r="D31" s="1665"/>
      <c r="E31" s="1665"/>
      <c r="F31" s="3735"/>
      <c r="G31" s="3738"/>
      <c r="H31" s="3058"/>
      <c r="I31" s="3061"/>
      <c r="J31" s="1678" t="s">
        <v>52</v>
      </c>
      <c r="K31" s="1667">
        <f t="shared" si="4"/>
        <v>0</v>
      </c>
      <c r="L31" s="1732">
        <v>0</v>
      </c>
      <c r="M31" s="1733">
        <v>0</v>
      </c>
      <c r="N31" s="1734"/>
      <c r="O31" s="1735"/>
      <c r="P31" s="1736"/>
      <c r="Q31" s="1737"/>
      <c r="R31" s="1738"/>
      <c r="S31" s="1739"/>
      <c r="T31" s="1738"/>
    </row>
    <row r="32" spans="1:20" ht="18.600000000000001" customHeight="1" thickBot="1">
      <c r="A32" s="3727"/>
      <c r="B32" s="3730"/>
      <c r="C32" s="3748"/>
      <c r="D32" s="1700"/>
      <c r="E32" s="1700"/>
      <c r="F32" s="3749"/>
      <c r="G32" s="3739"/>
      <c r="H32" s="3742"/>
      <c r="I32" s="3742"/>
      <c r="J32" s="1688" t="s">
        <v>12</v>
      </c>
      <c r="K32" s="1689">
        <f>SUM(K26:K31)</f>
        <v>7895.2999999999993</v>
      </c>
      <c r="L32" s="1689">
        <f>SUM(L26:L31)</f>
        <v>7860.5</v>
      </c>
      <c r="M32" s="1689">
        <f>SUM(M26:M31)</f>
        <v>5772.2</v>
      </c>
      <c r="N32" s="1691">
        <f>SUM(N26:N31)</f>
        <v>34.799999999999997</v>
      </c>
      <c r="O32" s="1740">
        <f>SUM(O26:O30)</f>
        <v>8260</v>
      </c>
      <c r="P32" s="1741">
        <f>SUM(P26:P30)</f>
        <v>8685</v>
      </c>
      <c r="Q32" s="1742"/>
      <c r="R32" s="1738"/>
      <c r="S32" s="1739"/>
      <c r="T32" s="1738"/>
    </row>
    <row r="33" spans="1:20" ht="13.5" thickBot="1">
      <c r="A33" s="3725" t="s">
        <v>11</v>
      </c>
      <c r="B33" s="3728" t="s">
        <v>13</v>
      </c>
      <c r="C33" s="3731" t="s">
        <v>13</v>
      </c>
      <c r="D33" s="1655"/>
      <c r="E33" s="1655"/>
      <c r="F33" s="3734"/>
      <c r="G33" s="3737" t="s">
        <v>175</v>
      </c>
      <c r="H33" s="3740" t="s">
        <v>40</v>
      </c>
      <c r="I33" s="3743" t="s">
        <v>57</v>
      </c>
      <c r="J33" s="1656" t="s">
        <v>451</v>
      </c>
      <c r="K33" s="1657">
        <f>L33+N33</f>
        <v>18468.599999999999</v>
      </c>
      <c r="L33" s="1974">
        <v>18459.599999999999</v>
      </c>
      <c r="M33" s="2151">
        <v>17699</v>
      </c>
      <c r="N33" s="2152">
        <v>9</v>
      </c>
      <c r="O33" s="1721">
        <v>19000</v>
      </c>
      <c r="P33" s="1722">
        <v>20360</v>
      </c>
      <c r="Q33" s="1695" t="s">
        <v>176</v>
      </c>
      <c r="R33" s="1673">
        <v>9560</v>
      </c>
      <c r="S33" s="1673">
        <v>9600</v>
      </c>
      <c r="T33" s="1674">
        <v>9630</v>
      </c>
    </row>
    <row r="34" spans="1:20" ht="13.5" thickBot="1">
      <c r="A34" s="3726"/>
      <c r="B34" s="3729"/>
      <c r="C34" s="3732"/>
      <c r="D34" s="1665"/>
      <c r="E34" s="1665"/>
      <c r="F34" s="3735"/>
      <c r="G34" s="3738"/>
      <c r="H34" s="3058"/>
      <c r="I34" s="3061"/>
      <c r="J34" s="1743" t="s">
        <v>461</v>
      </c>
      <c r="K34" s="1675">
        <f>L34+N34</f>
        <v>104.7</v>
      </c>
      <c r="L34" s="1697">
        <v>104.7</v>
      </c>
      <c r="M34" s="1698">
        <v>0</v>
      </c>
      <c r="N34" s="1744">
        <v>0</v>
      </c>
      <c r="O34" s="1745">
        <v>110</v>
      </c>
      <c r="P34" s="1746">
        <v>115</v>
      </c>
      <c r="Q34" s="1695"/>
      <c r="R34" s="1673"/>
      <c r="S34" s="1673"/>
      <c r="T34" s="1674"/>
    </row>
    <row r="35" spans="1:20">
      <c r="A35" s="3726"/>
      <c r="B35" s="3729"/>
      <c r="C35" s="3732"/>
      <c r="D35" s="1665"/>
      <c r="E35" s="1665"/>
      <c r="F35" s="3735"/>
      <c r="G35" s="3738"/>
      <c r="H35" s="3058"/>
      <c r="I35" s="3061"/>
      <c r="J35" s="1599" t="s">
        <v>52</v>
      </c>
      <c r="K35" s="1839">
        <f>L35+N35</f>
        <v>401.2</v>
      </c>
      <c r="L35" s="1601">
        <v>361.9</v>
      </c>
      <c r="M35" s="1669">
        <v>95.6</v>
      </c>
      <c r="N35" s="1723">
        <v>39.299999999999997</v>
      </c>
      <c r="O35" s="1724">
        <v>300</v>
      </c>
      <c r="P35" s="1725">
        <v>310</v>
      </c>
      <c r="Q35" s="3759"/>
      <c r="R35" s="1747"/>
      <c r="S35" s="1748"/>
      <c r="T35" s="1747"/>
    </row>
    <row r="36" spans="1:20" ht="13.5" thickBot="1">
      <c r="A36" s="3727"/>
      <c r="B36" s="3730"/>
      <c r="C36" s="3748"/>
      <c r="D36" s="1700"/>
      <c r="E36" s="1700"/>
      <c r="F36" s="3749"/>
      <c r="G36" s="3739"/>
      <c r="H36" s="3742"/>
      <c r="I36" s="3742"/>
      <c r="J36" s="1688" t="s">
        <v>12</v>
      </c>
      <c r="K36" s="1689">
        <f t="shared" ref="K36:P36" si="5">SUM(K33:K35)</f>
        <v>18974.5</v>
      </c>
      <c r="L36" s="1689">
        <f t="shared" si="5"/>
        <v>18926.2</v>
      </c>
      <c r="M36" s="1689">
        <f t="shared" si="5"/>
        <v>17794.599999999999</v>
      </c>
      <c r="N36" s="1691">
        <f t="shared" si="5"/>
        <v>48.3</v>
      </c>
      <c r="O36" s="1740">
        <f t="shared" si="5"/>
        <v>19410</v>
      </c>
      <c r="P36" s="1741">
        <f t="shared" si="5"/>
        <v>20785</v>
      </c>
      <c r="Q36" s="3760"/>
      <c r="R36" s="1749"/>
      <c r="S36" s="1750"/>
      <c r="T36" s="1749"/>
    </row>
    <row r="37" spans="1:20" ht="13.5" thickBot="1">
      <c r="A37" s="3725" t="s">
        <v>11</v>
      </c>
      <c r="B37" s="3728" t="s">
        <v>13</v>
      </c>
      <c r="C37" s="3731" t="s">
        <v>34</v>
      </c>
      <c r="D37" s="1655"/>
      <c r="E37" s="1655"/>
      <c r="F37" s="3734"/>
      <c r="G37" s="3737" t="s">
        <v>235</v>
      </c>
      <c r="H37" s="3740" t="s">
        <v>40</v>
      </c>
      <c r="I37" s="3743" t="s">
        <v>57</v>
      </c>
      <c r="J37" s="1656" t="s">
        <v>36</v>
      </c>
      <c r="K37" s="1657">
        <f>L37+N37</f>
        <v>2</v>
      </c>
      <c r="L37" s="1658">
        <v>2</v>
      </c>
      <c r="M37" s="1703"/>
      <c r="N37" s="1720">
        <v>0</v>
      </c>
      <c r="O37" s="1721">
        <v>0</v>
      </c>
      <c r="P37" s="1722">
        <v>0</v>
      </c>
      <c r="Q37" s="1695" t="s">
        <v>177</v>
      </c>
      <c r="R37" s="1673">
        <v>3600</v>
      </c>
      <c r="S37" s="1673">
        <v>3700</v>
      </c>
      <c r="T37" s="1674">
        <v>3800</v>
      </c>
    </row>
    <row r="38" spans="1:20" ht="13.5" thickBot="1">
      <c r="A38" s="3727"/>
      <c r="B38" s="3730"/>
      <c r="C38" s="3748"/>
      <c r="D38" s="1700"/>
      <c r="E38" s="1700"/>
      <c r="F38" s="3749"/>
      <c r="G38" s="3739"/>
      <c r="H38" s="3742"/>
      <c r="I38" s="3742"/>
      <c r="J38" s="1688" t="s">
        <v>12</v>
      </c>
      <c r="K38" s="1689">
        <f t="shared" ref="K38:P38" si="6">SUM(K37:K37)</f>
        <v>2</v>
      </c>
      <c r="L38" s="1689">
        <f t="shared" si="6"/>
        <v>2</v>
      </c>
      <c r="M38" s="1689">
        <f t="shared" si="6"/>
        <v>0</v>
      </c>
      <c r="N38" s="1691">
        <f t="shared" si="6"/>
        <v>0</v>
      </c>
      <c r="O38" s="1740">
        <f t="shared" si="6"/>
        <v>0</v>
      </c>
      <c r="P38" s="1751">
        <f t="shared" si="6"/>
        <v>0</v>
      </c>
      <c r="Q38" s="1752"/>
      <c r="R38" s="1749"/>
      <c r="S38" s="1750"/>
      <c r="T38" s="1749"/>
    </row>
    <row r="39" spans="1:20" ht="13.5" thickBot="1">
      <c r="A39" s="3725" t="s">
        <v>11</v>
      </c>
      <c r="B39" s="3728" t="s">
        <v>13</v>
      </c>
      <c r="C39" s="3731" t="s">
        <v>54</v>
      </c>
      <c r="D39" s="1655"/>
      <c r="E39" s="1655"/>
      <c r="F39" s="3734"/>
      <c r="G39" s="3737" t="s">
        <v>418</v>
      </c>
      <c r="H39" s="3740" t="s">
        <v>40</v>
      </c>
      <c r="I39" s="3743" t="s">
        <v>57</v>
      </c>
      <c r="J39" s="1656" t="s">
        <v>36</v>
      </c>
      <c r="K39" s="1657">
        <f>L39+N39</f>
        <v>0</v>
      </c>
      <c r="L39" s="1658">
        <v>0</v>
      </c>
      <c r="M39" s="1703"/>
      <c r="N39" s="1720">
        <v>0</v>
      </c>
      <c r="O39" s="1721">
        <v>0</v>
      </c>
      <c r="P39" s="1722">
        <v>0</v>
      </c>
      <c r="Q39" s="1695"/>
      <c r="R39" s="1663"/>
      <c r="S39" s="1663"/>
      <c r="T39" s="1664"/>
    </row>
    <row r="40" spans="1:20" ht="13.5" thickBot="1">
      <c r="A40" s="3726"/>
      <c r="B40" s="3729"/>
      <c r="C40" s="3732"/>
      <c r="D40" s="1665"/>
      <c r="E40" s="1665"/>
      <c r="F40" s="3735"/>
      <c r="G40" s="3738"/>
      <c r="H40" s="3058"/>
      <c r="I40" s="3061"/>
      <c r="J40" s="1666" t="s">
        <v>451</v>
      </c>
      <c r="K40" s="1667">
        <f>L40+N40</f>
        <v>1653.9</v>
      </c>
      <c r="L40" s="1668">
        <v>1653.9</v>
      </c>
      <c r="M40" s="1676"/>
      <c r="N40" s="1723"/>
      <c r="O40" s="1724">
        <v>1730</v>
      </c>
      <c r="P40" s="1725">
        <v>1800</v>
      </c>
      <c r="Q40" s="1695"/>
      <c r="R40" s="1753"/>
      <c r="S40" s="1753"/>
      <c r="T40" s="1754"/>
    </row>
    <row r="41" spans="1:20">
      <c r="A41" s="3726"/>
      <c r="B41" s="3729"/>
      <c r="C41" s="3732"/>
      <c r="D41" s="1665"/>
      <c r="E41" s="1665"/>
      <c r="F41" s="3735"/>
      <c r="G41" s="3738"/>
      <c r="H41" s="3058"/>
      <c r="I41" s="3061"/>
      <c r="J41" s="1666" t="s">
        <v>52</v>
      </c>
      <c r="K41" s="1675">
        <f>L41+N41</f>
        <v>38.9</v>
      </c>
      <c r="L41" s="1668">
        <v>38.9</v>
      </c>
      <c r="M41" s="1676"/>
      <c r="N41" s="1723"/>
      <c r="O41" s="1724">
        <v>28</v>
      </c>
      <c r="P41" s="1725">
        <v>30</v>
      </c>
      <c r="Q41" s="3755"/>
      <c r="R41" s="1755"/>
      <c r="S41" s="1756"/>
      <c r="T41" s="1755"/>
    </row>
    <row r="42" spans="1:20" ht="13.5" thickBot="1">
      <c r="A42" s="3727"/>
      <c r="B42" s="3730"/>
      <c r="C42" s="3748"/>
      <c r="D42" s="1700"/>
      <c r="E42" s="1700"/>
      <c r="F42" s="3749"/>
      <c r="G42" s="3739"/>
      <c r="H42" s="3742"/>
      <c r="I42" s="3742"/>
      <c r="J42" s="1688" t="s">
        <v>12</v>
      </c>
      <c r="K42" s="1689">
        <f t="shared" ref="K42:P42" si="7">SUM(K39:K41)</f>
        <v>1692.8000000000002</v>
      </c>
      <c r="L42" s="1689">
        <f t="shared" si="7"/>
        <v>1692.8000000000002</v>
      </c>
      <c r="M42" s="1689">
        <f t="shared" si="7"/>
        <v>0</v>
      </c>
      <c r="N42" s="1691">
        <f t="shared" si="7"/>
        <v>0</v>
      </c>
      <c r="O42" s="1740">
        <f t="shared" si="7"/>
        <v>1758</v>
      </c>
      <c r="P42" s="1751">
        <f t="shared" si="7"/>
        <v>1830</v>
      </c>
      <c r="Q42" s="3756"/>
      <c r="R42" s="1757"/>
      <c r="S42" s="1758"/>
      <c r="T42" s="1757"/>
    </row>
    <row r="43" spans="1:20" ht="24.75" thickBot="1">
      <c r="A43" s="3725" t="s">
        <v>11</v>
      </c>
      <c r="B43" s="3728" t="s">
        <v>13</v>
      </c>
      <c r="C43" s="3731" t="s">
        <v>55</v>
      </c>
      <c r="D43" s="1655"/>
      <c r="E43" s="1655"/>
      <c r="F43" s="3734"/>
      <c r="G43" s="3737" t="s">
        <v>266</v>
      </c>
      <c r="H43" s="3740" t="s">
        <v>40</v>
      </c>
      <c r="I43" s="3743" t="s">
        <v>57</v>
      </c>
      <c r="J43" s="1656" t="s">
        <v>36</v>
      </c>
      <c r="K43" s="1657">
        <f>L43+N43</f>
        <v>32</v>
      </c>
      <c r="L43" s="1658">
        <v>32</v>
      </c>
      <c r="M43" s="1703"/>
      <c r="N43" s="1720">
        <v>0</v>
      </c>
      <c r="O43" s="1721">
        <v>32</v>
      </c>
      <c r="P43" s="1722">
        <v>32</v>
      </c>
      <c r="Q43" s="1695" t="s">
        <v>269</v>
      </c>
      <c r="R43" s="1673">
        <v>4</v>
      </c>
      <c r="S43" s="1673">
        <v>2</v>
      </c>
      <c r="T43" s="1674">
        <v>2</v>
      </c>
    </row>
    <row r="44" spans="1:20" ht="13.5" thickBot="1">
      <c r="A44" s="3726"/>
      <c r="B44" s="3729"/>
      <c r="C44" s="3732"/>
      <c r="D44" s="1665"/>
      <c r="E44" s="1665"/>
      <c r="F44" s="3735"/>
      <c r="G44" s="3738"/>
      <c r="H44" s="3058"/>
      <c r="I44" s="3061"/>
      <c r="J44" s="1666" t="s">
        <v>67</v>
      </c>
      <c r="K44" s="1667">
        <f>L44+N44</f>
        <v>120</v>
      </c>
      <c r="L44" s="1668">
        <v>120</v>
      </c>
      <c r="M44" s="1676"/>
      <c r="N44" s="1723"/>
      <c r="O44" s="1724">
        <v>130</v>
      </c>
      <c r="P44" s="1725">
        <v>140</v>
      </c>
      <c r="Q44" s="1695"/>
      <c r="R44" s="1753"/>
      <c r="S44" s="1753"/>
      <c r="T44" s="1754"/>
    </row>
    <row r="45" spans="1:20">
      <c r="A45" s="3726"/>
      <c r="B45" s="3729"/>
      <c r="C45" s="3732"/>
      <c r="D45" s="1665"/>
      <c r="E45" s="1665"/>
      <c r="F45" s="3735"/>
      <c r="G45" s="3738"/>
      <c r="H45" s="3058"/>
      <c r="I45" s="3061"/>
      <c r="J45" s="1666" t="s">
        <v>52</v>
      </c>
      <c r="K45" s="1675">
        <f>L45+N45</f>
        <v>0</v>
      </c>
      <c r="L45" s="1668"/>
      <c r="M45" s="1676"/>
      <c r="N45" s="1723"/>
      <c r="O45" s="1724"/>
      <c r="P45" s="1725"/>
      <c r="Q45" s="3755"/>
      <c r="R45" s="1755"/>
      <c r="S45" s="1756"/>
      <c r="T45" s="1755"/>
    </row>
    <row r="46" spans="1:20" ht="13.5" thickBot="1">
      <c r="A46" s="3727"/>
      <c r="B46" s="3730"/>
      <c r="C46" s="3748"/>
      <c r="D46" s="1700"/>
      <c r="E46" s="1700"/>
      <c r="F46" s="3749"/>
      <c r="G46" s="3739"/>
      <c r="H46" s="3742"/>
      <c r="I46" s="3742"/>
      <c r="J46" s="1688" t="s">
        <v>12</v>
      </c>
      <c r="K46" s="1689">
        <f t="shared" ref="K46:P46" si="8">SUM(K43:K45)</f>
        <v>152</v>
      </c>
      <c r="L46" s="1689">
        <f t="shared" si="8"/>
        <v>152</v>
      </c>
      <c r="M46" s="1689">
        <f t="shared" si="8"/>
        <v>0</v>
      </c>
      <c r="N46" s="1691">
        <f t="shared" si="8"/>
        <v>0</v>
      </c>
      <c r="O46" s="1740">
        <f t="shared" si="8"/>
        <v>162</v>
      </c>
      <c r="P46" s="1751">
        <f t="shared" si="8"/>
        <v>172</v>
      </c>
      <c r="Q46" s="3756"/>
      <c r="R46" s="1757"/>
      <c r="S46" s="1758"/>
      <c r="T46" s="1757"/>
    </row>
    <row r="47" spans="1:20" ht="13.5" thickBot="1">
      <c r="A47" s="1704"/>
      <c r="B47" s="1705"/>
      <c r="C47" s="1706"/>
      <c r="D47" s="1706"/>
      <c r="E47" s="1706"/>
      <c r="F47" s="3750" t="s">
        <v>14</v>
      </c>
      <c r="G47" s="3751"/>
      <c r="H47" s="3751"/>
      <c r="I47" s="3751"/>
      <c r="J47" s="3752"/>
      <c r="K47" s="1707">
        <f t="shared" ref="K47:P47" si="9">K46+K42+K38+K36+K32</f>
        <v>28716.6</v>
      </c>
      <c r="L47" s="1707">
        <f t="shared" si="9"/>
        <v>28633.5</v>
      </c>
      <c r="M47" s="1707">
        <f t="shared" si="9"/>
        <v>23566.799999999999</v>
      </c>
      <c r="N47" s="1759">
        <f t="shared" si="9"/>
        <v>83.1</v>
      </c>
      <c r="O47" s="1760">
        <f t="shared" si="9"/>
        <v>29590</v>
      </c>
      <c r="P47" s="1761">
        <f t="shared" si="9"/>
        <v>31472</v>
      </c>
      <c r="Q47" s="1708"/>
      <c r="R47" s="1709"/>
      <c r="S47" s="1709"/>
      <c r="T47" s="1710"/>
    </row>
    <row r="48" spans="1:20" ht="24.75" thickBot="1">
      <c r="A48" s="1711" t="s">
        <v>11</v>
      </c>
      <c r="B48" s="3761" t="s">
        <v>659</v>
      </c>
      <c r="C48" s="3762"/>
      <c r="D48" s="3762"/>
      <c r="E48" s="3762"/>
      <c r="F48" s="3762"/>
      <c r="G48" s="3762"/>
      <c r="H48" s="3762"/>
      <c r="I48" s="3762"/>
      <c r="J48" s="3762"/>
      <c r="K48" s="3762"/>
      <c r="L48" s="3762"/>
      <c r="M48" s="3762"/>
      <c r="N48" s="3762"/>
      <c r="O48" s="3762"/>
      <c r="P48" s="3762"/>
      <c r="Q48" s="3762"/>
      <c r="R48" s="1712"/>
      <c r="S48" s="1712"/>
      <c r="T48" s="1714"/>
    </row>
    <row r="49" spans="1:20" ht="26.45" customHeight="1" thickBot="1">
      <c r="A49" s="1653" t="s">
        <v>11</v>
      </c>
      <c r="B49" s="1715" t="s">
        <v>34</v>
      </c>
      <c r="C49" s="3722" t="s">
        <v>661</v>
      </c>
      <c r="D49" s="3753"/>
      <c r="E49" s="3753"/>
      <c r="F49" s="3753"/>
      <c r="G49" s="3753"/>
      <c r="H49" s="3753"/>
      <c r="I49" s="3753"/>
      <c r="J49" s="3753"/>
      <c r="K49" s="3753"/>
      <c r="L49" s="3753"/>
      <c r="M49" s="3753"/>
      <c r="N49" s="3753"/>
      <c r="O49" s="3753"/>
      <c r="P49" s="3753"/>
      <c r="Q49" s="3753"/>
      <c r="R49" s="3753"/>
      <c r="S49" s="3753"/>
      <c r="T49" s="3754"/>
    </row>
    <row r="50" spans="1:20" ht="53.45" customHeight="1" thickBot="1">
      <c r="A50" s="3725" t="s">
        <v>11</v>
      </c>
      <c r="B50" s="3728" t="s">
        <v>34</v>
      </c>
      <c r="C50" s="3731" t="s">
        <v>11</v>
      </c>
      <c r="D50" s="1655"/>
      <c r="E50" s="1655"/>
      <c r="F50" s="3734"/>
      <c r="G50" s="3737" t="s">
        <v>236</v>
      </c>
      <c r="H50" s="3740" t="s">
        <v>40</v>
      </c>
      <c r="I50" s="3743" t="s">
        <v>57</v>
      </c>
      <c r="J50" s="1762" t="s">
        <v>36</v>
      </c>
      <c r="K50" s="1657">
        <f>L50+N50</f>
        <v>1931.2</v>
      </c>
      <c r="L50" s="1658">
        <v>1931.2</v>
      </c>
      <c r="M50" s="1659">
        <v>1824.5</v>
      </c>
      <c r="N50" s="1720">
        <v>0</v>
      </c>
      <c r="O50" s="1721">
        <v>2020</v>
      </c>
      <c r="P50" s="1722">
        <v>2120</v>
      </c>
      <c r="Q50" s="1695" t="s">
        <v>178</v>
      </c>
      <c r="R50" s="1673">
        <v>4</v>
      </c>
      <c r="S50" s="1673">
        <v>4</v>
      </c>
      <c r="T50" s="1674">
        <v>4</v>
      </c>
    </row>
    <row r="51" spans="1:20" ht="22.9" customHeight="1" thickBot="1">
      <c r="A51" s="3726"/>
      <c r="B51" s="3729"/>
      <c r="C51" s="3732"/>
      <c r="D51" s="1665"/>
      <c r="E51" s="1665"/>
      <c r="F51" s="3735"/>
      <c r="G51" s="3738"/>
      <c r="H51" s="3058"/>
      <c r="I51" s="3061"/>
      <c r="J51" s="2143" t="s">
        <v>36</v>
      </c>
      <c r="K51" s="1839">
        <f>L51+N51</f>
        <v>53.5</v>
      </c>
      <c r="L51" s="2144">
        <v>53.5</v>
      </c>
      <c r="M51" s="2145">
        <v>41.6</v>
      </c>
      <c r="N51" s="1744">
        <v>0</v>
      </c>
      <c r="O51" s="1745">
        <v>150</v>
      </c>
      <c r="P51" s="1746">
        <v>159</v>
      </c>
      <c r="Q51" s="1695" t="s">
        <v>298</v>
      </c>
      <c r="R51" s="1673">
        <v>1</v>
      </c>
      <c r="S51" s="1673">
        <v>1</v>
      </c>
      <c r="T51" s="1674">
        <v>1</v>
      </c>
    </row>
    <row r="52" spans="1:20" ht="26.45" customHeight="1" thickBot="1">
      <c r="A52" s="3726"/>
      <c r="B52" s="3729"/>
      <c r="C52" s="3732"/>
      <c r="D52" s="1665"/>
      <c r="E52" s="1665"/>
      <c r="F52" s="3735"/>
      <c r="G52" s="3738"/>
      <c r="H52" s="3058"/>
      <c r="I52" s="3061"/>
      <c r="J52" s="1666" t="s">
        <v>162</v>
      </c>
      <c r="K52" s="1667">
        <f>L52+N52</f>
        <v>187</v>
      </c>
      <c r="L52" s="1668">
        <v>169.5</v>
      </c>
      <c r="M52" s="1669">
        <v>65.5</v>
      </c>
      <c r="N52" s="1723">
        <v>17.5</v>
      </c>
      <c r="O52" s="1724">
        <v>195</v>
      </c>
      <c r="P52" s="1725">
        <v>205</v>
      </c>
      <c r="Q52" s="1695"/>
      <c r="R52" s="1673"/>
      <c r="S52" s="1673"/>
      <c r="T52" s="1674"/>
    </row>
    <row r="53" spans="1:20">
      <c r="A53" s="3726"/>
      <c r="B53" s="3729"/>
      <c r="C53" s="3732"/>
      <c r="D53" s="1665"/>
      <c r="E53" s="1665"/>
      <c r="F53" s="3735"/>
      <c r="G53" s="3738"/>
      <c r="H53" s="3058"/>
      <c r="I53" s="3061"/>
      <c r="J53" s="1666" t="s">
        <v>52</v>
      </c>
      <c r="K53" s="1675">
        <f>L53+N53</f>
        <v>0</v>
      </c>
      <c r="L53" s="1668">
        <v>0</v>
      </c>
      <c r="M53" s="1669">
        <v>0</v>
      </c>
      <c r="N53" s="1723">
        <v>0</v>
      </c>
      <c r="O53" s="1724"/>
      <c r="P53" s="1725"/>
      <c r="Q53" s="3759"/>
      <c r="R53" s="982"/>
      <c r="S53" s="1763"/>
      <c r="T53" s="982"/>
    </row>
    <row r="54" spans="1:20">
      <c r="A54" s="3726"/>
      <c r="B54" s="3729"/>
      <c r="C54" s="3732"/>
      <c r="D54" s="1665"/>
      <c r="E54" s="1665"/>
      <c r="F54" s="3735"/>
      <c r="G54" s="3738"/>
      <c r="H54" s="3058"/>
      <c r="I54" s="3061"/>
      <c r="J54" s="2146" t="s">
        <v>67</v>
      </c>
      <c r="K54" s="2147">
        <f>L54+N54</f>
        <v>5.1999999999999993</v>
      </c>
      <c r="L54" s="2148">
        <v>1.4</v>
      </c>
      <c r="M54" s="2149">
        <v>0</v>
      </c>
      <c r="N54" s="2150">
        <v>3.8</v>
      </c>
      <c r="O54" s="1735">
        <v>15</v>
      </c>
      <c r="P54" s="1736">
        <v>18</v>
      </c>
      <c r="Q54" s="3763"/>
      <c r="R54" s="1686"/>
      <c r="S54" s="1763"/>
      <c r="T54" s="1686"/>
    </row>
    <row r="55" spans="1:20" ht="13.5" thickBot="1">
      <c r="A55" s="3727"/>
      <c r="B55" s="3730"/>
      <c r="C55" s="3748"/>
      <c r="D55" s="1700"/>
      <c r="E55" s="1700"/>
      <c r="F55" s="3749"/>
      <c r="G55" s="3739"/>
      <c r="H55" s="3742"/>
      <c r="I55" s="3742"/>
      <c r="J55" s="995" t="s">
        <v>12</v>
      </c>
      <c r="K55" s="1689">
        <f t="shared" ref="K55:P55" si="10">SUM(K50:K54)</f>
        <v>2176.8999999999996</v>
      </c>
      <c r="L55" s="1689">
        <f t="shared" si="10"/>
        <v>2155.6</v>
      </c>
      <c r="M55" s="1689">
        <f t="shared" si="10"/>
        <v>1931.6</v>
      </c>
      <c r="N55" s="1691">
        <f t="shared" si="10"/>
        <v>21.3</v>
      </c>
      <c r="O55" s="1740">
        <f t="shared" si="10"/>
        <v>2380</v>
      </c>
      <c r="P55" s="1741">
        <f t="shared" si="10"/>
        <v>2502</v>
      </c>
      <c r="Q55" s="3760"/>
      <c r="R55" s="1738"/>
      <c r="S55" s="1739"/>
      <c r="T55" s="1738"/>
    </row>
    <row r="56" spans="1:20" ht="13.5" thickBot="1">
      <c r="A56" s="1764" t="s">
        <v>11</v>
      </c>
      <c r="B56" s="1765" t="s">
        <v>34</v>
      </c>
      <c r="C56" s="1766" t="s">
        <v>13</v>
      </c>
      <c r="D56" s="1677"/>
      <c r="E56" s="1677"/>
      <c r="F56" s="3735"/>
      <c r="G56" s="3055" t="s">
        <v>622</v>
      </c>
      <c r="H56" s="1628"/>
      <c r="I56" s="1628"/>
      <c r="J56" s="1767" t="s">
        <v>451</v>
      </c>
      <c r="K56" s="1768">
        <f>L56+N56</f>
        <v>209.6</v>
      </c>
      <c r="L56" s="1769">
        <v>209.6</v>
      </c>
      <c r="M56" s="1770">
        <v>206.6</v>
      </c>
      <c r="N56" s="1769">
        <v>0</v>
      </c>
      <c r="O56" s="1771">
        <v>220</v>
      </c>
      <c r="P56" s="1772">
        <v>230</v>
      </c>
      <c r="Q56" s="1773"/>
      <c r="R56" s="1774"/>
      <c r="S56" s="1775"/>
      <c r="T56" s="1776"/>
    </row>
    <row r="57" spans="1:20" ht="24.6" customHeight="1" thickBot="1">
      <c r="A57" s="1764"/>
      <c r="B57" s="1765"/>
      <c r="C57" s="1677"/>
      <c r="D57" s="1677"/>
      <c r="E57" s="1677"/>
      <c r="F57" s="3764"/>
      <c r="G57" s="3056"/>
      <c r="H57" s="1628"/>
      <c r="I57" s="1628"/>
      <c r="J57" s="1777"/>
      <c r="K57" s="1778">
        <f t="shared" ref="K57:P57" si="11">K56*1</f>
        <v>209.6</v>
      </c>
      <c r="L57" s="1778">
        <f t="shared" si="11"/>
        <v>209.6</v>
      </c>
      <c r="M57" s="1778">
        <f t="shared" si="11"/>
        <v>206.6</v>
      </c>
      <c r="N57" s="1778">
        <f t="shared" si="11"/>
        <v>0</v>
      </c>
      <c r="O57" s="1778">
        <f t="shared" si="11"/>
        <v>220</v>
      </c>
      <c r="P57" s="1778">
        <f t="shared" si="11"/>
        <v>230</v>
      </c>
      <c r="Q57" s="1773"/>
      <c r="R57" s="1774"/>
      <c r="S57" s="1775"/>
      <c r="T57" s="1776"/>
    </row>
    <row r="58" spans="1:20" ht="59.45" customHeight="1" thickBot="1">
      <c r="A58" s="3725" t="s">
        <v>11</v>
      </c>
      <c r="B58" s="3728" t="s">
        <v>34</v>
      </c>
      <c r="C58" s="3731" t="s">
        <v>34</v>
      </c>
      <c r="D58" s="1655"/>
      <c r="E58" s="1655"/>
      <c r="F58" s="3734"/>
      <c r="G58" s="3737" t="s">
        <v>279</v>
      </c>
      <c r="H58" s="3740" t="s">
        <v>40</v>
      </c>
      <c r="I58" s="3743" t="s">
        <v>57</v>
      </c>
      <c r="J58" s="1656" t="s">
        <v>451</v>
      </c>
      <c r="K58" s="1657">
        <f>L58+N58</f>
        <v>0</v>
      </c>
      <c r="L58" s="1658">
        <v>0</v>
      </c>
      <c r="M58" s="1659">
        <v>0</v>
      </c>
      <c r="N58" s="1660">
        <v>0</v>
      </c>
      <c r="O58" s="1661">
        <v>0</v>
      </c>
      <c r="P58" s="1779">
        <v>0</v>
      </c>
      <c r="Q58" s="1780" t="s">
        <v>179</v>
      </c>
      <c r="R58" s="1673">
        <v>93</v>
      </c>
      <c r="S58" s="1673">
        <v>93</v>
      </c>
      <c r="T58" s="1674">
        <v>94</v>
      </c>
    </row>
    <row r="59" spans="1:20" ht="51" customHeight="1" thickBot="1">
      <c r="A59" s="3726"/>
      <c r="B59" s="3729"/>
      <c r="C59" s="3732"/>
      <c r="D59" s="1665"/>
      <c r="E59" s="1665"/>
      <c r="F59" s="3735"/>
      <c r="G59" s="3738"/>
      <c r="H59" s="3058"/>
      <c r="I59" s="3061"/>
      <c r="J59" s="1599" t="s">
        <v>52</v>
      </c>
      <c r="K59" s="1600">
        <f>L59+N59</f>
        <v>463.6</v>
      </c>
      <c r="L59" s="1601">
        <v>463.6</v>
      </c>
      <c r="M59" s="1676"/>
      <c r="N59" s="1670"/>
      <c r="O59" s="1671">
        <v>590</v>
      </c>
      <c r="P59" s="1781">
        <v>620</v>
      </c>
      <c r="Q59" s="1782" t="s">
        <v>180</v>
      </c>
      <c r="R59" s="1686">
        <v>3800</v>
      </c>
      <c r="S59" s="1686">
        <v>4100</v>
      </c>
      <c r="T59" s="1687">
        <v>4200</v>
      </c>
    </row>
    <row r="60" spans="1:20" ht="44.45" customHeight="1" thickBot="1">
      <c r="A60" s="3726"/>
      <c r="B60" s="3729"/>
      <c r="C60" s="3732"/>
      <c r="D60" s="1665"/>
      <c r="E60" s="1665"/>
      <c r="F60" s="3735"/>
      <c r="G60" s="3738"/>
      <c r="H60" s="3058"/>
      <c r="I60" s="3061"/>
      <c r="J60" s="1666" t="s">
        <v>67</v>
      </c>
      <c r="K60" s="1667">
        <f>L60+N60</f>
        <v>47.8</v>
      </c>
      <c r="L60" s="1668">
        <v>47.8</v>
      </c>
      <c r="M60" s="1669">
        <v>0</v>
      </c>
      <c r="N60" s="1670">
        <v>0</v>
      </c>
      <c r="O60" s="1671">
        <v>50</v>
      </c>
      <c r="P60" s="1781">
        <v>55</v>
      </c>
      <c r="Q60" s="1780" t="s">
        <v>237</v>
      </c>
      <c r="R60" s="1673">
        <v>110</v>
      </c>
      <c r="S60" s="1729">
        <v>120</v>
      </c>
      <c r="T60" s="1673">
        <v>125</v>
      </c>
    </row>
    <row r="61" spans="1:20" ht="27.6" customHeight="1" thickBot="1">
      <c r="A61" s="3726"/>
      <c r="B61" s="3729"/>
      <c r="C61" s="3732"/>
      <c r="D61" s="1665"/>
      <c r="E61" s="1665"/>
      <c r="F61" s="3735"/>
      <c r="G61" s="3738"/>
      <c r="H61" s="3058"/>
      <c r="I61" s="3061"/>
      <c r="J61" s="1678" t="s">
        <v>36</v>
      </c>
      <c r="K61" s="1675">
        <f>L61+N61</f>
        <v>1</v>
      </c>
      <c r="L61" s="1732">
        <v>1</v>
      </c>
      <c r="M61" s="1681"/>
      <c r="N61" s="1682"/>
      <c r="O61" s="1783"/>
      <c r="P61" s="1784"/>
      <c r="Q61" s="1780" t="s">
        <v>277</v>
      </c>
      <c r="R61" s="1673">
        <v>25</v>
      </c>
      <c r="S61" s="1729">
        <v>25</v>
      </c>
      <c r="T61" s="1673">
        <v>25</v>
      </c>
    </row>
    <row r="62" spans="1:20" ht="18.600000000000001" customHeight="1" thickBot="1">
      <c r="A62" s="3727"/>
      <c r="B62" s="3730"/>
      <c r="C62" s="3748"/>
      <c r="D62" s="1700"/>
      <c r="E62" s="1700"/>
      <c r="F62" s="3749"/>
      <c r="G62" s="3739"/>
      <c r="H62" s="3742"/>
      <c r="I62" s="3742"/>
      <c r="J62" s="1688" t="s">
        <v>12</v>
      </c>
      <c r="K62" s="1689">
        <f t="shared" ref="K62:P62" si="12">SUM(K58:K61)</f>
        <v>512.40000000000009</v>
      </c>
      <c r="L62" s="1689">
        <f t="shared" si="12"/>
        <v>512.40000000000009</v>
      </c>
      <c r="M62" s="1689">
        <f t="shared" si="12"/>
        <v>0</v>
      </c>
      <c r="N62" s="1689">
        <f t="shared" si="12"/>
        <v>0</v>
      </c>
      <c r="O62" s="1689">
        <f t="shared" si="12"/>
        <v>640</v>
      </c>
      <c r="P62" s="1785">
        <f t="shared" si="12"/>
        <v>675</v>
      </c>
      <c r="Q62" s="1786"/>
      <c r="R62" s="1738"/>
      <c r="S62" s="1739"/>
      <c r="T62" s="1738"/>
    </row>
    <row r="63" spans="1:20" ht="42.6" customHeight="1" thickBot="1">
      <c r="A63" s="3725" t="s">
        <v>11</v>
      </c>
      <c r="B63" s="3728" t="s">
        <v>34</v>
      </c>
      <c r="C63" s="3731" t="s">
        <v>35</v>
      </c>
      <c r="D63" s="1655"/>
      <c r="E63" s="1655"/>
      <c r="F63" s="3734"/>
      <c r="G63" s="3737" t="s">
        <v>181</v>
      </c>
      <c r="H63" s="3740" t="s">
        <v>40</v>
      </c>
      <c r="I63" s="3743" t="s">
        <v>57</v>
      </c>
      <c r="J63" s="1656" t="s">
        <v>36</v>
      </c>
      <c r="K63" s="1657">
        <f>L63+N63</f>
        <v>15</v>
      </c>
      <c r="L63" s="1658">
        <v>15</v>
      </c>
      <c r="M63" s="1703"/>
      <c r="N63" s="1660">
        <v>0</v>
      </c>
      <c r="O63" s="1661">
        <v>0</v>
      </c>
      <c r="P63" s="1779">
        <v>0</v>
      </c>
      <c r="Q63" s="1695" t="s">
        <v>182</v>
      </c>
      <c r="R63" s="1673">
        <v>7</v>
      </c>
      <c r="S63" s="1673">
        <v>8</v>
      </c>
      <c r="T63" s="1674">
        <v>9</v>
      </c>
    </row>
    <row r="64" spans="1:20" ht="13.5" thickBot="1">
      <c r="A64" s="3727"/>
      <c r="B64" s="3730"/>
      <c r="C64" s="3748"/>
      <c r="D64" s="1700"/>
      <c r="E64" s="1700"/>
      <c r="F64" s="3749"/>
      <c r="G64" s="3739"/>
      <c r="H64" s="3742"/>
      <c r="I64" s="3742"/>
      <c r="J64" s="1688" t="s">
        <v>12</v>
      </c>
      <c r="K64" s="1689">
        <f t="shared" ref="K64:P64" si="13">SUM(K63:K63)</f>
        <v>15</v>
      </c>
      <c r="L64" s="1689">
        <f t="shared" si="13"/>
        <v>15</v>
      </c>
      <c r="M64" s="1689">
        <f t="shared" si="13"/>
        <v>0</v>
      </c>
      <c r="N64" s="1689">
        <f t="shared" si="13"/>
        <v>0</v>
      </c>
      <c r="O64" s="1689">
        <f t="shared" si="13"/>
        <v>0</v>
      </c>
      <c r="P64" s="1785">
        <f t="shared" si="13"/>
        <v>0</v>
      </c>
      <c r="Q64" s="1773"/>
      <c r="R64" s="1774"/>
      <c r="S64" s="1775"/>
      <c r="T64" s="1774"/>
    </row>
    <row r="65" spans="1:20" ht="13.5" thickBot="1">
      <c r="A65" s="1704"/>
      <c r="B65" s="1705"/>
      <c r="C65" s="1706"/>
      <c r="D65" s="1706"/>
      <c r="E65" s="1706"/>
      <c r="F65" s="3750" t="s">
        <v>14</v>
      </c>
      <c r="G65" s="3751"/>
      <c r="H65" s="3751"/>
      <c r="I65" s="3751"/>
      <c r="J65" s="3752"/>
      <c r="K65" s="1707">
        <f t="shared" ref="K65:P65" si="14">K64+K62+K55+K57</f>
        <v>2913.8999999999996</v>
      </c>
      <c r="L65" s="1707">
        <f t="shared" si="14"/>
        <v>2892.6</v>
      </c>
      <c r="M65" s="1707">
        <f t="shared" si="14"/>
        <v>2138.1999999999998</v>
      </c>
      <c r="N65" s="1707">
        <f t="shared" si="14"/>
        <v>21.3</v>
      </c>
      <c r="O65" s="1707">
        <f t="shared" si="14"/>
        <v>3240</v>
      </c>
      <c r="P65" s="1707">
        <f t="shared" si="14"/>
        <v>3407</v>
      </c>
      <c r="Q65" s="1707"/>
      <c r="R65" s="1709"/>
      <c r="S65" s="1709"/>
      <c r="T65" s="1710"/>
    </row>
    <row r="66" spans="1:20" ht="24.75" thickBot="1">
      <c r="A66" s="1711" t="s">
        <v>11</v>
      </c>
      <c r="B66" s="3761" t="s">
        <v>659</v>
      </c>
      <c r="C66" s="3762"/>
      <c r="D66" s="3762"/>
      <c r="E66" s="3762"/>
      <c r="F66" s="3762"/>
      <c r="G66" s="3762"/>
      <c r="H66" s="3762"/>
      <c r="I66" s="3762"/>
      <c r="J66" s="3762"/>
      <c r="K66" s="3762"/>
      <c r="L66" s="3762"/>
      <c r="M66" s="3762"/>
      <c r="N66" s="3762"/>
      <c r="O66" s="3762"/>
      <c r="P66" s="3762"/>
      <c r="Q66" s="3762"/>
      <c r="R66" s="1712"/>
      <c r="S66" s="1712"/>
      <c r="T66" s="1714"/>
    </row>
    <row r="67" spans="1:20" ht="13.5" thickBot="1">
      <c r="A67" s="1653" t="s">
        <v>11</v>
      </c>
      <c r="B67" s="1715" t="s">
        <v>35</v>
      </c>
      <c r="C67" s="3722" t="s">
        <v>663</v>
      </c>
      <c r="D67" s="3753"/>
      <c r="E67" s="3753"/>
      <c r="F67" s="3753"/>
      <c r="G67" s="3753"/>
      <c r="H67" s="3753"/>
      <c r="I67" s="3753"/>
      <c r="J67" s="3753"/>
      <c r="K67" s="3753"/>
      <c r="L67" s="3753"/>
      <c r="M67" s="3753"/>
      <c r="N67" s="3753"/>
      <c r="O67" s="3753"/>
      <c r="P67" s="3753"/>
      <c r="Q67" s="3753"/>
      <c r="R67" s="3753"/>
      <c r="S67" s="3753"/>
      <c r="T67" s="3754"/>
    </row>
    <row r="68" spans="1:20" ht="13.5" thickBot="1">
      <c r="A68" s="3725" t="s">
        <v>11</v>
      </c>
      <c r="B68" s="3728" t="s">
        <v>35</v>
      </c>
      <c r="C68" s="3731" t="s">
        <v>11</v>
      </c>
      <c r="D68" s="1655"/>
      <c r="E68" s="1655"/>
      <c r="F68" s="3734"/>
      <c r="G68" s="3737" t="s">
        <v>183</v>
      </c>
      <c r="H68" s="3740" t="s">
        <v>40</v>
      </c>
      <c r="I68" s="3743" t="s">
        <v>57</v>
      </c>
      <c r="J68" s="1656" t="s">
        <v>36</v>
      </c>
      <c r="K68" s="1657">
        <f>L68+N68</f>
        <v>121.3</v>
      </c>
      <c r="L68" s="1658">
        <v>121.3</v>
      </c>
      <c r="M68" s="1659">
        <v>106.8</v>
      </c>
      <c r="N68" s="1660">
        <v>0</v>
      </c>
      <c r="O68" s="1661">
        <v>125</v>
      </c>
      <c r="P68" s="1779">
        <v>130</v>
      </c>
      <c r="Q68" s="1695" t="s">
        <v>184</v>
      </c>
      <c r="R68" s="1673">
        <v>20</v>
      </c>
      <c r="S68" s="1673">
        <v>21</v>
      </c>
      <c r="T68" s="1674">
        <v>21</v>
      </c>
    </row>
    <row r="69" spans="1:20" ht="13.5" thickBot="1">
      <c r="A69" s="3726"/>
      <c r="B69" s="3729"/>
      <c r="C69" s="3732"/>
      <c r="D69" s="1665"/>
      <c r="E69" s="1665"/>
      <c r="F69" s="3735"/>
      <c r="G69" s="3738"/>
      <c r="H69" s="3058"/>
      <c r="I69" s="3061"/>
      <c r="J69" s="1666" t="s">
        <v>451</v>
      </c>
      <c r="K69" s="1667">
        <f>L69+N69</f>
        <v>194.1</v>
      </c>
      <c r="L69" s="1668">
        <v>194.1</v>
      </c>
      <c r="M69" s="1669">
        <v>191.3</v>
      </c>
      <c r="N69" s="1670"/>
      <c r="O69" s="1671">
        <v>200</v>
      </c>
      <c r="P69" s="1781">
        <v>210</v>
      </c>
      <c r="Q69" s="1695"/>
      <c r="R69" s="1787"/>
      <c r="S69" s="1787"/>
      <c r="T69" s="1788"/>
    </row>
    <row r="70" spans="1:20">
      <c r="A70" s="3726"/>
      <c r="B70" s="3729"/>
      <c r="C70" s="3732"/>
      <c r="D70" s="1665"/>
      <c r="E70" s="1665"/>
      <c r="F70" s="3735"/>
      <c r="G70" s="3738"/>
      <c r="H70" s="3058"/>
      <c r="I70" s="3061"/>
      <c r="J70" s="1666" t="s">
        <v>162</v>
      </c>
      <c r="K70" s="1667">
        <f>L70+N70</f>
        <v>0</v>
      </c>
      <c r="L70" s="1668"/>
      <c r="M70" s="1676"/>
      <c r="N70" s="1670"/>
      <c r="O70" s="1671"/>
      <c r="P70" s="1781"/>
      <c r="Q70" s="3755"/>
      <c r="R70" s="1747"/>
      <c r="S70" s="1748"/>
      <c r="T70" s="1747"/>
    </row>
    <row r="71" spans="1:20">
      <c r="A71" s="3726"/>
      <c r="B71" s="3729"/>
      <c r="C71" s="3732"/>
      <c r="D71" s="1665"/>
      <c r="E71" s="1665"/>
      <c r="F71" s="3735"/>
      <c r="G71" s="3738"/>
      <c r="H71" s="3058"/>
      <c r="I71" s="3061"/>
      <c r="J71" s="1678" t="s">
        <v>52</v>
      </c>
      <c r="K71" s="1675">
        <f>L71+N71</f>
        <v>0</v>
      </c>
      <c r="L71" s="1680"/>
      <c r="M71" s="1681"/>
      <c r="N71" s="1682"/>
      <c r="O71" s="1783"/>
      <c r="P71" s="1784"/>
      <c r="Q71" s="3775"/>
      <c r="R71" s="1789"/>
      <c r="S71" s="1748"/>
      <c r="T71" s="1789"/>
    </row>
    <row r="72" spans="1:20" ht="13.5" thickBot="1">
      <c r="A72" s="3727"/>
      <c r="B72" s="3730"/>
      <c r="C72" s="3748"/>
      <c r="D72" s="1700"/>
      <c r="E72" s="1700"/>
      <c r="F72" s="3749"/>
      <c r="G72" s="3739"/>
      <c r="H72" s="3742"/>
      <c r="I72" s="3742"/>
      <c r="J72" s="1688" t="s">
        <v>12</v>
      </c>
      <c r="K72" s="1689">
        <f t="shared" ref="K72:P72" si="15">SUM(K68:K71)</f>
        <v>315.39999999999998</v>
      </c>
      <c r="L72" s="1689">
        <f t="shared" si="15"/>
        <v>315.39999999999998</v>
      </c>
      <c r="M72" s="1689">
        <f t="shared" si="15"/>
        <v>298.10000000000002</v>
      </c>
      <c r="N72" s="1689">
        <f t="shared" si="15"/>
        <v>0</v>
      </c>
      <c r="O72" s="1689">
        <f t="shared" si="15"/>
        <v>325</v>
      </c>
      <c r="P72" s="1689">
        <f t="shared" si="15"/>
        <v>340</v>
      </c>
      <c r="Q72" s="3756"/>
      <c r="R72" s="1749"/>
      <c r="S72" s="1750"/>
      <c r="T72" s="1749"/>
    </row>
    <row r="73" spans="1:20" ht="13.5" thickBot="1">
      <c r="A73" s="3725" t="s">
        <v>11</v>
      </c>
      <c r="B73" s="3728" t="s">
        <v>35</v>
      </c>
      <c r="C73" s="3731" t="s">
        <v>13</v>
      </c>
      <c r="D73" s="1655"/>
      <c r="E73" s="1655"/>
      <c r="F73" s="3734"/>
      <c r="G73" s="3737" t="s">
        <v>245</v>
      </c>
      <c r="H73" s="3740" t="s">
        <v>40</v>
      </c>
      <c r="I73" s="3743" t="s">
        <v>57</v>
      </c>
      <c r="J73" s="1656" t="s">
        <v>36</v>
      </c>
      <c r="K73" s="1657">
        <f>L73+N73</f>
        <v>434</v>
      </c>
      <c r="L73" s="1658">
        <v>434</v>
      </c>
      <c r="M73" s="1659">
        <v>374.5</v>
      </c>
      <c r="N73" s="1660">
        <v>0</v>
      </c>
      <c r="O73" s="1661">
        <v>455</v>
      </c>
      <c r="P73" s="1779">
        <v>480</v>
      </c>
      <c r="Q73" s="1695" t="s">
        <v>184</v>
      </c>
      <c r="R73" s="1673">
        <v>18</v>
      </c>
      <c r="S73" s="1673">
        <v>19</v>
      </c>
      <c r="T73" s="1674">
        <v>20</v>
      </c>
    </row>
    <row r="74" spans="1:20" ht="13.5" thickBot="1">
      <c r="A74" s="3726"/>
      <c r="B74" s="3729"/>
      <c r="C74" s="3732"/>
      <c r="D74" s="1665"/>
      <c r="E74" s="1665"/>
      <c r="F74" s="3735"/>
      <c r="G74" s="3738"/>
      <c r="H74" s="3058"/>
      <c r="I74" s="3061"/>
      <c r="J74" s="1666" t="s">
        <v>162</v>
      </c>
      <c r="K74" s="1675">
        <f>L74+N74</f>
        <v>12</v>
      </c>
      <c r="L74" s="1668">
        <v>12</v>
      </c>
      <c r="M74" s="1676"/>
      <c r="N74" s="1670"/>
      <c r="O74" s="1671">
        <v>13</v>
      </c>
      <c r="P74" s="1781">
        <v>15</v>
      </c>
      <c r="Q74" s="1695"/>
      <c r="R74" s="1753"/>
      <c r="S74" s="1753"/>
      <c r="T74" s="1754"/>
    </row>
    <row r="75" spans="1:20">
      <c r="A75" s="3726"/>
      <c r="B75" s="3729"/>
      <c r="C75" s="3732"/>
      <c r="D75" s="1665"/>
      <c r="E75" s="1665"/>
      <c r="F75" s="3735"/>
      <c r="G75" s="3738"/>
      <c r="H75" s="3058"/>
      <c r="I75" s="3061"/>
      <c r="J75" s="1666" t="s">
        <v>52</v>
      </c>
      <c r="K75" s="1667"/>
      <c r="L75" s="1668"/>
      <c r="M75" s="1676"/>
      <c r="N75" s="1670"/>
      <c r="O75" s="1671"/>
      <c r="P75" s="1781"/>
      <c r="Q75" s="3755"/>
      <c r="R75" s="1755"/>
      <c r="S75" s="1756"/>
      <c r="T75" s="1755"/>
    </row>
    <row r="76" spans="1:20" ht="13.5" thickBot="1">
      <c r="A76" s="3727"/>
      <c r="B76" s="3730"/>
      <c r="C76" s="3748"/>
      <c r="D76" s="1700"/>
      <c r="E76" s="1700"/>
      <c r="F76" s="3749"/>
      <c r="G76" s="3739"/>
      <c r="H76" s="3742"/>
      <c r="I76" s="3742"/>
      <c r="J76" s="1688" t="s">
        <v>12</v>
      </c>
      <c r="K76" s="1689">
        <f t="shared" ref="K76:P76" si="16">SUM(K73:K75)</f>
        <v>446</v>
      </c>
      <c r="L76" s="1689">
        <f t="shared" si="16"/>
        <v>446</v>
      </c>
      <c r="M76" s="1689">
        <f t="shared" si="16"/>
        <v>374.5</v>
      </c>
      <c r="N76" s="1689">
        <f t="shared" si="16"/>
        <v>0</v>
      </c>
      <c r="O76" s="1689">
        <f t="shared" si="16"/>
        <v>468</v>
      </c>
      <c r="P76" s="1689">
        <f t="shared" si="16"/>
        <v>495</v>
      </c>
      <c r="Q76" s="3756"/>
      <c r="R76" s="1757"/>
      <c r="S76" s="1758"/>
      <c r="T76" s="1757"/>
    </row>
    <row r="77" spans="1:20" ht="13.5" thickBot="1">
      <c r="A77" s="1704"/>
      <c r="B77" s="1705"/>
      <c r="C77" s="1706"/>
      <c r="D77" s="1706"/>
      <c r="E77" s="1706"/>
      <c r="F77" s="3750" t="s">
        <v>14</v>
      </c>
      <c r="G77" s="3751"/>
      <c r="H77" s="3751"/>
      <c r="I77" s="3751"/>
      <c r="J77" s="3752"/>
      <c r="K77" s="1707">
        <f t="shared" ref="K77:P77" si="17">K76+K72</f>
        <v>761.4</v>
      </c>
      <c r="L77" s="1707">
        <f t="shared" si="17"/>
        <v>761.4</v>
      </c>
      <c r="M77" s="1707">
        <f t="shared" si="17"/>
        <v>672.6</v>
      </c>
      <c r="N77" s="1707">
        <f t="shared" si="17"/>
        <v>0</v>
      </c>
      <c r="O77" s="1707">
        <f t="shared" si="17"/>
        <v>793</v>
      </c>
      <c r="P77" s="1707">
        <f t="shared" si="17"/>
        <v>835</v>
      </c>
      <c r="Q77" s="1708"/>
      <c r="R77" s="1709"/>
      <c r="S77" s="1709"/>
      <c r="T77" s="1710"/>
    </row>
    <row r="78" spans="1:20" s="33" customFormat="1" ht="13.5" thickBot="1">
      <c r="A78" s="1704"/>
      <c r="B78" s="1706"/>
      <c r="C78" s="1706"/>
      <c r="D78" s="1706"/>
      <c r="E78" s="1706"/>
      <c r="F78" s="1790"/>
      <c r="G78" s="1790"/>
      <c r="H78" s="1790"/>
      <c r="I78" s="1790"/>
      <c r="J78" s="1790"/>
      <c r="K78" s="1791"/>
      <c r="L78" s="1791"/>
      <c r="M78" s="1791"/>
      <c r="N78" s="1791"/>
      <c r="O78" s="1791"/>
      <c r="P78" s="1791"/>
      <c r="Q78" s="1792"/>
      <c r="R78" s="1709"/>
      <c r="S78" s="1709"/>
      <c r="T78" s="1710"/>
    </row>
    <row r="79" spans="1:20" s="33" customFormat="1" ht="13.9" customHeight="1" thickBot="1">
      <c r="A79" s="1653" t="s">
        <v>13</v>
      </c>
      <c r="B79" s="1653" t="s">
        <v>11</v>
      </c>
      <c r="C79" s="3772" t="s">
        <v>698</v>
      </c>
      <c r="D79" s="3773"/>
      <c r="E79" s="3773"/>
      <c r="F79" s="3773"/>
      <c r="G79" s="3773"/>
      <c r="H79" s="3773"/>
      <c r="I79" s="3773"/>
      <c r="J79" s="3773"/>
      <c r="K79" s="3773"/>
      <c r="L79" s="3773"/>
      <c r="M79" s="3773"/>
      <c r="N79" s="3773"/>
      <c r="O79" s="3773"/>
      <c r="P79" s="3773"/>
      <c r="Q79" s="3773"/>
      <c r="R79" s="3773"/>
      <c r="S79" s="3773"/>
      <c r="T79" s="3774"/>
    </row>
    <row r="80" spans="1:20" s="33" customFormat="1" ht="24.6" customHeight="1" thickBot="1">
      <c r="A80" s="3725" t="s">
        <v>13</v>
      </c>
      <c r="B80" s="3728" t="s">
        <v>11</v>
      </c>
      <c r="C80" s="3731" t="s">
        <v>11</v>
      </c>
      <c r="D80" s="1655"/>
      <c r="E80" s="1655"/>
      <c r="F80" s="3734"/>
      <c r="G80" s="3737" t="s">
        <v>419</v>
      </c>
      <c r="H80" s="3740" t="s">
        <v>40</v>
      </c>
      <c r="I80" s="3743" t="s">
        <v>57</v>
      </c>
      <c r="J80" s="1656" t="s">
        <v>36</v>
      </c>
      <c r="K80" s="1657">
        <f>L80+N80</f>
        <v>21.7</v>
      </c>
      <c r="L80" s="1658">
        <v>21.7</v>
      </c>
      <c r="M80" s="1703"/>
      <c r="N80" s="1660">
        <v>0</v>
      </c>
      <c r="O80" s="1661">
        <v>25</v>
      </c>
      <c r="P80" s="1779">
        <v>30</v>
      </c>
      <c r="Q80" s="1695" t="s">
        <v>185</v>
      </c>
      <c r="R80" s="1673">
        <v>25</v>
      </c>
      <c r="S80" s="1673">
        <v>26</v>
      </c>
      <c r="T80" s="1674">
        <v>27</v>
      </c>
    </row>
    <row r="81" spans="1:20" s="33" customFormat="1" ht="37.9" customHeight="1" thickBot="1">
      <c r="A81" s="3727"/>
      <c r="B81" s="3730"/>
      <c r="C81" s="3748"/>
      <c r="D81" s="1700"/>
      <c r="E81" s="1700"/>
      <c r="F81" s="3749"/>
      <c r="G81" s="3739"/>
      <c r="H81" s="3742"/>
      <c r="I81" s="3742"/>
      <c r="J81" s="1688" t="s">
        <v>12</v>
      </c>
      <c r="K81" s="1689">
        <f t="shared" ref="K81:P81" si="18">SUM(K80:K80)</f>
        <v>21.7</v>
      </c>
      <c r="L81" s="1689">
        <f t="shared" si="18"/>
        <v>21.7</v>
      </c>
      <c r="M81" s="1689">
        <f t="shared" si="18"/>
        <v>0</v>
      </c>
      <c r="N81" s="1689">
        <f t="shared" si="18"/>
        <v>0</v>
      </c>
      <c r="O81" s="1689">
        <f t="shared" si="18"/>
        <v>25</v>
      </c>
      <c r="P81" s="1689">
        <f t="shared" si="18"/>
        <v>30</v>
      </c>
      <c r="Q81" s="1752"/>
      <c r="R81" s="1749"/>
      <c r="S81" s="1750"/>
      <c r="T81" s="1749"/>
    </row>
    <row r="82" spans="1:20" s="33" customFormat="1" ht="24.6" customHeight="1" thickBot="1">
      <c r="A82" s="3725" t="s">
        <v>13</v>
      </c>
      <c r="B82" s="3728" t="s">
        <v>11</v>
      </c>
      <c r="C82" s="3731" t="s">
        <v>34</v>
      </c>
      <c r="D82" s="1655"/>
      <c r="E82" s="1655"/>
      <c r="F82" s="3734"/>
      <c r="G82" s="3737" t="s">
        <v>420</v>
      </c>
      <c r="H82" s="3740" t="s">
        <v>40</v>
      </c>
      <c r="I82" s="3743" t="s">
        <v>57</v>
      </c>
      <c r="J82" s="1656" t="s">
        <v>36</v>
      </c>
      <c r="K82" s="1657">
        <f>L82+N82</f>
        <v>10</v>
      </c>
      <c r="L82" s="1658">
        <v>10</v>
      </c>
      <c r="M82" s="1703"/>
      <c r="N82" s="1660">
        <v>0</v>
      </c>
      <c r="O82" s="1661"/>
      <c r="P82" s="1779">
        <v>0</v>
      </c>
      <c r="Q82" s="1695" t="s">
        <v>186</v>
      </c>
      <c r="R82" s="1673">
        <v>1000</v>
      </c>
      <c r="S82" s="1673">
        <v>0</v>
      </c>
      <c r="T82" s="1674">
        <v>0</v>
      </c>
    </row>
    <row r="83" spans="1:20" s="33" customFormat="1" ht="22.15" customHeight="1" thickBot="1">
      <c r="A83" s="3727"/>
      <c r="B83" s="3730"/>
      <c r="C83" s="3748"/>
      <c r="D83" s="1700"/>
      <c r="E83" s="1700"/>
      <c r="F83" s="3749"/>
      <c r="G83" s="3739"/>
      <c r="H83" s="3742"/>
      <c r="I83" s="3742"/>
      <c r="J83" s="1688" t="s">
        <v>12</v>
      </c>
      <c r="K83" s="1689">
        <f t="shared" ref="K83:P83" si="19">SUM(K82:K82)</f>
        <v>10</v>
      </c>
      <c r="L83" s="1689">
        <f t="shared" si="19"/>
        <v>10</v>
      </c>
      <c r="M83" s="1689">
        <f t="shared" si="19"/>
        <v>0</v>
      </c>
      <c r="N83" s="1689">
        <f t="shared" si="19"/>
        <v>0</v>
      </c>
      <c r="O83" s="1689">
        <f t="shared" si="19"/>
        <v>0</v>
      </c>
      <c r="P83" s="1689">
        <f t="shared" si="19"/>
        <v>0</v>
      </c>
      <c r="Q83" s="1752"/>
      <c r="R83" s="1757"/>
      <c r="S83" s="1758"/>
      <c r="T83" s="1757"/>
    </row>
    <row r="84" spans="1:20" s="33" customFormat="1" ht="13.5" thickBot="1">
      <c r="A84" s="1704"/>
      <c r="B84" s="1705"/>
      <c r="C84" s="1706"/>
      <c r="D84" s="1706"/>
      <c r="E84" s="1706"/>
      <c r="F84" s="3750" t="s">
        <v>14</v>
      </c>
      <c r="G84" s="3751"/>
      <c r="H84" s="3751"/>
      <c r="I84" s="3751"/>
      <c r="J84" s="3752"/>
      <c r="K84" s="1707">
        <f t="shared" ref="K84:P84" si="20">K83+K81</f>
        <v>31.7</v>
      </c>
      <c r="L84" s="1707">
        <f t="shared" si="20"/>
        <v>31.7</v>
      </c>
      <c r="M84" s="1707">
        <f t="shared" si="20"/>
        <v>0</v>
      </c>
      <c r="N84" s="1707">
        <f t="shared" si="20"/>
        <v>0</v>
      </c>
      <c r="O84" s="1707">
        <f t="shared" si="20"/>
        <v>25</v>
      </c>
      <c r="P84" s="1707">
        <f t="shared" si="20"/>
        <v>30</v>
      </c>
      <c r="Q84" s="1708"/>
      <c r="R84" s="1709"/>
      <c r="S84" s="1709"/>
      <c r="T84" s="1710"/>
    </row>
    <row r="85" spans="1:20" s="33" customFormat="1" ht="13.9" customHeight="1" thickBot="1">
      <c r="A85" s="1711" t="s">
        <v>13</v>
      </c>
      <c r="B85" s="1711" t="s">
        <v>13</v>
      </c>
      <c r="C85" s="3770" t="s">
        <v>662</v>
      </c>
      <c r="D85" s="3771"/>
      <c r="E85" s="3771"/>
      <c r="F85" s="3771"/>
      <c r="G85" s="3771"/>
      <c r="H85" s="3771"/>
      <c r="I85" s="3771"/>
      <c r="J85" s="3771"/>
      <c r="K85" s="3771"/>
      <c r="L85" s="3771"/>
      <c r="M85" s="3771"/>
      <c r="N85" s="3771"/>
      <c r="O85" s="3771"/>
      <c r="P85" s="3771"/>
      <c r="Q85" s="1793"/>
      <c r="R85" s="1794"/>
      <c r="S85" s="1794"/>
      <c r="T85" s="1795"/>
    </row>
    <row r="86" spans="1:20" s="33" customFormat="1" ht="13.9" customHeight="1" thickBot="1">
      <c r="A86" s="3725" t="s">
        <v>13</v>
      </c>
      <c r="B86" s="3728" t="s">
        <v>13</v>
      </c>
      <c r="C86" s="3731" t="s">
        <v>39</v>
      </c>
      <c r="D86" s="1655"/>
      <c r="E86" s="1655"/>
      <c r="F86" s="3734"/>
      <c r="G86" s="3737" t="s">
        <v>421</v>
      </c>
      <c r="H86" s="3740" t="s">
        <v>40</v>
      </c>
      <c r="I86" s="3743" t="s">
        <v>57</v>
      </c>
      <c r="J86" s="1656" t="s">
        <v>36</v>
      </c>
      <c r="K86" s="1657">
        <f>L86+N86</f>
        <v>151.80000000000001</v>
      </c>
      <c r="L86" s="1658">
        <v>151.80000000000001</v>
      </c>
      <c r="M86" s="1703"/>
      <c r="N86" s="1660">
        <v>0</v>
      </c>
      <c r="O86" s="1661">
        <v>175</v>
      </c>
      <c r="P86" s="1779">
        <v>175</v>
      </c>
      <c r="Q86" s="1695"/>
      <c r="R86" s="1663"/>
      <c r="S86" s="1663"/>
      <c r="T86" s="1664"/>
    </row>
    <row r="87" spans="1:20" s="33" customFormat="1" ht="13.5" thickBot="1">
      <c r="A87" s="3726"/>
      <c r="B87" s="3729"/>
      <c r="C87" s="3732"/>
      <c r="D87" s="1665"/>
      <c r="E87" s="1665"/>
      <c r="F87" s="3735"/>
      <c r="G87" s="3738"/>
      <c r="H87" s="3058"/>
      <c r="I87" s="3061"/>
      <c r="J87" s="1599" t="s">
        <v>52</v>
      </c>
      <c r="K87" s="1839">
        <f>L87+N87</f>
        <v>100</v>
      </c>
      <c r="L87" s="1601">
        <v>100</v>
      </c>
      <c r="M87" s="1602"/>
      <c r="N87" s="1603"/>
      <c r="O87" s="1671"/>
      <c r="P87" s="1781"/>
      <c r="Q87" s="1695"/>
      <c r="R87" s="1753"/>
      <c r="S87" s="1753"/>
      <c r="T87" s="1754"/>
    </row>
    <row r="88" spans="1:20" s="33" customFormat="1">
      <c r="A88" s="3726"/>
      <c r="B88" s="3729"/>
      <c r="C88" s="3732"/>
      <c r="D88" s="1665"/>
      <c r="E88" s="1665"/>
      <c r="F88" s="3735"/>
      <c r="G88" s="3738"/>
      <c r="H88" s="3058"/>
      <c r="I88" s="3061"/>
      <c r="J88" s="1666" t="s">
        <v>67</v>
      </c>
      <c r="K88" s="1675">
        <f>L88+N88</f>
        <v>0</v>
      </c>
      <c r="L88" s="1668">
        <v>0</v>
      </c>
      <c r="M88" s="1676"/>
      <c r="N88" s="1670"/>
      <c r="O88" s="1671"/>
      <c r="P88" s="1781"/>
      <c r="Q88" s="3755"/>
      <c r="R88" s="1755"/>
      <c r="S88" s="1756"/>
      <c r="T88" s="1755"/>
    </row>
    <row r="89" spans="1:20" s="33" customFormat="1" ht="13.5" thickBot="1">
      <c r="A89" s="3727"/>
      <c r="B89" s="3730"/>
      <c r="C89" s="3748"/>
      <c r="D89" s="1700"/>
      <c r="E89" s="1700"/>
      <c r="F89" s="3749"/>
      <c r="G89" s="3739"/>
      <c r="H89" s="3742"/>
      <c r="I89" s="3742"/>
      <c r="J89" s="1688" t="s">
        <v>12</v>
      </c>
      <c r="K89" s="1689">
        <f t="shared" ref="K89:P89" si="21">SUM(K86:K88)</f>
        <v>251.8</v>
      </c>
      <c r="L89" s="1689">
        <f t="shared" si="21"/>
        <v>251.8</v>
      </c>
      <c r="M89" s="1689">
        <f t="shared" si="21"/>
        <v>0</v>
      </c>
      <c r="N89" s="1689">
        <f t="shared" si="21"/>
        <v>0</v>
      </c>
      <c r="O89" s="1689">
        <f t="shared" si="21"/>
        <v>175</v>
      </c>
      <c r="P89" s="1689">
        <f t="shared" si="21"/>
        <v>175</v>
      </c>
      <c r="Q89" s="3756"/>
      <c r="R89" s="1757"/>
      <c r="S89" s="1758"/>
      <c r="T89" s="1757"/>
    </row>
    <row r="90" spans="1:20" s="33" customFormat="1" ht="38.450000000000003" customHeight="1" thickBot="1">
      <c r="A90" s="1796"/>
      <c r="B90" s="1797"/>
      <c r="C90" s="1798"/>
      <c r="D90" s="1798"/>
      <c r="E90" s="1798"/>
      <c r="F90" s="1799"/>
      <c r="G90" s="1800" t="s">
        <v>187</v>
      </c>
      <c r="H90" s="1629"/>
      <c r="I90" s="1629"/>
      <c r="J90" s="1801"/>
      <c r="K90" s="1802"/>
      <c r="L90" s="1803"/>
      <c r="M90" s="1802"/>
      <c r="N90" s="1804"/>
      <c r="O90" s="1805"/>
      <c r="P90" s="1805"/>
      <c r="Q90" s="1806" t="s">
        <v>188</v>
      </c>
      <c r="R90" s="1738">
        <v>2000</v>
      </c>
      <c r="S90" s="1673">
        <v>2000</v>
      </c>
      <c r="T90" s="1807">
        <v>2000</v>
      </c>
    </row>
    <row r="91" spans="1:20" s="33" customFormat="1" ht="24.75" thickBot="1">
      <c r="A91" s="1808"/>
      <c r="B91" s="1809"/>
      <c r="C91" s="1810"/>
      <c r="D91" s="1810"/>
      <c r="E91" s="1810"/>
      <c r="F91" s="1811"/>
      <c r="G91" s="1800" t="s">
        <v>189</v>
      </c>
      <c r="H91" s="1629"/>
      <c r="I91" s="1629"/>
      <c r="J91" s="1801"/>
      <c r="K91" s="1802"/>
      <c r="L91" s="1803"/>
      <c r="M91" s="1802"/>
      <c r="N91" s="1804"/>
      <c r="O91" s="1805"/>
      <c r="P91" s="1805"/>
      <c r="Q91" s="1806" t="s">
        <v>190</v>
      </c>
      <c r="R91" s="1738">
        <v>15</v>
      </c>
      <c r="S91" s="1738">
        <v>17</v>
      </c>
      <c r="T91" s="1807">
        <v>20</v>
      </c>
    </row>
    <row r="92" spans="1:20" s="33" customFormat="1" ht="24.75" thickBot="1">
      <c r="A92" s="1808"/>
      <c r="B92" s="1809"/>
      <c r="C92" s="1810"/>
      <c r="D92" s="1810"/>
      <c r="E92" s="1810"/>
      <c r="F92" s="1811"/>
      <c r="G92" s="1800" t="s">
        <v>238</v>
      </c>
      <c r="H92" s="1629"/>
      <c r="I92" s="1629"/>
      <c r="J92" s="1801"/>
      <c r="K92" s="1802"/>
      <c r="L92" s="1803"/>
      <c r="M92" s="1802"/>
      <c r="N92" s="1804"/>
      <c r="O92" s="1805"/>
      <c r="P92" s="1805"/>
      <c r="Q92" s="1806" t="s">
        <v>191</v>
      </c>
      <c r="R92" s="1738">
        <v>1</v>
      </c>
      <c r="S92" s="1738">
        <v>1</v>
      </c>
      <c r="T92" s="1807">
        <v>1</v>
      </c>
    </row>
    <row r="93" spans="1:20" s="33" customFormat="1" ht="36.75" thickBot="1">
      <c r="A93" s="1808"/>
      <c r="B93" s="1809"/>
      <c r="C93" s="1810"/>
      <c r="D93" s="1810"/>
      <c r="E93" s="1810"/>
      <c r="F93" s="1811"/>
      <c r="G93" s="1800" t="s">
        <v>402</v>
      </c>
      <c r="H93" s="1629"/>
      <c r="I93" s="1629"/>
      <c r="J93" s="1801"/>
      <c r="K93" s="1802"/>
      <c r="L93" s="1803"/>
      <c r="M93" s="1802"/>
      <c r="N93" s="1804"/>
      <c r="O93" s="1805"/>
      <c r="P93" s="1805"/>
      <c r="Q93" s="1806" t="s">
        <v>192</v>
      </c>
      <c r="R93" s="1738">
        <v>80</v>
      </c>
      <c r="S93" s="1738">
        <v>80</v>
      </c>
      <c r="T93" s="1807">
        <v>80</v>
      </c>
    </row>
    <row r="94" spans="1:20" s="33" customFormat="1" ht="36.75" thickBot="1">
      <c r="A94" s="1808"/>
      <c r="B94" s="1809"/>
      <c r="C94" s="1810"/>
      <c r="D94" s="1810"/>
      <c r="E94" s="1810"/>
      <c r="F94" s="1811"/>
      <c r="G94" s="1800" t="s">
        <v>194</v>
      </c>
      <c r="H94" s="1629"/>
      <c r="I94" s="1629"/>
      <c r="J94" s="1801"/>
      <c r="K94" s="1802"/>
      <c r="L94" s="1803"/>
      <c r="M94" s="1802"/>
      <c r="N94" s="1804"/>
      <c r="O94" s="1805"/>
      <c r="P94" s="1805"/>
      <c r="Q94" s="1806" t="s">
        <v>193</v>
      </c>
      <c r="R94" s="1738">
        <v>40</v>
      </c>
      <c r="S94" s="1738">
        <v>45</v>
      </c>
      <c r="T94" s="1807">
        <v>48</v>
      </c>
    </row>
    <row r="95" spans="1:20" s="33" customFormat="1" ht="41.45" customHeight="1" thickBot="1">
      <c r="A95" s="1808"/>
      <c r="B95" s="1809"/>
      <c r="C95" s="1810"/>
      <c r="D95" s="1810"/>
      <c r="E95" s="1810"/>
      <c r="F95" s="1811"/>
      <c r="G95" s="1800" t="s">
        <v>195</v>
      </c>
      <c r="H95" s="1629"/>
      <c r="I95" s="1629"/>
      <c r="J95" s="1801"/>
      <c r="K95" s="1802"/>
      <c r="L95" s="1803"/>
      <c r="M95" s="1802"/>
      <c r="N95" s="1804"/>
      <c r="O95" s="1805"/>
      <c r="P95" s="1805"/>
      <c r="Q95" s="1806" t="s">
        <v>196</v>
      </c>
      <c r="R95" s="1738">
        <v>40</v>
      </c>
      <c r="S95" s="1738">
        <v>45</v>
      </c>
      <c r="T95" s="1807">
        <v>48</v>
      </c>
    </row>
    <row r="96" spans="1:20" s="33" customFormat="1" ht="13.5" thickBot="1">
      <c r="A96" s="1808"/>
      <c r="B96" s="1809"/>
      <c r="C96" s="1810"/>
      <c r="D96" s="1810"/>
      <c r="E96" s="1810"/>
      <c r="F96" s="1811"/>
      <c r="G96" s="1800" t="s">
        <v>265</v>
      </c>
      <c r="H96" s="1629"/>
      <c r="I96" s="1629"/>
      <c r="J96" s="1801"/>
      <c r="K96" s="1802"/>
      <c r="L96" s="1803"/>
      <c r="M96" s="1802"/>
      <c r="N96" s="1804"/>
      <c r="O96" s="1805"/>
      <c r="P96" s="1805"/>
      <c r="Q96" s="1806" t="s">
        <v>197</v>
      </c>
      <c r="R96" s="1738">
        <v>3</v>
      </c>
      <c r="S96" s="1738">
        <v>3</v>
      </c>
      <c r="T96" s="1807">
        <v>3</v>
      </c>
    </row>
    <row r="97" spans="1:20" s="33" customFormat="1" ht="38.450000000000003" customHeight="1" thickBot="1">
      <c r="A97" s="1808"/>
      <c r="B97" s="1809"/>
      <c r="C97" s="1810"/>
      <c r="D97" s="1810"/>
      <c r="E97" s="1810"/>
      <c r="F97" s="1811"/>
      <c r="G97" s="1800" t="s">
        <v>198</v>
      </c>
      <c r="H97" s="1629"/>
      <c r="I97" s="1629"/>
      <c r="J97" s="1801"/>
      <c r="K97" s="1802"/>
      <c r="L97" s="1803"/>
      <c r="M97" s="1802"/>
      <c r="N97" s="1804"/>
      <c r="O97" s="1805"/>
      <c r="P97" s="1805"/>
      <c r="Q97" s="1806" t="s">
        <v>199</v>
      </c>
      <c r="R97" s="1738">
        <v>3</v>
      </c>
      <c r="S97" s="1738">
        <v>3</v>
      </c>
      <c r="T97" s="1807">
        <v>3</v>
      </c>
    </row>
    <row r="98" spans="1:20" s="33" customFormat="1" ht="41.45" customHeight="1" thickBot="1">
      <c r="A98" s="1808"/>
      <c r="B98" s="1809"/>
      <c r="C98" s="1810"/>
      <c r="D98" s="1810"/>
      <c r="E98" s="1810"/>
      <c r="F98" s="1811"/>
      <c r="G98" s="1800" t="s">
        <v>200</v>
      </c>
      <c r="H98" s="1629"/>
      <c r="I98" s="1629"/>
      <c r="J98" s="1801"/>
      <c r="K98" s="1802"/>
      <c r="L98" s="1803"/>
      <c r="M98" s="1802"/>
      <c r="N98" s="1804"/>
      <c r="O98" s="1805"/>
      <c r="P98" s="1805"/>
      <c r="Q98" s="1806" t="s">
        <v>201</v>
      </c>
      <c r="R98" s="1738">
        <v>18</v>
      </c>
      <c r="S98" s="1738">
        <v>20</v>
      </c>
      <c r="T98" s="1807">
        <v>20</v>
      </c>
    </row>
    <row r="99" spans="1:20" s="33" customFormat="1" ht="48.6" customHeight="1" thickBot="1">
      <c r="A99" s="1808"/>
      <c r="B99" s="1809"/>
      <c r="C99" s="1810"/>
      <c r="D99" s="1810"/>
      <c r="E99" s="1810"/>
      <c r="F99" s="1811"/>
      <c r="G99" s="1800" t="s">
        <v>202</v>
      </c>
      <c r="H99" s="1629"/>
      <c r="I99" s="1629"/>
      <c r="J99" s="1801"/>
      <c r="K99" s="1802"/>
      <c r="L99" s="1803"/>
      <c r="M99" s="1802"/>
      <c r="N99" s="1804"/>
      <c r="O99" s="1805"/>
      <c r="P99" s="1805"/>
      <c r="Q99" s="1806" t="s">
        <v>239</v>
      </c>
      <c r="R99" s="1738">
        <v>10</v>
      </c>
      <c r="S99" s="1738">
        <v>12</v>
      </c>
      <c r="T99" s="1807">
        <v>15</v>
      </c>
    </row>
    <row r="100" spans="1:20" s="33" customFormat="1" ht="38.450000000000003" customHeight="1" thickBot="1">
      <c r="A100" s="1808"/>
      <c r="B100" s="1809"/>
      <c r="C100" s="1810"/>
      <c r="D100" s="1810"/>
      <c r="E100" s="1810"/>
      <c r="F100" s="1811"/>
      <c r="G100" s="1800" t="s">
        <v>270</v>
      </c>
      <c r="H100" s="1629"/>
      <c r="I100" s="1629"/>
      <c r="J100" s="1801"/>
      <c r="K100" s="1802"/>
      <c r="L100" s="1803"/>
      <c r="M100" s="1802"/>
      <c r="N100" s="1804"/>
      <c r="O100" s="1805"/>
      <c r="P100" s="1805"/>
      <c r="Q100" s="1806" t="s">
        <v>272</v>
      </c>
      <c r="R100" s="1738">
        <v>40</v>
      </c>
      <c r="S100" s="1738">
        <v>50</v>
      </c>
      <c r="T100" s="1807">
        <v>60</v>
      </c>
    </row>
    <row r="101" spans="1:20" s="33" customFormat="1" ht="36" customHeight="1" thickBot="1">
      <c r="A101" s="1808"/>
      <c r="B101" s="1809"/>
      <c r="C101" s="1810"/>
      <c r="D101" s="1810"/>
      <c r="E101" s="1810"/>
      <c r="F101" s="1811"/>
      <c r="G101" s="1800" t="s">
        <v>465</v>
      </c>
      <c r="H101" s="1629"/>
      <c r="I101" s="1629"/>
      <c r="J101" s="1801"/>
      <c r="K101" s="1802"/>
      <c r="L101" s="1803"/>
      <c r="M101" s="1802"/>
      <c r="N101" s="1804"/>
      <c r="O101" s="1805"/>
      <c r="P101" s="1805"/>
      <c r="Q101" s="1806" t="s">
        <v>466</v>
      </c>
      <c r="R101" s="1738">
        <v>100</v>
      </c>
      <c r="S101" s="1738">
        <v>120</v>
      </c>
      <c r="T101" s="1807">
        <v>150</v>
      </c>
    </row>
    <row r="102" spans="1:20" s="33" customFormat="1" ht="33.6" customHeight="1" thickBot="1">
      <c r="A102" s="1808"/>
      <c r="B102" s="1809"/>
      <c r="C102" s="1810"/>
      <c r="D102" s="1810"/>
      <c r="E102" s="1810"/>
      <c r="F102" s="1811"/>
      <c r="G102" s="1800" t="s">
        <v>271</v>
      </c>
      <c r="H102" s="1629"/>
      <c r="I102" s="1629"/>
      <c r="J102" s="1801"/>
      <c r="K102" s="1802"/>
      <c r="L102" s="1803"/>
      <c r="M102" s="1802"/>
      <c r="N102" s="1804"/>
      <c r="O102" s="1805"/>
      <c r="P102" s="1805"/>
      <c r="Q102" s="1806" t="s">
        <v>273</v>
      </c>
      <c r="R102" s="1738">
        <v>0</v>
      </c>
      <c r="S102" s="1738">
        <v>5</v>
      </c>
      <c r="T102" s="1807">
        <v>0</v>
      </c>
    </row>
    <row r="103" spans="1:20" s="33" customFormat="1" ht="33.6" customHeight="1" thickBot="1">
      <c r="A103" s="1808"/>
      <c r="B103" s="1809"/>
      <c r="C103" s="1810"/>
      <c r="D103" s="1810"/>
      <c r="E103" s="1810"/>
      <c r="F103" s="1811"/>
      <c r="G103" s="1800" t="s">
        <v>299</v>
      </c>
      <c r="H103" s="1629"/>
      <c r="I103" s="1629"/>
      <c r="J103" s="1801"/>
      <c r="K103" s="1802"/>
      <c r="L103" s="1803"/>
      <c r="M103" s="1802"/>
      <c r="N103" s="1804"/>
      <c r="O103" s="1805"/>
      <c r="P103" s="1805"/>
      <c r="Q103" s="1806" t="s">
        <v>300</v>
      </c>
      <c r="R103" s="1738">
        <v>28</v>
      </c>
      <c r="S103" s="1738">
        <v>29</v>
      </c>
      <c r="T103" s="1807">
        <v>29</v>
      </c>
    </row>
    <row r="104" spans="1:20" s="33" customFormat="1" ht="13.5" thickBot="1">
      <c r="A104" s="1704" t="s">
        <v>13</v>
      </c>
      <c r="B104" s="1705" t="s">
        <v>13</v>
      </c>
      <c r="C104" s="1706"/>
      <c r="D104" s="1706"/>
      <c r="E104" s="1706"/>
      <c r="F104" s="3750" t="s">
        <v>14</v>
      </c>
      <c r="G104" s="3751"/>
      <c r="H104" s="3751"/>
      <c r="I104" s="3751"/>
      <c r="J104" s="3752"/>
      <c r="K104" s="1707">
        <f t="shared" ref="K104:P104" si="22">K89*1</f>
        <v>251.8</v>
      </c>
      <c r="L104" s="1707">
        <f t="shared" si="22"/>
        <v>251.8</v>
      </c>
      <c r="M104" s="1707">
        <f t="shared" si="22"/>
        <v>0</v>
      </c>
      <c r="N104" s="1707">
        <f t="shared" si="22"/>
        <v>0</v>
      </c>
      <c r="O104" s="1707">
        <f t="shared" si="22"/>
        <v>175</v>
      </c>
      <c r="P104" s="1707">
        <f t="shared" si="22"/>
        <v>175</v>
      </c>
      <c r="Q104" s="1708"/>
      <c r="R104" s="1709"/>
      <c r="S104" s="1709"/>
      <c r="T104" s="1710"/>
    </row>
    <row r="105" spans="1:20" s="33" customFormat="1" ht="13.5" thickBot="1">
      <c r="A105" s="1812"/>
      <c r="B105" s="3768" t="s">
        <v>58</v>
      </c>
      <c r="C105" s="3768"/>
      <c r="D105" s="3768"/>
      <c r="E105" s="3768"/>
      <c r="F105" s="3768"/>
      <c r="G105" s="3768"/>
      <c r="H105" s="3768"/>
      <c r="I105" s="3768"/>
      <c r="J105" s="3769"/>
      <c r="K105" s="1813">
        <f>K104+K84</f>
        <v>283.5</v>
      </c>
      <c r="L105" s="1813"/>
      <c r="M105" s="1813"/>
      <c r="N105" s="1813"/>
      <c r="O105" s="1813"/>
      <c r="P105" s="1813"/>
      <c r="Q105" s="1814"/>
      <c r="R105" s="1814"/>
      <c r="S105" s="1814"/>
      <c r="T105" s="1815"/>
    </row>
    <row r="106" spans="1:20" ht="13.5" thickBot="1">
      <c r="A106" s="1704"/>
      <c r="B106" s="1705"/>
      <c r="C106" s="1797"/>
      <c r="D106" s="1797"/>
      <c r="E106" s="1797"/>
      <c r="F106" s="1816"/>
      <c r="G106" s="1816"/>
      <c r="H106" s="1816"/>
      <c r="I106" s="3765" t="s">
        <v>1018</v>
      </c>
      <c r="J106" s="3766"/>
      <c r="K106" s="1817">
        <f>L106+N106</f>
        <v>344.07</v>
      </c>
      <c r="L106" s="1817">
        <v>325.87</v>
      </c>
      <c r="M106" s="1817">
        <v>16.18</v>
      </c>
      <c r="N106" s="1817">
        <v>18.2</v>
      </c>
      <c r="O106" s="1818">
        <v>350</v>
      </c>
      <c r="P106" s="1818">
        <v>350</v>
      </c>
      <c r="Q106" s="1819"/>
      <c r="R106" s="1820"/>
      <c r="S106" s="1820"/>
      <c r="T106" s="1821"/>
    </row>
    <row r="107" spans="1:20" ht="13.5" thickBot="1">
      <c r="A107" s="1822" t="s">
        <v>11</v>
      </c>
      <c r="B107" s="3767" t="s">
        <v>15</v>
      </c>
      <c r="C107" s="3765"/>
      <c r="D107" s="3765"/>
      <c r="E107" s="3765"/>
      <c r="F107" s="3765"/>
      <c r="G107" s="3765"/>
      <c r="H107" s="3765"/>
      <c r="I107" s="3765"/>
      <c r="J107" s="3766"/>
      <c r="K107" s="1823">
        <f t="shared" ref="K107:P107" si="23">K77+K65+K47+K22+K84+K104</f>
        <v>53123.3</v>
      </c>
      <c r="L107" s="1823">
        <f t="shared" si="23"/>
        <v>52977.4</v>
      </c>
      <c r="M107" s="1823">
        <f t="shared" si="23"/>
        <v>43249.3</v>
      </c>
      <c r="N107" s="1823">
        <f t="shared" si="23"/>
        <v>145.89999999999998</v>
      </c>
      <c r="O107" s="1823">
        <f t="shared" si="23"/>
        <v>54263</v>
      </c>
      <c r="P107" s="1823">
        <f t="shared" si="23"/>
        <v>57279</v>
      </c>
      <c r="Q107" s="3776"/>
      <c r="R107" s="3777"/>
      <c r="S107" s="3777"/>
      <c r="T107" s="3778"/>
    </row>
    <row r="108" spans="1:20" ht="13.5" thickBot="1">
      <c r="A108" s="1822" t="s">
        <v>11</v>
      </c>
      <c r="B108" s="3767" t="s">
        <v>456</v>
      </c>
      <c r="C108" s="3765"/>
      <c r="D108" s="3765"/>
      <c r="E108" s="3765"/>
      <c r="F108" s="3765"/>
      <c r="G108" s="3765"/>
      <c r="H108" s="3765"/>
      <c r="I108" s="3765"/>
      <c r="J108" s="3766"/>
      <c r="K108" s="1823">
        <f t="shared" ref="K108:P108" si="24">K106+K107</f>
        <v>53467.37</v>
      </c>
      <c r="L108" s="1823">
        <f t="shared" si="24"/>
        <v>53303.270000000004</v>
      </c>
      <c r="M108" s="1823">
        <f t="shared" si="24"/>
        <v>43265.48</v>
      </c>
      <c r="N108" s="1823">
        <f t="shared" si="24"/>
        <v>164.09999999999997</v>
      </c>
      <c r="O108" s="1824">
        <f t="shared" si="24"/>
        <v>54613</v>
      </c>
      <c r="P108" s="1824">
        <f t="shared" si="24"/>
        <v>57629</v>
      </c>
      <c r="Q108" s="3776"/>
      <c r="R108" s="3777"/>
      <c r="S108" s="3777"/>
      <c r="T108" s="3778"/>
    </row>
    <row r="109" spans="1:20" ht="9" customHeight="1">
      <c r="A109" s="1825"/>
      <c r="B109" s="1826"/>
      <c r="C109" s="1826"/>
      <c r="D109" s="1826"/>
      <c r="E109" s="1826"/>
      <c r="F109" s="1826"/>
      <c r="G109" s="1826"/>
      <c r="H109" s="1826"/>
      <c r="I109" s="1826"/>
      <c r="J109" s="1826"/>
      <c r="K109" s="1827"/>
      <c r="L109" s="1827"/>
      <c r="M109" s="1827"/>
      <c r="N109" s="1827"/>
      <c r="O109" s="1827"/>
      <c r="P109" s="1827"/>
      <c r="Q109" s="1828"/>
      <c r="R109" s="1828"/>
      <c r="S109" s="1828"/>
      <c r="T109" s="1828"/>
    </row>
    <row r="110" spans="1:20" ht="13.9" customHeight="1">
      <c r="A110" s="1829"/>
      <c r="B110" s="1830"/>
      <c r="C110" s="1830"/>
      <c r="D110" s="1830"/>
      <c r="E110" s="1830"/>
      <c r="F110" s="1830"/>
      <c r="G110" s="1830"/>
      <c r="H110" s="1831"/>
      <c r="I110" s="1831"/>
      <c r="J110" s="1831"/>
      <c r="K110" s="1831"/>
      <c r="L110" s="1831"/>
      <c r="M110" s="1831"/>
      <c r="N110" s="1831"/>
      <c r="O110" s="1831"/>
      <c r="P110" s="1831"/>
      <c r="Q110" s="1831"/>
      <c r="R110" s="1640"/>
      <c r="S110" s="1640"/>
      <c r="T110" s="1640"/>
    </row>
    <row r="111" spans="1:20" ht="22.15" customHeight="1">
      <c r="A111" s="1829"/>
      <c r="B111" s="1830"/>
      <c r="C111" s="1830"/>
      <c r="D111" s="1830"/>
      <c r="E111" s="1830"/>
      <c r="F111" s="1830"/>
      <c r="G111" s="1830"/>
      <c r="H111" s="1829"/>
      <c r="I111" s="1829"/>
      <c r="J111" s="1832" t="s">
        <v>36</v>
      </c>
      <c r="K111" s="1833">
        <f>K11+K26+K37+K39+K43+K50+K61+K63+K68+K73+K51+K86+K80+K82</f>
        <v>18968.900000000001</v>
      </c>
      <c r="L111" s="1833">
        <f>L11+L26+L37+L39+L43+L50+L61+L63+L68+L73+L51+L81+L83+L86</f>
        <v>18938.900000000001</v>
      </c>
      <c r="M111" s="1833">
        <f>M11+M26+M37+M39+M43+M50+M61+M63+M68+M73+M51+M81+M83+M89</f>
        <v>15983</v>
      </c>
      <c r="N111" s="1833">
        <f>N11+N26+N37+N39+N43+N50+N61+N63+N68+N73+N51+N81+N83+N89</f>
        <v>30</v>
      </c>
      <c r="O111" s="1833">
        <f>O11+O26+O37+O39+O43+O50+O61+O63+O68+O73+O51+O81+O83+O89</f>
        <v>19482</v>
      </c>
      <c r="P111" s="1833">
        <f>P11+P26+P37+P39+P43+P50+P61+P63+P68+P73+P51+P81+P83+P89</f>
        <v>20476</v>
      </c>
      <c r="Q111" s="1829"/>
      <c r="R111" s="1640"/>
      <c r="S111" s="1640"/>
      <c r="T111" s="1640"/>
    </row>
    <row r="112" spans="1:20">
      <c r="A112" s="1829"/>
      <c r="B112" s="1830"/>
      <c r="C112" s="1830"/>
      <c r="D112" s="1830"/>
      <c r="E112" s="1830"/>
      <c r="F112" s="1830"/>
      <c r="G112" s="1830"/>
      <c r="H112" s="1829"/>
      <c r="I112" s="1829"/>
      <c r="J112" s="1832" t="s">
        <v>162</v>
      </c>
      <c r="K112" s="1833">
        <f t="shared" ref="K112:P112" si="25">K12+K27+K52+K70+K74</f>
        <v>2281.4</v>
      </c>
      <c r="L112" s="1833">
        <f t="shared" si="25"/>
        <v>2221.1000000000004</v>
      </c>
      <c r="M112" s="1833">
        <f t="shared" si="25"/>
        <v>157.69999999999999</v>
      </c>
      <c r="N112" s="1833">
        <f t="shared" si="25"/>
        <v>60.3</v>
      </c>
      <c r="O112" s="1833">
        <f t="shared" si="25"/>
        <v>2368</v>
      </c>
      <c r="P112" s="1833">
        <f t="shared" si="25"/>
        <v>2465</v>
      </c>
      <c r="Q112" s="1829"/>
      <c r="R112" s="1640"/>
      <c r="S112" s="1640"/>
      <c r="T112" s="1640"/>
    </row>
    <row r="113" spans="1:20">
      <c r="A113" s="1829"/>
      <c r="B113" s="1830"/>
      <c r="C113" s="1830"/>
      <c r="D113" s="1830"/>
      <c r="E113" s="1830"/>
      <c r="F113" s="1830"/>
      <c r="G113" s="1830"/>
      <c r="H113" s="1829"/>
      <c r="I113" s="1829"/>
      <c r="J113" s="1832" t="s">
        <v>451</v>
      </c>
      <c r="K113" s="1833">
        <f t="shared" ref="K113:P113" si="26">K16+K20+K33+K40+K58+K69+K34+K18+K56</f>
        <v>28670.999999999996</v>
      </c>
      <c r="L113" s="1833">
        <f t="shared" si="26"/>
        <v>28658.499999999996</v>
      </c>
      <c r="M113" s="1833">
        <f t="shared" si="26"/>
        <v>25546.999999999996</v>
      </c>
      <c r="N113" s="1833">
        <f t="shared" si="26"/>
        <v>12.5</v>
      </c>
      <c r="O113" s="1833">
        <f t="shared" si="26"/>
        <v>29240</v>
      </c>
      <c r="P113" s="1833">
        <f t="shared" si="26"/>
        <v>31005</v>
      </c>
      <c r="Q113" s="1829"/>
      <c r="R113" s="1640"/>
      <c r="S113" s="1640"/>
      <c r="T113" s="1640"/>
    </row>
    <row r="114" spans="1:20">
      <c r="A114" s="1829"/>
      <c r="B114" s="1830"/>
      <c r="C114" s="1830"/>
      <c r="D114" s="1830"/>
      <c r="E114" s="1830"/>
      <c r="F114" s="1830"/>
      <c r="G114" s="1830"/>
      <c r="H114" s="1829"/>
      <c r="I114" s="1829"/>
      <c r="J114" s="1832" t="s">
        <v>52</v>
      </c>
      <c r="K114" s="1833">
        <f>K13+K17+K35+K41+K45+K53+K59+K71+K75+K87+K31</f>
        <v>1066.9000000000001</v>
      </c>
      <c r="L114" s="1833">
        <f t="shared" ref="L114:P114" si="27">L13+L17+L35+L41+L45+L53+L59+L71+L75+L87+L31</f>
        <v>1027.5999999999999</v>
      </c>
      <c r="M114" s="1833">
        <f t="shared" si="27"/>
        <v>153.1</v>
      </c>
      <c r="N114" s="1833">
        <f t="shared" si="27"/>
        <v>39.299999999999997</v>
      </c>
      <c r="O114" s="1833">
        <f t="shared" si="27"/>
        <v>918</v>
      </c>
      <c r="P114" s="1833">
        <f t="shared" si="27"/>
        <v>960</v>
      </c>
      <c r="Q114" s="1829"/>
      <c r="R114" s="1640"/>
      <c r="S114" s="1640"/>
      <c r="T114" s="1640"/>
    </row>
    <row r="115" spans="1:20" ht="13.9" customHeight="1">
      <c r="A115" s="1829"/>
      <c r="B115" s="1830"/>
      <c r="C115" s="1830"/>
      <c r="D115" s="1830"/>
      <c r="E115" s="1830"/>
      <c r="F115" s="1830"/>
      <c r="G115" s="1830"/>
      <c r="H115" s="1829"/>
      <c r="I115" s="1829"/>
      <c r="J115" s="1832" t="s">
        <v>68</v>
      </c>
      <c r="K115" s="1833">
        <f t="shared" ref="K115:P115" si="28">K29</f>
        <v>1962.1</v>
      </c>
      <c r="L115" s="1833">
        <f t="shared" si="28"/>
        <v>1962.1</v>
      </c>
      <c r="M115" s="1833">
        <f t="shared" si="28"/>
        <v>1408.5</v>
      </c>
      <c r="N115" s="1833">
        <f t="shared" si="28"/>
        <v>0</v>
      </c>
      <c r="O115" s="1833">
        <f t="shared" si="28"/>
        <v>2060</v>
      </c>
      <c r="P115" s="1833">
        <f t="shared" si="28"/>
        <v>2160</v>
      </c>
      <c r="Q115" s="1829"/>
      <c r="R115" s="1640"/>
      <c r="S115" s="1640"/>
      <c r="T115" s="1640"/>
    </row>
    <row r="116" spans="1:20">
      <c r="A116" s="1829"/>
      <c r="B116" s="1830"/>
      <c r="C116" s="1830"/>
      <c r="D116" s="1830"/>
      <c r="E116" s="1830"/>
      <c r="F116" s="1830"/>
      <c r="G116" s="1830"/>
      <c r="H116" s="1829"/>
      <c r="I116" s="1829"/>
      <c r="J116" s="1832" t="s">
        <v>67</v>
      </c>
      <c r="K116" s="1833">
        <f>K28+K44+K60++K54+K88</f>
        <v>173</v>
      </c>
      <c r="L116" s="1833">
        <f>L28+L44+L60+L54+L88</f>
        <v>169.20000000000002</v>
      </c>
      <c r="M116" s="1833">
        <f>M28+M44+M60+M54+M88</f>
        <v>0</v>
      </c>
      <c r="N116" s="1833">
        <f>N28+N44+N60+N54+N88</f>
        <v>3.8</v>
      </c>
      <c r="O116" s="1833">
        <f>O28+O44+O60+O54+O88</f>
        <v>195</v>
      </c>
      <c r="P116" s="1833">
        <f>P28+P44+P60+P54+P88</f>
        <v>213</v>
      </c>
      <c r="Q116" s="1829"/>
      <c r="R116" s="1640"/>
      <c r="S116" s="1640"/>
      <c r="T116" s="1640"/>
    </row>
    <row r="117" spans="1:20">
      <c r="A117" s="1829"/>
      <c r="B117" s="1830"/>
      <c r="C117" s="1830"/>
      <c r="D117" s="1830"/>
      <c r="E117" s="1830"/>
      <c r="F117" s="1830"/>
      <c r="G117" s="1830"/>
      <c r="H117" s="1829"/>
      <c r="I117" s="1829"/>
      <c r="J117" s="1834" t="s">
        <v>453</v>
      </c>
      <c r="K117" s="1835">
        <f t="shared" ref="K117:P117" si="29">K116+K115+K114+K113+K112+K111</f>
        <v>53123.299999999996</v>
      </c>
      <c r="L117" s="1835">
        <f t="shared" si="29"/>
        <v>52977.399999999994</v>
      </c>
      <c r="M117" s="1835">
        <f t="shared" si="29"/>
        <v>43249.299999999996</v>
      </c>
      <c r="N117" s="1835">
        <f t="shared" si="29"/>
        <v>145.89999999999998</v>
      </c>
      <c r="O117" s="1835">
        <f t="shared" si="29"/>
        <v>54263</v>
      </c>
      <c r="P117" s="1835">
        <f t="shared" si="29"/>
        <v>57279</v>
      </c>
      <c r="Q117" s="1829"/>
      <c r="R117" s="1640"/>
      <c r="S117" s="1640"/>
      <c r="T117" s="1640"/>
    </row>
    <row r="118" spans="1:20" s="33" customFormat="1">
      <c r="A118" s="1829"/>
      <c r="B118" s="1830"/>
      <c r="C118" s="1830"/>
      <c r="D118" s="1830"/>
      <c r="E118" s="1830"/>
      <c r="F118" s="1830"/>
      <c r="G118" s="1830"/>
      <c r="H118" s="1829"/>
      <c r="I118" s="1829"/>
      <c r="J118" s="1834"/>
      <c r="K118" s="1835"/>
      <c r="L118" s="1835"/>
      <c r="M118" s="1835"/>
      <c r="N118" s="1835"/>
      <c r="O118" s="1835"/>
      <c r="P118" s="1835"/>
      <c r="Q118" s="1829"/>
      <c r="R118" s="1640"/>
      <c r="S118" s="1640"/>
      <c r="T118" s="1640"/>
    </row>
    <row r="119" spans="1:20" s="33" customFormat="1">
      <c r="A119" s="1829"/>
      <c r="B119" s="1830"/>
      <c r="C119" s="1830"/>
      <c r="D119" s="1830"/>
      <c r="E119" s="1830"/>
      <c r="F119" s="1830"/>
      <c r="G119" s="1830"/>
      <c r="H119" s="1829"/>
      <c r="I119" s="1829"/>
      <c r="J119" s="1834"/>
      <c r="K119" s="1835"/>
      <c r="L119" s="1835"/>
      <c r="M119" s="1835"/>
      <c r="N119" s="1835"/>
      <c r="O119" s="1835"/>
      <c r="P119" s="1835"/>
      <c r="Q119" s="1829"/>
      <c r="R119" s="1640"/>
      <c r="S119" s="1640"/>
      <c r="T119" s="1640"/>
    </row>
    <row r="120" spans="1:20" s="33" customFormat="1">
      <c r="A120" s="1829"/>
      <c r="B120" s="1830"/>
      <c r="C120" s="1830"/>
      <c r="D120" s="1830"/>
      <c r="E120" s="1830"/>
      <c r="F120" s="1830"/>
      <c r="G120" s="1830"/>
      <c r="H120" s="1829"/>
      <c r="I120" s="1829"/>
      <c r="J120" s="1834"/>
      <c r="K120" s="1836"/>
      <c r="L120" s="1836"/>
      <c r="M120" s="1836"/>
      <c r="N120" s="1836"/>
      <c r="O120" s="1835"/>
      <c r="P120" s="1835"/>
      <c r="Q120" s="1829"/>
      <c r="R120" s="1640"/>
      <c r="S120" s="1640"/>
      <c r="T120" s="1640"/>
    </row>
    <row r="121" spans="1:20" s="33" customFormat="1">
      <c r="A121" s="1829"/>
      <c r="B121" s="1830"/>
      <c r="C121" s="1830"/>
      <c r="D121" s="1830"/>
      <c r="E121" s="1830"/>
      <c r="F121" s="1830"/>
      <c r="G121" s="1830"/>
      <c r="H121" s="1829"/>
      <c r="I121" s="1829"/>
      <c r="J121" s="1834"/>
      <c r="K121" s="1836"/>
      <c r="L121" s="1836"/>
      <c r="M121" s="1836"/>
      <c r="N121" s="1836"/>
      <c r="O121" s="1835"/>
      <c r="P121" s="1835"/>
      <c r="Q121" s="1829"/>
      <c r="R121" s="1640"/>
      <c r="S121" s="1640"/>
      <c r="T121" s="1640"/>
    </row>
    <row r="122" spans="1:20" s="33" customFormat="1">
      <c r="A122" s="1829"/>
      <c r="B122" s="1830"/>
      <c r="C122" s="1830"/>
      <c r="D122" s="1830"/>
      <c r="E122" s="1830"/>
      <c r="F122" s="1830"/>
      <c r="G122" s="1830"/>
      <c r="H122" s="1829"/>
      <c r="I122" s="1829"/>
      <c r="J122" s="1834"/>
      <c r="K122" s="1835"/>
      <c r="L122" s="1835"/>
      <c r="M122" s="1835"/>
      <c r="N122" s="1835"/>
      <c r="O122" s="1835"/>
      <c r="P122" s="1835"/>
      <c r="Q122" s="1829"/>
      <c r="R122" s="1640"/>
      <c r="S122" s="1640"/>
      <c r="T122" s="1640"/>
    </row>
    <row r="123" spans="1:20">
      <c r="A123" s="1829"/>
      <c r="B123" s="1830"/>
      <c r="C123" s="1830"/>
      <c r="D123" s="1830"/>
      <c r="E123" s="1830"/>
      <c r="F123" s="1830"/>
      <c r="G123" s="1830"/>
      <c r="H123" s="1829"/>
      <c r="I123" s="1829"/>
      <c r="J123" s="1834"/>
      <c r="K123" s="1837"/>
      <c r="L123" s="1837"/>
      <c r="M123" s="1837"/>
      <c r="N123" s="1837"/>
      <c r="O123" s="1837"/>
      <c r="P123" s="1837"/>
      <c r="Q123" s="1829"/>
      <c r="R123" s="1640"/>
      <c r="S123" s="1640"/>
      <c r="T123" s="1640"/>
    </row>
    <row r="124" spans="1:20" ht="16.5" thickBot="1">
      <c r="A124" s="1829"/>
      <c r="B124" s="1830"/>
      <c r="C124" s="1830"/>
      <c r="D124" s="1830"/>
      <c r="E124" s="1830"/>
      <c r="F124" s="1830"/>
      <c r="G124" s="1830"/>
      <c r="H124" s="1830"/>
      <c r="I124" s="3793" t="s">
        <v>16</v>
      </c>
      <c r="J124" s="3793"/>
      <c r="K124" s="3793"/>
      <c r="L124" s="3793"/>
      <c r="M124" s="3793"/>
      <c r="N124" s="3793"/>
      <c r="O124" s="3793"/>
      <c r="P124" s="3793"/>
      <c r="Q124" s="1640"/>
      <c r="R124" s="1640"/>
      <c r="S124" s="1640"/>
      <c r="T124" s="1640"/>
    </row>
    <row r="125" spans="1:20" ht="31.15" customHeight="1" thickBot="1">
      <c r="A125" s="1637"/>
      <c r="B125" s="1637"/>
      <c r="C125" s="1637"/>
      <c r="D125" s="1637"/>
      <c r="E125" s="1637"/>
      <c r="F125" s="3794" t="s">
        <v>17</v>
      </c>
      <c r="G125" s="3795"/>
      <c r="H125" s="3795"/>
      <c r="I125" s="3795"/>
      <c r="J125" s="3796"/>
      <c r="K125" s="3797" t="s">
        <v>327</v>
      </c>
      <c r="L125" s="3798"/>
      <c r="M125" s="3798"/>
      <c r="N125" s="3799"/>
      <c r="O125" s="1637"/>
      <c r="P125" s="1637"/>
      <c r="Q125" s="1637"/>
      <c r="R125" s="1637"/>
      <c r="S125" s="1637"/>
      <c r="T125" s="1637"/>
    </row>
    <row r="126" spans="1:20" ht="13.5" thickBot="1">
      <c r="A126" s="1637"/>
      <c r="B126" s="1637"/>
      <c r="C126" s="1637"/>
      <c r="D126" s="1637"/>
      <c r="E126" s="1637"/>
      <c r="F126" s="3800" t="s">
        <v>18</v>
      </c>
      <c r="G126" s="3801"/>
      <c r="H126" s="3801"/>
      <c r="I126" s="3801"/>
      <c r="J126" s="3802"/>
      <c r="K126" s="3803">
        <f>SUM(K127:N133)</f>
        <v>53467.37</v>
      </c>
      <c r="L126" s="3804"/>
      <c r="M126" s="3804"/>
      <c r="N126" s="3805"/>
      <c r="O126" s="1838"/>
      <c r="P126" s="1637"/>
      <c r="Q126" s="1637"/>
      <c r="R126" s="1637"/>
      <c r="S126" s="1637"/>
      <c r="T126" s="1637"/>
    </row>
    <row r="127" spans="1:20">
      <c r="A127" s="1637"/>
      <c r="B127" s="1637"/>
      <c r="C127" s="1637"/>
      <c r="D127" s="1637"/>
      <c r="E127" s="1637"/>
      <c r="F127" s="3806" t="s">
        <v>1019</v>
      </c>
      <c r="G127" s="3807"/>
      <c r="H127" s="3807"/>
      <c r="I127" s="3807"/>
      <c r="J127" s="3808"/>
      <c r="K127" s="3809">
        <v>18968.900000000001</v>
      </c>
      <c r="L127" s="3810"/>
      <c r="M127" s="3810"/>
      <c r="N127" s="3811"/>
      <c r="O127" s="1637"/>
      <c r="P127" s="1637"/>
      <c r="Q127" s="1637"/>
      <c r="R127" s="1637"/>
      <c r="S127" s="1637"/>
      <c r="T127" s="1637"/>
    </row>
    <row r="128" spans="1:20">
      <c r="A128" s="1637"/>
      <c r="B128" s="1637"/>
      <c r="C128" s="1637"/>
      <c r="D128" s="1637"/>
      <c r="E128" s="1637"/>
      <c r="F128" s="3779" t="s">
        <v>1020</v>
      </c>
      <c r="G128" s="3788"/>
      <c r="H128" s="3788"/>
      <c r="I128" s="3788"/>
      <c r="J128" s="3789"/>
      <c r="K128" s="3785">
        <v>2281.4</v>
      </c>
      <c r="L128" s="3786"/>
      <c r="M128" s="3786"/>
      <c r="N128" s="3787"/>
      <c r="O128" s="1637"/>
      <c r="P128" s="1637"/>
      <c r="Q128" s="1637"/>
      <c r="R128" s="1637"/>
      <c r="S128" s="1637"/>
      <c r="T128" s="1637"/>
    </row>
    <row r="129" spans="1:20">
      <c r="A129" s="1637"/>
      <c r="B129" s="1637"/>
      <c r="C129" s="1637"/>
      <c r="D129" s="1637"/>
      <c r="E129" s="1637"/>
      <c r="F129" s="3790" t="s">
        <v>1021</v>
      </c>
      <c r="G129" s="3791"/>
      <c r="H129" s="3791"/>
      <c r="I129" s="3791"/>
      <c r="J129" s="3792"/>
      <c r="K129" s="3785">
        <v>28671</v>
      </c>
      <c r="L129" s="3786"/>
      <c r="M129" s="3786"/>
      <c r="N129" s="3787"/>
      <c r="O129" s="1637"/>
      <c r="P129" s="1637"/>
      <c r="Q129" s="1637"/>
      <c r="R129" s="1637"/>
      <c r="S129" s="1637"/>
      <c r="T129" s="1637"/>
    </row>
    <row r="130" spans="1:20">
      <c r="A130" s="1637"/>
      <c r="B130" s="1637"/>
      <c r="C130" s="1637"/>
      <c r="D130" s="1637"/>
      <c r="E130" s="1637"/>
      <c r="F130" s="3779" t="s">
        <v>1022</v>
      </c>
      <c r="G130" s="3780"/>
      <c r="H130" s="3780"/>
      <c r="I130" s="3780"/>
      <c r="J130" s="3781"/>
      <c r="K130" s="3782">
        <v>1066.9000000000001</v>
      </c>
      <c r="L130" s="3783"/>
      <c r="M130" s="3783"/>
      <c r="N130" s="3784"/>
      <c r="O130" s="1637"/>
      <c r="P130" s="1637"/>
      <c r="Q130" s="1637"/>
      <c r="R130" s="1637"/>
      <c r="S130" s="1637"/>
      <c r="T130" s="1637"/>
    </row>
    <row r="131" spans="1:20">
      <c r="A131" s="1637"/>
      <c r="B131" s="1637"/>
      <c r="C131" s="1637"/>
      <c r="D131" s="1637"/>
      <c r="E131" s="1637"/>
      <c r="F131" s="3790" t="s">
        <v>1023</v>
      </c>
      <c r="G131" s="3791"/>
      <c r="H131" s="3791"/>
      <c r="I131" s="3791"/>
      <c r="J131" s="3792"/>
      <c r="K131" s="3785">
        <v>1962.1</v>
      </c>
      <c r="L131" s="3786"/>
      <c r="M131" s="3786"/>
      <c r="N131" s="3787"/>
      <c r="O131" s="1637"/>
      <c r="P131" s="1637"/>
      <c r="Q131" s="1637"/>
      <c r="R131" s="1637"/>
      <c r="S131" s="1637"/>
      <c r="T131" s="1637"/>
    </row>
    <row r="132" spans="1:20">
      <c r="A132" s="1637"/>
      <c r="B132" s="1637"/>
      <c r="C132" s="1637"/>
      <c r="D132" s="1637"/>
      <c r="E132" s="1637"/>
      <c r="F132" s="3779" t="s">
        <v>1024</v>
      </c>
      <c r="G132" s="3780"/>
      <c r="H132" s="3780"/>
      <c r="I132" s="3780"/>
      <c r="J132" s="3781"/>
      <c r="K132" s="3782">
        <v>173</v>
      </c>
      <c r="L132" s="3783"/>
      <c r="M132" s="3783"/>
      <c r="N132" s="3784"/>
      <c r="O132" s="1637"/>
      <c r="P132" s="1637"/>
      <c r="Q132" s="1637"/>
      <c r="R132" s="1637"/>
      <c r="S132" s="1637"/>
      <c r="T132" s="1637"/>
    </row>
    <row r="133" spans="1:20" ht="13.5" thickBot="1">
      <c r="A133" s="1637"/>
      <c r="B133" s="1637"/>
      <c r="C133" s="1637"/>
      <c r="D133" s="1637"/>
      <c r="E133" s="1637"/>
      <c r="F133" s="3779" t="s">
        <v>1025</v>
      </c>
      <c r="G133" s="3780"/>
      <c r="H133" s="3780"/>
      <c r="I133" s="3780"/>
      <c r="J133" s="3781"/>
      <c r="K133" s="3785">
        <v>344.07</v>
      </c>
      <c r="L133" s="3786"/>
      <c r="M133" s="3786"/>
      <c r="N133" s="3787"/>
      <c r="O133" s="1637"/>
      <c r="P133" s="1637"/>
      <c r="Q133" s="1637"/>
      <c r="R133" s="1637"/>
      <c r="S133" s="1637"/>
      <c r="T133" s="1637"/>
    </row>
    <row r="134" spans="1:20" ht="13.5" thickBot="1">
      <c r="A134" s="1637"/>
      <c r="B134" s="1637"/>
      <c r="C134" s="1637"/>
      <c r="D134" s="1637"/>
      <c r="E134" s="1637"/>
      <c r="F134" s="3817" t="s">
        <v>19</v>
      </c>
      <c r="G134" s="3818"/>
      <c r="H134" s="3818"/>
      <c r="I134" s="3818"/>
      <c r="J134" s="3819"/>
      <c r="K134" s="3803">
        <f>SUM(K135:N136)</f>
        <v>0</v>
      </c>
      <c r="L134" s="3804"/>
      <c r="M134" s="3804"/>
      <c r="N134" s="3805"/>
      <c r="O134" s="1637"/>
      <c r="P134" s="1637"/>
      <c r="Q134" s="1637"/>
      <c r="R134" s="1637"/>
      <c r="S134" s="1637"/>
      <c r="T134" s="1637"/>
    </row>
    <row r="135" spans="1:20">
      <c r="A135" s="1637"/>
      <c r="B135" s="1637"/>
      <c r="C135" s="1637"/>
      <c r="D135" s="1637"/>
      <c r="E135" s="1637"/>
      <c r="F135" s="3806" t="s">
        <v>1026</v>
      </c>
      <c r="G135" s="3807"/>
      <c r="H135" s="3807"/>
      <c r="I135" s="3807"/>
      <c r="J135" s="3808"/>
      <c r="K135" s="3820">
        <v>0</v>
      </c>
      <c r="L135" s="3821"/>
      <c r="M135" s="3821"/>
      <c r="N135" s="3822"/>
      <c r="O135" s="1637"/>
      <c r="P135" s="1637"/>
      <c r="Q135" s="1637"/>
      <c r="R135" s="1637"/>
      <c r="S135" s="1637"/>
      <c r="T135" s="1637"/>
    </row>
    <row r="136" spans="1:20" ht="13.5" thickBot="1">
      <c r="A136" s="1637"/>
      <c r="B136" s="1637"/>
      <c r="C136" s="1637"/>
      <c r="D136" s="1637"/>
      <c r="E136" s="1637"/>
      <c r="F136" s="3790" t="s">
        <v>1027</v>
      </c>
      <c r="G136" s="3791"/>
      <c r="H136" s="3791"/>
      <c r="I136" s="3791"/>
      <c r="J136" s="3823"/>
      <c r="K136" s="3786"/>
      <c r="L136" s="3786"/>
      <c r="M136" s="3786"/>
      <c r="N136" s="3787"/>
      <c r="O136" s="1637"/>
      <c r="P136" s="1637"/>
      <c r="Q136" s="1637"/>
      <c r="R136" s="1637"/>
      <c r="S136" s="1637"/>
      <c r="T136" s="1637"/>
    </row>
    <row r="137" spans="1:20" ht="10.9" customHeight="1" thickBot="1">
      <c r="A137" s="1637"/>
      <c r="B137" s="1637"/>
      <c r="C137" s="1637"/>
      <c r="D137" s="1637"/>
      <c r="E137" s="1637"/>
      <c r="F137" s="3812" t="s">
        <v>20</v>
      </c>
      <c r="G137" s="3813"/>
      <c r="H137" s="3813"/>
      <c r="I137" s="3813"/>
      <c r="J137" s="3814"/>
      <c r="K137" s="3815">
        <f>K134+K126</f>
        <v>53467.37</v>
      </c>
      <c r="L137" s="3815"/>
      <c r="M137" s="3815"/>
      <c r="N137" s="3816"/>
      <c r="O137" s="1637"/>
      <c r="P137" s="1637"/>
      <c r="Q137" s="1637"/>
      <c r="R137" s="1637"/>
      <c r="S137" s="1637"/>
      <c r="T137" s="1637"/>
    </row>
    <row r="138" spans="1:20">
      <c r="A138" s="1636"/>
      <c r="B138" s="1636"/>
      <c r="C138" s="1636"/>
      <c r="D138" s="1636"/>
      <c r="E138" s="1636"/>
      <c r="F138" s="1636"/>
      <c r="G138" s="1636"/>
      <c r="H138" s="1636"/>
      <c r="I138" s="1636"/>
      <c r="J138" s="1636"/>
      <c r="K138" s="1636"/>
      <c r="L138" s="1636"/>
      <c r="M138" s="1636"/>
      <c r="N138" s="1636"/>
      <c r="O138" s="1636"/>
      <c r="P138" s="1636"/>
      <c r="Q138" s="1636"/>
      <c r="R138" s="1636"/>
      <c r="S138" s="1636"/>
      <c r="T138" s="1636"/>
    </row>
    <row r="139" spans="1:20">
      <c r="A139" s="1636"/>
      <c r="B139" s="1636"/>
      <c r="C139" s="1636"/>
      <c r="D139" s="1636"/>
      <c r="E139" s="1636"/>
      <c r="F139" s="1636"/>
      <c r="G139" s="1636"/>
      <c r="H139" s="1636"/>
      <c r="I139" s="1636"/>
      <c r="J139" s="1636"/>
      <c r="K139" s="1636"/>
      <c r="L139" s="1636"/>
      <c r="M139" s="1636"/>
      <c r="N139" s="1636"/>
      <c r="O139" s="1636"/>
      <c r="P139" s="1636"/>
      <c r="Q139" s="1636"/>
      <c r="R139" s="1636"/>
      <c r="S139" s="1636"/>
      <c r="T139" s="1636"/>
    </row>
  </sheetData>
  <mergeCells count="194">
    <mergeCell ref="A86:A89"/>
    <mergeCell ref="A80:A81"/>
    <mergeCell ref="B80:B81"/>
    <mergeCell ref="C80:C81"/>
    <mergeCell ref="F80:F81"/>
    <mergeCell ref="F137:J137"/>
    <mergeCell ref="K137:N137"/>
    <mergeCell ref="B86:B89"/>
    <mergeCell ref="C86:C89"/>
    <mergeCell ref="F86:F89"/>
    <mergeCell ref="G86:G89"/>
    <mergeCell ref="H86:H89"/>
    <mergeCell ref="I86:I89"/>
    <mergeCell ref="F134:J134"/>
    <mergeCell ref="K134:N134"/>
    <mergeCell ref="F135:J135"/>
    <mergeCell ref="K135:N135"/>
    <mergeCell ref="F136:J136"/>
    <mergeCell ref="K136:N136"/>
    <mergeCell ref="F131:J131"/>
    <mergeCell ref="K131:N131"/>
    <mergeCell ref="I82:I83"/>
    <mergeCell ref="F84:J84"/>
    <mergeCell ref="A82:A83"/>
    <mergeCell ref="A68:A72"/>
    <mergeCell ref="G82:G83"/>
    <mergeCell ref="H82:H83"/>
    <mergeCell ref="Q107:T107"/>
    <mergeCell ref="B82:B83"/>
    <mergeCell ref="F132:J132"/>
    <mergeCell ref="K132:N132"/>
    <mergeCell ref="F133:J133"/>
    <mergeCell ref="K133:N133"/>
    <mergeCell ref="F128:J128"/>
    <mergeCell ref="K128:N128"/>
    <mergeCell ref="F129:J129"/>
    <mergeCell ref="K129:N129"/>
    <mergeCell ref="F130:J130"/>
    <mergeCell ref="K130:N130"/>
    <mergeCell ref="I124:P124"/>
    <mergeCell ref="F125:J125"/>
    <mergeCell ref="K125:N125"/>
    <mergeCell ref="F126:J126"/>
    <mergeCell ref="K126:N126"/>
    <mergeCell ref="F127:J127"/>
    <mergeCell ref="K127:N127"/>
    <mergeCell ref="B108:J108"/>
    <mergeCell ref="Q108:T108"/>
    <mergeCell ref="A73:A76"/>
    <mergeCell ref="B73:B76"/>
    <mergeCell ref="C73:C76"/>
    <mergeCell ref="F73:F76"/>
    <mergeCell ref="G73:G76"/>
    <mergeCell ref="H73:H76"/>
    <mergeCell ref="I73:I76"/>
    <mergeCell ref="Q75:Q76"/>
    <mergeCell ref="F77:J77"/>
    <mergeCell ref="I106:J106"/>
    <mergeCell ref="B107:J107"/>
    <mergeCell ref="F104:J104"/>
    <mergeCell ref="B105:J105"/>
    <mergeCell ref="C85:P85"/>
    <mergeCell ref="C79:T79"/>
    <mergeCell ref="C82:C83"/>
    <mergeCell ref="F82:F83"/>
    <mergeCell ref="I63:I64"/>
    <mergeCell ref="F65:J65"/>
    <mergeCell ref="B66:Q66"/>
    <mergeCell ref="C67:T67"/>
    <mergeCell ref="B68:B72"/>
    <mergeCell ref="C68:C72"/>
    <mergeCell ref="F68:F72"/>
    <mergeCell ref="G68:G72"/>
    <mergeCell ref="H68:H72"/>
    <mergeCell ref="G80:G81"/>
    <mergeCell ref="H80:H81"/>
    <mergeCell ref="I80:I81"/>
    <mergeCell ref="I68:I72"/>
    <mergeCell ref="Q70:Q72"/>
    <mergeCell ref="Q88:Q89"/>
    <mergeCell ref="Q41:Q42"/>
    <mergeCell ref="A43:A46"/>
    <mergeCell ref="B43:B46"/>
    <mergeCell ref="C43:C46"/>
    <mergeCell ref="F43:F46"/>
    <mergeCell ref="G43:G46"/>
    <mergeCell ref="H43:H46"/>
    <mergeCell ref="I43:I46"/>
    <mergeCell ref="A63:A64"/>
    <mergeCell ref="B63:B64"/>
    <mergeCell ref="C63:C64"/>
    <mergeCell ref="F63:F64"/>
    <mergeCell ref="G63:G64"/>
    <mergeCell ref="H63:H64"/>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5:Q46"/>
    <mergeCell ref="A39:A42"/>
    <mergeCell ref="B39:B42"/>
    <mergeCell ref="C39:C42"/>
    <mergeCell ref="F39:F42"/>
    <mergeCell ref="G39:G42"/>
    <mergeCell ref="H39:H42"/>
    <mergeCell ref="I39:I42"/>
    <mergeCell ref="A26:A32"/>
    <mergeCell ref="B26:B32"/>
    <mergeCell ref="C26:C32"/>
    <mergeCell ref="F26:F32"/>
    <mergeCell ref="G26:G32"/>
    <mergeCell ref="H26:H32"/>
    <mergeCell ref="I26:I32"/>
    <mergeCell ref="Q26:Q27"/>
    <mergeCell ref="G33:G36"/>
    <mergeCell ref="H33:H36"/>
    <mergeCell ref="I33:I36"/>
    <mergeCell ref="Q35:Q36"/>
    <mergeCell ref="I37:I38"/>
    <mergeCell ref="A37:A38"/>
    <mergeCell ref="B37:B38"/>
    <mergeCell ref="C37:C38"/>
    <mergeCell ref="A16:A19"/>
    <mergeCell ref="B16:B19"/>
    <mergeCell ref="C16:C19"/>
    <mergeCell ref="F16:F19"/>
    <mergeCell ref="G16:G19"/>
    <mergeCell ref="H16:H19"/>
    <mergeCell ref="I16:I19"/>
    <mergeCell ref="F37:F38"/>
    <mergeCell ref="G37:G38"/>
    <mergeCell ref="H37:H38"/>
    <mergeCell ref="A33:A36"/>
    <mergeCell ref="B33:B36"/>
    <mergeCell ref="C33:C36"/>
    <mergeCell ref="F33:F36"/>
    <mergeCell ref="I20:I21"/>
    <mergeCell ref="A20:A21"/>
    <mergeCell ref="B20:B21"/>
    <mergeCell ref="C20:C21"/>
    <mergeCell ref="F20:F21"/>
    <mergeCell ref="G20:G21"/>
    <mergeCell ref="H20:H21"/>
    <mergeCell ref="F22:J22"/>
    <mergeCell ref="C24:T24"/>
    <mergeCell ref="A25:P25"/>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workbookViewId="0">
      <selection activeCell="H39" sqref="H39"/>
    </sheetView>
  </sheetViews>
  <sheetFormatPr defaultRowHeight="12.75"/>
  <cols>
    <col min="1" max="1" width="3.140625" customWidth="1"/>
    <col min="2" max="2" width="3.28515625" customWidth="1"/>
    <col min="3" max="3" width="3.85546875" customWidth="1"/>
    <col min="4" max="4" width="29" customWidth="1"/>
    <col min="5" max="5" width="8.28515625" customWidth="1"/>
    <col min="6" max="6" width="7.140625" customWidth="1"/>
    <col min="7" max="8" width="4.85546875" customWidth="1"/>
    <col min="9" max="9" width="5.5703125" customWidth="1"/>
    <col min="10" max="10" width="3.7109375" customWidth="1"/>
    <col min="11" max="11" width="4.42578125" customWidth="1"/>
    <col min="12" max="12" width="5.42578125" customWidth="1"/>
    <col min="13" max="13" width="5.7109375" customWidth="1"/>
    <col min="14" max="14" width="29.28515625" customWidth="1"/>
    <col min="15" max="15" width="5.5703125" customWidth="1"/>
    <col min="16" max="17" width="4.85546875" customWidth="1"/>
  </cols>
  <sheetData>
    <row r="1" spans="1:23" ht="44.45" customHeight="1">
      <c r="A1" s="1426"/>
      <c r="B1" s="1426"/>
      <c r="C1" s="1426"/>
      <c r="D1" s="1426"/>
      <c r="E1" s="1426"/>
      <c r="F1" s="1426"/>
      <c r="G1" s="1426"/>
      <c r="H1" s="1426"/>
      <c r="I1" s="1426"/>
      <c r="J1" s="1426"/>
      <c r="K1" s="1426"/>
      <c r="L1" s="1426"/>
      <c r="M1" s="1426"/>
      <c r="N1" s="3859" t="s">
        <v>838</v>
      </c>
      <c r="O1" s="3859"/>
      <c r="P1" s="3859"/>
      <c r="Q1" s="3859"/>
      <c r="R1" s="1426"/>
      <c r="S1" s="1426"/>
      <c r="T1" s="1426"/>
      <c r="U1" s="1426"/>
      <c r="V1" s="1426"/>
      <c r="W1" s="1426"/>
    </row>
    <row r="2" spans="1:23">
      <c r="A2" s="1427"/>
      <c r="B2" s="978"/>
      <c r="C2" s="978"/>
      <c r="D2" s="1215" t="s">
        <v>972</v>
      </c>
      <c r="E2" s="978"/>
      <c r="F2" s="978"/>
      <c r="G2" s="1428"/>
      <c r="H2" s="978"/>
      <c r="I2" s="978"/>
      <c r="J2" s="978"/>
      <c r="K2" s="978"/>
      <c r="L2" s="1429"/>
      <c r="M2" s="978"/>
      <c r="N2" s="978"/>
      <c r="O2" s="978"/>
      <c r="P2" s="978"/>
      <c r="Q2" s="978"/>
      <c r="R2" s="978"/>
      <c r="S2" s="978"/>
      <c r="T2" s="978"/>
      <c r="U2" s="978"/>
      <c r="V2" s="978"/>
      <c r="W2" s="978"/>
    </row>
    <row r="3" spans="1:23" ht="13.5" thickBot="1">
      <c r="A3" s="1430"/>
      <c r="B3" s="1428"/>
      <c r="C3" s="1428"/>
      <c r="D3" s="2853" t="s">
        <v>33</v>
      </c>
      <c r="E3" s="2853"/>
      <c r="F3" s="2853"/>
      <c r="G3" s="2853"/>
      <c r="H3" s="2853"/>
      <c r="I3" s="2853"/>
      <c r="J3" s="2853"/>
      <c r="K3" s="2853"/>
      <c r="L3" s="2853"/>
      <c r="M3" s="2853"/>
      <c r="N3" s="2853"/>
      <c r="O3" s="2853"/>
      <c r="P3" s="2853"/>
      <c r="Q3" s="2853"/>
      <c r="R3" s="2853"/>
      <c r="S3" s="2853"/>
      <c r="T3" s="2853"/>
      <c r="U3" s="2853"/>
      <c r="V3" s="2853"/>
      <c r="W3" s="2853"/>
    </row>
    <row r="4" spans="1:23" ht="43.15" customHeight="1">
      <c r="A4" s="3824" t="s">
        <v>0</v>
      </c>
      <c r="B4" s="3827" t="s">
        <v>1</v>
      </c>
      <c r="C4" s="3827" t="s">
        <v>2</v>
      </c>
      <c r="D4" s="3830" t="s">
        <v>3</v>
      </c>
      <c r="E4" s="3833" t="s">
        <v>4</v>
      </c>
      <c r="F4" s="3836" t="s">
        <v>5</v>
      </c>
      <c r="G4" s="3833" t="s">
        <v>6</v>
      </c>
      <c r="H4" s="3839" t="s">
        <v>325</v>
      </c>
      <c r="I4" s="3840"/>
      <c r="J4" s="3840"/>
      <c r="K4" s="3841"/>
      <c r="L4" s="3842" t="s">
        <v>262</v>
      </c>
      <c r="M4" s="3845" t="s">
        <v>396</v>
      </c>
      <c r="N4" s="3848" t="s">
        <v>21</v>
      </c>
      <c r="O4" s="3849"/>
      <c r="P4" s="3849"/>
      <c r="Q4" s="3850"/>
      <c r="R4" s="978"/>
      <c r="S4" s="978"/>
      <c r="T4" s="978"/>
      <c r="U4" s="978"/>
      <c r="V4" s="978"/>
      <c r="W4" s="978"/>
    </row>
    <row r="5" spans="1:23">
      <c r="A5" s="3825"/>
      <c r="B5" s="3828"/>
      <c r="C5" s="3828"/>
      <c r="D5" s="3831"/>
      <c r="E5" s="3834"/>
      <c r="F5" s="3837"/>
      <c r="G5" s="3834"/>
      <c r="H5" s="3851" t="s">
        <v>7</v>
      </c>
      <c r="I5" s="3853" t="s">
        <v>8</v>
      </c>
      <c r="J5" s="3853"/>
      <c r="K5" s="3854" t="s">
        <v>161</v>
      </c>
      <c r="L5" s="3843"/>
      <c r="M5" s="3846"/>
      <c r="N5" s="3855" t="s">
        <v>32</v>
      </c>
      <c r="O5" s="3857" t="s">
        <v>9</v>
      </c>
      <c r="P5" s="3857"/>
      <c r="Q5" s="3858"/>
      <c r="R5" s="978"/>
      <c r="S5" s="978"/>
      <c r="T5" s="978"/>
      <c r="U5" s="978"/>
      <c r="V5" s="978"/>
      <c r="W5" s="978"/>
    </row>
    <row r="6" spans="1:23" ht="133.15" customHeight="1" thickBot="1">
      <c r="A6" s="3826"/>
      <c r="B6" s="3829"/>
      <c r="C6" s="3829"/>
      <c r="D6" s="3832"/>
      <c r="E6" s="3835"/>
      <c r="F6" s="3838"/>
      <c r="G6" s="3835"/>
      <c r="H6" s="3852"/>
      <c r="I6" s="1431" t="s">
        <v>7</v>
      </c>
      <c r="J6" s="1431" t="s">
        <v>10</v>
      </c>
      <c r="K6" s="3844"/>
      <c r="L6" s="3844"/>
      <c r="M6" s="3847"/>
      <c r="N6" s="3856"/>
      <c r="O6" s="1432" t="s">
        <v>233</v>
      </c>
      <c r="P6" s="1432" t="s">
        <v>261</v>
      </c>
      <c r="Q6" s="1433" t="s">
        <v>326</v>
      </c>
      <c r="R6" s="978"/>
      <c r="S6" s="978"/>
      <c r="T6" s="978"/>
      <c r="U6" s="978"/>
      <c r="V6" s="978"/>
      <c r="W6" s="978"/>
    </row>
    <row r="7" spans="1:23" ht="13.5" thickBot="1">
      <c r="A7" s="1434" t="s">
        <v>11</v>
      </c>
      <c r="B7" s="3860" t="s">
        <v>973</v>
      </c>
      <c r="C7" s="3861"/>
      <c r="D7" s="3861"/>
      <c r="E7" s="3861"/>
      <c r="F7" s="3861"/>
      <c r="G7" s="3861"/>
      <c r="H7" s="3861"/>
      <c r="I7" s="3861"/>
      <c r="J7" s="3861"/>
      <c r="K7" s="3861"/>
      <c r="L7" s="3861"/>
      <c r="M7" s="3861"/>
      <c r="N7" s="3861"/>
      <c r="O7" s="3861"/>
      <c r="P7" s="3861"/>
      <c r="Q7" s="3862"/>
      <c r="R7" s="978"/>
      <c r="S7" s="978"/>
      <c r="T7" s="978"/>
      <c r="U7" s="978"/>
      <c r="V7" s="978"/>
      <c r="W7" s="978"/>
    </row>
    <row r="8" spans="1:23" ht="13.5" thickBot="1">
      <c r="A8" s="1435" t="s">
        <v>11</v>
      </c>
      <c r="B8" s="1436" t="s">
        <v>11</v>
      </c>
      <c r="C8" s="3863" t="s">
        <v>974</v>
      </c>
      <c r="D8" s="3864"/>
      <c r="E8" s="3864"/>
      <c r="F8" s="3864"/>
      <c r="G8" s="3864"/>
      <c r="H8" s="3864"/>
      <c r="I8" s="3864"/>
      <c r="J8" s="3864"/>
      <c r="K8" s="3864"/>
      <c r="L8" s="3864"/>
      <c r="M8" s="3864"/>
      <c r="N8" s="3864"/>
      <c r="O8" s="3864"/>
      <c r="P8" s="3864"/>
      <c r="Q8" s="3865"/>
      <c r="R8" s="978"/>
      <c r="S8" s="978"/>
      <c r="T8" s="978"/>
      <c r="U8" s="978"/>
      <c r="V8" s="978"/>
      <c r="W8" s="978"/>
    </row>
    <row r="9" spans="1:23" ht="51.75" thickBot="1">
      <c r="A9" s="1437"/>
      <c r="B9" s="1438"/>
      <c r="C9" s="1439"/>
      <c r="D9" s="1440"/>
      <c r="E9" s="1440"/>
      <c r="F9" s="1440"/>
      <c r="G9" s="1440"/>
      <c r="H9" s="1440"/>
      <c r="I9" s="1440"/>
      <c r="J9" s="1440"/>
      <c r="K9" s="1440"/>
      <c r="L9" s="1440"/>
      <c r="M9" s="1440"/>
      <c r="N9" s="1441" t="s">
        <v>975</v>
      </c>
      <c r="O9" s="1442">
        <v>20</v>
      </c>
      <c r="P9" s="1442">
        <v>25</v>
      </c>
      <c r="Q9" s="1443">
        <v>30</v>
      </c>
      <c r="R9" s="978"/>
      <c r="S9" s="978"/>
      <c r="T9" s="978"/>
      <c r="U9" s="978"/>
      <c r="V9" s="978"/>
      <c r="W9" s="978"/>
    </row>
    <row r="10" spans="1:23" ht="51">
      <c r="A10" s="3866" t="s">
        <v>11</v>
      </c>
      <c r="B10" s="3868" t="s">
        <v>11</v>
      </c>
      <c r="C10" s="3870" t="s">
        <v>53</v>
      </c>
      <c r="D10" s="3871" t="s">
        <v>976</v>
      </c>
      <c r="E10" s="3873" t="s">
        <v>977</v>
      </c>
      <c r="F10" s="3875" t="s">
        <v>66</v>
      </c>
      <c r="G10" s="3876" t="s">
        <v>36</v>
      </c>
      <c r="H10" s="3877">
        <v>24</v>
      </c>
      <c r="I10" s="3877">
        <v>24</v>
      </c>
      <c r="J10" s="3877">
        <v>0</v>
      </c>
      <c r="K10" s="3877">
        <v>0</v>
      </c>
      <c r="L10" s="3877">
        <v>25</v>
      </c>
      <c r="M10" s="3877">
        <v>30</v>
      </c>
      <c r="N10" s="1444" t="s">
        <v>978</v>
      </c>
      <c r="O10" s="1445">
        <v>13</v>
      </c>
      <c r="P10" s="1445">
        <v>15</v>
      </c>
      <c r="Q10" s="1446">
        <v>17</v>
      </c>
      <c r="R10" s="978"/>
      <c r="S10" s="978"/>
      <c r="T10" s="978"/>
      <c r="U10" s="978"/>
      <c r="V10" s="978"/>
      <c r="W10" s="978"/>
    </row>
    <row r="11" spans="1:23" ht="51">
      <c r="A11" s="3867"/>
      <c r="B11" s="3869"/>
      <c r="C11" s="3869"/>
      <c r="D11" s="3872"/>
      <c r="E11" s="3874"/>
      <c r="F11" s="3876"/>
      <c r="G11" s="3876"/>
      <c r="H11" s="3878"/>
      <c r="I11" s="3878"/>
      <c r="J11" s="3878"/>
      <c r="K11" s="3878"/>
      <c r="L11" s="3878"/>
      <c r="M11" s="3878"/>
      <c r="N11" s="1441" t="s">
        <v>979</v>
      </c>
      <c r="O11" s="1447">
        <v>1</v>
      </c>
      <c r="P11" s="1447">
        <v>1</v>
      </c>
      <c r="Q11" s="1443">
        <v>1</v>
      </c>
      <c r="R11" s="978"/>
      <c r="S11" s="978"/>
      <c r="T11" s="1448"/>
      <c r="U11" s="978"/>
      <c r="V11" s="978"/>
      <c r="W11" s="978"/>
    </row>
    <row r="12" spans="1:23" ht="51">
      <c r="A12" s="3867"/>
      <c r="B12" s="3869"/>
      <c r="C12" s="3869"/>
      <c r="D12" s="3872"/>
      <c r="E12" s="3874"/>
      <c r="F12" s="3876"/>
      <c r="G12" s="3876"/>
      <c r="H12" s="3878"/>
      <c r="I12" s="3878"/>
      <c r="J12" s="3878"/>
      <c r="K12" s="3878"/>
      <c r="L12" s="3878"/>
      <c r="M12" s="3878"/>
      <c r="N12" s="1449" t="s">
        <v>980</v>
      </c>
      <c r="O12" s="1442">
        <v>1</v>
      </c>
      <c r="P12" s="1442">
        <v>1</v>
      </c>
      <c r="Q12" s="1443">
        <v>1</v>
      </c>
      <c r="R12" s="978"/>
      <c r="S12" s="978"/>
      <c r="T12" s="1448"/>
      <c r="U12" s="978"/>
      <c r="V12" s="978"/>
      <c r="W12" s="978"/>
    </row>
    <row r="13" spans="1:23" ht="38.25">
      <c r="A13" s="3867"/>
      <c r="B13" s="3869"/>
      <c r="C13" s="3869"/>
      <c r="D13" s="3872"/>
      <c r="E13" s="3874"/>
      <c r="F13" s="3876"/>
      <c r="G13" s="3876"/>
      <c r="H13" s="3878"/>
      <c r="I13" s="3878"/>
      <c r="J13" s="3878"/>
      <c r="K13" s="3878"/>
      <c r="L13" s="3878"/>
      <c r="M13" s="3878"/>
      <c r="N13" s="1441" t="s">
        <v>981</v>
      </c>
      <c r="O13" s="1442">
        <v>20</v>
      </c>
      <c r="P13" s="1442">
        <v>25</v>
      </c>
      <c r="Q13" s="1443">
        <v>30</v>
      </c>
      <c r="R13" s="978"/>
      <c r="S13" s="978"/>
      <c r="T13" s="1448"/>
      <c r="U13" s="978"/>
      <c r="V13" s="978"/>
      <c r="W13" s="978"/>
    </row>
    <row r="14" spans="1:23" ht="38.25">
      <c r="A14" s="3867"/>
      <c r="B14" s="3869"/>
      <c r="C14" s="3869"/>
      <c r="D14" s="3872"/>
      <c r="E14" s="3874"/>
      <c r="F14" s="3876"/>
      <c r="G14" s="3876"/>
      <c r="H14" s="3878"/>
      <c r="I14" s="3878"/>
      <c r="J14" s="3878"/>
      <c r="K14" s="3878"/>
      <c r="L14" s="3878"/>
      <c r="M14" s="3878"/>
      <c r="N14" s="1441" t="s">
        <v>982</v>
      </c>
      <c r="O14" s="1442">
        <v>1000</v>
      </c>
      <c r="P14" s="1442">
        <v>1200</v>
      </c>
      <c r="Q14" s="1443">
        <v>1500</v>
      </c>
      <c r="R14" s="978"/>
      <c r="S14" s="978"/>
      <c r="T14" s="1448"/>
      <c r="U14" s="978"/>
      <c r="V14" s="978"/>
      <c r="W14" s="978"/>
    </row>
    <row r="15" spans="1:23" ht="25.5">
      <c r="A15" s="3867"/>
      <c r="B15" s="3869"/>
      <c r="C15" s="3869"/>
      <c r="D15" s="3872"/>
      <c r="E15" s="3874"/>
      <c r="F15" s="3876"/>
      <c r="G15" s="3876"/>
      <c r="H15" s="3878"/>
      <c r="I15" s="3878"/>
      <c r="J15" s="3878"/>
      <c r="K15" s="3878"/>
      <c r="L15" s="3878"/>
      <c r="M15" s="3878"/>
      <c r="N15" s="1450" t="s">
        <v>983</v>
      </c>
      <c r="O15" s="1451">
        <v>2</v>
      </c>
      <c r="P15" s="1452">
        <v>2</v>
      </c>
      <c r="Q15" s="1453">
        <v>2</v>
      </c>
      <c r="R15" s="978"/>
      <c r="S15" s="978"/>
      <c r="T15" s="1448"/>
      <c r="U15" s="978"/>
      <c r="V15" s="978"/>
      <c r="W15" s="978"/>
    </row>
    <row r="16" spans="1:23" ht="38.25">
      <c r="A16" s="3867"/>
      <c r="B16" s="3869"/>
      <c r="C16" s="3869"/>
      <c r="D16" s="3872"/>
      <c r="E16" s="3874"/>
      <c r="F16" s="3876"/>
      <c r="G16" s="3876"/>
      <c r="H16" s="3878"/>
      <c r="I16" s="3878"/>
      <c r="J16" s="3878"/>
      <c r="K16" s="3878"/>
      <c r="L16" s="3878"/>
      <c r="M16" s="3878"/>
      <c r="N16" s="1454" t="s">
        <v>984</v>
      </c>
      <c r="O16" s="1455" t="s">
        <v>748</v>
      </c>
      <c r="P16" s="1455" t="s">
        <v>748</v>
      </c>
      <c r="Q16" s="1456" t="s">
        <v>748</v>
      </c>
      <c r="R16" s="978"/>
      <c r="S16" s="978"/>
      <c r="T16" s="1448"/>
      <c r="U16" s="978"/>
      <c r="V16" s="978"/>
      <c r="W16" s="978"/>
    </row>
    <row r="17" spans="1:23" ht="25.5">
      <c r="A17" s="3867"/>
      <c r="B17" s="3869"/>
      <c r="C17" s="3869"/>
      <c r="D17" s="3872"/>
      <c r="E17" s="3874"/>
      <c r="F17" s="3876"/>
      <c r="G17" s="3876"/>
      <c r="H17" s="3878"/>
      <c r="I17" s="3878"/>
      <c r="J17" s="3878"/>
      <c r="K17" s="3878"/>
      <c r="L17" s="3878"/>
      <c r="M17" s="3878"/>
      <c r="N17" s="1454" t="s">
        <v>985</v>
      </c>
      <c r="O17" s="1455" t="s">
        <v>56</v>
      </c>
      <c r="P17" s="1455" t="s">
        <v>163</v>
      </c>
      <c r="Q17" s="1456" t="s">
        <v>872</v>
      </c>
      <c r="R17" s="978"/>
      <c r="S17" s="978"/>
      <c r="T17" s="1448"/>
      <c r="U17" s="978"/>
      <c r="V17" s="978"/>
      <c r="W17" s="978"/>
    </row>
    <row r="18" spans="1:23" ht="25.5">
      <c r="A18" s="3867"/>
      <c r="B18" s="3869"/>
      <c r="C18" s="3869"/>
      <c r="D18" s="3872"/>
      <c r="E18" s="3874"/>
      <c r="F18" s="3876"/>
      <c r="G18" s="3876"/>
      <c r="H18" s="3878"/>
      <c r="I18" s="3878"/>
      <c r="J18" s="3878"/>
      <c r="K18" s="3878"/>
      <c r="L18" s="3878"/>
      <c r="M18" s="3878"/>
      <c r="N18" s="1454" t="s">
        <v>986</v>
      </c>
      <c r="O18" s="1455" t="s">
        <v>748</v>
      </c>
      <c r="P18" s="1455" t="s">
        <v>585</v>
      </c>
      <c r="Q18" s="1456" t="s">
        <v>586</v>
      </c>
      <c r="R18" s="978"/>
      <c r="S18" s="978"/>
      <c r="T18" s="1448"/>
      <c r="U18" s="978"/>
      <c r="V18" s="978"/>
      <c r="W18" s="978"/>
    </row>
    <row r="19" spans="1:23" ht="51">
      <c r="A19" s="3867"/>
      <c r="B19" s="3869"/>
      <c r="C19" s="3869"/>
      <c r="D19" s="3872"/>
      <c r="E19" s="3874"/>
      <c r="F19" s="3876"/>
      <c r="G19" s="3876"/>
      <c r="H19" s="3878"/>
      <c r="I19" s="3878"/>
      <c r="J19" s="3878"/>
      <c r="K19" s="3878"/>
      <c r="L19" s="3878"/>
      <c r="M19" s="3878"/>
      <c r="N19" s="1454" t="s">
        <v>987</v>
      </c>
      <c r="O19" s="1455" t="s">
        <v>158</v>
      </c>
      <c r="P19" s="1455" t="s">
        <v>748</v>
      </c>
      <c r="Q19" s="1456" t="s">
        <v>748</v>
      </c>
      <c r="R19" s="978"/>
      <c r="S19" s="978"/>
      <c r="T19" s="1448"/>
      <c r="U19" s="978"/>
      <c r="V19" s="978"/>
      <c r="W19" s="978"/>
    </row>
    <row r="20" spans="1:23" ht="38.25">
      <c r="A20" s="3867"/>
      <c r="B20" s="3869"/>
      <c r="C20" s="3869"/>
      <c r="D20" s="3872"/>
      <c r="E20" s="3874"/>
      <c r="F20" s="3876"/>
      <c r="G20" s="3876"/>
      <c r="H20" s="3878"/>
      <c r="I20" s="3878"/>
      <c r="J20" s="3878"/>
      <c r="K20" s="3878"/>
      <c r="L20" s="3878"/>
      <c r="M20" s="3878"/>
      <c r="N20" s="1441" t="s">
        <v>988</v>
      </c>
      <c r="O20" s="1457" t="s">
        <v>951</v>
      </c>
      <c r="P20" s="1457" t="s">
        <v>785</v>
      </c>
      <c r="Q20" s="1458" t="s">
        <v>204</v>
      </c>
      <c r="R20" s="978"/>
      <c r="S20" s="978"/>
      <c r="T20" s="1448"/>
      <c r="U20" s="978"/>
      <c r="V20" s="978"/>
      <c r="W20" s="978"/>
    </row>
    <row r="21" spans="1:23" ht="13.5" thickBot="1">
      <c r="A21" s="1459"/>
      <c r="B21" s="1460"/>
      <c r="C21" s="1461"/>
      <c r="D21" s="1462"/>
      <c r="E21" s="1463"/>
      <c r="F21" s="1464"/>
      <c r="G21" s="1465" t="s">
        <v>36</v>
      </c>
      <c r="H21" s="1466">
        <v>24</v>
      </c>
      <c r="I21" s="1466">
        <v>24</v>
      </c>
      <c r="J21" s="1466">
        <f>J10*1</f>
        <v>0</v>
      </c>
      <c r="K21" s="1467">
        <f>K10*1</f>
        <v>0</v>
      </c>
      <c r="L21" s="1467">
        <f>L10*1</f>
        <v>25</v>
      </c>
      <c r="M21" s="1467">
        <f>M10*1</f>
        <v>30</v>
      </c>
      <c r="N21" s="1468"/>
      <c r="O21" s="1469"/>
      <c r="P21" s="1469"/>
      <c r="Q21" s="1470"/>
      <c r="R21" s="978"/>
      <c r="S21" s="978"/>
      <c r="T21" s="1448"/>
      <c r="U21" s="978"/>
      <c r="V21" s="978"/>
      <c r="W21" s="978"/>
    </row>
    <row r="22" spans="1:23" ht="25.5">
      <c r="A22" s="3879" t="s">
        <v>11</v>
      </c>
      <c r="B22" s="3882" t="s">
        <v>11</v>
      </c>
      <c r="C22" s="3884" t="s">
        <v>37</v>
      </c>
      <c r="D22" s="3886" t="s">
        <v>989</v>
      </c>
      <c r="E22" s="3889" t="s">
        <v>40</v>
      </c>
      <c r="F22" s="3898" t="s">
        <v>990</v>
      </c>
      <c r="G22" s="3900" t="s">
        <v>36</v>
      </c>
      <c r="H22" s="3891">
        <v>0</v>
      </c>
      <c r="I22" s="3891">
        <v>0</v>
      </c>
      <c r="J22" s="3891">
        <v>0</v>
      </c>
      <c r="K22" s="3891">
        <v>0</v>
      </c>
      <c r="L22" s="3891">
        <v>10</v>
      </c>
      <c r="M22" s="3891">
        <v>15</v>
      </c>
      <c r="N22" s="1471" t="s">
        <v>991</v>
      </c>
      <c r="O22" s="1472">
        <v>1</v>
      </c>
      <c r="P22" s="1472">
        <v>2</v>
      </c>
      <c r="Q22" s="1473">
        <v>3</v>
      </c>
      <c r="R22" s="978"/>
      <c r="S22" s="978"/>
      <c r="T22" s="1448"/>
      <c r="U22" s="978"/>
      <c r="V22" s="978"/>
      <c r="W22" s="978"/>
    </row>
    <row r="23" spans="1:23" ht="25.5">
      <c r="A23" s="3880"/>
      <c r="B23" s="3868"/>
      <c r="C23" s="3870"/>
      <c r="D23" s="3887"/>
      <c r="E23" s="3873"/>
      <c r="F23" s="3875"/>
      <c r="G23" s="3876"/>
      <c r="H23" s="3892"/>
      <c r="I23" s="3892"/>
      <c r="J23" s="3892"/>
      <c r="K23" s="3892"/>
      <c r="L23" s="3892"/>
      <c r="M23" s="3892"/>
      <c r="N23" s="1474" t="s">
        <v>992</v>
      </c>
      <c r="O23" s="1475">
        <v>1</v>
      </c>
      <c r="P23" s="1475">
        <v>1</v>
      </c>
      <c r="Q23" s="1476">
        <v>1</v>
      </c>
      <c r="R23" s="978"/>
      <c r="S23" s="978"/>
      <c r="T23" s="1448"/>
      <c r="U23" s="978"/>
      <c r="V23" s="978"/>
      <c r="W23" s="978"/>
    </row>
    <row r="24" spans="1:23" ht="25.5">
      <c r="A24" s="3880"/>
      <c r="B24" s="3868"/>
      <c r="C24" s="3870"/>
      <c r="D24" s="3887"/>
      <c r="E24" s="3873"/>
      <c r="F24" s="3875"/>
      <c r="G24" s="3876"/>
      <c r="H24" s="3892"/>
      <c r="I24" s="3892"/>
      <c r="J24" s="3892"/>
      <c r="K24" s="3892"/>
      <c r="L24" s="3892"/>
      <c r="M24" s="3892"/>
      <c r="N24" s="1474" t="s">
        <v>993</v>
      </c>
      <c r="O24" s="1475">
        <v>1</v>
      </c>
      <c r="P24" s="1475">
        <v>2</v>
      </c>
      <c r="Q24" s="1476">
        <v>2</v>
      </c>
      <c r="R24" s="978"/>
      <c r="S24" s="978"/>
      <c r="T24" s="1448"/>
      <c r="U24" s="978"/>
      <c r="V24" s="978"/>
      <c r="W24" s="978"/>
    </row>
    <row r="25" spans="1:23" ht="39" thickBot="1">
      <c r="A25" s="3881"/>
      <c r="B25" s="3883"/>
      <c r="C25" s="3885"/>
      <c r="D25" s="3888"/>
      <c r="E25" s="3890"/>
      <c r="F25" s="3899"/>
      <c r="G25" s="3895"/>
      <c r="H25" s="3893"/>
      <c r="I25" s="3893"/>
      <c r="J25" s="3893"/>
      <c r="K25" s="3893"/>
      <c r="L25" s="3893"/>
      <c r="M25" s="3893"/>
      <c r="N25" s="1477" t="s">
        <v>994</v>
      </c>
      <c r="O25" s="1478">
        <v>400</v>
      </c>
      <c r="P25" s="1478">
        <v>500</v>
      </c>
      <c r="Q25" s="1479">
        <v>600</v>
      </c>
      <c r="R25" s="978"/>
      <c r="S25" s="978"/>
      <c r="T25" s="1448"/>
      <c r="U25" s="978"/>
      <c r="V25" s="978"/>
      <c r="W25" s="978"/>
    </row>
    <row r="26" spans="1:23" ht="13.5" thickBot="1">
      <c r="A26" s="1480"/>
      <c r="B26" s="1481"/>
      <c r="C26" s="1482"/>
      <c r="D26" s="1483"/>
      <c r="E26" s="1484"/>
      <c r="F26" s="880"/>
      <c r="G26" s="1485" t="s">
        <v>36</v>
      </c>
      <c r="H26" s="1486">
        <f>I26+K26</f>
        <v>0</v>
      </c>
      <c r="I26" s="1486">
        <f>I14*1</f>
        <v>0</v>
      </c>
      <c r="J26" s="1486">
        <f>J14*1</f>
        <v>0</v>
      </c>
      <c r="K26" s="1486">
        <f>K14*1</f>
        <v>0</v>
      </c>
      <c r="L26" s="1486">
        <v>10</v>
      </c>
      <c r="M26" s="1486">
        <v>15</v>
      </c>
      <c r="N26" s="1487"/>
      <c r="O26" s="1488"/>
      <c r="P26" s="1488"/>
      <c r="Q26" s="1489"/>
      <c r="R26" s="978"/>
      <c r="S26" s="978"/>
      <c r="T26" s="1448"/>
      <c r="U26" s="978"/>
      <c r="V26" s="978"/>
      <c r="W26" s="978"/>
    </row>
    <row r="27" spans="1:23" ht="26.25" thickBot="1">
      <c r="A27" s="3879" t="s">
        <v>11</v>
      </c>
      <c r="B27" s="3882" t="s">
        <v>11</v>
      </c>
      <c r="C27" s="3884" t="s">
        <v>54</v>
      </c>
      <c r="D27" s="3896" t="s">
        <v>995</v>
      </c>
      <c r="E27" s="1490">
        <v>288724610</v>
      </c>
      <c r="F27" s="1491">
        <v>0</v>
      </c>
      <c r="G27" s="1492" t="s">
        <v>36</v>
      </c>
      <c r="H27" s="1492">
        <v>6</v>
      </c>
      <c r="I27" s="1492">
        <v>6</v>
      </c>
      <c r="J27" s="1492">
        <v>0</v>
      </c>
      <c r="K27" s="1492">
        <v>0</v>
      </c>
      <c r="L27" s="1492">
        <v>10</v>
      </c>
      <c r="M27" s="1492">
        <v>12</v>
      </c>
      <c r="N27" s="1493" t="s">
        <v>996</v>
      </c>
      <c r="O27" s="1494">
        <v>10</v>
      </c>
      <c r="P27" s="1495">
        <v>15</v>
      </c>
      <c r="Q27" s="1494">
        <v>20</v>
      </c>
      <c r="R27" s="978"/>
      <c r="S27" s="978"/>
      <c r="T27" s="1448"/>
      <c r="U27" s="978"/>
      <c r="V27" s="978"/>
      <c r="W27" s="978"/>
    </row>
    <row r="28" spans="1:23" ht="26.25" thickBot="1">
      <c r="A28" s="3894"/>
      <c r="B28" s="3895"/>
      <c r="C28" s="3895"/>
      <c r="D28" s="3897"/>
      <c r="E28" s="1496"/>
      <c r="F28" s="1497"/>
      <c r="G28" s="1497"/>
      <c r="H28" s="1498"/>
      <c r="I28" s="1498"/>
      <c r="J28" s="1498"/>
      <c r="K28" s="1498"/>
      <c r="L28" s="1498"/>
      <c r="M28" s="1498"/>
      <c r="N28" s="1499" t="s">
        <v>997</v>
      </c>
      <c r="O28" s="1500">
        <v>5</v>
      </c>
      <c r="P28" s="1501">
        <v>10</v>
      </c>
      <c r="Q28" s="1500">
        <v>15</v>
      </c>
      <c r="R28" s="978"/>
      <c r="S28" s="978"/>
      <c r="T28" s="1448"/>
      <c r="U28" s="978"/>
      <c r="V28" s="978"/>
      <c r="W28" s="978"/>
    </row>
    <row r="29" spans="1:23" ht="13.5" thickBot="1">
      <c r="A29" s="873"/>
      <c r="B29" s="1502"/>
      <c r="C29" s="1503"/>
      <c r="D29" s="1423"/>
      <c r="E29" s="1504"/>
      <c r="F29" s="1505"/>
      <c r="G29" s="1506" t="s">
        <v>36</v>
      </c>
      <c r="H29" s="1507">
        <v>6</v>
      </c>
      <c r="I29" s="1507">
        <v>6</v>
      </c>
      <c r="J29" s="1507">
        <f>J22*1</f>
        <v>0</v>
      </c>
      <c r="K29" s="1507">
        <f>K22*1</f>
        <v>0</v>
      </c>
      <c r="L29" s="1507">
        <f>L22*1</f>
        <v>10</v>
      </c>
      <c r="M29" s="1507">
        <v>12</v>
      </c>
      <c r="N29" s="1508"/>
      <c r="O29" s="1509"/>
      <c r="P29" s="1509"/>
      <c r="Q29" s="1510"/>
      <c r="R29" s="408"/>
      <c r="S29" s="408"/>
      <c r="T29" s="1511"/>
      <c r="U29" s="408"/>
      <c r="V29" s="408"/>
      <c r="W29" s="408"/>
    </row>
    <row r="30" spans="1:23" ht="13.5" thickBot="1">
      <c r="A30" s="873" t="s">
        <v>11</v>
      </c>
      <c r="B30" s="1502" t="s">
        <v>11</v>
      </c>
      <c r="C30" s="2974" t="s">
        <v>14</v>
      </c>
      <c r="D30" s="2975"/>
      <c r="E30" s="2975"/>
      <c r="F30" s="2975"/>
      <c r="G30" s="3901"/>
      <c r="H30" s="1512">
        <f t="shared" ref="H30:M30" si="0">H21+H29+H26</f>
        <v>30</v>
      </c>
      <c r="I30" s="1512">
        <f t="shared" si="0"/>
        <v>30</v>
      </c>
      <c r="J30" s="1512">
        <f t="shared" si="0"/>
        <v>0</v>
      </c>
      <c r="K30" s="1512">
        <f t="shared" si="0"/>
        <v>0</v>
      </c>
      <c r="L30" s="1512">
        <f t="shared" si="0"/>
        <v>45</v>
      </c>
      <c r="M30" s="1512">
        <f t="shared" si="0"/>
        <v>57</v>
      </c>
      <c r="N30" s="1513"/>
      <c r="O30" s="1514"/>
      <c r="P30" s="1514"/>
      <c r="Q30" s="1515"/>
      <c r="R30" s="857"/>
      <c r="S30" s="857"/>
      <c r="T30" s="857"/>
      <c r="U30" s="857"/>
      <c r="V30" s="857"/>
      <c r="W30" s="857"/>
    </row>
    <row r="31" spans="1:23" ht="13.5" thickBot="1">
      <c r="A31" s="933" t="s">
        <v>11</v>
      </c>
      <c r="B31" s="1516" t="s">
        <v>34</v>
      </c>
      <c r="C31" s="3902" t="s">
        <v>998</v>
      </c>
      <c r="D31" s="3903"/>
      <c r="E31" s="3903"/>
      <c r="F31" s="3903"/>
      <c r="G31" s="3903"/>
      <c r="H31" s="3903"/>
      <c r="I31" s="3903"/>
      <c r="J31" s="3903"/>
      <c r="K31" s="3903"/>
      <c r="L31" s="3903"/>
      <c r="M31" s="3903"/>
      <c r="N31" s="3903"/>
      <c r="O31" s="3903"/>
      <c r="P31" s="3903"/>
      <c r="Q31" s="3904"/>
      <c r="R31" s="857"/>
      <c r="S31" s="857"/>
      <c r="T31" s="857"/>
      <c r="U31" s="857"/>
      <c r="V31" s="857"/>
      <c r="W31" s="857"/>
    </row>
    <row r="32" spans="1:23" ht="43.9" customHeight="1" thickBot="1">
      <c r="A32" s="837"/>
      <c r="B32" s="1517"/>
      <c r="C32" s="1518"/>
      <c r="D32" s="1519"/>
      <c r="E32" s="1519"/>
      <c r="F32" s="1519"/>
      <c r="G32" s="1519"/>
      <c r="H32" s="1519"/>
      <c r="I32" s="1519"/>
      <c r="J32" s="1519"/>
      <c r="K32" s="1519"/>
      <c r="L32" s="1519"/>
      <c r="M32" s="1519"/>
      <c r="N32" s="1520" t="s">
        <v>999</v>
      </c>
      <c r="O32" s="1521">
        <v>3</v>
      </c>
      <c r="P32" s="1522">
        <v>5</v>
      </c>
      <c r="Q32" s="1523">
        <v>8</v>
      </c>
      <c r="R32" s="857"/>
      <c r="S32" s="857"/>
      <c r="T32" s="857"/>
      <c r="U32" s="857"/>
      <c r="V32" s="857"/>
      <c r="W32" s="857"/>
    </row>
    <row r="33" spans="1:23" ht="38.25">
      <c r="A33" s="1524" t="s">
        <v>11</v>
      </c>
      <c r="B33" s="1525" t="s">
        <v>34</v>
      </c>
      <c r="C33" s="1526" t="s">
        <v>11</v>
      </c>
      <c r="D33" s="1527" t="s">
        <v>1000</v>
      </c>
      <c r="E33" s="3905" t="s">
        <v>40</v>
      </c>
      <c r="F33" s="3908" t="s">
        <v>66</v>
      </c>
      <c r="G33" s="3911" t="s">
        <v>36</v>
      </c>
      <c r="H33" s="3914">
        <f>I33+K33</f>
        <v>17</v>
      </c>
      <c r="I33" s="3914">
        <v>17</v>
      </c>
      <c r="J33" s="3914">
        <v>0</v>
      </c>
      <c r="K33" s="3914">
        <v>0</v>
      </c>
      <c r="L33" s="3914">
        <v>24</v>
      </c>
      <c r="M33" s="3914">
        <v>30</v>
      </c>
      <c r="N33" s="1528" t="s">
        <v>999</v>
      </c>
      <c r="O33" s="1529">
        <v>20</v>
      </c>
      <c r="P33" s="1529">
        <v>25</v>
      </c>
      <c r="Q33" s="1530">
        <v>30</v>
      </c>
      <c r="R33" s="1531"/>
      <c r="S33" s="1531"/>
      <c r="T33" s="1531"/>
      <c r="U33" s="1531"/>
      <c r="V33" s="1531"/>
      <c r="W33" s="1531"/>
    </row>
    <row r="34" spans="1:23">
      <c r="A34" s="1532"/>
      <c r="B34" s="1533"/>
      <c r="C34" s="1534"/>
      <c r="D34" s="1535"/>
      <c r="E34" s="3906"/>
      <c r="F34" s="3909"/>
      <c r="G34" s="3912"/>
      <c r="H34" s="3915"/>
      <c r="I34" s="3915"/>
      <c r="J34" s="3915"/>
      <c r="K34" s="3915"/>
      <c r="L34" s="3915"/>
      <c r="M34" s="3915"/>
      <c r="N34" s="1536" t="s">
        <v>1001</v>
      </c>
      <c r="O34" s="1521">
        <v>10</v>
      </c>
      <c r="P34" s="1521">
        <v>15</v>
      </c>
      <c r="Q34" s="1523">
        <v>20</v>
      </c>
      <c r="R34" s="1531"/>
      <c r="S34" s="1531"/>
      <c r="T34" s="1531"/>
      <c r="U34" s="1531"/>
      <c r="V34" s="1531"/>
      <c r="W34" s="1531"/>
    </row>
    <row r="35" spans="1:23" ht="26.25" thickBot="1">
      <c r="A35" s="1537"/>
      <c r="B35" s="1538"/>
      <c r="C35" s="1539"/>
      <c r="D35" s="1540"/>
      <c r="E35" s="3907"/>
      <c r="F35" s="3910"/>
      <c r="G35" s="3913"/>
      <c r="H35" s="3916"/>
      <c r="I35" s="3916"/>
      <c r="J35" s="3916"/>
      <c r="K35" s="3916"/>
      <c r="L35" s="3916"/>
      <c r="M35" s="3916"/>
      <c r="N35" s="1508" t="s">
        <v>1002</v>
      </c>
      <c r="O35" s="1509">
        <v>15</v>
      </c>
      <c r="P35" s="1509">
        <v>20</v>
      </c>
      <c r="Q35" s="1510">
        <v>25</v>
      </c>
      <c r="R35" s="1531"/>
      <c r="S35" s="1531"/>
      <c r="T35" s="1541"/>
      <c r="U35" s="1531"/>
      <c r="V35" s="1531"/>
      <c r="W35" s="1531"/>
    </row>
    <row r="36" spans="1:23" ht="26.25" thickBot="1">
      <c r="A36" s="1542" t="s">
        <v>11</v>
      </c>
      <c r="B36" s="1543" t="s">
        <v>34</v>
      </c>
      <c r="C36" s="1544" t="s">
        <v>37</v>
      </c>
      <c r="D36" s="1545" t="s">
        <v>1003</v>
      </c>
      <c r="E36" s="1546">
        <v>288724610</v>
      </c>
      <c r="F36" s="1547">
        <v>0</v>
      </c>
      <c r="G36" s="1633" t="s">
        <v>36</v>
      </c>
      <c r="H36" s="1634">
        <f>I36+K36</f>
        <v>2.2999999999999998</v>
      </c>
      <c r="I36" s="1634">
        <v>2.2999999999999998</v>
      </c>
      <c r="J36" s="1548">
        <v>0</v>
      </c>
      <c r="K36" s="1548">
        <v>0</v>
      </c>
      <c r="L36" s="1548">
        <v>10</v>
      </c>
      <c r="M36" s="1548">
        <v>15</v>
      </c>
      <c r="N36" s="1549" t="s">
        <v>1004</v>
      </c>
      <c r="O36" s="1547">
        <v>10</v>
      </c>
      <c r="P36" s="1547">
        <v>11</v>
      </c>
      <c r="Q36" s="1550">
        <v>12</v>
      </c>
      <c r="R36" s="1531"/>
      <c r="S36" s="1531"/>
      <c r="T36" s="1541"/>
      <c r="U36" s="1531"/>
      <c r="V36" s="1531"/>
      <c r="W36" s="1531"/>
    </row>
    <row r="37" spans="1:23" ht="25.5">
      <c r="A37" s="1551" t="s">
        <v>11</v>
      </c>
      <c r="B37" s="1552" t="s">
        <v>34</v>
      </c>
      <c r="C37" s="1553" t="s">
        <v>54</v>
      </c>
      <c r="D37" s="3923" t="s">
        <v>1005</v>
      </c>
      <c r="E37" s="3925">
        <v>288724610</v>
      </c>
      <c r="F37" s="3927">
        <v>0</v>
      </c>
      <c r="G37" s="3929" t="s">
        <v>36</v>
      </c>
      <c r="H37" s="3931">
        <v>3.7</v>
      </c>
      <c r="I37" s="3931">
        <v>3.7</v>
      </c>
      <c r="J37" s="3933"/>
      <c r="K37" s="3933">
        <v>0</v>
      </c>
      <c r="L37" s="3933">
        <v>2</v>
      </c>
      <c r="M37" s="3933">
        <v>2</v>
      </c>
      <c r="N37" s="1528" t="s">
        <v>1006</v>
      </c>
      <c r="O37" s="1529">
        <v>15</v>
      </c>
      <c r="P37" s="1529">
        <v>30</v>
      </c>
      <c r="Q37" s="1530">
        <v>40</v>
      </c>
      <c r="R37" s="1531"/>
      <c r="S37" s="1531"/>
      <c r="T37" s="1541"/>
      <c r="U37" s="1531"/>
      <c r="V37" s="1531"/>
      <c r="W37" s="1531"/>
    </row>
    <row r="38" spans="1:23" ht="26.25" thickBot="1">
      <c r="A38" s="1554"/>
      <c r="B38" s="1555"/>
      <c r="C38" s="1556"/>
      <c r="D38" s="3924"/>
      <c r="E38" s="3926"/>
      <c r="F38" s="3928"/>
      <c r="G38" s="3930"/>
      <c r="H38" s="3932"/>
      <c r="I38" s="3932"/>
      <c r="J38" s="3934"/>
      <c r="K38" s="3934"/>
      <c r="L38" s="3934"/>
      <c r="M38" s="3934"/>
      <c r="N38" s="1557" t="s">
        <v>1007</v>
      </c>
      <c r="O38" s="1558">
        <v>15</v>
      </c>
      <c r="P38" s="1558">
        <v>40</v>
      </c>
      <c r="Q38" s="1559">
        <v>60</v>
      </c>
      <c r="R38" s="1531"/>
      <c r="S38" s="1531"/>
      <c r="T38" s="1541"/>
      <c r="U38" s="1531"/>
      <c r="V38" s="1531"/>
      <c r="W38" s="1531"/>
    </row>
    <row r="39" spans="1:23" ht="13.5" thickBot="1">
      <c r="A39" s="873" t="s">
        <v>11</v>
      </c>
      <c r="B39" s="1560" t="s">
        <v>34</v>
      </c>
      <c r="C39" s="3940" t="s">
        <v>14</v>
      </c>
      <c r="D39" s="3941"/>
      <c r="E39" s="3941"/>
      <c r="F39" s="3941"/>
      <c r="G39" s="3941"/>
      <c r="H39" s="1561">
        <f t="shared" ref="H39:M39" si="1">SUM(H33:H38)</f>
        <v>23</v>
      </c>
      <c r="I39" s="1561">
        <f t="shared" si="1"/>
        <v>23</v>
      </c>
      <c r="J39" s="1561">
        <f t="shared" si="1"/>
        <v>0</v>
      </c>
      <c r="K39" s="1561">
        <f t="shared" si="1"/>
        <v>0</v>
      </c>
      <c r="L39" s="1561">
        <f t="shared" si="1"/>
        <v>36</v>
      </c>
      <c r="M39" s="1561">
        <f t="shared" si="1"/>
        <v>47</v>
      </c>
      <c r="N39" s="1562"/>
      <c r="O39" s="1563"/>
      <c r="P39" s="1563"/>
      <c r="Q39" s="1564"/>
      <c r="R39" s="857"/>
      <c r="S39" s="857"/>
      <c r="T39" s="857"/>
      <c r="U39" s="857"/>
      <c r="V39" s="857"/>
      <c r="W39" s="857"/>
    </row>
    <row r="40" spans="1:23" ht="13.5" thickBot="1">
      <c r="A40" s="933" t="s">
        <v>11</v>
      </c>
      <c r="B40" s="1516" t="s">
        <v>35</v>
      </c>
      <c r="C40" s="2888" t="s">
        <v>1008</v>
      </c>
      <c r="D40" s="2888"/>
      <c r="E40" s="2888"/>
      <c r="F40" s="2888"/>
      <c r="G40" s="2888"/>
      <c r="H40" s="2888"/>
      <c r="I40" s="2888"/>
      <c r="J40" s="2888"/>
      <c r="K40" s="2888"/>
      <c r="L40" s="2888"/>
      <c r="M40" s="2888"/>
      <c r="N40" s="2888"/>
      <c r="O40" s="2888"/>
      <c r="P40" s="2888"/>
      <c r="Q40" s="2889"/>
      <c r="R40" s="857"/>
      <c r="S40" s="857"/>
      <c r="T40" s="857"/>
      <c r="U40" s="857"/>
      <c r="V40" s="857"/>
      <c r="W40" s="857"/>
    </row>
    <row r="41" spans="1:23" ht="39" thickBot="1">
      <c r="A41" s="1565" t="s">
        <v>11</v>
      </c>
      <c r="B41" s="1566" t="s">
        <v>35</v>
      </c>
      <c r="C41" s="1567" t="s">
        <v>11</v>
      </c>
      <c r="D41" s="1568" t="s">
        <v>1009</v>
      </c>
      <c r="E41" s="1569" t="s">
        <v>40</v>
      </c>
      <c r="F41" s="1570" t="s">
        <v>1010</v>
      </c>
      <c r="G41" s="1571" t="s">
        <v>36</v>
      </c>
      <c r="H41" s="1572">
        <f>I41+K41</f>
        <v>25</v>
      </c>
      <c r="I41" s="1572">
        <v>25</v>
      </c>
      <c r="J41" s="1572">
        <v>0</v>
      </c>
      <c r="K41" s="1573">
        <v>0</v>
      </c>
      <c r="L41" s="1573">
        <v>30</v>
      </c>
      <c r="M41" s="1573">
        <v>40</v>
      </c>
      <c r="N41" s="1574" t="s">
        <v>1001</v>
      </c>
      <c r="O41" s="1571">
        <v>15</v>
      </c>
      <c r="P41" s="1571">
        <v>18</v>
      </c>
      <c r="Q41" s="1575">
        <v>20</v>
      </c>
      <c r="R41" s="857"/>
      <c r="S41" s="857"/>
      <c r="T41" s="857"/>
      <c r="U41" s="857"/>
      <c r="V41" s="857"/>
      <c r="W41" s="857"/>
    </row>
    <row r="42" spans="1:23">
      <c r="A42" s="3917" t="s">
        <v>11</v>
      </c>
      <c r="B42" s="3919" t="s">
        <v>35</v>
      </c>
      <c r="C42" s="3920" t="s">
        <v>13</v>
      </c>
      <c r="D42" s="3625" t="s">
        <v>1011</v>
      </c>
      <c r="E42" s="3905" t="s">
        <v>40</v>
      </c>
      <c r="F42" s="3908" t="s">
        <v>1010</v>
      </c>
      <c r="G42" s="1529" t="s">
        <v>36</v>
      </c>
      <c r="H42" s="1576">
        <f>I42+K42</f>
        <v>0</v>
      </c>
      <c r="I42" s="1576">
        <v>0</v>
      </c>
      <c r="J42" s="1576">
        <v>0</v>
      </c>
      <c r="K42" s="1577">
        <v>0</v>
      </c>
      <c r="L42" s="1577">
        <v>0</v>
      </c>
      <c r="M42" s="1576">
        <v>0</v>
      </c>
      <c r="N42" s="1528" t="s">
        <v>1012</v>
      </c>
      <c r="O42" s="1529">
        <v>4</v>
      </c>
      <c r="P42" s="1529">
        <v>4</v>
      </c>
      <c r="Q42" s="1530">
        <v>4</v>
      </c>
      <c r="R42" s="857"/>
      <c r="S42" s="857"/>
      <c r="T42" s="857"/>
      <c r="U42" s="857"/>
      <c r="V42" s="857"/>
      <c r="W42" s="857"/>
    </row>
    <row r="43" spans="1:23" ht="26.25" thickBot="1">
      <c r="A43" s="3918"/>
      <c r="B43" s="2942"/>
      <c r="C43" s="2942"/>
      <c r="D43" s="3921"/>
      <c r="E43" s="3922"/>
      <c r="F43" s="2942"/>
      <c r="G43" s="1578"/>
      <c r="H43" s="1579"/>
      <c r="I43" s="1579"/>
      <c r="J43" s="1579"/>
      <c r="K43" s="1580"/>
      <c r="L43" s="1580"/>
      <c r="M43" s="1580"/>
      <c r="N43" s="1581" t="s">
        <v>1013</v>
      </c>
      <c r="O43" s="1582">
        <v>5</v>
      </c>
      <c r="P43" s="1582">
        <v>5</v>
      </c>
      <c r="Q43" s="1583">
        <v>5</v>
      </c>
      <c r="R43" s="857"/>
      <c r="S43" s="857"/>
      <c r="T43" s="857"/>
      <c r="U43" s="857"/>
      <c r="V43" s="857"/>
      <c r="W43" s="857"/>
    </row>
    <row r="44" spans="1:23" ht="13.5" thickBot="1">
      <c r="A44" s="933" t="s">
        <v>11</v>
      </c>
      <c r="B44" s="1516" t="s">
        <v>35</v>
      </c>
      <c r="C44" s="3935" t="s">
        <v>14</v>
      </c>
      <c r="D44" s="2975"/>
      <c r="E44" s="2975"/>
      <c r="F44" s="2975"/>
      <c r="G44" s="2975"/>
      <c r="H44" s="1584">
        <f t="shared" ref="H44:M44" si="2">H41*1</f>
        <v>25</v>
      </c>
      <c r="I44" s="1585">
        <f t="shared" si="2"/>
        <v>25</v>
      </c>
      <c r="J44" s="1585">
        <f t="shared" si="2"/>
        <v>0</v>
      </c>
      <c r="K44" s="1585">
        <f t="shared" si="2"/>
        <v>0</v>
      </c>
      <c r="L44" s="1585">
        <f t="shared" si="2"/>
        <v>30</v>
      </c>
      <c r="M44" s="1585">
        <f t="shared" si="2"/>
        <v>40</v>
      </c>
      <c r="N44" s="1586"/>
      <c r="O44" s="1587"/>
      <c r="P44" s="1587"/>
      <c r="Q44" s="1588"/>
      <c r="R44" s="857"/>
      <c r="S44" s="857"/>
      <c r="T44" s="857"/>
      <c r="U44" s="857"/>
      <c r="V44" s="857"/>
      <c r="W44" s="857"/>
    </row>
    <row r="45" spans="1:23" ht="13.5" thickBot="1">
      <c r="A45" s="970" t="s">
        <v>11</v>
      </c>
      <c r="B45" s="3936" t="s">
        <v>58</v>
      </c>
      <c r="C45" s="3936"/>
      <c r="D45" s="3936"/>
      <c r="E45" s="3936"/>
      <c r="F45" s="3936"/>
      <c r="G45" s="2982"/>
      <c r="H45" s="1589">
        <f t="shared" ref="H45:M45" si="3">H44+H39+H30</f>
        <v>78</v>
      </c>
      <c r="I45" s="1589">
        <f t="shared" si="3"/>
        <v>78</v>
      </c>
      <c r="J45" s="1589">
        <f t="shared" si="3"/>
        <v>0</v>
      </c>
      <c r="K45" s="1589">
        <f t="shared" si="3"/>
        <v>0</v>
      </c>
      <c r="L45" s="1589">
        <f t="shared" si="3"/>
        <v>111</v>
      </c>
      <c r="M45" s="1589">
        <f t="shared" si="3"/>
        <v>144</v>
      </c>
      <c r="N45" s="1590"/>
      <c r="O45" s="1590"/>
      <c r="P45" s="1590"/>
      <c r="Q45" s="1591"/>
      <c r="R45" s="857"/>
      <c r="S45" s="857"/>
      <c r="T45" s="857"/>
      <c r="U45" s="857"/>
      <c r="V45" s="857"/>
      <c r="W45" s="857"/>
    </row>
    <row r="46" spans="1:23" ht="13.5" thickBot="1">
      <c r="A46" s="1592" t="s">
        <v>11</v>
      </c>
      <c r="B46" s="2989" t="s">
        <v>15</v>
      </c>
      <c r="C46" s="2989"/>
      <c r="D46" s="2989"/>
      <c r="E46" s="2989"/>
      <c r="F46" s="2989"/>
      <c r="G46" s="2989"/>
      <c r="H46" s="1593">
        <f t="shared" ref="H46:M46" si="4">H45*1</f>
        <v>78</v>
      </c>
      <c r="I46" s="1593">
        <f t="shared" si="4"/>
        <v>78</v>
      </c>
      <c r="J46" s="1593">
        <f t="shared" si="4"/>
        <v>0</v>
      </c>
      <c r="K46" s="1593">
        <f t="shared" si="4"/>
        <v>0</v>
      </c>
      <c r="L46" s="1593">
        <f t="shared" si="4"/>
        <v>111</v>
      </c>
      <c r="M46" s="1593">
        <f t="shared" si="4"/>
        <v>144</v>
      </c>
      <c r="N46" s="3937"/>
      <c r="O46" s="3938"/>
      <c r="P46" s="3938"/>
      <c r="Q46" s="3939"/>
      <c r="R46" s="857"/>
      <c r="S46" s="857"/>
      <c r="T46" s="857"/>
      <c r="U46" s="857"/>
      <c r="V46" s="857"/>
      <c r="W46" s="857"/>
    </row>
    <row r="47" spans="1:23">
      <c r="A47" s="113"/>
      <c r="B47" s="156"/>
      <c r="C47" s="156"/>
      <c r="D47" s="156"/>
      <c r="E47" s="1594"/>
      <c r="F47" s="1595"/>
      <c r="G47" s="1595"/>
      <c r="H47" s="1595"/>
      <c r="I47" s="1595"/>
      <c r="J47" s="1595"/>
      <c r="K47" s="1595"/>
      <c r="L47" s="1595"/>
      <c r="M47" s="1595"/>
      <c r="N47" s="32"/>
      <c r="O47" s="32"/>
      <c r="P47" s="32"/>
      <c r="Q47" s="32"/>
      <c r="R47" s="857"/>
      <c r="S47" s="857"/>
      <c r="T47" s="857"/>
      <c r="U47" s="857"/>
      <c r="V47" s="857"/>
      <c r="W47" s="857"/>
    </row>
    <row r="48" spans="1:23">
      <c r="A48" s="113"/>
      <c r="B48" s="156"/>
      <c r="C48" s="156"/>
      <c r="D48" s="156"/>
      <c r="E48" s="156"/>
      <c r="F48" s="1596"/>
      <c r="G48" s="1596"/>
      <c r="H48" s="1596"/>
      <c r="I48" s="1596"/>
      <c r="J48" s="1596"/>
      <c r="K48" s="1596"/>
      <c r="L48" s="1596"/>
      <c r="M48" s="1596"/>
      <c r="N48" s="32"/>
      <c r="O48" s="32"/>
      <c r="P48" s="32"/>
      <c r="Q48" s="32"/>
      <c r="R48" s="857"/>
      <c r="S48" s="857"/>
      <c r="T48" s="857"/>
      <c r="U48" s="857"/>
      <c r="V48" s="857"/>
      <c r="W48" s="857"/>
    </row>
    <row r="49" spans="1:23">
      <c r="A49" s="113"/>
      <c r="B49" s="156"/>
      <c r="C49" s="156"/>
      <c r="D49" s="156"/>
      <c r="E49" s="156"/>
      <c r="F49" s="1596"/>
      <c r="G49" s="1596"/>
      <c r="H49" s="1596"/>
      <c r="I49" s="1596"/>
      <c r="J49" s="1596"/>
      <c r="K49" s="1596"/>
      <c r="L49" s="1596"/>
      <c r="M49" s="1596"/>
      <c r="N49" s="32"/>
      <c r="O49" s="32"/>
      <c r="P49" s="32"/>
      <c r="Q49" s="32"/>
      <c r="R49" s="857"/>
      <c r="S49" s="857"/>
      <c r="T49" s="857"/>
      <c r="U49" s="857"/>
      <c r="V49" s="857"/>
      <c r="W49" s="857"/>
    </row>
    <row r="50" spans="1:23" s="33" customFormat="1">
      <c r="A50" s="113"/>
      <c r="B50" s="156"/>
      <c r="C50" s="156"/>
      <c r="D50" s="156"/>
      <c r="E50" s="156"/>
      <c r="F50" s="1596"/>
      <c r="G50" s="1596"/>
      <c r="H50" s="1596"/>
      <c r="I50" s="1596"/>
      <c r="J50" s="1596"/>
      <c r="K50" s="1596"/>
      <c r="L50" s="1596"/>
      <c r="M50" s="1596"/>
      <c r="N50" s="32"/>
      <c r="O50" s="32"/>
      <c r="P50" s="32"/>
      <c r="Q50" s="32"/>
      <c r="R50" s="857"/>
      <c r="S50" s="857"/>
      <c r="T50" s="857"/>
      <c r="U50" s="857"/>
      <c r="V50" s="857"/>
      <c r="W50" s="857"/>
    </row>
    <row r="51" spans="1:23" s="33" customFormat="1">
      <c r="A51" s="113"/>
      <c r="B51" s="156"/>
      <c r="C51" s="156"/>
      <c r="D51" s="156"/>
      <c r="E51" s="156"/>
      <c r="F51" s="1596"/>
      <c r="G51" s="1596"/>
      <c r="H51" s="1596"/>
      <c r="I51" s="1596"/>
      <c r="J51" s="1596"/>
      <c r="K51" s="1596"/>
      <c r="L51" s="1596"/>
      <c r="M51" s="1596"/>
      <c r="N51" s="32"/>
      <c r="O51" s="32"/>
      <c r="P51" s="32"/>
      <c r="Q51" s="32"/>
      <c r="R51" s="857"/>
      <c r="S51" s="857"/>
      <c r="T51" s="857"/>
      <c r="U51" s="857"/>
      <c r="V51" s="857"/>
      <c r="W51" s="857"/>
    </row>
    <row r="52" spans="1:23">
      <c r="A52" s="113"/>
      <c r="B52" s="156"/>
      <c r="C52" s="156"/>
      <c r="D52" s="156"/>
      <c r="E52" s="156"/>
      <c r="F52" s="1596"/>
      <c r="G52" s="1596"/>
      <c r="H52" s="1596"/>
      <c r="I52" s="1596"/>
      <c r="J52" s="1596"/>
      <c r="K52" s="1596"/>
      <c r="L52" s="1596"/>
      <c r="M52" s="1596"/>
      <c r="N52" s="32"/>
      <c r="O52" s="32"/>
      <c r="P52" s="32"/>
      <c r="Q52" s="32"/>
      <c r="R52" s="857"/>
      <c r="S52" s="857"/>
      <c r="T52" s="857"/>
      <c r="U52" s="857"/>
      <c r="V52" s="857"/>
      <c r="W52" s="857"/>
    </row>
    <row r="53" spans="1:23" s="33" customFormat="1">
      <c r="A53" s="113"/>
      <c r="B53" s="156"/>
      <c r="C53" s="156"/>
      <c r="D53" s="156"/>
      <c r="E53" s="156"/>
      <c r="F53" s="1596"/>
      <c r="G53" s="1596"/>
      <c r="H53" s="1596"/>
      <c r="I53" s="1596"/>
      <c r="J53" s="1596"/>
      <c r="K53" s="1596"/>
      <c r="L53" s="1596"/>
      <c r="M53" s="1596"/>
      <c r="N53" s="32"/>
      <c r="O53" s="32"/>
      <c r="P53" s="32"/>
      <c r="Q53" s="32"/>
      <c r="R53" s="857"/>
      <c r="S53" s="857"/>
      <c r="T53" s="857"/>
      <c r="U53" s="857"/>
      <c r="V53" s="857"/>
      <c r="W53" s="857"/>
    </row>
    <row r="54" spans="1:23">
      <c r="A54" s="113"/>
      <c r="B54" s="156"/>
      <c r="C54" s="156"/>
      <c r="D54" s="156"/>
      <c r="E54" s="156"/>
      <c r="F54" s="1596"/>
      <c r="G54" s="1596"/>
      <c r="H54" s="1596"/>
      <c r="I54" s="1596"/>
      <c r="J54" s="1596"/>
      <c r="K54" s="1596"/>
      <c r="L54" s="1596"/>
      <c r="M54" s="1596"/>
      <c r="N54" s="32"/>
      <c r="O54" s="32"/>
      <c r="P54" s="32"/>
      <c r="Q54" s="32"/>
      <c r="R54" s="857"/>
      <c r="S54" s="857"/>
      <c r="T54" s="857"/>
      <c r="U54" s="857"/>
      <c r="V54" s="857"/>
      <c r="W54" s="857"/>
    </row>
    <row r="55" spans="1:23">
      <c r="A55" s="113"/>
      <c r="B55" s="156"/>
      <c r="C55" s="156"/>
      <c r="D55" s="156"/>
      <c r="E55" s="156"/>
      <c r="F55" s="1596"/>
      <c r="G55" s="1596"/>
      <c r="H55" s="1596"/>
      <c r="I55" s="1596"/>
      <c r="J55" s="1596"/>
      <c r="K55" s="1596"/>
      <c r="L55" s="1596"/>
      <c r="M55" s="1596"/>
      <c r="N55" s="32"/>
      <c r="O55" s="32"/>
      <c r="P55" s="32"/>
      <c r="Q55" s="32"/>
      <c r="R55" s="857"/>
      <c r="S55" s="857"/>
      <c r="T55" s="857"/>
      <c r="U55" s="857"/>
      <c r="V55" s="857"/>
      <c r="W55" s="857"/>
    </row>
    <row r="56" spans="1:23" s="33" customFormat="1">
      <c r="A56" s="113"/>
      <c r="B56" s="156"/>
      <c r="C56" s="156"/>
      <c r="D56" s="156"/>
      <c r="E56" s="156"/>
      <c r="F56" s="1596"/>
      <c r="G56" s="1596"/>
      <c r="H56" s="1596"/>
      <c r="I56" s="1596"/>
      <c r="J56" s="1596"/>
      <c r="K56" s="1596"/>
      <c r="L56" s="1596"/>
      <c r="M56" s="1596"/>
      <c r="N56" s="32"/>
      <c r="O56" s="32"/>
      <c r="P56" s="32"/>
      <c r="Q56" s="32"/>
      <c r="R56" s="857"/>
      <c r="S56" s="857"/>
      <c r="T56" s="857"/>
      <c r="U56" s="857"/>
      <c r="V56" s="857"/>
      <c r="W56" s="857"/>
    </row>
    <row r="57" spans="1:23">
      <c r="A57" s="113"/>
      <c r="B57" s="156"/>
      <c r="C57" s="156"/>
      <c r="D57" s="156"/>
      <c r="E57" s="156"/>
      <c r="F57" s="1596"/>
      <c r="G57" s="1596"/>
      <c r="H57" s="1596"/>
      <c r="I57" s="1596"/>
      <c r="J57" s="1596"/>
      <c r="K57" s="1596"/>
      <c r="L57" s="1596"/>
      <c r="M57" s="1596"/>
      <c r="N57" s="32"/>
      <c r="O57" s="32"/>
      <c r="P57" s="32"/>
      <c r="Q57" s="32"/>
      <c r="R57" s="857"/>
      <c r="S57" s="857"/>
      <c r="T57" s="857"/>
      <c r="U57" s="857"/>
      <c r="V57" s="857"/>
      <c r="W57" s="857"/>
    </row>
    <row r="58" spans="1:23" ht="13.5" thickBot="1">
      <c r="A58" s="113"/>
      <c r="B58" s="156"/>
      <c r="C58" s="156"/>
      <c r="D58" s="156"/>
      <c r="E58" s="156"/>
      <c r="F58" s="2993" t="s">
        <v>16</v>
      </c>
      <c r="G58" s="3210"/>
      <c r="H58" s="3210"/>
      <c r="I58" s="3210"/>
      <c r="J58" s="3210"/>
      <c r="K58" s="3210"/>
      <c r="L58" s="3210"/>
      <c r="M58" s="3210"/>
      <c r="N58" s="32"/>
      <c r="O58" s="32"/>
      <c r="P58" s="32"/>
      <c r="Q58" s="32"/>
      <c r="R58" s="857"/>
      <c r="S58" s="857"/>
      <c r="T58" s="857"/>
      <c r="U58" s="857"/>
      <c r="V58" s="857"/>
      <c r="W58" s="857"/>
    </row>
    <row r="59" spans="1:23" ht="48" customHeight="1" thickBot="1">
      <c r="A59" s="857"/>
      <c r="B59" s="857"/>
      <c r="C59" s="2590" t="s">
        <v>17</v>
      </c>
      <c r="D59" s="3211"/>
      <c r="E59" s="3211"/>
      <c r="F59" s="3211"/>
      <c r="G59" s="3212"/>
      <c r="H59" s="2866" t="s">
        <v>1014</v>
      </c>
      <c r="I59" s="2867"/>
      <c r="J59" s="2867"/>
      <c r="K59" s="2868"/>
      <c r="L59" s="857"/>
      <c r="M59" s="857"/>
      <c r="N59" s="857"/>
      <c r="O59" s="1427"/>
      <c r="P59" s="857"/>
      <c r="Q59" s="857"/>
      <c r="R59" s="857"/>
      <c r="S59" s="857"/>
      <c r="T59" s="857"/>
      <c r="U59" s="857"/>
      <c r="V59" s="857"/>
      <c r="W59" s="857"/>
    </row>
    <row r="60" spans="1:23" ht="13.5" thickBot="1">
      <c r="A60" s="857"/>
      <c r="B60" s="857"/>
      <c r="C60" s="3946" t="s">
        <v>18</v>
      </c>
      <c r="D60" s="3220"/>
      <c r="E60" s="3220"/>
      <c r="F60" s="3220"/>
      <c r="G60" s="3221"/>
      <c r="H60" s="3947">
        <v>78</v>
      </c>
      <c r="I60" s="3948"/>
      <c r="J60" s="3948"/>
      <c r="K60" s="3949"/>
      <c r="L60" s="857"/>
      <c r="M60" s="857"/>
      <c r="N60" s="857"/>
      <c r="O60" s="1427"/>
      <c r="P60" s="857"/>
      <c r="Q60" s="857"/>
      <c r="R60" s="857"/>
      <c r="S60" s="857"/>
      <c r="T60" s="857"/>
      <c r="U60" s="857"/>
      <c r="V60" s="857"/>
      <c r="W60" s="857"/>
    </row>
    <row r="61" spans="1:23">
      <c r="A61" s="857"/>
      <c r="B61" s="857"/>
      <c r="C61" s="3950" t="s">
        <v>763</v>
      </c>
      <c r="D61" s="3223"/>
      <c r="E61" s="3223"/>
      <c r="F61" s="3223"/>
      <c r="G61" s="3224"/>
      <c r="H61" s="3951">
        <v>78</v>
      </c>
      <c r="I61" s="3952"/>
      <c r="J61" s="3952"/>
      <c r="K61" s="3953"/>
      <c r="L61" s="857"/>
      <c r="M61" s="857"/>
      <c r="N61" s="857"/>
      <c r="O61" s="1427"/>
      <c r="P61" s="857"/>
      <c r="Q61" s="857"/>
      <c r="R61" s="857"/>
      <c r="S61" s="857"/>
      <c r="T61" s="857"/>
      <c r="U61" s="857"/>
      <c r="V61" s="857"/>
      <c r="W61" s="857"/>
    </row>
    <row r="62" spans="1:23">
      <c r="A62" s="857"/>
      <c r="B62" s="857"/>
      <c r="C62" s="3006" t="s">
        <v>764</v>
      </c>
      <c r="D62" s="3228"/>
      <c r="E62" s="3228"/>
      <c r="F62" s="3228"/>
      <c r="G62" s="3229"/>
      <c r="H62" s="3943">
        <v>0</v>
      </c>
      <c r="I62" s="3944"/>
      <c r="J62" s="3944"/>
      <c r="K62" s="3945"/>
      <c r="L62" s="857"/>
      <c r="M62" s="857"/>
      <c r="N62" s="857"/>
      <c r="O62" s="1427"/>
      <c r="P62" s="857"/>
      <c r="Q62" s="857"/>
      <c r="R62" s="857"/>
      <c r="S62" s="857"/>
      <c r="T62" s="857"/>
      <c r="U62" s="857"/>
      <c r="V62" s="857"/>
      <c r="W62" s="857"/>
    </row>
    <row r="63" spans="1:23">
      <c r="A63" s="857"/>
      <c r="B63" s="857"/>
      <c r="C63" s="3942" t="s">
        <v>1015</v>
      </c>
      <c r="D63" s="2678"/>
      <c r="E63" s="2678"/>
      <c r="F63" s="2678"/>
      <c r="G63" s="3218"/>
      <c r="H63" s="3943">
        <v>0</v>
      </c>
      <c r="I63" s="3944"/>
      <c r="J63" s="3944"/>
      <c r="K63" s="3945"/>
      <c r="L63" s="857"/>
      <c r="M63" s="857"/>
      <c r="N63" s="857"/>
      <c r="O63" s="1427"/>
      <c r="P63" s="857"/>
      <c r="Q63" s="857"/>
      <c r="R63" s="857"/>
      <c r="S63" s="857"/>
      <c r="T63" s="857"/>
      <c r="U63" s="857"/>
      <c r="V63" s="857"/>
      <c r="W63" s="857"/>
    </row>
    <row r="64" spans="1:23">
      <c r="A64" s="857"/>
      <c r="B64" s="857"/>
      <c r="C64" s="3942" t="s">
        <v>765</v>
      </c>
      <c r="D64" s="2678"/>
      <c r="E64" s="2678"/>
      <c r="F64" s="2678"/>
      <c r="G64" s="3218"/>
      <c r="H64" s="3943">
        <v>0</v>
      </c>
      <c r="I64" s="3944"/>
      <c r="J64" s="3944"/>
      <c r="K64" s="3945"/>
      <c r="L64" s="857"/>
      <c r="M64" s="857"/>
      <c r="N64" s="857"/>
      <c r="O64" s="1427"/>
      <c r="P64" s="857"/>
      <c r="Q64" s="857"/>
      <c r="R64" s="857"/>
      <c r="S64" s="857"/>
      <c r="T64" s="857"/>
      <c r="U64" s="857"/>
      <c r="V64" s="857"/>
      <c r="W64" s="857"/>
    </row>
    <row r="65" spans="1:23" ht="13.5" thickBot="1">
      <c r="A65" s="857"/>
      <c r="B65" s="857"/>
      <c r="C65" s="3006" t="s">
        <v>1016</v>
      </c>
      <c r="D65" s="3228"/>
      <c r="E65" s="3228"/>
      <c r="F65" s="3228"/>
      <c r="G65" s="3229"/>
      <c r="H65" s="3943">
        <v>0</v>
      </c>
      <c r="I65" s="3944"/>
      <c r="J65" s="3944"/>
      <c r="K65" s="3945"/>
      <c r="L65" s="857"/>
      <c r="M65" s="857"/>
      <c r="N65" s="857"/>
      <c r="O65" s="1427"/>
      <c r="P65" s="857"/>
      <c r="Q65" s="857"/>
      <c r="R65" s="857"/>
      <c r="S65" s="857"/>
      <c r="T65" s="857"/>
      <c r="U65" s="857"/>
      <c r="V65" s="857"/>
      <c r="W65" s="857"/>
    </row>
    <row r="66" spans="1:23" ht="13.5" thickBot="1">
      <c r="A66" s="857"/>
      <c r="B66" s="857"/>
      <c r="C66" s="3946" t="s">
        <v>19</v>
      </c>
      <c r="D66" s="3220"/>
      <c r="E66" s="3220"/>
      <c r="F66" s="3220"/>
      <c r="G66" s="3221"/>
      <c r="H66" s="3947">
        <f>H67+H68+H69</f>
        <v>0</v>
      </c>
      <c r="I66" s="3948"/>
      <c r="J66" s="3948"/>
      <c r="K66" s="3949"/>
      <c r="L66" s="857"/>
      <c r="M66" s="857"/>
      <c r="N66" s="857"/>
      <c r="O66" s="1427"/>
      <c r="P66" s="857"/>
      <c r="Q66" s="857"/>
      <c r="R66" s="857"/>
      <c r="S66" s="857"/>
      <c r="T66" s="857"/>
      <c r="U66" s="857"/>
      <c r="V66" s="857"/>
      <c r="W66" s="857"/>
    </row>
    <row r="67" spans="1:23">
      <c r="A67" s="857"/>
      <c r="B67" s="857"/>
      <c r="C67" s="3955" t="s">
        <v>1017</v>
      </c>
      <c r="D67" s="3956"/>
      <c r="E67" s="3956"/>
      <c r="F67" s="3956"/>
      <c r="G67" s="3957"/>
      <c r="H67" s="3958">
        <v>0</v>
      </c>
      <c r="I67" s="3958"/>
      <c r="J67" s="3958"/>
      <c r="K67" s="3959"/>
      <c r="L67" s="857"/>
      <c r="M67" s="857"/>
      <c r="N67" s="857"/>
      <c r="O67" s="1427"/>
      <c r="P67" s="857"/>
      <c r="Q67" s="857"/>
      <c r="R67" s="857"/>
      <c r="S67" s="857"/>
      <c r="T67" s="857"/>
      <c r="U67" s="857"/>
      <c r="V67" s="857"/>
      <c r="W67" s="857"/>
    </row>
    <row r="68" spans="1:23">
      <c r="A68" s="857"/>
      <c r="B68" s="857"/>
      <c r="C68" s="3022" t="s">
        <v>768</v>
      </c>
      <c r="D68" s="2605"/>
      <c r="E68" s="2605"/>
      <c r="F68" s="2605"/>
      <c r="G68" s="2606"/>
      <c r="H68" s="3944">
        <v>0</v>
      </c>
      <c r="I68" s="3944"/>
      <c r="J68" s="3944"/>
      <c r="K68" s="3945"/>
      <c r="L68" s="857"/>
      <c r="M68" s="857"/>
      <c r="N68" s="857"/>
      <c r="O68" s="1427"/>
      <c r="P68" s="857"/>
      <c r="Q68" s="857"/>
      <c r="R68" s="857"/>
      <c r="S68" s="857"/>
      <c r="T68" s="857"/>
      <c r="U68" s="857"/>
      <c r="V68" s="857"/>
      <c r="W68" s="857"/>
    </row>
    <row r="69" spans="1:23" ht="13.5" thickBot="1">
      <c r="A69" s="857"/>
      <c r="B69" s="857"/>
      <c r="C69" s="3942" t="s">
        <v>769</v>
      </c>
      <c r="D69" s="2678"/>
      <c r="E69" s="2678"/>
      <c r="F69" s="2678"/>
      <c r="G69" s="2679"/>
      <c r="H69" s="3944"/>
      <c r="I69" s="3944"/>
      <c r="J69" s="3944"/>
      <c r="K69" s="3945"/>
      <c r="L69" s="857"/>
      <c r="M69" s="857"/>
      <c r="N69" s="857"/>
      <c r="O69" s="1427"/>
      <c r="P69" s="857"/>
      <c r="Q69" s="857"/>
      <c r="R69" s="857"/>
      <c r="S69" s="857"/>
      <c r="T69" s="857"/>
      <c r="U69" s="857"/>
      <c r="V69" s="857"/>
      <c r="W69" s="857"/>
    </row>
    <row r="70" spans="1:23" ht="13.5" thickBot="1">
      <c r="A70" s="857"/>
      <c r="B70" s="857"/>
      <c r="C70" s="3954" t="s">
        <v>20</v>
      </c>
      <c r="D70" s="2600"/>
      <c r="E70" s="2600"/>
      <c r="F70" s="2600"/>
      <c r="G70" s="2601"/>
      <c r="H70" s="3237">
        <f>H60+H66</f>
        <v>78</v>
      </c>
      <c r="I70" s="3237"/>
      <c r="J70" s="3237"/>
      <c r="K70" s="3238"/>
      <c r="L70" s="857"/>
      <c r="M70" s="857"/>
      <c r="N70" s="857"/>
      <c r="O70" s="1427"/>
      <c r="P70" s="857"/>
      <c r="Q70" s="857"/>
      <c r="R70" s="857"/>
      <c r="S70" s="857"/>
      <c r="T70" s="857"/>
      <c r="U70" s="857"/>
      <c r="V70" s="857"/>
      <c r="W70" s="857"/>
    </row>
  </sheetData>
  <mergeCells count="108">
    <mergeCell ref="C69:G69"/>
    <mergeCell ref="H69:K69"/>
    <mergeCell ref="C70:G70"/>
    <mergeCell ref="H70:K70"/>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C44:G44"/>
    <mergeCell ref="B45:G45"/>
    <mergeCell ref="B46:G46"/>
    <mergeCell ref="N46:Q46"/>
    <mergeCell ref="F58:M58"/>
    <mergeCell ref="C59:G59"/>
    <mergeCell ref="H59:K59"/>
    <mergeCell ref="M37:M38"/>
    <mergeCell ref="C39:G39"/>
    <mergeCell ref="C40:Q40"/>
    <mergeCell ref="A42:A43"/>
    <mergeCell ref="B42:B43"/>
    <mergeCell ref="C42:C43"/>
    <mergeCell ref="D42:D43"/>
    <mergeCell ref="E42:E43"/>
    <mergeCell ref="F42:F43"/>
    <mergeCell ref="M33:M35"/>
    <mergeCell ref="D37:D38"/>
    <mergeCell ref="E37:E38"/>
    <mergeCell ref="F37:F38"/>
    <mergeCell ref="G37:G38"/>
    <mergeCell ref="H37:H38"/>
    <mergeCell ref="I37:I38"/>
    <mergeCell ref="J37:J38"/>
    <mergeCell ref="K37:K38"/>
    <mergeCell ref="L37:L38"/>
    <mergeCell ref="C30:G30"/>
    <mergeCell ref="C31:Q31"/>
    <mergeCell ref="E33:E35"/>
    <mergeCell ref="F33:F35"/>
    <mergeCell ref="G33:G35"/>
    <mergeCell ref="H33:H35"/>
    <mergeCell ref="I33:I35"/>
    <mergeCell ref="J33:J35"/>
    <mergeCell ref="K33:K35"/>
    <mergeCell ref="L33:L35"/>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03</vt:lpstr>
      <vt:lpstr>04</vt:lpstr>
      <vt:lpstr>05</vt:lpstr>
      <vt:lpstr>10 </vt:lpstr>
      <vt:lpstr>11</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2021-06-17T08:21:24Z</cp:lastPrinted>
  <dcterms:created xsi:type="dcterms:W3CDTF">1996-10-14T23:33:28Z</dcterms:created>
  <dcterms:modified xsi:type="dcterms:W3CDTF">2021-06-17T11:43:18Z</dcterms:modified>
</cp:coreProperties>
</file>