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1" sheetId="110" r:id="rId1"/>
    <sheet name="02" sheetId="109" r:id="rId2"/>
    <sheet name="03" sheetId="111" r:id="rId3"/>
    <sheet name="04" sheetId="112" r:id="rId4"/>
    <sheet name="05" sheetId="113" r:id="rId5"/>
    <sheet name="08" sheetId="114" r:id="rId6"/>
    <sheet name="09" sheetId="115" r:id="rId7"/>
    <sheet name="10 " sheetId="104" r:id="rId8"/>
    <sheet name="11" sheetId="116" r:id="rId9"/>
    <sheet name="12" sheetId="117" r:id="rId10"/>
    <sheet name="13" sheetId="118" r:id="rId11"/>
    <sheet name="14" sheetId="119" r:id="rId12"/>
    <sheet name="15" sheetId="120" r:id="rId13"/>
    <sheet name="16" sheetId="107" r:id="rId14"/>
    <sheet name="Priemoniu vykdytoju kodai" sheetId="3" r:id="rId1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568" i="109" l="1"/>
  <c r="K568" i="109"/>
  <c r="L568" i="109"/>
  <c r="M568" i="109"/>
  <c r="M566" i="109"/>
  <c r="M82" i="109"/>
  <c r="J82" i="109" s="1"/>
  <c r="M81" i="109"/>
  <c r="H131" i="120"/>
  <c r="H133" i="120" s="1"/>
  <c r="H121" i="120"/>
  <c r="M116" i="120"/>
  <c r="L116" i="120"/>
  <c r="K116" i="120"/>
  <c r="J116" i="120"/>
  <c r="I116" i="120"/>
  <c r="H116" i="120"/>
  <c r="M114" i="120"/>
  <c r="M115" i="120" s="1"/>
  <c r="L114" i="120"/>
  <c r="L115" i="120" s="1"/>
  <c r="K114" i="120"/>
  <c r="K115" i="120" s="1"/>
  <c r="M113" i="120"/>
  <c r="L113" i="120"/>
  <c r="J113" i="120"/>
  <c r="J114" i="120" s="1"/>
  <c r="J115" i="120" s="1"/>
  <c r="I113" i="120"/>
  <c r="I114" i="120" s="1"/>
  <c r="I115" i="120" s="1"/>
  <c r="H113" i="120"/>
  <c r="H114" i="120" s="1"/>
  <c r="H115" i="120" s="1"/>
  <c r="K107" i="120"/>
  <c r="M106" i="120"/>
  <c r="M107" i="120" s="1"/>
  <c r="L106" i="120"/>
  <c r="L107" i="120" s="1"/>
  <c r="M105" i="120"/>
  <c r="L105" i="120"/>
  <c r="K105" i="120"/>
  <c r="J105" i="120"/>
  <c r="I105" i="120"/>
  <c r="H105" i="120"/>
  <c r="M103" i="120"/>
  <c r="L103" i="120"/>
  <c r="K103" i="120"/>
  <c r="J103" i="120"/>
  <c r="I103" i="120"/>
  <c r="H103" i="120"/>
  <c r="K99" i="120"/>
  <c r="J99" i="120"/>
  <c r="J106" i="120" s="1"/>
  <c r="J107" i="120" s="1"/>
  <c r="I99" i="120"/>
  <c r="I106" i="120" s="1"/>
  <c r="I107" i="120" s="1"/>
  <c r="H99" i="120"/>
  <c r="H106" i="120" s="1"/>
  <c r="H107" i="120" s="1"/>
  <c r="H92" i="120"/>
  <c r="M91" i="120"/>
  <c r="L91" i="120"/>
  <c r="K91" i="120"/>
  <c r="J91" i="120"/>
  <c r="I91" i="120"/>
  <c r="H91" i="120"/>
  <c r="M89" i="120"/>
  <c r="L89" i="120"/>
  <c r="K89" i="120"/>
  <c r="J89" i="120"/>
  <c r="I89" i="120"/>
  <c r="H89" i="120"/>
  <c r="M87" i="120"/>
  <c r="M92" i="120" s="1"/>
  <c r="L87" i="120"/>
  <c r="L92" i="120" s="1"/>
  <c r="K87" i="120"/>
  <c r="K92" i="120" s="1"/>
  <c r="J87" i="120"/>
  <c r="J92" i="120" s="1"/>
  <c r="I87" i="120"/>
  <c r="I92" i="120" s="1"/>
  <c r="H87" i="120"/>
  <c r="H84" i="120"/>
  <c r="M83" i="120"/>
  <c r="L83" i="120"/>
  <c r="K83" i="120"/>
  <c r="J83" i="120"/>
  <c r="I83" i="120"/>
  <c r="H83" i="120"/>
  <c r="M79" i="120"/>
  <c r="M84" i="120" s="1"/>
  <c r="L79" i="120"/>
  <c r="L84" i="120" s="1"/>
  <c r="K79" i="120"/>
  <c r="K84" i="120" s="1"/>
  <c r="J79" i="120"/>
  <c r="J84" i="120" s="1"/>
  <c r="I79" i="120"/>
  <c r="I84" i="120" s="1"/>
  <c r="H79" i="120"/>
  <c r="J71" i="120"/>
  <c r="M70" i="120"/>
  <c r="L70" i="120"/>
  <c r="K70" i="120"/>
  <c r="J70" i="120"/>
  <c r="I70" i="120"/>
  <c r="H70" i="120"/>
  <c r="M65" i="120"/>
  <c r="L65" i="120"/>
  <c r="K65" i="120"/>
  <c r="J65" i="120"/>
  <c r="I65" i="120"/>
  <c r="H65" i="120"/>
  <c r="H71" i="120" s="1"/>
  <c r="H93" i="120" s="1"/>
  <c r="M59" i="120"/>
  <c r="M71" i="120" s="1"/>
  <c r="M93" i="120" s="1"/>
  <c r="L59" i="120"/>
  <c r="L71" i="120" s="1"/>
  <c r="L93" i="120" s="1"/>
  <c r="K59" i="120"/>
  <c r="K71" i="120" s="1"/>
  <c r="K93" i="120" s="1"/>
  <c r="J59" i="120"/>
  <c r="I59" i="120"/>
  <c r="I71" i="120" s="1"/>
  <c r="H59" i="120"/>
  <c r="K48" i="120"/>
  <c r="J48" i="120"/>
  <c r="H48" i="120"/>
  <c r="M47" i="120"/>
  <c r="M48" i="120" s="1"/>
  <c r="L47" i="120"/>
  <c r="L48" i="120" s="1"/>
  <c r="K47" i="120"/>
  <c r="J47" i="120"/>
  <c r="I47" i="120"/>
  <c r="I48" i="120" s="1"/>
  <c r="H47" i="120"/>
  <c r="M44" i="120"/>
  <c r="L44" i="120"/>
  <c r="K44" i="120"/>
  <c r="M43" i="120"/>
  <c r="L43" i="120"/>
  <c r="K43" i="120"/>
  <c r="I43" i="120"/>
  <c r="I44" i="120" s="1"/>
  <c r="H43" i="120"/>
  <c r="H44" i="120" s="1"/>
  <c r="M38" i="120"/>
  <c r="L38" i="120"/>
  <c r="K38" i="120"/>
  <c r="J38" i="120"/>
  <c r="I38" i="120"/>
  <c r="H38" i="120"/>
  <c r="M36" i="120"/>
  <c r="L36" i="120"/>
  <c r="K36" i="120"/>
  <c r="J36" i="120"/>
  <c r="I36" i="120"/>
  <c r="H36" i="120" s="1"/>
  <c r="M34" i="120"/>
  <c r="L34" i="120"/>
  <c r="K34" i="120"/>
  <c r="J34" i="120"/>
  <c r="I34" i="120"/>
  <c r="H34" i="120"/>
  <c r="M32" i="120"/>
  <c r="M39" i="120" s="1"/>
  <c r="L32" i="120"/>
  <c r="L39" i="120" s="1"/>
  <c r="K32" i="120"/>
  <c r="K39" i="120" s="1"/>
  <c r="J32" i="120"/>
  <c r="J39" i="120" s="1"/>
  <c r="I32" i="120"/>
  <c r="I39" i="120" s="1"/>
  <c r="H32" i="120"/>
  <c r="H39" i="120" s="1"/>
  <c r="L28" i="120"/>
  <c r="M27" i="120"/>
  <c r="L27" i="120"/>
  <c r="K27" i="120"/>
  <c r="J27" i="120"/>
  <c r="I27" i="120"/>
  <c r="H27" i="120"/>
  <c r="M24" i="120"/>
  <c r="L24" i="120"/>
  <c r="K24" i="120"/>
  <c r="J24" i="120"/>
  <c r="I24" i="120"/>
  <c r="H24" i="120"/>
  <c r="H23" i="120"/>
  <c r="M22" i="120"/>
  <c r="L22" i="120"/>
  <c r="K22" i="120"/>
  <c r="J22" i="120"/>
  <c r="I22" i="120"/>
  <c r="H22" i="120"/>
  <c r="M20" i="120"/>
  <c r="L20" i="120"/>
  <c r="K20" i="120"/>
  <c r="J20" i="120"/>
  <c r="I20" i="120"/>
  <c r="H20" i="120"/>
  <c r="M18" i="120"/>
  <c r="L18" i="120"/>
  <c r="K18" i="120"/>
  <c r="J18" i="120"/>
  <c r="I18" i="120"/>
  <c r="H18" i="120"/>
  <c r="M16" i="120"/>
  <c r="L16" i="120"/>
  <c r="K16" i="120"/>
  <c r="J16" i="120"/>
  <c r="I16" i="120"/>
  <c r="H16" i="120"/>
  <c r="M13" i="120"/>
  <c r="L13" i="120"/>
  <c r="K13" i="120"/>
  <c r="J13" i="120"/>
  <c r="I13" i="120"/>
  <c r="I28" i="120" s="1"/>
  <c r="I49" i="120" s="1"/>
  <c r="H13" i="120"/>
  <c r="M10" i="120"/>
  <c r="M28" i="120" s="1"/>
  <c r="M49" i="120" s="1"/>
  <c r="M117" i="120" s="1"/>
  <c r="L10" i="120"/>
  <c r="K10" i="120"/>
  <c r="K28" i="120" s="1"/>
  <c r="J10" i="120"/>
  <c r="J28" i="120" s="1"/>
  <c r="J49" i="120" s="1"/>
  <c r="I10" i="120"/>
  <c r="H10" i="120"/>
  <c r="H28" i="120" s="1"/>
  <c r="H49" i="120" s="1"/>
  <c r="H117" i="120" s="1"/>
  <c r="L49" i="120" l="1"/>
  <c r="L117" i="120" s="1"/>
  <c r="K49" i="120"/>
  <c r="K117" i="120" s="1"/>
  <c r="I93" i="120"/>
  <c r="I117" i="120" s="1"/>
  <c r="J93" i="120"/>
  <c r="J117" i="120" s="1"/>
  <c r="J81" i="109" l="1"/>
  <c r="K81" i="109"/>
  <c r="L81" i="109"/>
  <c r="J573" i="109"/>
  <c r="J251" i="109" l="1"/>
  <c r="J582" i="109"/>
  <c r="O556" i="109"/>
  <c r="N556" i="109"/>
  <c r="M556" i="109"/>
  <c r="L556" i="109"/>
  <c r="K556" i="109"/>
  <c r="J555" i="109"/>
  <c r="J554" i="109"/>
  <c r="J553" i="109"/>
  <c r="J552" i="109"/>
  <c r="J551" i="109"/>
  <c r="O549" i="109"/>
  <c r="N549" i="109"/>
  <c r="M549" i="109"/>
  <c r="L549" i="109"/>
  <c r="K549" i="109"/>
  <c r="J549" i="109" s="1"/>
  <c r="O548" i="109"/>
  <c r="N548" i="109"/>
  <c r="M548" i="109"/>
  <c r="L548" i="109"/>
  <c r="K548" i="109"/>
  <c r="O547" i="109"/>
  <c r="N547" i="109"/>
  <c r="M547" i="109"/>
  <c r="L547" i="109"/>
  <c r="K547" i="109"/>
  <c r="O546" i="109"/>
  <c r="N546" i="109"/>
  <c r="M546" i="109"/>
  <c r="L546" i="109"/>
  <c r="K546" i="109"/>
  <c r="O545" i="109"/>
  <c r="N545" i="109"/>
  <c r="M545" i="109"/>
  <c r="J545" i="109" s="1"/>
  <c r="L545" i="109"/>
  <c r="K545" i="109"/>
  <c r="O538" i="109"/>
  <c r="N538" i="109"/>
  <c r="M538" i="109"/>
  <c r="L538" i="109"/>
  <c r="K538" i="109"/>
  <c r="J537" i="109"/>
  <c r="J536" i="109"/>
  <c r="J535" i="109"/>
  <c r="J534" i="109"/>
  <c r="J533" i="109"/>
  <c r="O532" i="109"/>
  <c r="N532" i="109"/>
  <c r="M532" i="109"/>
  <c r="L532" i="109"/>
  <c r="K532" i="109"/>
  <c r="J531" i="109"/>
  <c r="J530" i="109"/>
  <c r="J529" i="109"/>
  <c r="J528" i="109"/>
  <c r="J527" i="109"/>
  <c r="O526" i="109"/>
  <c r="N526" i="109"/>
  <c r="M526" i="109"/>
  <c r="L526" i="109"/>
  <c r="K526" i="109"/>
  <c r="J525" i="109"/>
  <c r="J524" i="109"/>
  <c r="J523" i="109"/>
  <c r="J522" i="109"/>
  <c r="J521" i="109"/>
  <c r="O520" i="109"/>
  <c r="N520" i="109"/>
  <c r="M520" i="109"/>
  <c r="L520" i="109"/>
  <c r="K520" i="109"/>
  <c r="J519" i="109"/>
  <c r="J518" i="109"/>
  <c r="J517" i="109"/>
  <c r="O516" i="109"/>
  <c r="N516" i="109"/>
  <c r="M516" i="109"/>
  <c r="L516" i="109"/>
  <c r="K516" i="109"/>
  <c r="J515" i="109"/>
  <c r="J514" i="109"/>
  <c r="J513" i="109"/>
  <c r="O512" i="109"/>
  <c r="N512" i="109"/>
  <c r="M512" i="109"/>
  <c r="L512" i="109"/>
  <c r="K512" i="109"/>
  <c r="J511" i="109"/>
  <c r="J510" i="109"/>
  <c r="J509" i="109"/>
  <c r="O508" i="109"/>
  <c r="N508" i="109"/>
  <c r="M508" i="109"/>
  <c r="L508" i="109"/>
  <c r="K508" i="109"/>
  <c r="J507" i="109"/>
  <c r="J506" i="109"/>
  <c r="J505" i="109"/>
  <c r="O504" i="109"/>
  <c r="N504" i="109"/>
  <c r="M504" i="109"/>
  <c r="L504" i="109"/>
  <c r="K504" i="109"/>
  <c r="J503" i="109"/>
  <c r="J502" i="109"/>
  <c r="J501" i="109"/>
  <c r="O500" i="109"/>
  <c r="N500" i="109"/>
  <c r="M500" i="109"/>
  <c r="L500" i="109"/>
  <c r="K500" i="109"/>
  <c r="J499" i="109"/>
  <c r="J498" i="109"/>
  <c r="O496" i="109"/>
  <c r="N496" i="109"/>
  <c r="M496" i="109"/>
  <c r="L496" i="109"/>
  <c r="K496" i="109"/>
  <c r="J495" i="109"/>
  <c r="J496" i="109" s="1"/>
  <c r="O494" i="109"/>
  <c r="N494" i="109"/>
  <c r="M494" i="109"/>
  <c r="L494" i="109"/>
  <c r="K494" i="109"/>
  <c r="J493" i="109"/>
  <c r="J492" i="109"/>
  <c r="J491" i="109"/>
  <c r="J490" i="109"/>
  <c r="J489" i="109"/>
  <c r="O488" i="109"/>
  <c r="N488" i="109"/>
  <c r="M488" i="109"/>
  <c r="L488" i="109"/>
  <c r="K488" i="109"/>
  <c r="J485" i="109"/>
  <c r="J488" i="109" s="1"/>
  <c r="O484" i="109"/>
  <c r="N484" i="109"/>
  <c r="M484" i="109"/>
  <c r="L484" i="109"/>
  <c r="K484" i="109"/>
  <c r="J482" i="109"/>
  <c r="J481" i="109"/>
  <c r="O480" i="109"/>
  <c r="N480" i="109"/>
  <c r="M480" i="109"/>
  <c r="L480" i="109"/>
  <c r="K480" i="109"/>
  <c r="J477" i="109"/>
  <c r="J476" i="109"/>
  <c r="O475" i="109"/>
  <c r="N475" i="109"/>
  <c r="M475" i="109"/>
  <c r="L475" i="109"/>
  <c r="K475" i="109"/>
  <c r="J472" i="109"/>
  <c r="J471" i="109"/>
  <c r="O470" i="109"/>
  <c r="N470" i="109"/>
  <c r="M470" i="109"/>
  <c r="L470" i="109"/>
  <c r="K470" i="109"/>
  <c r="J467" i="109"/>
  <c r="J466" i="109"/>
  <c r="O465" i="109"/>
  <c r="N465" i="109"/>
  <c r="M465" i="109"/>
  <c r="L465" i="109"/>
  <c r="K465" i="109"/>
  <c r="J462" i="109"/>
  <c r="J461" i="109"/>
  <c r="O460" i="109"/>
  <c r="N460" i="109"/>
  <c r="M460" i="109"/>
  <c r="L460" i="109"/>
  <c r="K460" i="109"/>
  <c r="J457" i="109"/>
  <c r="J456" i="109"/>
  <c r="O455" i="109"/>
  <c r="N455" i="109"/>
  <c r="M455" i="109"/>
  <c r="L455" i="109"/>
  <c r="K455" i="109"/>
  <c r="J452" i="109"/>
  <c r="J451" i="109"/>
  <c r="O450" i="109"/>
  <c r="N450" i="109"/>
  <c r="M450" i="109"/>
  <c r="L450" i="109"/>
  <c r="K450" i="109"/>
  <c r="J448" i="109"/>
  <c r="J447" i="109"/>
  <c r="J446" i="109"/>
  <c r="O445" i="109"/>
  <c r="N445" i="109"/>
  <c r="M445" i="109"/>
  <c r="L445" i="109"/>
  <c r="K445" i="109"/>
  <c r="J443" i="109"/>
  <c r="J442" i="109"/>
  <c r="J441" i="109"/>
  <c r="O440" i="109"/>
  <c r="N440" i="109"/>
  <c r="M440" i="109"/>
  <c r="L440" i="109"/>
  <c r="K440" i="109"/>
  <c r="J439" i="109"/>
  <c r="J438" i="109"/>
  <c r="J437" i="109"/>
  <c r="O436" i="109"/>
  <c r="N436" i="109"/>
  <c r="M436" i="109"/>
  <c r="L436" i="109"/>
  <c r="K436" i="109"/>
  <c r="J435" i="109"/>
  <c r="J434" i="109"/>
  <c r="J433" i="109"/>
  <c r="J432" i="109"/>
  <c r="J431" i="109"/>
  <c r="O430" i="109"/>
  <c r="N430" i="109"/>
  <c r="M430" i="109"/>
  <c r="L430" i="109"/>
  <c r="K430" i="109"/>
  <c r="J429" i="109"/>
  <c r="J428" i="109"/>
  <c r="J427" i="109"/>
  <c r="J426" i="109"/>
  <c r="J425" i="109"/>
  <c r="O424" i="109"/>
  <c r="N424" i="109"/>
  <c r="M424" i="109"/>
  <c r="L424" i="109"/>
  <c r="K424" i="109"/>
  <c r="J422" i="109"/>
  <c r="J421" i="109"/>
  <c r="J420" i="109"/>
  <c r="O419" i="109"/>
  <c r="N419" i="109"/>
  <c r="M419" i="109"/>
  <c r="L419" i="109"/>
  <c r="K419" i="109"/>
  <c r="J417" i="109"/>
  <c r="J416" i="109"/>
  <c r="J415" i="109"/>
  <c r="O414" i="109"/>
  <c r="N414" i="109"/>
  <c r="M414" i="109"/>
  <c r="L414" i="109"/>
  <c r="K414" i="109"/>
  <c r="J413" i="109"/>
  <c r="J412" i="109"/>
  <c r="J411" i="109"/>
  <c r="J410" i="109"/>
  <c r="J409" i="109"/>
  <c r="O408" i="109"/>
  <c r="N408" i="109"/>
  <c r="M408" i="109"/>
  <c r="L408" i="109"/>
  <c r="K408" i="109"/>
  <c r="J407" i="109"/>
  <c r="J406" i="109"/>
  <c r="J405" i="109"/>
  <c r="J404" i="109"/>
  <c r="J403" i="109"/>
  <c r="O402" i="109"/>
  <c r="N402" i="109"/>
  <c r="M402" i="109"/>
  <c r="L402" i="109"/>
  <c r="K402" i="109"/>
  <c r="J401" i="109"/>
  <c r="J400" i="109"/>
  <c r="J399" i="109"/>
  <c r="J398" i="109"/>
  <c r="J397" i="109"/>
  <c r="O396" i="109"/>
  <c r="N396" i="109"/>
  <c r="M396" i="109"/>
  <c r="L396" i="109"/>
  <c r="K396" i="109"/>
  <c r="J395" i="109"/>
  <c r="J394" i="109"/>
  <c r="J393" i="109"/>
  <c r="J392" i="109"/>
  <c r="J391" i="109"/>
  <c r="O389" i="109"/>
  <c r="N389" i="109" s="1"/>
  <c r="J388" i="109"/>
  <c r="J387" i="109"/>
  <c r="J386" i="109"/>
  <c r="J385" i="109"/>
  <c r="O383" i="109"/>
  <c r="N383" i="109"/>
  <c r="M383" i="109"/>
  <c r="L383" i="109"/>
  <c r="K383" i="109"/>
  <c r="J383" i="109" s="1"/>
  <c r="O381" i="109"/>
  <c r="N381" i="109"/>
  <c r="M381" i="109"/>
  <c r="L381" i="109"/>
  <c r="K381" i="109"/>
  <c r="O380" i="109"/>
  <c r="N380" i="109"/>
  <c r="M380" i="109"/>
  <c r="L380" i="109"/>
  <c r="K380" i="109"/>
  <c r="O379" i="109"/>
  <c r="N379" i="109"/>
  <c r="M379" i="109"/>
  <c r="L379" i="109"/>
  <c r="K379" i="109"/>
  <c r="O378" i="109"/>
  <c r="N378" i="109"/>
  <c r="M378" i="109"/>
  <c r="L378" i="109"/>
  <c r="K378" i="109"/>
  <c r="O375" i="109"/>
  <c r="N375" i="109"/>
  <c r="M375" i="109"/>
  <c r="L375" i="109"/>
  <c r="K375" i="109"/>
  <c r="J374" i="109"/>
  <c r="J373" i="109"/>
  <c r="J372" i="109"/>
  <c r="J371" i="109"/>
  <c r="J370" i="109"/>
  <c r="O369" i="109"/>
  <c r="N369" i="109"/>
  <c r="M369" i="109"/>
  <c r="L369" i="109"/>
  <c r="K369" i="109"/>
  <c r="J368" i="109"/>
  <c r="J367" i="109"/>
  <c r="J366" i="109"/>
  <c r="J365" i="109"/>
  <c r="J364" i="109"/>
  <c r="O363" i="109"/>
  <c r="N363" i="109"/>
  <c r="M363" i="109"/>
  <c r="L363" i="109"/>
  <c r="K363" i="109"/>
  <c r="J362" i="109"/>
  <c r="J361" i="109"/>
  <c r="J360" i="109"/>
  <c r="J359" i="109"/>
  <c r="J358" i="109"/>
  <c r="O357" i="109"/>
  <c r="N357" i="109"/>
  <c r="M357" i="109"/>
  <c r="L357" i="109"/>
  <c r="K357" i="109"/>
  <c r="J356" i="109"/>
  <c r="J355" i="109"/>
  <c r="J354" i="109"/>
  <c r="J353" i="109"/>
  <c r="J352" i="109"/>
  <c r="O351" i="109"/>
  <c r="N351" i="109"/>
  <c r="M351" i="109"/>
  <c r="L351" i="109"/>
  <c r="K351" i="109"/>
  <c r="J350" i="109"/>
  <c r="J349" i="109"/>
  <c r="J348" i="109"/>
  <c r="O347" i="109"/>
  <c r="N347" i="109"/>
  <c r="M347" i="109"/>
  <c r="L347" i="109"/>
  <c r="K347" i="109"/>
  <c r="J346" i="109"/>
  <c r="J345" i="109"/>
  <c r="J344" i="109"/>
  <c r="J343" i="109"/>
  <c r="J342" i="109"/>
  <c r="O341" i="109"/>
  <c r="N341" i="109"/>
  <c r="M341" i="109"/>
  <c r="L341" i="109"/>
  <c r="K341" i="109"/>
  <c r="J340" i="109"/>
  <c r="J339" i="109"/>
  <c r="J338" i="109"/>
  <c r="J337" i="109"/>
  <c r="J336" i="109"/>
  <c r="O335" i="109"/>
  <c r="N335" i="109"/>
  <c r="M335" i="109"/>
  <c r="L335" i="109"/>
  <c r="K335" i="109"/>
  <c r="J333" i="109"/>
  <c r="J332" i="109"/>
  <c r="J331" i="109"/>
  <c r="O330" i="109"/>
  <c r="N330" i="109"/>
  <c r="M330" i="109"/>
  <c r="L330" i="109"/>
  <c r="K330" i="109"/>
  <c r="J329" i="109"/>
  <c r="J328" i="109"/>
  <c r="J327" i="109"/>
  <c r="O326" i="109"/>
  <c r="N326" i="109"/>
  <c r="M326" i="109"/>
  <c r="L326" i="109"/>
  <c r="K326" i="109"/>
  <c r="J325" i="109"/>
  <c r="J324" i="109"/>
  <c r="J323" i="109"/>
  <c r="J322" i="109"/>
  <c r="J321" i="109"/>
  <c r="O320" i="109"/>
  <c r="N320" i="109"/>
  <c r="M320" i="109"/>
  <c r="L320" i="109"/>
  <c r="K320" i="109"/>
  <c r="J319" i="109"/>
  <c r="J318" i="109"/>
  <c r="J317" i="109"/>
  <c r="O316" i="109"/>
  <c r="N316" i="109"/>
  <c r="M316" i="109"/>
  <c r="L316" i="109"/>
  <c r="K316" i="109"/>
  <c r="J315" i="109"/>
  <c r="J314" i="109"/>
  <c r="J313" i="109"/>
  <c r="O312" i="109"/>
  <c r="N312" i="109"/>
  <c r="M312" i="109"/>
  <c r="L312" i="109"/>
  <c r="K312" i="109"/>
  <c r="J311" i="109"/>
  <c r="J310" i="109"/>
  <c r="J309" i="109"/>
  <c r="J308" i="109"/>
  <c r="J307" i="109"/>
  <c r="O306" i="109"/>
  <c r="N306" i="109"/>
  <c r="M306" i="109"/>
  <c r="L306" i="109"/>
  <c r="K306" i="109"/>
  <c r="J305" i="109"/>
  <c r="J304" i="109"/>
  <c r="J303" i="109"/>
  <c r="J302" i="109"/>
  <c r="J301" i="109"/>
  <c r="O300" i="109"/>
  <c r="N300" i="109"/>
  <c r="M300" i="109"/>
  <c r="L300" i="109"/>
  <c r="K300" i="109"/>
  <c r="J299" i="109"/>
  <c r="J298" i="109"/>
  <c r="J297" i="109"/>
  <c r="J296" i="109"/>
  <c r="J295" i="109"/>
  <c r="O294" i="109"/>
  <c r="N294" i="109"/>
  <c r="M294" i="109"/>
  <c r="L294" i="109"/>
  <c r="K294" i="109"/>
  <c r="J293" i="109"/>
  <c r="J292" i="109"/>
  <c r="J291" i="109"/>
  <c r="J290" i="109"/>
  <c r="J289" i="109"/>
  <c r="O288" i="109"/>
  <c r="N288" i="109"/>
  <c r="M288" i="109"/>
  <c r="L288" i="109"/>
  <c r="K288" i="109"/>
  <c r="J287" i="109"/>
  <c r="J286" i="109"/>
  <c r="J285" i="109"/>
  <c r="J284" i="109"/>
  <c r="J283" i="109"/>
  <c r="O282" i="109"/>
  <c r="N282" i="109"/>
  <c r="M282" i="109"/>
  <c r="L282" i="109"/>
  <c r="K282" i="109"/>
  <c r="J281" i="109"/>
  <c r="J280" i="109"/>
  <c r="J279" i="109"/>
  <c r="J278" i="109"/>
  <c r="J277" i="109"/>
  <c r="O275" i="109"/>
  <c r="N275" i="109"/>
  <c r="M275" i="109"/>
  <c r="L275" i="109"/>
  <c r="K275" i="109"/>
  <c r="O274" i="109"/>
  <c r="N274" i="109"/>
  <c r="M274" i="109"/>
  <c r="L274" i="109"/>
  <c r="K274" i="109"/>
  <c r="O273" i="109"/>
  <c r="N273" i="109"/>
  <c r="M273" i="109"/>
  <c r="L273" i="109"/>
  <c r="K273" i="109"/>
  <c r="O272" i="109"/>
  <c r="N272" i="109"/>
  <c r="M272" i="109"/>
  <c r="L272" i="109"/>
  <c r="K272" i="109"/>
  <c r="O271" i="109"/>
  <c r="N271" i="109"/>
  <c r="M271" i="109"/>
  <c r="L271" i="109"/>
  <c r="K271" i="109"/>
  <c r="J271" i="109" s="1"/>
  <c r="O266" i="109"/>
  <c r="N266" i="109"/>
  <c r="M266" i="109"/>
  <c r="L266" i="109"/>
  <c r="K266" i="109"/>
  <c r="J266" i="109" s="1"/>
  <c r="J265" i="109"/>
  <c r="J264" i="109"/>
  <c r="J263" i="109"/>
  <c r="J262" i="109"/>
  <c r="J261" i="109"/>
  <c r="O260" i="109"/>
  <c r="N260" i="109"/>
  <c r="M260" i="109"/>
  <c r="L260" i="109"/>
  <c r="K260" i="109"/>
  <c r="J260" i="109" s="1"/>
  <c r="J259" i="109"/>
  <c r="J258" i="109"/>
  <c r="J257" i="109"/>
  <c r="J256" i="109"/>
  <c r="J255" i="109"/>
  <c r="K254" i="109"/>
  <c r="O252" i="109"/>
  <c r="O254" i="109" s="1"/>
  <c r="N252" i="109"/>
  <c r="N254" i="109" s="1"/>
  <c r="M252" i="109"/>
  <c r="L252" i="109"/>
  <c r="L254" i="109" s="1"/>
  <c r="K252" i="109"/>
  <c r="J250" i="109"/>
  <c r="J249" i="109"/>
  <c r="J248" i="109"/>
  <c r="J247" i="109"/>
  <c r="O246" i="109"/>
  <c r="N246" i="109"/>
  <c r="M246" i="109"/>
  <c r="L246" i="109"/>
  <c r="K246" i="109"/>
  <c r="J245" i="109"/>
  <c r="J243" i="109"/>
  <c r="J242" i="109"/>
  <c r="J241" i="109"/>
  <c r="O240" i="109"/>
  <c r="N240" i="109"/>
  <c r="M240" i="109"/>
  <c r="L240" i="109"/>
  <c r="K240" i="109"/>
  <c r="J239" i="109"/>
  <c r="J238" i="109"/>
  <c r="J237" i="109"/>
  <c r="J236" i="109"/>
  <c r="J235" i="109"/>
  <c r="O234" i="109"/>
  <c r="N234" i="109"/>
  <c r="M234" i="109"/>
  <c r="L234" i="109"/>
  <c r="K234" i="109"/>
  <c r="J233" i="109"/>
  <c r="J232" i="109"/>
  <c r="J231" i="109"/>
  <c r="J230" i="109"/>
  <c r="J229" i="109"/>
  <c r="O228" i="109"/>
  <c r="N228" i="109"/>
  <c r="M228" i="109"/>
  <c r="L228" i="109"/>
  <c r="K228" i="109"/>
  <c r="J227" i="109"/>
  <c r="J226" i="109"/>
  <c r="J225" i="109"/>
  <c r="J224" i="109"/>
  <c r="J223" i="109"/>
  <c r="O222" i="109"/>
  <c r="N222" i="109"/>
  <c r="M222" i="109"/>
  <c r="L222" i="109"/>
  <c r="K222" i="109"/>
  <c r="J221" i="109"/>
  <c r="J220" i="109"/>
  <c r="J219" i="109"/>
  <c r="J218" i="109"/>
  <c r="J217" i="109"/>
  <c r="O216" i="109"/>
  <c r="N216" i="109"/>
  <c r="M216" i="109"/>
  <c r="L216" i="109"/>
  <c r="K216" i="109"/>
  <c r="J215" i="109"/>
  <c r="J214" i="109"/>
  <c r="J213" i="109"/>
  <c r="J212" i="109"/>
  <c r="J211" i="109"/>
  <c r="O210" i="109"/>
  <c r="N210" i="109"/>
  <c r="M210" i="109"/>
  <c r="L210" i="109"/>
  <c r="K210" i="109"/>
  <c r="J209" i="109"/>
  <c r="J208" i="109"/>
  <c r="J207" i="109"/>
  <c r="J206" i="109"/>
  <c r="J205" i="109"/>
  <c r="O204" i="109"/>
  <c r="N204" i="109"/>
  <c r="M204" i="109"/>
  <c r="L204" i="109"/>
  <c r="K204" i="109"/>
  <c r="J203" i="109"/>
  <c r="J202" i="109"/>
  <c r="J201" i="109"/>
  <c r="J200" i="109"/>
  <c r="J199" i="109"/>
  <c r="O198" i="109"/>
  <c r="N198" i="109"/>
  <c r="M198" i="109"/>
  <c r="L198" i="109"/>
  <c r="K198" i="109"/>
  <c r="J197" i="109"/>
  <c r="J196" i="109"/>
  <c r="J195" i="109"/>
  <c r="J194" i="109"/>
  <c r="J193" i="109"/>
  <c r="J198" i="109" s="1"/>
  <c r="O192" i="109"/>
  <c r="N192" i="109"/>
  <c r="M192" i="109"/>
  <c r="L192" i="109"/>
  <c r="K192" i="109"/>
  <c r="J191" i="109"/>
  <c r="J190" i="109"/>
  <c r="J189" i="109"/>
  <c r="J188" i="109"/>
  <c r="J187" i="109"/>
  <c r="O186" i="109"/>
  <c r="N186" i="109"/>
  <c r="M186" i="109"/>
  <c r="L186" i="109"/>
  <c r="K186" i="109"/>
  <c r="J185" i="109"/>
  <c r="J184" i="109"/>
  <c r="J183" i="109"/>
  <c r="J182" i="109"/>
  <c r="J181" i="109"/>
  <c r="O180" i="109"/>
  <c r="N180" i="109"/>
  <c r="M180" i="109"/>
  <c r="L180" i="109"/>
  <c r="K180" i="109"/>
  <c r="J179" i="109"/>
  <c r="J178" i="109"/>
  <c r="J177" i="109"/>
  <c r="J176" i="109"/>
  <c r="J175" i="109"/>
  <c r="O174" i="109"/>
  <c r="N174" i="109"/>
  <c r="M174" i="109"/>
  <c r="L174" i="109"/>
  <c r="K174" i="109"/>
  <c r="J172" i="109"/>
  <c r="J171" i="109"/>
  <c r="J170" i="109"/>
  <c r="O169" i="109"/>
  <c r="N169" i="109"/>
  <c r="M169" i="109"/>
  <c r="L169" i="109"/>
  <c r="K169" i="109"/>
  <c r="J168" i="109"/>
  <c r="J167" i="109"/>
  <c r="J166" i="109"/>
  <c r="J165" i="109"/>
  <c r="J164" i="109"/>
  <c r="J169" i="109" s="1"/>
  <c r="O163" i="109"/>
  <c r="N163" i="109"/>
  <c r="M163" i="109"/>
  <c r="L163" i="109"/>
  <c r="K163" i="109"/>
  <c r="J162" i="109"/>
  <c r="J161" i="109"/>
  <c r="J160" i="109"/>
  <c r="J159" i="109"/>
  <c r="J158" i="109"/>
  <c r="O157" i="109"/>
  <c r="N157" i="109"/>
  <c r="M157" i="109"/>
  <c r="L157" i="109"/>
  <c r="K157" i="109"/>
  <c r="J156" i="109"/>
  <c r="J155" i="109"/>
  <c r="J154" i="109"/>
  <c r="J153" i="109"/>
  <c r="J152" i="109"/>
  <c r="O151" i="109"/>
  <c r="N151" i="109"/>
  <c r="M151" i="109"/>
  <c r="L151" i="109"/>
  <c r="K151" i="109"/>
  <c r="J150" i="109"/>
  <c r="J149" i="109"/>
  <c r="J148" i="109"/>
  <c r="J147" i="109"/>
  <c r="J146" i="109"/>
  <c r="O145" i="109"/>
  <c r="N145" i="109"/>
  <c r="M145" i="109"/>
  <c r="L145" i="109"/>
  <c r="K145" i="109"/>
  <c r="J144" i="109"/>
  <c r="J143" i="109"/>
  <c r="J142" i="109"/>
  <c r="J141" i="109"/>
  <c r="J140" i="109"/>
  <c r="J145" i="109" s="1"/>
  <c r="O139" i="109"/>
  <c r="N139" i="109"/>
  <c r="M139" i="109"/>
  <c r="L139" i="109"/>
  <c r="K139" i="109"/>
  <c r="J137" i="109"/>
  <c r="J136" i="109"/>
  <c r="O135" i="109"/>
  <c r="N135" i="109"/>
  <c r="M135" i="109"/>
  <c r="L135" i="109"/>
  <c r="K135" i="109"/>
  <c r="J134" i="109"/>
  <c r="J133" i="109"/>
  <c r="J132" i="109"/>
  <c r="J131" i="109"/>
  <c r="J130" i="109"/>
  <c r="O129" i="109"/>
  <c r="N129" i="109"/>
  <c r="M129" i="109"/>
  <c r="L129" i="109"/>
  <c r="K129" i="109"/>
  <c r="J127" i="109"/>
  <c r="J126" i="109"/>
  <c r="J129" i="109" s="1"/>
  <c r="O125" i="109"/>
  <c r="N125" i="109"/>
  <c r="M125" i="109"/>
  <c r="L125" i="109"/>
  <c r="K125" i="109"/>
  <c r="J124" i="109"/>
  <c r="J123" i="109"/>
  <c r="J122" i="109"/>
  <c r="J121" i="109"/>
  <c r="J120" i="109"/>
  <c r="O119" i="109"/>
  <c r="N119" i="109"/>
  <c r="M119" i="109"/>
  <c r="L119" i="109"/>
  <c r="K119" i="109"/>
  <c r="J118" i="109"/>
  <c r="J117" i="109"/>
  <c r="J116" i="109"/>
  <c r="J115" i="109"/>
  <c r="J114" i="109"/>
  <c r="O113" i="109"/>
  <c r="N113" i="109"/>
  <c r="M113" i="109"/>
  <c r="L113" i="109"/>
  <c r="K113" i="109"/>
  <c r="J112" i="109"/>
  <c r="J111" i="109"/>
  <c r="J110" i="109"/>
  <c r="J109" i="109"/>
  <c r="J108" i="109"/>
  <c r="O107" i="109"/>
  <c r="N107" i="109"/>
  <c r="M107" i="109"/>
  <c r="L107" i="109"/>
  <c r="K107" i="109"/>
  <c r="J106" i="109"/>
  <c r="J105" i="109"/>
  <c r="J104" i="109"/>
  <c r="J103" i="109"/>
  <c r="J102" i="109"/>
  <c r="O101" i="109"/>
  <c r="N101" i="109"/>
  <c r="M101" i="109"/>
  <c r="L101" i="109"/>
  <c r="K101" i="109"/>
  <c r="J100" i="109"/>
  <c r="J99" i="109"/>
  <c r="J98" i="109"/>
  <c r="J97" i="109"/>
  <c r="J96" i="109"/>
  <c r="O95" i="109"/>
  <c r="N95" i="109"/>
  <c r="M95" i="109"/>
  <c r="L95" i="109"/>
  <c r="K95" i="109"/>
  <c r="J94" i="109"/>
  <c r="J93" i="109"/>
  <c r="J92" i="109"/>
  <c r="J91" i="109"/>
  <c r="J90" i="109"/>
  <c r="O89" i="109"/>
  <c r="N89" i="109"/>
  <c r="M89" i="109"/>
  <c r="L89" i="109"/>
  <c r="K89" i="109"/>
  <c r="J88" i="109"/>
  <c r="J87" i="109"/>
  <c r="J86" i="109"/>
  <c r="J85" i="109"/>
  <c r="J84" i="109"/>
  <c r="O82" i="109"/>
  <c r="N82" i="109"/>
  <c r="L82" i="109"/>
  <c r="K82" i="109"/>
  <c r="O80" i="109"/>
  <c r="N80" i="109"/>
  <c r="M80" i="109"/>
  <c r="L80" i="109"/>
  <c r="K80" i="109"/>
  <c r="O79" i="109"/>
  <c r="N79" i="109"/>
  <c r="M79" i="109"/>
  <c r="L79" i="109"/>
  <c r="K79" i="109"/>
  <c r="O78" i="109"/>
  <c r="N78" i="109"/>
  <c r="M78" i="109"/>
  <c r="L78" i="109"/>
  <c r="K78" i="109"/>
  <c r="O77" i="109"/>
  <c r="N77" i="109"/>
  <c r="M77" i="109"/>
  <c r="L77" i="109"/>
  <c r="K77" i="109"/>
  <c r="O74" i="109"/>
  <c r="N74" i="109"/>
  <c r="M74" i="109"/>
  <c r="L74" i="109"/>
  <c r="K74" i="109"/>
  <c r="J73" i="109"/>
  <c r="J72" i="109"/>
  <c r="J71" i="109"/>
  <c r="J70" i="109"/>
  <c r="J69" i="109"/>
  <c r="O68" i="109"/>
  <c r="N68" i="109"/>
  <c r="M68" i="109"/>
  <c r="L68" i="109"/>
  <c r="K68" i="109"/>
  <c r="J67" i="109"/>
  <c r="J66" i="109"/>
  <c r="J65" i="109"/>
  <c r="J64" i="109"/>
  <c r="J63" i="109"/>
  <c r="O62" i="109"/>
  <c r="N62" i="109"/>
  <c r="M62" i="109"/>
  <c r="L62" i="109"/>
  <c r="K62" i="109"/>
  <c r="J61" i="109"/>
  <c r="J60" i="109"/>
  <c r="J59" i="109"/>
  <c r="J58" i="109"/>
  <c r="J57" i="109"/>
  <c r="O56" i="109"/>
  <c r="N56" i="109"/>
  <c r="M56" i="109"/>
  <c r="L56" i="109"/>
  <c r="K56" i="109"/>
  <c r="J55" i="109"/>
  <c r="J54" i="109"/>
  <c r="J53" i="109"/>
  <c r="J52" i="109"/>
  <c r="J51" i="109"/>
  <c r="J56" i="109" s="1"/>
  <c r="O50" i="109"/>
  <c r="N50" i="109"/>
  <c r="M50" i="109"/>
  <c r="L50" i="109"/>
  <c r="K50" i="109"/>
  <c r="J49" i="109"/>
  <c r="J48" i="109"/>
  <c r="J47" i="109"/>
  <c r="J46" i="109"/>
  <c r="J45" i="109"/>
  <c r="O44" i="109"/>
  <c r="N44" i="109"/>
  <c r="M44" i="109"/>
  <c r="L44" i="109"/>
  <c r="K44" i="109"/>
  <c r="J43" i="109"/>
  <c r="J42" i="109"/>
  <c r="J41" i="109"/>
  <c r="J40" i="109"/>
  <c r="J39" i="109"/>
  <c r="O38" i="109"/>
  <c r="N38" i="109"/>
  <c r="M38" i="109"/>
  <c r="L38" i="109"/>
  <c r="K38" i="109"/>
  <c r="J37" i="109"/>
  <c r="J36" i="109"/>
  <c r="J35" i="109"/>
  <c r="J34" i="109"/>
  <c r="J33" i="109"/>
  <c r="O32" i="109"/>
  <c r="N32" i="109"/>
  <c r="M32" i="109"/>
  <c r="L32" i="109"/>
  <c r="K32" i="109"/>
  <c r="J31" i="109"/>
  <c r="J30" i="109"/>
  <c r="J29" i="109"/>
  <c r="J28" i="109"/>
  <c r="J27" i="109"/>
  <c r="J32" i="109" s="1"/>
  <c r="O26" i="109"/>
  <c r="N26" i="109"/>
  <c r="M26" i="109"/>
  <c r="L26" i="109"/>
  <c r="K26" i="109"/>
  <c r="J25" i="109"/>
  <c r="J24" i="109"/>
  <c r="J23" i="109"/>
  <c r="J22" i="109"/>
  <c r="J21" i="109"/>
  <c r="O20" i="109"/>
  <c r="N20" i="109"/>
  <c r="M20" i="109"/>
  <c r="L20" i="109"/>
  <c r="K20" i="109"/>
  <c r="J19" i="109"/>
  <c r="J18" i="109"/>
  <c r="J17" i="109"/>
  <c r="J16" i="109"/>
  <c r="J15" i="109"/>
  <c r="O13" i="109"/>
  <c r="N13" i="109"/>
  <c r="M13" i="109"/>
  <c r="L13" i="109"/>
  <c r="K13" i="109"/>
  <c r="O12" i="109"/>
  <c r="N12" i="109"/>
  <c r="M12" i="109"/>
  <c r="L12" i="109"/>
  <c r="K12" i="109"/>
  <c r="J12" i="109" s="1"/>
  <c r="O11" i="109"/>
  <c r="N11" i="109"/>
  <c r="M11" i="109"/>
  <c r="M563" i="109" s="1"/>
  <c r="L11" i="109"/>
  <c r="K11" i="109"/>
  <c r="O10" i="109"/>
  <c r="N10" i="109"/>
  <c r="M10" i="109"/>
  <c r="L10" i="109"/>
  <c r="K10" i="109"/>
  <c r="K565" i="109" s="1"/>
  <c r="O9" i="109"/>
  <c r="N9" i="109"/>
  <c r="M9" i="109"/>
  <c r="L9" i="109"/>
  <c r="K9" i="109"/>
  <c r="J548" i="109" l="1"/>
  <c r="J273" i="109"/>
  <c r="J381" i="109"/>
  <c r="J38" i="109"/>
  <c r="J79" i="109"/>
  <c r="J363" i="109"/>
  <c r="J494" i="109"/>
  <c r="J504" i="109"/>
  <c r="J526" i="109"/>
  <c r="J216" i="109"/>
  <c r="J274" i="109"/>
  <c r="L376" i="109"/>
  <c r="J300" i="109"/>
  <c r="J330" i="109"/>
  <c r="J335" i="109"/>
  <c r="J341" i="109"/>
  <c r="J546" i="109"/>
  <c r="J74" i="109"/>
  <c r="J408" i="109"/>
  <c r="J430" i="109"/>
  <c r="J440" i="109"/>
  <c r="J445" i="109"/>
  <c r="J450" i="109"/>
  <c r="J455" i="109"/>
  <c r="J500" i="109"/>
  <c r="J107" i="109"/>
  <c r="J174" i="109"/>
  <c r="J379" i="109"/>
  <c r="J484" i="109"/>
  <c r="O550" i="109"/>
  <c r="O558" i="109" s="1"/>
  <c r="M565" i="109"/>
  <c r="L75" i="109"/>
  <c r="L567" i="109"/>
  <c r="O267" i="109"/>
  <c r="J204" i="109"/>
  <c r="J228" i="109"/>
  <c r="J288" i="109"/>
  <c r="J538" i="109"/>
  <c r="L564" i="109"/>
  <c r="O14" i="109"/>
  <c r="J95" i="109"/>
  <c r="J119" i="109"/>
  <c r="J186" i="109"/>
  <c r="J210" i="109"/>
  <c r="J375" i="109"/>
  <c r="L565" i="109"/>
  <c r="K563" i="109"/>
  <c r="J44" i="109"/>
  <c r="J68" i="109"/>
  <c r="J151" i="109"/>
  <c r="J351" i="109"/>
  <c r="J357" i="109"/>
  <c r="J378" i="109"/>
  <c r="M550" i="109"/>
  <c r="M558" i="109" s="1"/>
  <c r="N14" i="109"/>
  <c r="L563" i="109"/>
  <c r="J26" i="109"/>
  <c r="J78" i="109"/>
  <c r="J125" i="109"/>
  <c r="J163" i="109"/>
  <c r="J192" i="109"/>
  <c r="J234" i="109"/>
  <c r="J252" i="109"/>
  <c r="J316" i="109"/>
  <c r="J320" i="109"/>
  <c r="J465" i="109"/>
  <c r="J508" i="109"/>
  <c r="J135" i="109"/>
  <c r="J50" i="109"/>
  <c r="J113" i="109"/>
  <c r="L276" i="109"/>
  <c r="O276" i="109"/>
  <c r="M376" i="109"/>
  <c r="J326" i="109"/>
  <c r="K75" i="109"/>
  <c r="J139" i="109"/>
  <c r="M276" i="109"/>
  <c r="J282" i="109"/>
  <c r="J414" i="109"/>
  <c r="K564" i="109"/>
  <c r="N83" i="109"/>
  <c r="N276" i="109"/>
  <c r="O376" i="109"/>
  <c r="L559" i="109"/>
  <c r="J396" i="109"/>
  <c r="J480" i="109"/>
  <c r="J512" i="109"/>
  <c r="J516" i="109"/>
  <c r="J520" i="109"/>
  <c r="K550" i="109"/>
  <c r="N550" i="109"/>
  <c r="N558" i="109" s="1"/>
  <c r="J556" i="109"/>
  <c r="M75" i="109"/>
  <c r="K83" i="109"/>
  <c r="J101" i="109"/>
  <c r="J306" i="109"/>
  <c r="M559" i="109"/>
  <c r="J419" i="109"/>
  <c r="J424" i="109"/>
  <c r="J475" i="109"/>
  <c r="L550" i="109"/>
  <c r="L557" i="109" s="1"/>
  <c r="M14" i="109"/>
  <c r="J11" i="109"/>
  <c r="M567" i="109"/>
  <c r="J20" i="109"/>
  <c r="N75" i="109"/>
  <c r="L83" i="109"/>
  <c r="O83" i="109"/>
  <c r="J180" i="109"/>
  <c r="J240" i="109"/>
  <c r="J272" i="109"/>
  <c r="J275" i="109"/>
  <c r="J369" i="109"/>
  <c r="J402" i="109"/>
  <c r="J470" i="109"/>
  <c r="J547" i="109"/>
  <c r="J550" i="109" s="1"/>
  <c r="O75" i="109"/>
  <c r="O268" i="109" s="1"/>
  <c r="J62" i="109"/>
  <c r="J77" i="109"/>
  <c r="J80" i="109"/>
  <c r="J567" i="109" s="1"/>
  <c r="M83" i="109"/>
  <c r="J157" i="109"/>
  <c r="J222" i="109"/>
  <c r="J312" i="109"/>
  <c r="N376" i="109"/>
  <c r="J347" i="109"/>
  <c r="J436" i="109"/>
  <c r="J532" i="109"/>
  <c r="J89" i="109"/>
  <c r="N267" i="109"/>
  <c r="N268" i="109" s="1"/>
  <c r="J246" i="109"/>
  <c r="K376" i="109"/>
  <c r="J294" i="109"/>
  <c r="O382" i="109"/>
  <c r="O384" i="109" s="1"/>
  <c r="J460" i="109"/>
  <c r="J584" i="109"/>
  <c r="N557" i="109"/>
  <c r="N382" i="109"/>
  <c r="N384" i="109" s="1"/>
  <c r="M389" i="109"/>
  <c r="N390" i="109"/>
  <c r="N539" i="109" s="1"/>
  <c r="K557" i="109"/>
  <c r="K558" i="109"/>
  <c r="K267" i="109"/>
  <c r="K268" i="109" s="1"/>
  <c r="J10" i="109"/>
  <c r="L267" i="109"/>
  <c r="L268" i="109" s="1"/>
  <c r="K559" i="109"/>
  <c r="J559" i="109" s="1"/>
  <c r="K567" i="109"/>
  <c r="K14" i="109"/>
  <c r="M267" i="109"/>
  <c r="K276" i="109"/>
  <c r="O390" i="109"/>
  <c r="O539" i="109" s="1"/>
  <c r="M564" i="109"/>
  <c r="J9" i="109"/>
  <c r="J13" i="109"/>
  <c r="L14" i="109"/>
  <c r="J380" i="109"/>
  <c r="J276" i="109" l="1"/>
  <c r="J563" i="109"/>
  <c r="O561" i="109"/>
  <c r="O560" i="109" s="1"/>
  <c r="J558" i="109"/>
  <c r="J557" i="109"/>
  <c r="L558" i="109"/>
  <c r="J267" i="109"/>
  <c r="J376" i="109"/>
  <c r="O557" i="109"/>
  <c r="M557" i="109"/>
  <c r="J75" i="109"/>
  <c r="J83" i="109"/>
  <c r="J565" i="109"/>
  <c r="O540" i="109"/>
  <c r="M268" i="109"/>
  <c r="N540" i="109"/>
  <c r="M382" i="109"/>
  <c r="L389" i="109"/>
  <c r="M390" i="109"/>
  <c r="M539" i="109" s="1"/>
  <c r="J564" i="109"/>
  <c r="J14" i="109"/>
  <c r="N561" i="109"/>
  <c r="N560" i="109" s="1"/>
  <c r="J268" i="109" l="1"/>
  <c r="M540" i="109"/>
  <c r="M561" i="109"/>
  <c r="M560" i="109" s="1"/>
  <c r="L382" i="109"/>
  <c r="K389" i="109"/>
  <c r="L390" i="109"/>
  <c r="L539" i="109" s="1"/>
  <c r="M569" i="109"/>
  <c r="M384" i="109"/>
  <c r="L540" i="109" l="1"/>
  <c r="L561" i="109"/>
  <c r="L560" i="109" s="1"/>
  <c r="K390" i="109"/>
  <c r="K539" i="109" s="1"/>
  <c r="J389" i="109"/>
  <c r="J390" i="109" s="1"/>
  <c r="J539" i="109" s="1"/>
  <c r="K382" i="109"/>
  <c r="L566" i="109"/>
  <c r="L569" i="109" s="1"/>
  <c r="L384" i="109"/>
  <c r="J382" i="109" l="1"/>
  <c r="K566" i="109"/>
  <c r="K569" i="109" s="1"/>
  <c r="K384" i="109"/>
  <c r="J384" i="109" s="1"/>
  <c r="K540" i="109"/>
  <c r="K561" i="109"/>
  <c r="K560" i="109" s="1"/>
  <c r="J540" i="109"/>
  <c r="J561" i="109"/>
  <c r="J560" i="109" s="1"/>
  <c r="J566" i="109" l="1"/>
  <c r="J569" i="109" s="1"/>
  <c r="L128" i="104"/>
  <c r="M128" i="104"/>
  <c r="M143" i="104" s="1"/>
  <c r="M144" i="104" s="1"/>
  <c r="N128" i="104"/>
  <c r="N143" i="104" s="1"/>
  <c r="N151" i="104"/>
  <c r="K144" i="104"/>
  <c r="L116" i="104"/>
  <c r="M116" i="104"/>
  <c r="N116" i="104"/>
  <c r="L70" i="104"/>
  <c r="M70" i="104"/>
  <c r="N70" i="104"/>
  <c r="L24" i="104"/>
  <c r="M24" i="104"/>
  <c r="N24" i="104"/>
  <c r="K53" i="104"/>
  <c r="N53" i="104"/>
  <c r="N153" i="104"/>
  <c r="L143" i="104"/>
  <c r="N145" i="104"/>
  <c r="L153" i="104"/>
  <c r="M153" i="104"/>
  <c r="K153" i="104"/>
  <c r="K51" i="104"/>
  <c r="N154" i="104"/>
  <c r="L145" i="104"/>
  <c r="M145" i="104"/>
  <c r="L152" i="104"/>
  <c r="M152" i="104"/>
  <c r="N152" i="104"/>
  <c r="L151" i="104"/>
  <c r="M151" i="104"/>
  <c r="L150" i="104"/>
  <c r="M150" i="104"/>
  <c r="N150" i="104"/>
  <c r="L149" i="104"/>
  <c r="L154" i="104" s="1"/>
  <c r="M149" i="104"/>
  <c r="M154" i="104" s="1"/>
  <c r="N149" i="104"/>
  <c r="K83" i="104"/>
  <c r="K76" i="104"/>
  <c r="K77" i="104" s="1"/>
  <c r="K165" i="104"/>
  <c r="K130" i="104"/>
  <c r="K129" i="104"/>
  <c r="P128" i="104"/>
  <c r="P143" i="104" s="1"/>
  <c r="O128" i="104"/>
  <c r="O143" i="104" s="1"/>
  <c r="K125" i="104"/>
  <c r="K122" i="104"/>
  <c r="K120" i="104"/>
  <c r="P115" i="104"/>
  <c r="O115" i="104"/>
  <c r="N115" i="104"/>
  <c r="M115" i="104"/>
  <c r="L115" i="104"/>
  <c r="K113" i="104"/>
  <c r="K115" i="104" s="1"/>
  <c r="K82" i="104"/>
  <c r="K81" i="104"/>
  <c r="P80" i="104"/>
  <c r="O80" i="104"/>
  <c r="N80" i="104"/>
  <c r="M80" i="104"/>
  <c r="L80" i="104"/>
  <c r="K79" i="104"/>
  <c r="P77" i="104"/>
  <c r="O77" i="104"/>
  <c r="N77" i="104"/>
  <c r="L74" i="104"/>
  <c r="K73" i="104"/>
  <c r="K74" i="104" s="1"/>
  <c r="P53" i="104"/>
  <c r="O53" i="104"/>
  <c r="M53" i="104"/>
  <c r="L53" i="104"/>
  <c r="K52" i="104"/>
  <c r="K48" i="104"/>
  <c r="P47" i="104"/>
  <c r="O47" i="104"/>
  <c r="N47" i="104"/>
  <c r="M47" i="104"/>
  <c r="L47" i="104"/>
  <c r="K33" i="104"/>
  <c r="K32" i="104"/>
  <c r="K31" i="104"/>
  <c r="P30" i="104"/>
  <c r="O30" i="104"/>
  <c r="N30" i="104"/>
  <c r="M30" i="104"/>
  <c r="L30" i="104"/>
  <c r="K29" i="104"/>
  <c r="K28" i="104"/>
  <c r="P23" i="104"/>
  <c r="O23" i="104"/>
  <c r="N23" i="104"/>
  <c r="M23" i="104"/>
  <c r="L23" i="104"/>
  <c r="K20" i="104"/>
  <c r="K19" i="104"/>
  <c r="P18" i="104"/>
  <c r="O18" i="104"/>
  <c r="N18" i="104"/>
  <c r="M18" i="104"/>
  <c r="L18" i="104"/>
  <c r="K13" i="104"/>
  <c r="K152" i="104" s="1"/>
  <c r="K12" i="104"/>
  <c r="K151" i="104" s="1"/>
  <c r="K11" i="104"/>
  <c r="L144" i="104" l="1"/>
  <c r="N144" i="104"/>
  <c r="M147" i="104"/>
  <c r="M146" i="104" s="1"/>
  <c r="O70" i="104"/>
  <c r="K150" i="104"/>
  <c r="P116" i="104"/>
  <c r="K18" i="104"/>
  <c r="K80" i="104"/>
  <c r="K116" i="104" s="1"/>
  <c r="K23" i="104"/>
  <c r="K24" i="104" s="1"/>
  <c r="O24" i="104"/>
  <c r="P70" i="104"/>
  <c r="K30" i="104"/>
  <c r="P24" i="104"/>
  <c r="K145" i="104"/>
  <c r="K164" i="104" s="1"/>
  <c r="K158" i="104" s="1"/>
  <c r="K170" i="104" s="1"/>
  <c r="K149" i="104"/>
  <c r="K154" i="104" s="1"/>
  <c r="O116" i="104"/>
  <c r="K47" i="104"/>
  <c r="K128" i="104"/>
  <c r="K143" i="104" s="1"/>
  <c r="K11" i="118"/>
  <c r="K15" i="118" s="1"/>
  <c r="K12" i="118"/>
  <c r="K13" i="118"/>
  <c r="L15" i="118"/>
  <c r="M15" i="118"/>
  <c r="N15" i="118"/>
  <c r="O15" i="118"/>
  <c r="P15" i="118"/>
  <c r="K16" i="118"/>
  <c r="K17" i="118"/>
  <c r="K18" i="118"/>
  <c r="K19" i="118"/>
  <c r="L19" i="118"/>
  <c r="M19" i="118"/>
  <c r="N19" i="118"/>
  <c r="O19" i="118"/>
  <c r="P19" i="118"/>
  <c r="K20" i="118"/>
  <c r="K21" i="118"/>
  <c r="L21" i="118"/>
  <c r="L22" i="118" s="1"/>
  <c r="M21" i="118"/>
  <c r="M22" i="118" s="1"/>
  <c r="N21" i="118"/>
  <c r="N22" i="118" s="1"/>
  <c r="O21" i="118"/>
  <c r="O22" i="118" s="1"/>
  <c r="P21" i="118"/>
  <c r="P22" i="118"/>
  <c r="K26" i="118"/>
  <c r="K113" i="118" s="1"/>
  <c r="K27" i="118"/>
  <c r="K28" i="118"/>
  <c r="K29" i="118"/>
  <c r="K30" i="118"/>
  <c r="K31" i="118"/>
  <c r="L32" i="118"/>
  <c r="M32" i="118"/>
  <c r="N32" i="118"/>
  <c r="O32" i="118"/>
  <c r="P32" i="118"/>
  <c r="K33" i="118"/>
  <c r="K34" i="118"/>
  <c r="K35" i="118"/>
  <c r="K116" i="118" s="1"/>
  <c r="K36" i="118"/>
  <c r="L36" i="118"/>
  <c r="M36" i="118"/>
  <c r="N36" i="118"/>
  <c r="O36" i="118"/>
  <c r="P36" i="118"/>
  <c r="K37" i="118"/>
  <c r="K38" i="118"/>
  <c r="L38" i="118"/>
  <c r="M38" i="118"/>
  <c r="N38" i="118"/>
  <c r="O38" i="118"/>
  <c r="P38" i="118"/>
  <c r="K39" i="118"/>
  <c r="K40" i="118"/>
  <c r="K41" i="118"/>
  <c r="K42" i="118"/>
  <c r="L42" i="118"/>
  <c r="L47" i="118" s="1"/>
  <c r="M42" i="118"/>
  <c r="N42" i="118"/>
  <c r="O42" i="118"/>
  <c r="P42" i="118"/>
  <c r="K43" i="118"/>
  <c r="K44" i="118"/>
  <c r="K118" i="118" s="1"/>
  <c r="K45" i="118"/>
  <c r="K46" i="118"/>
  <c r="L46" i="118"/>
  <c r="M46" i="118"/>
  <c r="N46" i="118"/>
  <c r="N47" i="118" s="1"/>
  <c r="O46" i="118"/>
  <c r="P46" i="118"/>
  <c r="P47" i="118" s="1"/>
  <c r="M47" i="118"/>
  <c r="O47" i="118"/>
  <c r="K50" i="118"/>
  <c r="K51" i="118"/>
  <c r="K55" i="118" s="1"/>
  <c r="K52" i="118"/>
  <c r="K114" i="118" s="1"/>
  <c r="K53" i="118"/>
  <c r="K54" i="118"/>
  <c r="L55" i="118"/>
  <c r="M55" i="118"/>
  <c r="N55" i="118"/>
  <c r="O55" i="118"/>
  <c r="P55" i="118"/>
  <c r="K56" i="118"/>
  <c r="K57" i="118"/>
  <c r="L57" i="118"/>
  <c r="M57" i="118"/>
  <c r="N57" i="118"/>
  <c r="O57" i="118"/>
  <c r="P57" i="118"/>
  <c r="K58" i="118"/>
  <c r="K62" i="118" s="1"/>
  <c r="K59" i="118"/>
  <c r="K60" i="118"/>
  <c r="K61" i="118"/>
  <c r="L62" i="118"/>
  <c r="M62" i="118"/>
  <c r="N62" i="118"/>
  <c r="N65" i="118" s="1"/>
  <c r="O62" i="118"/>
  <c r="P62" i="118"/>
  <c r="K63" i="118"/>
  <c r="K64" i="118" s="1"/>
  <c r="K65" i="118" s="1"/>
  <c r="L64" i="118"/>
  <c r="M64" i="118"/>
  <c r="N64" i="118"/>
  <c r="O64" i="118"/>
  <c r="O65" i="118" s="1"/>
  <c r="P64" i="118"/>
  <c r="P65" i="118" s="1"/>
  <c r="L65" i="118"/>
  <c r="M65" i="118"/>
  <c r="K68" i="118"/>
  <c r="K72" i="118" s="1"/>
  <c r="K69" i="118"/>
  <c r="K70" i="118"/>
  <c r="K71" i="118"/>
  <c r="L72" i="118"/>
  <c r="M72" i="118"/>
  <c r="N72" i="118"/>
  <c r="O72" i="118"/>
  <c r="P72" i="118"/>
  <c r="K73" i="118"/>
  <c r="K77" i="118" s="1"/>
  <c r="K74" i="118"/>
  <c r="K76" i="118"/>
  <c r="L77" i="118"/>
  <c r="M77" i="118"/>
  <c r="M78" i="118" s="1"/>
  <c r="N77" i="118"/>
  <c r="N78" i="118" s="1"/>
  <c r="O77" i="118"/>
  <c r="O78" i="118" s="1"/>
  <c r="P77" i="118"/>
  <c r="P78" i="118" s="1"/>
  <c r="L78" i="118"/>
  <c r="K81" i="118"/>
  <c r="K82" i="118"/>
  <c r="L82" i="118"/>
  <c r="M82" i="118"/>
  <c r="N82" i="118"/>
  <c r="O82" i="118"/>
  <c r="P82" i="118"/>
  <c r="K83" i="118"/>
  <c r="K84" i="118"/>
  <c r="K85" i="118" s="1"/>
  <c r="L84" i="118"/>
  <c r="L85" i="118" s="1"/>
  <c r="M84" i="118"/>
  <c r="M113" i="118" s="1"/>
  <c r="N84" i="118"/>
  <c r="O84" i="118"/>
  <c r="P84" i="118"/>
  <c r="N85" i="118"/>
  <c r="O85" i="118"/>
  <c r="P85" i="118"/>
  <c r="K87" i="118"/>
  <c r="K88" i="118"/>
  <c r="K89" i="118"/>
  <c r="K90" i="118"/>
  <c r="K106" i="118" s="1"/>
  <c r="K107" i="118" s="1"/>
  <c r="L90" i="118"/>
  <c r="L106" i="118" s="1"/>
  <c r="M90" i="118"/>
  <c r="M106" i="118" s="1"/>
  <c r="N90" i="118"/>
  <c r="N113" i="118" s="1"/>
  <c r="O90" i="118"/>
  <c r="P90" i="118"/>
  <c r="P113" i="118" s="1"/>
  <c r="P119" i="118" s="1"/>
  <c r="O106" i="118"/>
  <c r="P106" i="118"/>
  <c r="K108" i="118"/>
  <c r="L113" i="118"/>
  <c r="O113" i="118"/>
  <c r="L114" i="118"/>
  <c r="M114" i="118"/>
  <c r="N114" i="118"/>
  <c r="O114" i="118"/>
  <c r="P114" i="118"/>
  <c r="L115" i="118"/>
  <c r="M115" i="118"/>
  <c r="N115" i="118"/>
  <c r="O115" i="118"/>
  <c r="P115" i="118"/>
  <c r="L116" i="118"/>
  <c r="M116" i="118"/>
  <c r="N116" i="118"/>
  <c r="O116" i="118"/>
  <c r="P116" i="118"/>
  <c r="K117" i="118"/>
  <c r="L117" i="118"/>
  <c r="M117" i="118"/>
  <c r="N117" i="118"/>
  <c r="O117" i="118"/>
  <c r="P117" i="118"/>
  <c r="L118" i="118"/>
  <c r="L119" i="118" s="1"/>
  <c r="M118" i="118"/>
  <c r="N118" i="118"/>
  <c r="N119" i="118" s="1"/>
  <c r="O118" i="118"/>
  <c r="P118" i="118"/>
  <c r="O119" i="118"/>
  <c r="K128" i="118"/>
  <c r="K136" i="118"/>
  <c r="K139" i="118" s="1"/>
  <c r="N147" i="104" l="1"/>
  <c r="N146" i="104" s="1"/>
  <c r="L147" i="104"/>
  <c r="L146" i="104" s="1"/>
  <c r="P144" i="104"/>
  <c r="P147" i="104" s="1"/>
  <c r="P146" i="104" s="1"/>
  <c r="K70" i="104"/>
  <c r="K147" i="104" s="1"/>
  <c r="K146" i="104" s="1"/>
  <c r="O144" i="104"/>
  <c r="O147" i="104" s="1"/>
  <c r="O146" i="104" s="1"/>
  <c r="K78" i="118"/>
  <c r="P109" i="118"/>
  <c r="P110" i="118" s="1"/>
  <c r="K22" i="118"/>
  <c r="M119" i="118"/>
  <c r="O109" i="118"/>
  <c r="O110" i="118" s="1"/>
  <c r="L109" i="118"/>
  <c r="L110" i="118" s="1"/>
  <c r="K32" i="118"/>
  <c r="K47" i="118" s="1"/>
  <c r="N106" i="118"/>
  <c r="N109" i="118" s="1"/>
  <c r="N110" i="118" s="1"/>
  <c r="K115" i="118"/>
  <c r="K119" i="118" s="1"/>
  <c r="M85" i="118"/>
  <c r="M109" i="118" s="1"/>
  <c r="M110" i="118" s="1"/>
  <c r="K109" i="118" l="1"/>
  <c r="K110" i="118" s="1"/>
  <c r="H54" i="117" l="1"/>
  <c r="K15" i="117"/>
  <c r="H45" i="117"/>
  <c r="H48" i="117"/>
  <c r="H47"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I36" i="117"/>
  <c r="M35" i="117"/>
  <c r="L35" i="117"/>
  <c r="K35" i="117"/>
  <c r="J35" i="117"/>
  <c r="I35" i="117"/>
  <c r="H35" i="117"/>
  <c r="H36" i="117" s="1"/>
  <c r="M32" i="117"/>
  <c r="M36" i="117" s="1"/>
  <c r="L32" i="117"/>
  <c r="L36" i="117" s="1"/>
  <c r="K32" i="117"/>
  <c r="J32" i="117"/>
  <c r="I32" i="117"/>
  <c r="H32" i="117"/>
  <c r="M27" i="117"/>
  <c r="L27" i="117"/>
  <c r="K27" i="117"/>
  <c r="J27" i="117"/>
  <c r="I27" i="117"/>
  <c r="I28" i="117" s="1"/>
  <c r="I45" i="117" s="1"/>
  <c r="I48" i="117" s="1"/>
  <c r="I47" i="117" s="1"/>
  <c r="H27" i="117"/>
  <c r="H28" i="117" s="1"/>
  <c r="H25" i="117"/>
  <c r="M24" i="117"/>
  <c r="L24" i="117"/>
  <c r="K24" i="117"/>
  <c r="J24" i="117"/>
  <c r="I24" i="117"/>
  <c r="H24" i="117"/>
  <c r="H22" i="117"/>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1" i="117"/>
  <c r="H10" i="117"/>
  <c r="H15" i="117" s="1"/>
  <c r="J28" i="117" l="1"/>
  <c r="J45" i="117" s="1"/>
  <c r="J48" i="117" s="1"/>
  <c r="J47" i="117" s="1"/>
  <c r="H75" i="116" l="1"/>
  <c r="L37" i="107" l="1"/>
  <c r="K19" i="107" l="1"/>
  <c r="K17" i="107"/>
  <c r="L40" i="111"/>
  <c r="J40" i="111"/>
  <c r="M39" i="111"/>
  <c r="M40" i="111" s="1"/>
  <c r="L39" i="111"/>
  <c r="K39" i="111"/>
  <c r="K40" i="111" s="1"/>
  <c r="J39" i="111"/>
  <c r="I39" i="111"/>
  <c r="I40" i="111" s="1"/>
  <c r="I41" i="111" s="1"/>
  <c r="H39" i="111"/>
  <c r="H40" i="111" s="1"/>
  <c r="H32" i="111"/>
  <c r="I30" i="111"/>
  <c r="M29" i="111"/>
  <c r="M30" i="111" s="1"/>
  <c r="L29" i="111"/>
  <c r="K29" i="111"/>
  <c r="J29" i="111"/>
  <c r="I29" i="111"/>
  <c r="H25" i="111"/>
  <c r="H29" i="111" s="1"/>
  <c r="M24" i="111"/>
  <c r="L24" i="111"/>
  <c r="K24" i="111"/>
  <c r="J24" i="111"/>
  <c r="I24" i="111"/>
  <c r="H24" i="111"/>
  <c r="M18" i="111"/>
  <c r="L18" i="111"/>
  <c r="L30" i="111" s="1"/>
  <c r="L41" i="111" s="1"/>
  <c r="K18" i="111"/>
  <c r="K30" i="111" s="1"/>
  <c r="J18" i="111"/>
  <c r="J30" i="111" s="1"/>
  <c r="I18" i="111"/>
  <c r="H18" i="111"/>
  <c r="H11" i="111"/>
  <c r="L44" i="111" l="1"/>
  <c r="L43" i="111"/>
  <c r="I43" i="111"/>
  <c r="I44" i="111"/>
  <c r="K41" i="111"/>
  <c r="H30" i="111"/>
  <c r="H41" i="111" s="1"/>
  <c r="M41" i="111"/>
  <c r="J41" i="111"/>
  <c r="H43" i="111" l="1"/>
  <c r="H44" i="111"/>
  <c r="M44" i="111"/>
  <c r="M43" i="111"/>
  <c r="K43" i="111"/>
  <c r="K44" i="111"/>
  <c r="J43" i="111"/>
  <c r="J44" i="111"/>
  <c r="H49" i="113" l="1"/>
  <c r="H90" i="112"/>
  <c r="H92" i="112" s="1"/>
  <c r="H81" i="112"/>
  <c r="K75" i="112"/>
  <c r="H75" i="112" s="1"/>
  <c r="I75" i="112"/>
  <c r="K73" i="112"/>
  <c r="M72" i="112"/>
  <c r="L72" i="112"/>
  <c r="L73" i="112" s="1"/>
  <c r="K72" i="112"/>
  <c r="J72" i="112"/>
  <c r="I72" i="112"/>
  <c r="H72" i="112"/>
  <c r="M69" i="112"/>
  <c r="L69" i="112"/>
  <c r="K69" i="112"/>
  <c r="J69" i="112"/>
  <c r="I69" i="112"/>
  <c r="H69" i="112"/>
  <c r="M66" i="112"/>
  <c r="M73" i="112" s="1"/>
  <c r="L66" i="112"/>
  <c r="K66" i="112"/>
  <c r="J66" i="112"/>
  <c r="J73" i="112" s="1"/>
  <c r="I66" i="112"/>
  <c r="I73" i="112" s="1"/>
  <c r="H66" i="112"/>
  <c r="H73" i="112" s="1"/>
  <c r="H64" i="112"/>
  <c r="L62" i="112"/>
  <c r="M61" i="112"/>
  <c r="L61" i="112"/>
  <c r="K61" i="112"/>
  <c r="J61" i="112"/>
  <c r="I61" i="112"/>
  <c r="H61" i="112"/>
  <c r="M58" i="112"/>
  <c r="L58" i="112"/>
  <c r="K58" i="112"/>
  <c r="J58" i="112"/>
  <c r="I58" i="112"/>
  <c r="H58" i="112"/>
  <c r="M55" i="112"/>
  <c r="L55" i="112"/>
  <c r="K55" i="112"/>
  <c r="J55" i="112"/>
  <c r="I55" i="112"/>
  <c r="H55" i="112"/>
  <c r="M52" i="112"/>
  <c r="M62" i="112" s="1"/>
  <c r="L52" i="112"/>
  <c r="K52" i="112"/>
  <c r="K62" i="112" s="1"/>
  <c r="J52" i="112"/>
  <c r="J62" i="112" s="1"/>
  <c r="I52" i="112"/>
  <c r="I62" i="112" s="1"/>
  <c r="H50" i="112"/>
  <c r="H52" i="112" s="1"/>
  <c r="H62" i="112" s="1"/>
  <c r="M47" i="112"/>
  <c r="L47" i="112"/>
  <c r="K47" i="112"/>
  <c r="J47" i="112"/>
  <c r="I47" i="112"/>
  <c r="H47" i="112"/>
  <c r="M44" i="112"/>
  <c r="L44" i="112"/>
  <c r="K44" i="112"/>
  <c r="J44" i="112"/>
  <c r="I44" i="112"/>
  <c r="H44" i="112"/>
  <c r="M41" i="112"/>
  <c r="L41" i="112"/>
  <c r="K41" i="112"/>
  <c r="J41" i="112"/>
  <c r="I41" i="112"/>
  <c r="H41" i="112"/>
  <c r="H48" i="112" s="1"/>
  <c r="M38" i="112"/>
  <c r="L38" i="112"/>
  <c r="K38" i="112"/>
  <c r="K48" i="112" s="1"/>
  <c r="J38" i="112"/>
  <c r="I38" i="112"/>
  <c r="H38" i="112"/>
  <c r="M35" i="112"/>
  <c r="M48" i="112" s="1"/>
  <c r="L35" i="112"/>
  <c r="L48" i="112" s="1"/>
  <c r="K35" i="112"/>
  <c r="J35" i="112"/>
  <c r="J48" i="112" s="1"/>
  <c r="I35" i="112"/>
  <c r="I48" i="112" s="1"/>
  <c r="H35" i="112"/>
  <c r="M30" i="112"/>
  <c r="M31" i="112" s="1"/>
  <c r="L30" i="112"/>
  <c r="K30" i="112"/>
  <c r="K31" i="112" s="1"/>
  <c r="J30" i="112"/>
  <c r="I30" i="112"/>
  <c r="I31" i="112" s="1"/>
  <c r="H30" i="112"/>
  <c r="H31" i="112" s="1"/>
  <c r="M27" i="112"/>
  <c r="L27" i="112"/>
  <c r="K27" i="112"/>
  <c r="J27" i="112"/>
  <c r="I27" i="112"/>
  <c r="H27" i="112"/>
  <c r="M24" i="112"/>
  <c r="L24" i="112"/>
  <c r="L31" i="112" s="1"/>
  <c r="K24" i="112"/>
  <c r="J24" i="112"/>
  <c r="J31" i="112" s="1"/>
  <c r="I24" i="112"/>
  <c r="H24" i="112"/>
  <c r="M19" i="112"/>
  <c r="L19" i="112"/>
  <c r="K19" i="112"/>
  <c r="J19" i="112"/>
  <c r="I19" i="112"/>
  <c r="H19" i="112"/>
  <c r="M16" i="112"/>
  <c r="L16" i="112"/>
  <c r="K16" i="112"/>
  <c r="J16" i="112"/>
  <c r="I16" i="112"/>
  <c r="H16" i="112"/>
  <c r="M14" i="112"/>
  <c r="L14" i="112"/>
  <c r="L20" i="112" s="1"/>
  <c r="K14" i="112"/>
  <c r="J14" i="112"/>
  <c r="J20" i="112" s="1"/>
  <c r="I14" i="112"/>
  <c r="H12" i="112"/>
  <c r="H14" i="112" s="1"/>
  <c r="M11" i="112"/>
  <c r="M20" i="112" s="1"/>
  <c r="L11" i="112"/>
  <c r="K11" i="112"/>
  <c r="K20" i="112" s="1"/>
  <c r="J11" i="112"/>
  <c r="I11" i="112"/>
  <c r="I20" i="112" s="1"/>
  <c r="H11" i="112"/>
  <c r="I74" i="112" l="1"/>
  <c r="I77" i="112" s="1"/>
  <c r="I76" i="112" s="1"/>
  <c r="J74" i="112"/>
  <c r="J77" i="112" s="1"/>
  <c r="J76" i="112" s="1"/>
  <c r="K74" i="112"/>
  <c r="K77" i="112" s="1"/>
  <c r="K76" i="112" s="1"/>
  <c r="L74" i="112"/>
  <c r="L77" i="112" s="1"/>
  <c r="L76" i="112" s="1"/>
  <c r="M74" i="112"/>
  <c r="M77" i="112" s="1"/>
  <c r="M76" i="112" s="1"/>
  <c r="H74" i="112"/>
  <c r="H77" i="112" s="1"/>
  <c r="H76" i="112" s="1"/>
  <c r="H20" i="112"/>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L20" i="115" s="1"/>
  <c r="K11" i="115"/>
  <c r="K14" i="115" s="1"/>
  <c r="N31" i="115" l="1"/>
  <c r="N32" i="115" s="1"/>
  <c r="N33" i="115" s="1"/>
  <c r="L32" i="115"/>
  <c r="L33" i="115" s="1"/>
  <c r="M32" i="115"/>
  <c r="M33" i="115" s="1"/>
  <c r="K20" i="115"/>
  <c r="K32" i="115" s="1"/>
  <c r="K33" i="115" s="1"/>
  <c r="O32" i="115"/>
  <c r="O33" i="115" s="1"/>
  <c r="P32" i="115"/>
  <c r="P33" i="115" s="1"/>
  <c r="I76" i="114" l="1"/>
  <c r="I68" i="114"/>
  <c r="M55" i="114"/>
  <c r="M56" i="114" s="1"/>
  <c r="L55" i="114"/>
  <c r="L56" i="114" s="1"/>
  <c r="M54" i="114"/>
  <c r="L54" i="114"/>
  <c r="K54" i="114"/>
  <c r="K55" i="114" s="1"/>
  <c r="K56" i="114" s="1"/>
  <c r="J54" i="114"/>
  <c r="J55" i="114" s="1"/>
  <c r="J56" i="114" s="1"/>
  <c r="J59" i="114" s="1"/>
  <c r="J58" i="114" s="1"/>
  <c r="I54" i="114"/>
  <c r="H49" i="114"/>
  <c r="H54" i="114" s="1"/>
  <c r="H55" i="114" s="1"/>
  <c r="H56" i="114" s="1"/>
  <c r="M48" i="114"/>
  <c r="L48" i="114"/>
  <c r="K48" i="114"/>
  <c r="J48" i="114"/>
  <c r="I48" i="114"/>
  <c r="H48" i="114"/>
  <c r="H46" i="114"/>
  <c r="K42" i="114"/>
  <c r="K43" i="114" s="1"/>
  <c r="M41" i="114"/>
  <c r="L41" i="114"/>
  <c r="K41" i="114"/>
  <c r="J41" i="114"/>
  <c r="I41" i="114"/>
  <c r="H41" i="114"/>
  <c r="K39" i="114"/>
  <c r="J39" i="114"/>
  <c r="H39" i="114"/>
  <c r="M36" i="114"/>
  <c r="L36" i="114"/>
  <c r="K36" i="114"/>
  <c r="J36" i="114"/>
  <c r="I36" i="114"/>
  <c r="H34" i="114"/>
  <c r="H36" i="114" s="1"/>
  <c r="M33" i="114"/>
  <c r="M42" i="114" s="1"/>
  <c r="L33" i="114"/>
  <c r="L42" i="114" s="1"/>
  <c r="K33" i="114"/>
  <c r="J33" i="114"/>
  <c r="J42" i="114" s="1"/>
  <c r="J43" i="114" s="1"/>
  <c r="I33" i="114"/>
  <c r="I42" i="114" s="1"/>
  <c r="H33" i="114"/>
  <c r="H42" i="114" s="1"/>
  <c r="K29" i="114"/>
  <c r="J29" i="114"/>
  <c r="M28" i="114"/>
  <c r="M29" i="114" s="1"/>
  <c r="L28" i="114"/>
  <c r="L29" i="114" s="1"/>
  <c r="K28" i="114"/>
  <c r="I28" i="114"/>
  <c r="H28" i="114"/>
  <c r="M26" i="114"/>
  <c r="L26" i="114"/>
  <c r="K26" i="114"/>
  <c r="J26" i="114"/>
  <c r="I26" i="114"/>
  <c r="H26" i="114"/>
  <c r="K19" i="114"/>
  <c r="M18" i="114"/>
  <c r="M19" i="114" s="1"/>
  <c r="L18" i="114"/>
  <c r="K18" i="114"/>
  <c r="J18" i="114"/>
  <c r="J19" i="114" s="1"/>
  <c r="I18" i="114"/>
  <c r="I19" i="114" s="1"/>
  <c r="H18" i="114"/>
  <c r="M15" i="114"/>
  <c r="L15" i="114"/>
  <c r="L19" i="114" s="1"/>
  <c r="K15" i="114"/>
  <c r="J15" i="114"/>
  <c r="I15" i="114"/>
  <c r="H14" i="114"/>
  <c r="H15" i="114" s="1"/>
  <c r="H19" i="114" s="1"/>
  <c r="M13" i="114"/>
  <c r="L13" i="114"/>
  <c r="K13" i="114"/>
  <c r="J13" i="114"/>
  <c r="I13" i="114"/>
  <c r="H13" i="114"/>
  <c r="I55" i="114" l="1"/>
  <c r="I56" i="114" s="1"/>
  <c r="H29" i="114"/>
  <c r="H43" i="114" s="1"/>
  <c r="H59" i="114" s="1"/>
  <c r="H58" i="114" s="1"/>
  <c r="I29" i="114"/>
  <c r="I43" i="114" s="1"/>
  <c r="I59" i="114" s="1"/>
  <c r="I58" i="114" s="1"/>
  <c r="K59" i="114"/>
  <c r="K58" i="114" s="1"/>
  <c r="L43" i="114"/>
  <c r="L59" i="114" s="1"/>
  <c r="L58" i="114" s="1"/>
  <c r="M43" i="114"/>
  <c r="M59" i="114" s="1"/>
  <c r="M58" i="114" s="1"/>
  <c r="H67" i="119" l="1"/>
  <c r="H61" i="119"/>
  <c r="H71" i="119" s="1"/>
  <c r="M45" i="119"/>
  <c r="L45" i="119"/>
  <c r="K45" i="119"/>
  <c r="J45" i="119"/>
  <c r="I45" i="119"/>
  <c r="H43" i="119"/>
  <c r="H42" i="119"/>
  <c r="H45" i="119" s="1"/>
  <c r="M40" i="119"/>
  <c r="L40" i="119"/>
  <c r="K40" i="119"/>
  <c r="J40" i="119"/>
  <c r="I40" i="119"/>
  <c r="H36" i="119"/>
  <c r="H40" i="119"/>
  <c r="M29" i="119"/>
  <c r="L29" i="119"/>
  <c r="K29" i="119"/>
  <c r="J29" i="119"/>
  <c r="I29" i="119"/>
  <c r="H29" i="119"/>
  <c r="K26" i="119"/>
  <c r="J26" i="119"/>
  <c r="I26" i="119"/>
  <c r="M21" i="119"/>
  <c r="M30" i="119" s="1"/>
  <c r="L21" i="119"/>
  <c r="L30" i="119" s="1"/>
  <c r="K21" i="119"/>
  <c r="J21" i="119"/>
  <c r="H129" i="116"/>
  <c r="H131" i="116" s="1"/>
  <c r="M110" i="116"/>
  <c r="L110" i="116"/>
  <c r="M109" i="116"/>
  <c r="L109" i="116"/>
  <c r="K109" i="116"/>
  <c r="J109" i="116"/>
  <c r="I109" i="116"/>
  <c r="H109" i="116"/>
  <c r="H107" i="116"/>
  <c r="M106" i="116"/>
  <c r="L106" i="116"/>
  <c r="K106" i="116"/>
  <c r="J106" i="116"/>
  <c r="I106" i="116"/>
  <c r="H104" i="116"/>
  <c r="H106" i="116" s="1"/>
  <c r="H110"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79" i="116"/>
  <c r="M87" i="116" s="1"/>
  <c r="L79" i="116"/>
  <c r="L87" i="116" s="1"/>
  <c r="K79" i="116"/>
  <c r="K87" i="116" s="1"/>
  <c r="J79" i="116"/>
  <c r="J87" i="116" s="1"/>
  <c r="I79" i="116"/>
  <c r="I87" i="116" s="1"/>
  <c r="H79" i="116"/>
  <c r="H87" i="116" s="1"/>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I73" i="116" s="1"/>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8" i="116"/>
  <c r="L28" i="116"/>
  <c r="K28" i="116"/>
  <c r="J28" i="116"/>
  <c r="I28" i="116"/>
  <c r="H28"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1" i="113"/>
  <c r="H65" i="113"/>
  <c r="M58" i="113"/>
  <c r="M57" i="113"/>
  <c r="L57" i="113"/>
  <c r="K57" i="113"/>
  <c r="J57" i="113"/>
  <c r="I57" i="113"/>
  <c r="H57" i="113"/>
  <c r="M55" i="113"/>
  <c r="L55" i="113"/>
  <c r="L58" i="113" s="1"/>
  <c r="K55" i="113"/>
  <c r="K58" i="113" s="1"/>
  <c r="J55" i="113"/>
  <c r="I55" i="113"/>
  <c r="H55" i="113"/>
  <c r="M48" i="113"/>
  <c r="L48" i="113"/>
  <c r="I48" i="113"/>
  <c r="H48" i="113"/>
  <c r="M43" i="113"/>
  <c r="L43" i="113"/>
  <c r="K43" i="113"/>
  <c r="I43" i="113"/>
  <c r="H43" i="113"/>
  <c r="M41" i="113"/>
  <c r="L41" i="113"/>
  <c r="K41" i="113"/>
  <c r="I41" i="113"/>
  <c r="H41" i="113"/>
  <c r="M39" i="113"/>
  <c r="L39" i="113"/>
  <c r="K39" i="113"/>
  <c r="J39" i="113"/>
  <c r="J49" i="113" s="1"/>
  <c r="I39" i="113"/>
  <c r="I49" i="113" s="1"/>
  <c r="H39" i="113"/>
  <c r="J32" i="113"/>
  <c r="M31" i="113"/>
  <c r="L31" i="113"/>
  <c r="K31" i="113"/>
  <c r="I31" i="113"/>
  <c r="H31" i="113"/>
  <c r="M29" i="113"/>
  <c r="L29" i="113"/>
  <c r="K29" i="113"/>
  <c r="I29" i="113"/>
  <c r="H29" i="113"/>
  <c r="M27" i="113"/>
  <c r="L27" i="113"/>
  <c r="K27" i="113"/>
  <c r="I27" i="113"/>
  <c r="H27"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H56" i="111"/>
  <c r="H49" i="111"/>
  <c r="H58" i="111" s="1"/>
  <c r="H50" i="116" l="1"/>
  <c r="I50" i="116"/>
  <c r="I111" i="116" s="1"/>
  <c r="I113" i="116" s="1"/>
  <c r="J50" i="116"/>
  <c r="J111" i="116" s="1"/>
  <c r="J113" i="116" s="1"/>
  <c r="M46" i="119"/>
  <c r="M47" i="119" s="1"/>
  <c r="H26" i="119"/>
  <c r="H30" i="119" s="1"/>
  <c r="H46" i="119"/>
  <c r="H47" i="119" s="1"/>
  <c r="I30" i="119"/>
  <c r="I46" i="119"/>
  <c r="I47" i="119" s="1"/>
  <c r="J30" i="119"/>
  <c r="J46" i="119" s="1"/>
  <c r="J47" i="119" s="1"/>
  <c r="K30" i="119"/>
  <c r="L46" i="119"/>
  <c r="L47" i="119" s="1"/>
  <c r="I95" i="116"/>
  <c r="L49" i="113"/>
  <c r="L59" i="113" s="1"/>
  <c r="K49" i="113"/>
  <c r="M49" i="113"/>
  <c r="K32" i="113"/>
  <c r="K59" i="113" s="1"/>
  <c r="H58" i="113"/>
  <c r="H77" i="113"/>
  <c r="L32" i="113"/>
  <c r="I58" i="113"/>
  <c r="M32" i="113"/>
  <c r="J58" i="113"/>
  <c r="J59" i="113" s="1"/>
  <c r="H32" i="113"/>
  <c r="H59" i="113" s="1"/>
  <c r="I32" i="113"/>
  <c r="K46" i="119"/>
  <c r="K47" i="119" s="1"/>
  <c r="L111" i="116"/>
  <c r="L113" i="116" s="1"/>
  <c r="H73" i="116"/>
  <c r="K111" i="116"/>
  <c r="K113" i="116" s="1"/>
  <c r="H97" i="110"/>
  <c r="H90" i="110"/>
  <c r="H100" i="110" s="1"/>
  <c r="M83" i="110"/>
  <c r="L83" i="110"/>
  <c r="K83" i="110"/>
  <c r="J83" i="110"/>
  <c r="I83" i="110"/>
  <c r="H83" i="110"/>
  <c r="M80" i="110"/>
  <c r="M81" i="110" s="1"/>
  <c r="M82" i="110" s="1"/>
  <c r="L80" i="110"/>
  <c r="K80" i="110"/>
  <c r="J80" i="110"/>
  <c r="J81" i="110" s="1"/>
  <c r="J82" i="110" s="1"/>
  <c r="I80" i="110"/>
  <c r="H79" i="110"/>
  <c r="H80" i="110" s="1"/>
  <c r="M78" i="110"/>
  <c r="L78" i="110"/>
  <c r="K78" i="110"/>
  <c r="J78" i="110"/>
  <c r="I78" i="110"/>
  <c r="I81" i="110" s="1"/>
  <c r="I82" i="110" s="1"/>
  <c r="H78" i="110"/>
  <c r="H75" i="110"/>
  <c r="M74" i="110"/>
  <c r="L74" i="110"/>
  <c r="L81" i="110" s="1"/>
  <c r="L82" i="110" s="1"/>
  <c r="K74" i="110"/>
  <c r="K81" i="110" s="1"/>
  <c r="K82" i="110" s="1"/>
  <c r="J74" i="110"/>
  <c r="I74" i="110"/>
  <c r="H73" i="110"/>
  <c r="H72" i="110"/>
  <c r="H74" i="110" s="1"/>
  <c r="M69" i="110"/>
  <c r="K69" i="110"/>
  <c r="J69" i="110"/>
  <c r="M68" i="110"/>
  <c r="L68" i="110"/>
  <c r="L69" i="110" s="1"/>
  <c r="L70" i="110" s="1"/>
  <c r="K68" i="110"/>
  <c r="J68" i="110"/>
  <c r="I68" i="110"/>
  <c r="I69" i="110" s="1"/>
  <c r="H68" i="110"/>
  <c r="H69" i="110" s="1"/>
  <c r="H67" i="110"/>
  <c r="K65" i="110"/>
  <c r="J65" i="110"/>
  <c r="H65" i="110"/>
  <c r="M64" i="110"/>
  <c r="M65" i="110" s="1"/>
  <c r="L64" i="110"/>
  <c r="L65" i="110" s="1"/>
  <c r="K64" i="110"/>
  <c r="J64" i="110"/>
  <c r="I64" i="110"/>
  <c r="I65" i="110" s="1"/>
  <c r="H64" i="110"/>
  <c r="H63" i="110"/>
  <c r="M60" i="110"/>
  <c r="L60" i="110"/>
  <c r="K60" i="110"/>
  <c r="J60" i="110"/>
  <c r="I60" i="110"/>
  <c r="H60" i="110"/>
  <c r="H59" i="110"/>
  <c r="M58" i="110"/>
  <c r="L58" i="110"/>
  <c r="K58" i="110"/>
  <c r="J58" i="110"/>
  <c r="I58" i="110"/>
  <c r="H57" i="110"/>
  <c r="H58" i="110" s="1"/>
  <c r="M56" i="110"/>
  <c r="L56" i="110"/>
  <c r="K56" i="110"/>
  <c r="J56" i="110"/>
  <c r="I56" i="110"/>
  <c r="H55" i="110"/>
  <c r="H56" i="110" s="1"/>
  <c r="M54" i="110"/>
  <c r="L54" i="110"/>
  <c r="K54" i="110"/>
  <c r="J54" i="110"/>
  <c r="I54" i="110"/>
  <c r="H54" i="110"/>
  <c r="H53" i="110"/>
  <c r="M52" i="110"/>
  <c r="L52" i="110"/>
  <c r="K52" i="110"/>
  <c r="J52" i="110"/>
  <c r="I52" i="110"/>
  <c r="H52" i="110"/>
  <c r="H51" i="110"/>
  <c r="M50" i="110"/>
  <c r="L50" i="110"/>
  <c r="K50" i="110"/>
  <c r="J50" i="110"/>
  <c r="I50" i="110"/>
  <c r="H48" i="110"/>
  <c r="H50" i="110" s="1"/>
  <c r="M47" i="110"/>
  <c r="L47" i="110"/>
  <c r="K47" i="110"/>
  <c r="J47" i="110"/>
  <c r="I47" i="110"/>
  <c r="H46" i="110"/>
  <c r="H47" i="110" s="1"/>
  <c r="M45" i="110"/>
  <c r="L45" i="110"/>
  <c r="K45" i="110"/>
  <c r="J45" i="110"/>
  <c r="I45" i="110"/>
  <c r="H45" i="110"/>
  <c r="H44" i="110"/>
  <c r="M43" i="110"/>
  <c r="L43" i="110"/>
  <c r="K43" i="110"/>
  <c r="J43" i="110"/>
  <c r="I43" i="110"/>
  <c r="H43" i="110"/>
  <c r="H42" i="110"/>
  <c r="M41" i="110"/>
  <c r="L41" i="110"/>
  <c r="K41" i="110"/>
  <c r="J41" i="110"/>
  <c r="I41" i="110"/>
  <c r="H40" i="110"/>
  <c r="H41" i="110" s="1"/>
  <c r="M39" i="110"/>
  <c r="L39" i="110"/>
  <c r="K39" i="110"/>
  <c r="J39" i="110"/>
  <c r="I39" i="110"/>
  <c r="H38" i="110"/>
  <c r="H39" i="110" s="1"/>
  <c r="M37" i="110"/>
  <c r="L37" i="110"/>
  <c r="K37" i="110"/>
  <c r="J37" i="110"/>
  <c r="I37" i="110"/>
  <c r="H37" i="110"/>
  <c r="H36" i="110"/>
  <c r="M35" i="110"/>
  <c r="L35" i="110"/>
  <c r="K35" i="110"/>
  <c r="J35" i="110"/>
  <c r="I35" i="110"/>
  <c r="H35" i="110"/>
  <c r="H34" i="110"/>
  <c r="M33" i="110"/>
  <c r="L33" i="110"/>
  <c r="K33" i="110"/>
  <c r="J33" i="110"/>
  <c r="I33" i="110"/>
  <c r="H32" i="110"/>
  <c r="H33" i="110" s="1"/>
  <c r="M31" i="110"/>
  <c r="L31" i="110"/>
  <c r="K31" i="110"/>
  <c r="K61" i="110" s="1"/>
  <c r="J31" i="110"/>
  <c r="J61" i="110" s="1"/>
  <c r="I31" i="110"/>
  <c r="I61" i="110" s="1"/>
  <c r="H29" i="110"/>
  <c r="H31" i="110" s="1"/>
  <c r="M26" i="110"/>
  <c r="L26" i="110"/>
  <c r="K26" i="110"/>
  <c r="J26" i="110"/>
  <c r="I26" i="110"/>
  <c r="H25" i="110"/>
  <c r="H26" i="110" s="1"/>
  <c r="M24" i="110"/>
  <c r="L24" i="110"/>
  <c r="K24" i="110"/>
  <c r="J24" i="110"/>
  <c r="I24" i="110"/>
  <c r="H22" i="110"/>
  <c r="H24" i="110" s="1"/>
  <c r="M21" i="110"/>
  <c r="L21" i="110"/>
  <c r="K21" i="110"/>
  <c r="J21" i="110"/>
  <c r="I21" i="110"/>
  <c r="H20" i="110"/>
  <c r="H17" i="110"/>
  <c r="H21" i="110" s="1"/>
  <c r="M16" i="110"/>
  <c r="M27" i="110" s="1"/>
  <c r="M84" i="110" s="1"/>
  <c r="L16" i="110"/>
  <c r="L27" i="110" s="1"/>
  <c r="K16" i="110"/>
  <c r="K27" i="110" s="1"/>
  <c r="J16" i="110"/>
  <c r="J27" i="110" s="1"/>
  <c r="I16" i="110"/>
  <c r="I27" i="110" s="1"/>
  <c r="H15" i="110"/>
  <c r="H14" i="110"/>
  <c r="H12" i="110"/>
  <c r="H11" i="110"/>
  <c r="H10" i="110"/>
  <c r="H111" i="116" l="1"/>
  <c r="H113" i="116" s="1"/>
  <c r="M59" i="113"/>
  <c r="I59" i="113"/>
  <c r="H81" i="110"/>
  <c r="H82" i="110" s="1"/>
  <c r="H16" i="110"/>
  <c r="H27" i="110" s="1"/>
  <c r="I70" i="110"/>
  <c r="K70" i="110"/>
  <c r="I84" i="110"/>
  <c r="I85" i="110" s="1"/>
  <c r="L85" i="110"/>
  <c r="J70" i="110"/>
  <c r="J84" i="110"/>
  <c r="J85" i="110" s="1"/>
  <c r="M70" i="110"/>
  <c r="M85" i="110"/>
  <c r="K84" i="110"/>
  <c r="K85" i="110" s="1"/>
  <c r="H61" i="110"/>
  <c r="L84" i="110"/>
  <c r="H70" i="110" l="1"/>
  <c r="H84" i="110"/>
  <c r="H85" i="110" s="1"/>
  <c r="L39" i="107" l="1"/>
  <c r="M39" i="107"/>
  <c r="N39" i="107"/>
  <c r="O39" i="107"/>
  <c r="P39" i="107"/>
  <c r="L19" i="107"/>
  <c r="K16" i="107"/>
  <c r="K36" i="107" l="1"/>
  <c r="K56" i="107" l="1"/>
  <c r="P37" i="107"/>
  <c r="O37" i="107"/>
  <c r="N37" i="107"/>
  <c r="M37" i="107"/>
  <c r="K35" i="107"/>
  <c r="K34" i="107"/>
  <c r="K33" i="107"/>
  <c r="K53"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48" i="107" l="1"/>
  <c r="K58" i="107" s="1"/>
  <c r="O38" i="107"/>
  <c r="O40" i="107" s="1"/>
  <c r="M38" i="107"/>
  <c r="M40" i="107" s="1"/>
  <c r="K26" i="107"/>
  <c r="N38" i="107"/>
  <c r="N41" i="107" s="1"/>
  <c r="K37" i="107"/>
  <c r="K32" i="107"/>
  <c r="L38" i="107"/>
  <c r="P38" i="107"/>
  <c r="P40" i="107" s="1"/>
  <c r="L41" i="107" l="1"/>
  <c r="L40" i="107"/>
  <c r="M41" i="107"/>
  <c r="P41" i="107"/>
  <c r="K38" i="107"/>
  <c r="K40" i="107" s="1"/>
  <c r="O41" i="107"/>
  <c r="N40" i="107"/>
  <c r="K41" i="107" l="1"/>
</calcChain>
</file>

<file path=xl/sharedStrings.xml><?xml version="1.0" encoding="utf-8"?>
<sst xmlns="http://schemas.openxmlformats.org/spreadsheetml/2006/main" count="4360" uniqueCount="1161">
  <si>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</si>
  <si>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</si>
  <si>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</si>
  <si>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</si>
  <si>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</si>
  <si>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</si>
  <si>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</si>
  <si>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</si>
  <si>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</si>
  <si>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</si>
  <si>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</si>
  <si>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</si>
  <si>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</si>
  <si>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</si>
  <si>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</si>
  <si>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</si>
  <si>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</si>
  <si>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</si>
  <si>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</si>
  <si>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</si>
  <si>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</si>
  <si>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</si>
  <si>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</si>
  <si>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</si>
  <si>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</si>
  <si>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</si>
  <si>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</si>
  <si>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</si>
  <si>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</si>
  <si>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</si>
  <si>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</si>
  <si>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</si>
  <si>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</si>
  <si>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</si>
  <si>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</si>
  <si>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</si>
  <si>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</si>
  <si>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</si>
  <si>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</si>
  <si>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</si>
  <si>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</si>
  <si>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</si>
  <si>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</si>
  <si>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</si>
  <si>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</si>
  <si>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</si>
  <si>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</si>
  <si>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</si>
  <si>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</si>
  <si>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</si>
  <si>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</si>
  <si>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</si>
  <si>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</si>
  <si>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</si>
  <si>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</si>
  <si>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</si>
  <si>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</si>
  <si>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</si>
  <si>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</si>
  <si>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</si>
  <si>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</si>
  <si>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</si>
  <si>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</si>
  <si>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</si>
  <si>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</si>
  <si>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</si>
  <si>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</si>
  <si>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</si>
  <si>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</si>
  <si>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</si>
  <si>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</si>
  <si>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</si>
  <si>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</si>
  <si>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</si>
  <si>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</si>
  <si>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</si>
  <si>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</si>
  <si>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</si>
  <si>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</si>
  <si>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</si>
  <si>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</si>
  <si>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</si>
  <si>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</si>
  <si>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</si>
  <si>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</si>
  <si>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</si>
  <si>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</si>
  <si>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</si>
  <si>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</si>
  <si>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</si>
  <si>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</si>
  <si>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</si>
  <si>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</si>
  <si>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</si>
  <si>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</si>
  <si>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</si>
  <si>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</si>
  <si>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</si>
  <si>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</si>
  <si>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</si>
  <si>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</si>
  <si>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</si>
  <si>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</si>
  <si>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</si>
  <si>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</si>
  <si>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</si>
  <si>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</si>
  <si>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</si>
  <si>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</si>
  <si>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</si>
  <si>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</si>
  <si>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</si>
  <si>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</si>
  <si>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</si>
  <si>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</si>
  <si>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</si>
  <si>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</si>
  <si>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</si>
  <si>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</si>
  <si>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</si>
  <si>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</si>
  <si>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</si>
  <si>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</si>
  <si>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</si>
  <si>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</si>
  <si>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</si>
  <si>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</si>
  <si>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</si>
  <si>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</si>
  <si>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</si>
  <si>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</si>
  <si>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</si>
  <si>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</si>
  <si>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</si>
  <si>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</si>
  <si>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</si>
  <si>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</si>
  <si>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</si>
  <si>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</si>
  <si>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</si>
  <si>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</si>
  <si>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</si>
  <si>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</si>
  <si>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</si>
  <si>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</si>
  <si>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</si>
  <si>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</si>
  <si>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</si>
  <si>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</si>
  <si>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</si>
  <si>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</si>
  <si>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</si>
  <si>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</si>
  <si>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</si>
  <si>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</si>
  <si>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</si>
  <si>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</si>
  <si>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</si>
  <si>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</si>
  <si>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</si>
  <si>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</si>
  <si>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</si>
  <si>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</si>
  <si>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</si>
  <si>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</si>
  <si>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</si>
  <si>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</si>
  <si>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</si>
  <si>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</si>
  <si>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</si>
  <si>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</si>
  <si>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</si>
  <si>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</si>
  <si>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</si>
  <si>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</si>
  <si>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</si>
  <si>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</si>
  <si>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</si>
  <si>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</si>
  <si>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</si>
  <si>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</si>
  <si>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</si>
  <si>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</si>
  <si>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</si>
  <si>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</si>
  <si>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</si>
  <si>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</si>
  <si>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</si>
  <si>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</si>
  <si>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</si>
  <si>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</si>
  <si>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</si>
  <si>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</si>
  <si>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</si>
  <si>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</si>
  <si>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</si>
  <si>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</si>
  <si>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</si>
  <si>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</si>
  <si>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</si>
  <si>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</si>
  <si>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</si>
  <si>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</si>
  <si>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</si>
  <si>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</si>
  <si>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</si>
  <si>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</si>
  <si>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</si>
  <si>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</si>
  <si>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</si>
  <si>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</si>
  <si>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</si>
  <si>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</si>
  <si>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</si>
  <si>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</si>
  <si>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</si>
  <si>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</si>
  <si>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</si>
  <si>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</si>
  <si>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</si>
  <si>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</si>
  <si>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</si>
  <si>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</si>
  <si>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</si>
  <si>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</si>
  <si>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</si>
  <si>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</si>
  <si>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</si>
  <si>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</si>
  <si>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</si>
  <si>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</si>
  <si>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</si>
  <si>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</si>
  <si>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</si>
  <si>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</si>
  <si>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</si>
  <si>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</si>
  <si>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</si>
  <si>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</si>
  <si>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</si>
  <si>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</si>
  <si>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</si>
  <si>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</si>
  <si>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</si>
  <si>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</si>
  <si>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</si>
  <si>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</si>
  <si>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</si>
  <si>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</si>
  <si>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</si>
  <si>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</si>
  <si>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</si>
  <si>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</si>
  <si>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</si>
  <si>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</si>
  <si>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</si>
  <si>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</si>
  <si>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</si>
  <si>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</si>
  <si>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</si>
  <si>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</si>
  <si>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</si>
  <si>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</si>
  <si>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</si>
  <si>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</si>
  <si>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</si>
  <si>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</si>
  <si>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</si>
  <si>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</si>
  <si>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</si>
  <si>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</si>
  <si>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</si>
  <si>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</si>
  <si>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</si>
  <si>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</si>
  <si>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</si>
  <si>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</si>
  <si>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</si>
  <si>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</si>
  <si>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</si>
  <si>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</si>
  <si>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</si>
  <si>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</si>
  <si>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</si>
  <si>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</si>
  <si>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</si>
  <si>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</si>
  <si>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</si>
  <si>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</si>
  <si>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</si>
  <si>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</si>
  <si>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</si>
  <si>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</si>
  <si>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</si>
  <si>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</si>
  <si>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</si>
  <si>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</si>
  <si>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</si>
  <si>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</si>
  <si>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</si>
  <si>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</si>
  <si>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</si>
  <si>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</si>
  <si>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</si>
  <si>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</si>
  <si>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</si>
  <si>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</si>
  <si>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</si>
  <si>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</si>
  <si>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</si>
  <si>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</si>
  <si>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</si>
  <si>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</si>
  <si>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</si>
  <si>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</si>
  <si>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</si>
  <si>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</si>
  <si>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</si>
  <si>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</si>
  <si>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</si>
  <si>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</si>
  <si>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</si>
  <si>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</si>
  <si>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</si>
  <si>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</si>
  <si>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</si>
  <si>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</si>
  <si>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</si>
  <si>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</si>
  <si>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</si>
  <si>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</si>
  <si>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</si>
  <si>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</si>
  <si>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</si>
  <si>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</si>
  <si>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</si>
  <si>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</si>
  <si>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</si>
  <si>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</si>
  <si>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</si>
  <si>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</si>
  <si>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</si>
  <si>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</si>
  <si>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</si>
  <si>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</si>
  <si>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</si>
  <si>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</si>
  <si>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</si>
  <si>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</si>
  <si>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</si>
  <si>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</si>
  <si>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</si>
  <si>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</si>
  <si>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</si>
  <si>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</si>
  <si>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</si>
  <si>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</si>
  <si>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</si>
  <si>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</si>
  <si>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</si>
  <si>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</si>
  <si>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</si>
  <si>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</si>
  <si>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</si>
  <si>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</si>
  <si>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</si>
  <si>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</si>
  <si>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</si>
  <si>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</si>
  <si>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</si>
  <si>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</si>
  <si>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</si>
  <si>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</si>
  <si>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</si>
  <si>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</si>
  <si>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</si>
  <si>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</si>
  <si>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</si>
  <si>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</si>
  <si>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</si>
  <si>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</si>
  <si>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</si>
  <si>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</si>
  <si>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</si>
  <si>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</si>
  <si>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</si>
  <si>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Plėtoti ir atnaujinti miesto viešųjų erdvių infrastruktūrą</t>
  </si>
  <si>
    <t>0; 7</t>
  </si>
  <si>
    <t>0;8;12</t>
  </si>
  <si>
    <t>Užtikrinti visuomenės sveikatos priežiūros paslaugų teikimą ir užkrečiamųjų ligų kontrolę</t>
  </si>
  <si>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</si>
  <si>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</si>
  <si>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</si>
  <si>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</si>
  <si>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</si>
  <si>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</si>
  <si>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</si>
  <si>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</si>
  <si>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</si>
  <si>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</si>
  <si>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</si>
  <si>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Atnaujinta stadiono danga</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</si>
  <si>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</si>
  <si>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</si>
  <si>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</si>
  <si>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</si>
  <si>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</si>
  <si>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</si>
  <si>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</si>
  <si>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</si>
  <si>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</si>
  <si>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</si>
  <si>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</si>
  <si>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t>Parengtas techninis projektas, atlikta projekto vykdymo priežiūra, techninė priežiūra, naujai įrengta gatvė</t>
  </si>
  <si>
    <t>Parengtas techninis projektas, atlikta projekto vykdymo priežiūra, techninė priežiūra, naujai įrengta gatvė, km</t>
  </si>
  <si>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</si>
  <si>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</si>
  <si>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Kolumbariumo darbo projekto parengimo ir statybos darbai</t>
  </si>
  <si>
    <t>Pastatytas kolumbariumas</t>
  </si>
  <si>
    <t xml:space="preserve">L </t>
  </si>
  <si>
    <t>t.t. Likutis L:</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</si>
  <si>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</si>
  <si>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</si>
  <si>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</si>
  <si>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</si>
  <si>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</si>
  <si>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</si>
  <si>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</si>
  <si>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Panevėžio miesto Pašilių kapinių II etapo darbo projekto parengimas ir statybos darbai</t>
  </si>
  <si>
    <t>Naujai įrengtas Pašilių kapinių II etapas</t>
  </si>
  <si>
    <t>0;15; 5</t>
  </si>
  <si>
    <t xml:space="preserve">0;14;15;6
 </t>
  </si>
  <si>
    <t>0;15;5</t>
  </si>
  <si>
    <t>7;14</t>
  </si>
  <si>
    <t>Gatvių, vietinių kelių dangų,  viadukų, šaligatvių, pėsčiųjų ir dviračių takų įrengimas, rekonstrukcija, remontas ir priežiūra</t>
  </si>
  <si>
    <r>
      <t>Įgyvendinti projektą „Erdvės žmonėms“</t>
    </r>
    <r>
      <rPr>
        <sz val="10"/>
        <rFont val="Times New Roman"/>
        <family val="1"/>
      </rPr>
      <t xml:space="preserve"> </t>
    </r>
  </si>
  <si>
    <t>301738112</t>
  </si>
  <si>
    <t>V.Žemkalnio gimnazijos stadiono remonto darbai</t>
  </si>
  <si>
    <t>Įrengta stadiono danga</t>
  </si>
  <si>
    <t>Techninio projekto parengimas, remonto darbai</t>
  </si>
  <si>
    <r>
      <t xml:space="preserve">Valstybės  biudžeto lėšos </t>
    </r>
    <r>
      <rPr>
        <b/>
        <sz val="9"/>
        <rFont val="Times New Roman"/>
        <family val="1"/>
      </rPr>
      <t>VB (</t>
    </r>
    <r>
      <rPr>
        <sz val="9"/>
        <rFont val="Times New Roman"/>
        <family val="1"/>
      </rPr>
      <t>vietinės reikšmės keliams)</t>
    </r>
  </si>
  <si>
    <t>Įgyvendinti projektą „Tiltas“</t>
  </si>
  <si>
    <t>0;5</t>
  </si>
  <si>
    <t>Atlikti projektavimo darbai</t>
  </si>
  <si>
    <t>Techninio darbo projekto „Pripučiamo futbolo maniežo įrengimas Beržų g. 37, Panevėžyje“ parengimas</t>
  </si>
  <si>
    <t>Parengtas techninis projekta , atlikta projekto vykdymo priežiūra, techninė priežiūra, atlikti statybos darbai</t>
  </si>
  <si>
    <t>Panevėžio miesto Ramygalos g. šaligatvio remonto darbai</t>
  </si>
  <si>
    <t>Panevėžio miesto Kranto gatvės dalies rekonstrukcija</t>
  </si>
  <si>
    <t>Įgyvendinti projektą „"Infrastruktūros Biliūno g., Elektronikos g., Tinklų g. rengimas/ modernizavimas, sukuriant palankias sąlygas  verslo vystymuisi Panevėžio mieste"“</t>
  </si>
  <si>
    <t>Rangos darbai, projekto vykdymo priežiūra, techninė priežiūra, rekonstruotos gatvės, km</t>
  </si>
  <si>
    <t xml:space="preserve">Panevėžio miesto centrinės dalies viešųjų erdvių bei gatvių (Laisvės aikštės prieigų II dalis) sutvarkymo (I etapo) darbo projekto parengimas ir statybos darbai </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</si>
  <si>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</si>
  <si>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</si>
  <si>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</si>
  <si>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</si>
  <si>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</si>
  <si>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</si>
  <si>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</si>
  <si>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</si>
  <si>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</si>
  <si>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</si>
  <si>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</si>
  <si>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</si>
  <si>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</si>
  <si>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</si>
  <si>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</si>
  <si>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</si>
  <si>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</si>
  <si>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</si>
  <si>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</si>
  <si>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</si>
  <si>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</si>
  <si>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</si>
  <si>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</si>
  <si>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</si>
  <si>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</si>
  <si>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</si>
  <si>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</si>
  <si>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</si>
  <si>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</si>
  <si>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</si>
  <si>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</si>
  <si>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</si>
  <si>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</si>
  <si>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</si>
  <si>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</si>
  <si>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</si>
  <si>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</si>
  <si>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</si>
  <si>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0;9</t>
  </si>
  <si>
    <t>Vykdyti jaunimo teisių apsaugą</t>
  </si>
  <si>
    <t>Teikti pirminę teisinę pagalbą</t>
  </si>
  <si>
    <t>0;13</t>
  </si>
  <si>
    <t>Per metus suteikta pirminė teisinė pagalba (asmenų skaičius)</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</si>
  <si>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</si>
  <si>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</si>
  <si>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</si>
  <si>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</si>
  <si>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</si>
  <si>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</si>
  <si>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</si>
  <si>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</si>
  <si>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</si>
  <si>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</si>
  <si>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</si>
  <si>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</si>
  <si>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</si>
  <si>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</si>
  <si>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</si>
  <si>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</si>
  <si>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</si>
  <si>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</si>
  <si>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</si>
  <si>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</si>
  <si>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</si>
  <si>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</si>
  <si>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</si>
  <si>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</si>
  <si>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</si>
  <si>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</si>
  <si>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r>
      <t>Likutis</t>
    </r>
    <r>
      <rPr>
        <b/>
        <sz val="9"/>
        <rFont val="Times New Roman"/>
        <family val="1"/>
      </rPr>
      <t xml:space="preserve"> L</t>
    </r>
  </si>
  <si>
    <t xml:space="preserve">PATVIRTINTA
Panevėžio miesto savivaldybės tarybos
2021 m. spalio  d. sprendimu Nr. </t>
  </si>
  <si>
    <t xml:space="preserve">PATVIRTINTA
Panevėžio miesto savivaldybės tarybos
2021 m. spalio d. sprendimu Nr. </t>
  </si>
  <si>
    <t>PATVIRTINTA
Panevėžio miesto savivaldybės tarybos
2021 m. spalio d. sprendimu Nr.</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</si>
  <si>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</si>
  <si>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</si>
  <si>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</si>
  <si>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</si>
  <si>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</si>
  <si>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</si>
  <si>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</si>
  <si>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</si>
  <si>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</si>
  <si>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</si>
  <si>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</si>
  <si>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</si>
  <si>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</si>
  <si>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</si>
  <si>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</si>
  <si>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</si>
  <si>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</si>
  <si>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</si>
  <si>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</si>
  <si>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</si>
  <si>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</si>
  <si>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</si>
  <si>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3D modelio atnaujinimas</t>
  </si>
  <si>
    <t xml:space="preserve">Modernizuoti  GIS  sistemą                                              atnaujinti Arc GIS programinę įrangą                  </t>
  </si>
  <si>
    <t>Geografinės informacinės sistemos (GIS) palaikymas ir plėtojimas</t>
  </si>
  <si>
    <t>Atnaujinta Arc GIS programinė įranga</t>
  </si>
  <si>
    <t>1</t>
  </si>
  <si>
    <t>ARC Gis programinės įrangos kūrimas, priežiūra</t>
  </si>
  <si>
    <t>2</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</si>
  <si>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</si>
  <si>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</si>
  <si>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</si>
  <si>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</si>
  <si>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</si>
  <si>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</si>
  <si>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</si>
  <si>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</si>
  <si>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</si>
  <si>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</si>
  <si>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</si>
  <si>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</si>
  <si>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</si>
  <si>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</si>
  <si>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Asignavimai biudžetiniams 2021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</si>
  <si>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</si>
  <si>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</si>
  <si>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</si>
  <si>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</si>
  <si>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 xml:space="preserve">Likutis </t>
    </r>
    <r>
      <rPr>
        <b/>
        <sz val="10"/>
        <rFont val="Times New Roman"/>
        <family val="1"/>
      </rPr>
      <t xml:space="preserve"> L</t>
    </r>
  </si>
  <si>
    <r>
      <t xml:space="preserve">Europos Sąjungos paramos lėšos </t>
    </r>
    <r>
      <rPr>
        <b/>
        <sz val="10"/>
        <rFont val="Times New Roman"/>
        <family val="1"/>
      </rPr>
      <t>ES</t>
    </r>
  </si>
  <si>
    <r>
      <t xml:space="preserve">Kiti finansavimo šaltiniai </t>
    </r>
    <r>
      <rPr>
        <b/>
        <sz val="10"/>
        <rFont val="Times New Roman"/>
        <family val="1"/>
      </rPr>
      <t>Kt</t>
    </r>
  </si>
  <si>
    <t>APLINKOS APSAUGOS RĖMIMO SPECIALIOJI PROGRAMA (04)</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</si>
  <si>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</si>
  <si>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</si>
  <si>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</si>
  <si>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</si>
  <si>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</si>
  <si>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</si>
  <si>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</si>
  <si>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</si>
  <si>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</si>
  <si>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</si>
  <si>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</si>
  <si>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</si>
  <si>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</si>
  <si>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</si>
  <si>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</si>
  <si>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</si>
  <si>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</si>
  <si>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</si>
  <si>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</si>
  <si>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500</t>
  </si>
  <si>
    <t>200</t>
  </si>
  <si>
    <t>100</t>
  </si>
  <si>
    <t>konteinerių maisto atliekoms rinkti įsigijimas (vnt.)</t>
  </si>
  <si>
    <t>4000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</si>
  <si>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</si>
  <si>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</si>
  <si>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</si>
  <si>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</si>
  <si>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</si>
  <si>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</si>
  <si>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Parengti Panevėžio miesto atliekų tvarkymo planą ir Panevėžio miesto atliekų tvarkymo taisykles</t>
  </si>
  <si>
    <t>parengtas atliekų tvarkymo planas (kompl.)</t>
  </si>
  <si>
    <t>-</t>
  </si>
  <si>
    <t xml:space="preserve">Įgyvendinti aplinkos monitoringo, prevencines, aplinkos atkūrimo priemones </t>
  </si>
  <si>
    <t>Vykdyti Panevėžio miesto aplinkos monitoringą pagal parengtą programą</t>
  </si>
  <si>
    <t>vykdoma aplinkos komponentų stebėsena</t>
  </si>
  <si>
    <t>parengta ataskaita (vnt.)</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</si>
  <si>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</si>
  <si>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</si>
  <si>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</si>
  <si>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</si>
  <si>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</si>
  <si>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</si>
  <si>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Panevėžio miesto savivaldybės Aplinkos oro kokybės valdymo programos 2019-2024 m. įgyvendinimas</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</si>
  <si>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</si>
  <si>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</si>
  <si>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</si>
  <si>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</si>
  <si>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</si>
  <si>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</si>
  <si>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</si>
  <si>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</si>
  <si>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</si>
  <si>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</si>
  <si>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</si>
  <si>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</si>
  <si>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</si>
  <si>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</si>
  <si>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</si>
  <si>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</si>
  <si>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</si>
  <si>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</si>
  <si>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</si>
  <si>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</si>
  <si>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</si>
  <si>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</si>
  <si>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</si>
  <si>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</si>
  <si>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</si>
  <si>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</si>
  <si>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</si>
  <si>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</si>
  <si>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</si>
  <si>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</si>
  <si>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</si>
  <si>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</si>
  <si>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</si>
  <si>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</si>
  <si>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</si>
  <si>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</si>
  <si>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</si>
  <si>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</si>
  <si>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</si>
  <si>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</si>
  <si>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</si>
  <si>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</si>
  <si>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</si>
  <si>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</si>
  <si>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</si>
  <si>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</si>
  <si>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</si>
  <si>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</si>
  <si>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</si>
  <si>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</si>
  <si>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</si>
  <si>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</si>
  <si>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</si>
  <si>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</si>
  <si>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</si>
  <si>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</si>
  <si>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</si>
  <si>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</si>
  <si>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</si>
  <si>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</si>
  <si>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</si>
  <si>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</si>
  <si>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</si>
  <si>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</si>
  <si>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</si>
  <si>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</si>
  <si>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</si>
  <si>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</si>
  <si>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</si>
  <si>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</si>
  <si>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</si>
  <si>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</si>
  <si>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</si>
  <si>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</si>
  <si>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</si>
  <si>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</si>
  <si>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</si>
  <si>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</si>
  <si>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</si>
  <si>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</si>
  <si>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</si>
  <si>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</si>
  <si>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</si>
  <si>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</si>
  <si>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</si>
  <si>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</si>
  <si>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</si>
  <si>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</si>
  <si>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</si>
  <si>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</si>
  <si>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</si>
  <si>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</si>
  <si>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</si>
  <si>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</si>
  <si>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</si>
  <si>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</si>
  <si>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</si>
  <si>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</si>
  <si>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</si>
  <si>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</si>
  <si>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</si>
  <si>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</si>
  <si>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</si>
  <si>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</si>
  <si>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</si>
  <si>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</si>
  <si>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</si>
  <si>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</si>
  <si>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</si>
  <si>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</si>
  <si>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</si>
  <si>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</si>
  <si>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</si>
  <si>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</si>
  <si>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</si>
  <si>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</si>
  <si>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</si>
  <si>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</si>
  <si>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</si>
  <si>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</si>
  <si>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</si>
  <si>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</si>
  <si>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</si>
  <si>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</si>
  <si>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</si>
  <si>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</si>
  <si>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</si>
  <si>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</si>
  <si>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</si>
  <si>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</si>
  <si>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</si>
  <si>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</si>
  <si>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</si>
  <si>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</si>
  <si>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</si>
  <si>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</si>
  <si>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</si>
  <si>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</si>
  <si>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Elenos Mezgianaitės viešosios bibliotekos veiklai</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</si>
  <si>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</si>
  <si>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</si>
  <si>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</si>
  <si>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</si>
  <si>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</si>
  <si>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</si>
  <si>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</si>
  <si>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</si>
  <si>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</si>
  <si>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</si>
  <si>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</si>
  <si>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</si>
  <si>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</si>
  <si>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</si>
  <si>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</si>
  <si>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</si>
  <si>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</si>
  <si>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</si>
  <si>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</si>
  <si>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</si>
  <si>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</si>
  <si>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</si>
  <si>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</si>
  <si>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</si>
  <si>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</si>
  <si>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</si>
  <si>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</si>
  <si>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</si>
  <si>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</si>
  <si>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</si>
  <si>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</si>
  <si>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</si>
  <si>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</si>
  <si>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</si>
  <si>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</si>
  <si>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</si>
  <si>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</si>
  <si>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</si>
  <si>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</si>
  <si>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</si>
  <si>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</si>
  <si>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</si>
  <si>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</si>
  <si>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</si>
  <si>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</si>
  <si>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</si>
  <si>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</si>
  <si>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</si>
  <si>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</si>
  <si>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</si>
  <si>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</si>
  <si>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</si>
  <si>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</si>
  <si>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</si>
  <si>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</si>
  <si>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</si>
  <si>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</si>
  <si>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</si>
  <si>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</si>
  <si>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</si>
  <si>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</si>
  <si>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</si>
  <si>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</si>
  <si>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</si>
  <si>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</si>
  <si>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</si>
  <si>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</si>
  <si>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</si>
  <si>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</si>
  <si>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PATVIRTINTA
Panevėžio miesto savivaldybės tarybos
2021 m. spalio  d. sprendimu Nr.</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</si>
  <si>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</si>
  <si>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</si>
  <si>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</si>
  <si>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</si>
  <si>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</si>
  <si>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</si>
  <si>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</si>
  <si>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</si>
  <si>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</si>
  <si>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</si>
  <si>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</si>
  <si>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</si>
  <si>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</si>
  <si>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</si>
  <si>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</si>
  <si>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</si>
  <si>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</si>
  <si>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</si>
  <si>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</si>
  <si>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</si>
  <si>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</si>
  <si>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</si>
  <si>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</si>
  <si>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</si>
  <si>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</si>
  <si>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</si>
  <si>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</si>
  <si>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</si>
  <si>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</si>
  <si>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</si>
  <si>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</si>
  <si>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</si>
  <si>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</si>
  <si>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</si>
  <si>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</si>
  <si>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</si>
  <si>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</si>
  <si>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</si>
  <si>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</si>
  <si>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</si>
  <si>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</si>
  <si>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</si>
  <si>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</si>
  <si>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</si>
  <si>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</si>
  <si>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</si>
  <si>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</si>
  <si>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</si>
  <si>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</si>
  <si>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</si>
  <si>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</si>
  <si>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</si>
  <si>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</si>
  <si>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</si>
  <si>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</si>
  <si>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</si>
  <si>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</si>
  <si>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</si>
  <si>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</si>
  <si>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</si>
  <si>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</si>
  <si>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</si>
  <si>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</si>
  <si>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</si>
  <si>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</si>
  <si>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</si>
  <si>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</si>
  <si>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</si>
  <si>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</si>
  <si>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</si>
  <si>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</si>
  <si>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</si>
  <si>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</si>
  <si>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</si>
  <si>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</si>
  <si>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</si>
  <si>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</si>
  <si>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</si>
  <si>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</si>
  <si>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</si>
  <si>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</si>
  <si>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</si>
  <si>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</si>
  <si>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</si>
  <si>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</si>
  <si>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</si>
  <si>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</si>
  <si>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</si>
  <si>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</si>
  <si>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</si>
  <si>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</si>
  <si>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</si>
  <si>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ir įgyvendinamas jaunimo problemų sprendimo Panevėžio miesto savivaldybėje 2021-2027 metų planas</t>
  </si>
  <si>
    <t>Finansuotų jaunimo organizacijų projektų, iniciatyvų ir renginių skaičius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</si>
  <si>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</si>
  <si>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</si>
  <si>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</si>
  <si>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Savanorius priimančių organizacijų skaičius</t>
  </si>
  <si>
    <t>Jaunimo pilietinį aktyvumą skatinančių akcijų skaičius</t>
  </si>
  <si>
    <t>Jaunimui ir jaunimo organizacijoms suorganizuotų koferencijų / kompetencijų kėlimo renginių skaičius</t>
  </si>
  <si>
    <t>Ilgalaikėje savanorystėje savanoriaujančių jaunų žmonių skaičius per metus</t>
  </si>
  <si>
    <t>Užtikrinti darbo su jaunimu formų įvairovę Panevėžio mieste</t>
  </si>
  <si>
    <t>0;12; 9</t>
  </si>
  <si>
    <t>Vietovių, kuriose vykdomas darbas su jaunimu gatvėje skaičius</t>
  </si>
  <si>
    <t>Mieste veikiančių atvirų jaunimo centrų skaičius</t>
  </si>
  <si>
    <t>Mieste veikiančių atvirų jaunimo erdvių skaičius</t>
  </si>
  <si>
    <t>Jaunimo informavimo ir konsultavimo (JIK) taško klientų skaičius</t>
  </si>
  <si>
    <t>Įgyvendinti  jaunimo vasaros užimtumo ir integracijos į darbo rinką programą</t>
  </si>
  <si>
    <t>Kompensuotų jaunimo darbo vietų skaičius per metus</t>
  </si>
  <si>
    <t>Į programą įsitraukusių darbdavių skaičius</t>
  </si>
  <si>
    <t>Viso</t>
  </si>
  <si>
    <t>Skatinti miesto bendruomenės bendruomeniškumą ir savišvietą</t>
  </si>
  <si>
    <t>Aktyvių nevyriausybinių organizacijų skaičius</t>
  </si>
  <si>
    <t xml:space="preserve">Finansuoti nevyriausybinių organizacijų projektus
</t>
  </si>
  <si>
    <t>Finansuotų projektų skaičius</t>
  </si>
  <si>
    <t>Nevyriausybinėms organizacijoms suteiktų konsultacijų skaičius</t>
  </si>
  <si>
    <t>Finansuoti bendruomenių veiklą</t>
  </si>
  <si>
    <t>Finansavimą gavusių bendruomenių skaičius (vnt.)</t>
  </si>
  <si>
    <t>Nevyriausybinių organizacijų, bendruomeninių organizacijų lyderių, narių kvalifikacijos kėlimas</t>
  </si>
  <si>
    <t>Kvalifikacijos kėlime dalyvavusių organizacijų  (vnt.)</t>
  </si>
  <si>
    <t>Kvalifikacijos kėlime dalyvavusių asmenų skaičius (vnt.)</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</si>
  <si>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</si>
  <si>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</si>
  <si>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0;12</t>
  </si>
  <si>
    <t>Palaikyti nuolatinį ryšį tarp policijos ir visuomenės</t>
  </si>
  <si>
    <t xml:space="preserve">Renginių, susitikimų skaičius                                                                      </t>
  </si>
  <si>
    <t>Miesto ugdymo įstaigų, įtrauktų į viktorinas, renginius, skaičius</t>
  </si>
  <si>
    <t>Asignavimų poreikis biudžetiniams 2020 metams, tūkst.Eur</t>
  </si>
  <si>
    <r>
      <t xml:space="preserve">Įstaigų uždirbtos pajamos </t>
    </r>
    <r>
      <rPr>
        <b/>
        <sz val="10"/>
        <rFont val="Times New Roman"/>
        <family val="1"/>
      </rPr>
      <t>SP</t>
    </r>
    <r>
      <rPr>
        <sz val="10"/>
        <rFont val="Times New Roman"/>
        <family val="1"/>
      </rPr>
      <t xml:space="preserve"> (pajamos už paslaugas)</t>
    </r>
  </si>
  <si>
    <r>
      <t xml:space="preserve"> Valstybės  biudžeto lėšos </t>
    </r>
    <r>
      <rPr>
        <b/>
        <sz val="10"/>
        <rFont val="Times New Roman"/>
        <family val="1"/>
      </rPr>
      <t>VB</t>
    </r>
  </si>
  <si>
    <r>
      <t xml:space="preserve">Paskolos lėšos </t>
    </r>
    <r>
      <rPr>
        <b/>
        <sz val="10"/>
        <rFont val="Times New Roman"/>
        <family val="1"/>
      </rPr>
      <t>P</t>
    </r>
  </si>
  <si>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</si>
  <si>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</si>
  <si>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</si>
  <si>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</si>
  <si>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</si>
  <si>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</si>
  <si>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</si>
  <si>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</si>
  <si>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</si>
  <si>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</si>
  <si>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</si>
  <si>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</si>
  <si>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</si>
  <si>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 xml:space="preserve">Skirti ir mokėti iš savivaldybės biudžeto </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</si>
  <si>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</si>
  <si>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</si>
  <si>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</si>
  <si>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</si>
  <si>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</si>
  <si>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</si>
  <si>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</si>
  <si>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</si>
  <si>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</si>
  <si>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</si>
  <si>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</si>
  <si>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</si>
  <si>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</si>
  <si>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</si>
  <si>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</si>
  <si>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</si>
  <si>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</si>
  <si>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</si>
  <si>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</si>
  <si>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</si>
  <si>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</si>
  <si>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</si>
  <si>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</si>
  <si>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</si>
  <si>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</si>
  <si>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</si>
  <si>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</si>
  <si>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</si>
  <si>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</si>
  <si>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</si>
  <si>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</si>
  <si>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</si>
  <si>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</si>
  <si>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</si>
  <si>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</si>
  <si>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</si>
  <si>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</si>
  <si>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</si>
  <si>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</si>
  <si>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</si>
  <si>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</si>
  <si>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</si>
  <si>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</si>
  <si>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</si>
  <si>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</si>
  <si>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</si>
  <si>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</si>
  <si>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</si>
  <si>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</si>
  <si>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</si>
  <si>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</si>
  <si>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</si>
  <si>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</si>
  <si>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</si>
  <si>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</si>
  <si>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</si>
  <si>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</si>
  <si>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RINKODAROS PROGRAMA (08)</t>
  </si>
  <si>
    <t>2023 metų išlaidų projektas, tūkst. Eur.</t>
  </si>
  <si>
    <t>Panevėžio, kaip regiono lyderio įvaizdžio formavimas</t>
  </si>
  <si>
    <t>Turistų skaičiaus Panevėžio mieste didėjimas (proc.)</t>
  </si>
  <si>
    <t>Turistų skaičius Panevėžio mieste (tūkst.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</si>
  <si>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</si>
  <si>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</si>
  <si>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</si>
  <si>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</si>
  <si>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</si>
  <si>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</si>
  <si>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</si>
  <si>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</si>
  <si>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</si>
  <si>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</si>
  <si>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</si>
  <si>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</si>
  <si>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</si>
  <si>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</si>
  <si>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Suorganizuoti tarptautinių mainų projektai, vnt.</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</si>
  <si>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</si>
  <si>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</si>
  <si>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</si>
  <si>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</si>
  <si>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</si>
  <si>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</si>
  <si>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</si>
  <si>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</si>
  <si>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</si>
  <si>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</si>
  <si>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</si>
  <si>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</si>
  <si>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</si>
  <si>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</si>
  <si>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</si>
  <si>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</si>
  <si>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(Panevėžio plėtros agentūros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</si>
  <si>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</si>
  <si>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</si>
  <si>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</si>
  <si>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</si>
  <si>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</si>
  <si>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</si>
  <si>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</si>
  <si>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</si>
  <si>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</si>
  <si>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</si>
  <si>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</si>
  <si>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</si>
  <si>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</si>
  <si>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</si>
  <si>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</si>
  <si>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</si>
  <si>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</si>
  <si>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</si>
  <si>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</si>
  <si>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</si>
  <si>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</si>
  <si>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</si>
  <si>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</si>
  <si>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</si>
  <si>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</si>
  <si>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</si>
  <si>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</si>
  <si>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</si>
  <si>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</si>
  <si>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 xml:space="preserve">PATVIRTINTA
Panevėžio miesto savivaldybės tarybos
2021 m.spalio  d. sprendimu Nr. </t>
  </si>
  <si>
    <t>Įgyvendinti projektą „Kūrybos užuovėja“</t>
  </si>
  <si>
    <t>Įgyvendinti projektą „Skate parko įrengimas Panevėžyje didinant turistų srautus“</t>
  </si>
  <si>
    <t>Įgyvendinti projektą „Ekologinio  vandens turizmo Latvijoje ir Lietuvoje vystymas“</t>
  </si>
  <si>
    <t>1760</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</si>
  <si>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</si>
  <si>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</si>
  <si>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</si>
  <si>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</si>
  <si>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</si>
  <si>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</si>
  <si>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</si>
  <si>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</si>
  <si>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</si>
  <si>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</si>
  <si>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</si>
  <si>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</si>
  <si>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</si>
  <si>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</si>
  <si>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</si>
  <si>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</si>
  <si>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</si>
  <si>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</si>
  <si>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</si>
  <si>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</si>
  <si>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</si>
  <si>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</si>
  <si>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</si>
  <si>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</si>
  <si>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</si>
  <si>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</si>
  <si>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</si>
  <si>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</si>
  <si>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</si>
  <si>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</si>
  <si>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</si>
  <si>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</si>
  <si>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</si>
  <si>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</si>
  <si>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</si>
  <si>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</si>
  <si>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</si>
  <si>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</si>
  <si>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</si>
  <si>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</si>
  <si>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</si>
  <si>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</si>
  <si>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</si>
  <si>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</si>
  <si>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</si>
  <si>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</si>
  <si>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</si>
  <si>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Vykdomas vietinės reikšmės kelių ir gatvių paprastasisi remontas (Basanavičiaus, Pilėnų, Durpyno, Katedros a., Dariaus ir Girėno, A Smetonos, Parko, Anykščių, Naujamiesčio, A. Mackevičiaus, km</t>
  </si>
  <si>
    <t>8500/ 
148</t>
  </si>
  <si>
    <t xml:space="preserve">
60</t>
  </si>
  <si>
    <t xml:space="preserve">VISO </t>
  </si>
  <si>
    <t>Viso be likučio</t>
  </si>
  <si>
    <t>es</t>
  </si>
  <si>
    <t>VB(KPP)</t>
  </si>
  <si>
    <t>VB(VKI)</t>
  </si>
  <si>
    <t xml:space="preserve">PATVIRTINTA
Panevėžio miesto savivaldybės tarybos
2021 m. spalio    d. sprendimu Nr. </t>
  </si>
  <si>
    <t>lėšų pagalbos pinigus už tėvų globos netekusių vaikų globą (rūpybą)</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</si>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</sst>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00"/>
    <numFmt numFmtId="166" formatCode="_-* #,##0.0\ _€_-;\-* #,##0.0\ _€_-;_-* &quot;-&quot;??\ _€_-;_-@_-"/>
    <numFmt numFmtId="167" formatCode="_-* #,##0\ _€_-;\-* #,##0\ _€_-;_-* &quot;-&quot;??\ _€_-;_-@_-"/>
    <numFmt numFmtId="168" formatCode="#,##0.0_ ;\-#,##0.0\ "/>
    <numFmt numFmtId="169" formatCode="#,##0.00_ ;\-#,##0.00\ "/>
    <numFmt numFmtId="170" formatCode="_-* #,##0.0\ _€_-;\-* #,##0.0\ _€_-;_-* &quot;-&quot;?\ _€_-;_-@_-"/>
  </numFmts>
  <fonts count="10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b/>
      <sz val="9"/>
      <name val="Times"/>
      <family val="1"/>
    </font>
    <font>
      <sz val="9"/>
      <name val="Arial"/>
      <family val="2"/>
      <charset val="186"/>
    </font>
    <font>
      <sz val="10"/>
      <color theme="5"/>
      <name val="Times New Roman"/>
      <family val="1"/>
    </font>
    <font>
      <sz val="8"/>
      <color theme="0"/>
      <name val="Times New Roman"/>
      <family val="1"/>
    </font>
    <font>
      <b/>
      <sz val="9"/>
      <color theme="5"/>
      <name val="Times New Roman"/>
      <family val="1"/>
    </font>
    <font>
      <vertAlign val="superscript"/>
      <sz val="10"/>
      <name val="Times New Roman"/>
      <family val="1"/>
    </font>
    <font>
      <sz val="11"/>
      <name val="Times New Roman"/>
      <family val="1"/>
    </font>
    <font>
      <sz val="10"/>
      <name val="Arial"/>
      <family val="2"/>
    </font>
    <font>
      <b/>
      <sz val="8"/>
      <color rgb="FFFF0000"/>
      <name val="Times New Roman"/>
      <family val="1"/>
      <charset val="186"/>
    </font>
    <font>
      <sz val="9"/>
      <color theme="5"/>
      <name val="Times New Roman"/>
      <family val="1"/>
    </font>
    <font>
      <sz val="10"/>
      <color theme="5"/>
      <name val="Times New Roman"/>
      <family val="1"/>
      <charset val="186"/>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sz val="9"/>
      <color theme="5"/>
      <name val="Arial"/>
      <family val="2"/>
      <charset val="186"/>
    </font>
    <font>
      <sz val="11"/>
      <name val="Times New Roman"/>
      <family val="1"/>
      <charset val="186"/>
    </font>
    <font>
      <b/>
      <sz val="9"/>
      <name val="Arial"/>
      <family val="2"/>
      <charset val="186"/>
    </font>
    <font>
      <sz val="10"/>
      <color theme="1"/>
      <name val="Arial"/>
      <family val="2"/>
      <charset val="186"/>
    </font>
    <font>
      <sz val="9"/>
      <color rgb="FFFF0000"/>
      <name val="Times New Roman"/>
      <family val="1"/>
    </font>
    <font>
      <b/>
      <sz val="7"/>
      <name val="Times New Roman"/>
      <family val="1"/>
      <charset val="186"/>
    </font>
    <font>
      <sz val="8"/>
      <color rgb="FFFF0000"/>
      <name val="Times New Roman"/>
      <family val="1"/>
      <charset val="186"/>
    </font>
    <font>
      <sz val="10"/>
      <color theme="4"/>
      <name val="Times New Roman"/>
      <family val="1"/>
    </font>
    <font>
      <sz val="10"/>
      <name val="Times"/>
      <family val="1"/>
    </font>
    <font>
      <b/>
      <sz val="11"/>
      <name val="Times New Roman"/>
      <family val="1"/>
      <charset val="186"/>
    </font>
    <font>
      <sz val="8"/>
      <color theme="4"/>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b/>
      <sz val="8"/>
      <color theme="1"/>
      <name val="Times New Roman"/>
      <family val="1"/>
      <charset val="186"/>
    </font>
    <font>
      <b/>
      <sz val="9"/>
      <color theme="1"/>
      <name val="Times New Roman"/>
      <family val="1"/>
      <charset val="186"/>
    </font>
    <font>
      <sz val="10"/>
      <color theme="1"/>
      <name val="Times New Roman"/>
      <family val="1"/>
    </font>
    <font>
      <sz val="8"/>
      <color theme="1"/>
      <name val="Times New Roman"/>
      <family val="1"/>
    </font>
    <font>
      <sz val="9"/>
      <color theme="1"/>
      <name val="Times New Roman"/>
      <family val="1"/>
    </font>
    <font>
      <b/>
      <sz val="8"/>
      <color theme="1"/>
      <name val="Times New Roman"/>
      <family val="1"/>
    </font>
    <font>
      <sz val="7"/>
      <color theme="1"/>
      <name val="Times New Roman"/>
      <family val="1"/>
    </font>
    <font>
      <b/>
      <sz val="9"/>
      <color theme="1"/>
      <name val="Times New Roman"/>
      <family val="1"/>
    </font>
    <font>
      <sz val="8"/>
      <color theme="4"/>
      <name val="Times New Roman"/>
      <family val="1"/>
      <charset val="186"/>
    </font>
    <font>
      <strike/>
      <sz val="10"/>
      <name val="Cambria"/>
      <family val="1"/>
      <charset val="186"/>
    </font>
    <font>
      <strike/>
      <sz val="8"/>
      <name val="Times New Roman"/>
      <family val="1"/>
      <charset val="186"/>
    </font>
    <font>
      <sz val="10"/>
      <color theme="4"/>
      <name val="Times New Roman"/>
      <family val="1"/>
      <charset val="186"/>
    </font>
    <font>
      <sz val="8"/>
      <name val="Arial"/>
      <family val="2"/>
    </font>
    <font>
      <sz val="8"/>
      <color rgb="FF4F81BD"/>
      <name val="Times New Roman"/>
      <family val="1"/>
    </font>
    <font>
      <b/>
      <sz val="9"/>
      <color theme="0"/>
      <name val="Times New Roman"/>
      <family val="1"/>
    </font>
    <font>
      <b/>
      <sz val="10"/>
      <color theme="5"/>
      <name val="Arial"/>
      <family val="2"/>
      <charset val="186"/>
    </font>
    <font>
      <sz val="10"/>
      <color rgb="FFFF0000"/>
      <name val="Arial"/>
      <family val="2"/>
      <charset val="186"/>
    </font>
    <font>
      <sz val="9"/>
      <color rgb="FFFF0000"/>
      <name val="Times New Roman"/>
      <family val="1"/>
      <charset val="186"/>
    </font>
    <font>
      <b/>
      <sz val="9"/>
      <color rgb="FF00B050"/>
      <name val="Times New Roman"/>
      <family val="1"/>
    </font>
    <font>
      <sz val="10"/>
      <color rgb="FF00B050"/>
      <name val="Times New Roman"/>
      <family val="1"/>
    </font>
    <font>
      <sz val="8"/>
      <color rgb="FF00B050"/>
      <name val="Times New Roman"/>
      <family val="1"/>
    </font>
    <font>
      <sz val="9"/>
      <color rgb="FF00B050"/>
      <name val="Times New Roman"/>
      <family val="1"/>
    </font>
    <font>
      <sz val="8"/>
      <color theme="5"/>
      <name val="Times New Roman"/>
      <family val="1"/>
    </font>
    <font>
      <i/>
      <sz val="10"/>
      <color rgb="FFFF0000"/>
      <name val="Times New Roman"/>
      <family val="1"/>
      <charset val="186"/>
    </font>
    <font>
      <sz val="7.5"/>
      <name val="Times New Roman"/>
      <family val="1"/>
      <charset val="186"/>
    </font>
    <font>
      <b/>
      <sz val="10"/>
      <color theme="5"/>
      <name val="Times New Roman"/>
      <family val="1"/>
    </font>
    <font>
      <sz val="9"/>
      <color theme="5"/>
      <name val="Arial"/>
      <family val="2"/>
    </font>
    <font>
      <b/>
      <sz val="7"/>
      <name val="Times New Roman"/>
      <family val="1"/>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sz val="10"/>
      <color theme="5"/>
      <name val="Arial"/>
      <family val="2"/>
      <charset val="186"/>
    </font>
    <font>
      <b/>
      <sz val="10"/>
      <color theme="5"/>
      <name val="Times New Roman"/>
      <family val="1"/>
      <charset val="186"/>
    </font>
    <font>
      <sz val="10"/>
      <color theme="6"/>
      <name val="Times New Roman"/>
      <family val="1"/>
    </font>
    <font>
      <sz val="8"/>
      <color theme="6"/>
      <name val="Times New Roman"/>
      <family val="1"/>
    </font>
    <font>
      <sz val="9"/>
      <color theme="6"/>
      <name val="Times New Roman"/>
      <family val="1"/>
    </font>
    <font>
      <sz val="9"/>
      <color theme="6"/>
      <name val="Times New Roman"/>
      <family val="1"/>
      <charset val="186"/>
    </font>
  </fonts>
  <fills count="3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4E59F"/>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36" fillId="0" borderId="0" applyFont="0" applyFill="0" applyBorder="0" applyAlignment="0" applyProtection="0"/>
  </cellStyleXfs>
  <cellXfs count="4824">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18" fillId="9" borderId="48" xfId="0" applyFont="1" applyFill="1" applyBorder="1" applyAlignment="1">
      <alignment horizontal="center"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7" borderId="23" xfId="0" applyFont="1" applyFill="1" applyBorder="1" applyAlignment="1">
      <alignment vertical="top"/>
    </xf>
    <xf numFmtId="0" fontId="2" fillId="7" borderId="24" xfId="0" applyFont="1" applyFill="1" applyBorder="1" applyAlignment="1">
      <alignment vertical="top"/>
    </xf>
    <xf numFmtId="0" fontId="6" fillId="10" borderId="51" xfId="0"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8" borderId="24" xfId="0" applyFont="1" applyFill="1" applyBorder="1" applyAlignment="1">
      <alignment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0" fontId="19" fillId="0" borderId="0" xfId="0" applyFont="1" applyAlignment="1">
      <alignment vertical="top"/>
    </xf>
    <xf numFmtId="164" fontId="5" fillId="5" borderId="12" xfId="0" applyNumberFormat="1" applyFont="1" applyFill="1" applyBorder="1" applyAlignment="1">
      <alignment horizontal="center" vertical="top"/>
    </xf>
    <xf numFmtId="0" fontId="15" fillId="0" borderId="44" xfId="0" applyFont="1" applyBorder="1"/>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5" fillId="9" borderId="32" xfId="0" applyNumberFormat="1" applyFont="1" applyFill="1" applyBorder="1" applyAlignment="1">
      <alignment horizontal="center" vertical="top"/>
    </xf>
    <xf numFmtId="2" fontId="5" fillId="9" borderId="53"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6" fillId="0" borderId="51" xfId="0" applyFont="1" applyBorder="1" applyAlignment="1">
      <alignment horizontal="center" vertical="top"/>
    </xf>
    <xf numFmtId="2" fontId="6" fillId="11" borderId="59"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11" borderId="49" xfId="0" applyFont="1" applyFill="1" applyBorder="1" applyAlignment="1">
      <alignment horizontal="left" vertical="top" wrapText="1"/>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4" fillId="0" borderId="51" xfId="0" applyFont="1" applyBorder="1"/>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0" fontId="2" fillId="9" borderId="42" xfId="0"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24" fillId="0" borderId="0" xfId="0" applyFont="1" applyAlignment="1">
      <alignment vertical="top"/>
    </xf>
    <xf numFmtId="0" fontId="28" fillId="0" borderId="0" xfId="0" applyFont="1" applyAlignment="1">
      <alignment horizontal="center"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19"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32" xfId="0" applyFont="1" applyFill="1" applyBorder="1" applyAlignment="1">
      <alignment horizontal="left" vertical="top"/>
    </xf>
    <xf numFmtId="0" fontId="3" fillId="11" borderId="49"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0" fontId="6" fillId="0" borderId="33" xfId="0" applyFont="1" applyBorder="1" applyAlignment="1">
      <alignment horizontal="center" vertical="top"/>
    </xf>
    <xf numFmtId="9" fontId="6" fillId="0" borderId="30" xfId="0" applyNumberFormat="1" applyFont="1" applyBorder="1" applyAlignment="1">
      <alignment horizontal="center" vertical="top"/>
    </xf>
    <xf numFmtId="164" fontId="6" fillId="0" borderId="78" xfId="0" applyNumberFormat="1" applyFont="1" applyBorder="1" applyAlignment="1">
      <alignment horizontal="center" vertical="top"/>
    </xf>
    <xf numFmtId="0" fontId="15" fillId="0" borderId="18" xfId="0" applyFont="1" applyBorder="1" applyAlignment="1">
      <alignment horizontal="left" vertical="top" wrapText="1"/>
    </xf>
    <xf numFmtId="0" fontId="2" fillId="5" borderId="48" xfId="0" applyFont="1" applyFill="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2" fontId="5" fillId="16" borderId="13" xfId="0" applyNumberFormat="1" applyFont="1" applyFill="1" applyBorder="1" applyAlignment="1">
      <alignment horizontal="center" vertical="top"/>
    </xf>
    <xf numFmtId="2" fontId="5" fillId="17" borderId="54" xfId="0" applyNumberFormat="1" applyFont="1" applyFill="1" applyBorder="1" applyAlignment="1">
      <alignment horizontal="center" vertical="top"/>
    </xf>
    <xf numFmtId="2" fontId="5" fillId="17" borderId="68" xfId="0" applyNumberFormat="1" applyFont="1" applyFill="1" applyBorder="1" applyAlignment="1">
      <alignment horizontal="center" vertical="top"/>
    </xf>
    <xf numFmtId="0" fontId="6" fillId="0" borderId="43" xfId="0" applyFont="1" applyBorder="1" applyAlignment="1">
      <alignment horizontal="left"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2" fillId="11" borderId="23" xfId="0" applyFont="1" applyFill="1" applyBorder="1" applyAlignment="1">
      <alignment horizontal="center" vertical="top" wrapText="1"/>
    </xf>
    <xf numFmtId="0" fontId="32"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2" fontId="6" fillId="18"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18"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18" borderId="54" xfId="0" applyNumberFormat="1" applyFont="1" applyFill="1" applyBorder="1" applyAlignment="1">
      <alignment horizontal="center" vertical="top"/>
    </xf>
    <xf numFmtId="2" fontId="6" fillId="18"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2" fontId="6" fillId="18" borderId="5" xfId="0" applyNumberFormat="1" applyFont="1" applyFill="1" applyBorder="1" applyAlignment="1">
      <alignment horizontal="center" vertical="top"/>
    </xf>
    <xf numFmtId="2" fontId="6" fillId="18" borderId="52" xfId="0" applyNumberFormat="1" applyFont="1" applyFill="1" applyBorder="1" applyAlignment="1">
      <alignment horizontal="center" vertical="top"/>
    </xf>
    <xf numFmtId="2" fontId="6" fillId="18" borderId="55" xfId="0" applyNumberFormat="1" applyFont="1" applyFill="1" applyBorder="1" applyAlignment="1">
      <alignment horizontal="center" vertical="top"/>
    </xf>
    <xf numFmtId="2" fontId="6" fillId="18" borderId="68" xfId="0" applyNumberFormat="1" applyFont="1" applyFill="1" applyBorder="1" applyAlignment="1">
      <alignment horizontal="center" vertical="top"/>
    </xf>
    <xf numFmtId="2" fontId="6" fillId="18" borderId="51" xfId="0" applyNumberFormat="1" applyFont="1" applyFill="1" applyBorder="1" applyAlignment="1">
      <alignment horizontal="center" vertical="top"/>
    </xf>
    <xf numFmtId="2" fontId="5" fillId="16" borderId="39" xfId="0" applyNumberFormat="1" applyFont="1" applyFill="1" applyBorder="1" applyAlignment="1">
      <alignment horizontal="center" vertical="top"/>
    </xf>
    <xf numFmtId="2" fontId="5" fillId="16" borderId="12" xfId="0" applyNumberFormat="1" applyFont="1" applyFill="1" applyBorder="1" applyAlignment="1">
      <alignment horizontal="center" vertical="top"/>
    </xf>
    <xf numFmtId="2" fontId="6" fillId="19" borderId="17" xfId="0" applyNumberFormat="1" applyFont="1" applyFill="1" applyBorder="1" applyAlignment="1">
      <alignment horizontal="center" vertical="top"/>
    </xf>
    <xf numFmtId="2" fontId="6" fillId="20" borderId="5" xfId="0" applyNumberFormat="1" applyFont="1" applyFill="1" applyBorder="1" applyAlignment="1">
      <alignment horizontal="center" vertical="top"/>
    </xf>
    <xf numFmtId="2" fontId="6" fillId="19" borderId="62"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6" fillId="20" borderId="18" xfId="0" applyNumberFormat="1" applyFont="1" applyFill="1" applyBorder="1" applyAlignment="1">
      <alignment horizontal="center" vertical="top"/>
    </xf>
    <xf numFmtId="2" fontId="5" fillId="19" borderId="21" xfId="0" applyNumberFormat="1" applyFont="1" applyFill="1" applyBorder="1" applyAlignment="1">
      <alignment horizontal="center" vertical="top"/>
    </xf>
    <xf numFmtId="2" fontId="5" fillId="19" borderId="12" xfId="0" applyNumberFormat="1" applyFont="1" applyFill="1" applyBorder="1" applyAlignment="1">
      <alignment horizontal="center" vertical="top"/>
    </xf>
    <xf numFmtId="2" fontId="5" fillId="19" borderId="13" xfId="0" applyNumberFormat="1" applyFont="1" applyFill="1" applyBorder="1" applyAlignment="1">
      <alignment horizontal="center" vertical="top"/>
    </xf>
    <xf numFmtId="2" fontId="5" fillId="19" borderId="5" xfId="0" applyNumberFormat="1" applyFont="1" applyFill="1" applyBorder="1" applyAlignment="1">
      <alignment horizontal="center" vertical="top"/>
    </xf>
    <xf numFmtId="2" fontId="5" fillId="19" borderId="62" xfId="0" applyNumberFormat="1" applyFont="1" applyFill="1" applyBorder="1" applyAlignment="1">
      <alignment horizontal="center" vertical="top"/>
    </xf>
    <xf numFmtId="2" fontId="5" fillId="19" borderId="51"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0" fontId="4" fillId="0" borderId="0" xfId="7" applyFont="1" applyAlignment="1">
      <alignment vertical="top"/>
    </xf>
    <xf numFmtId="0" fontId="2" fillId="0" borderId="0" xfId="7" applyFont="1" applyAlignment="1">
      <alignment vertical="top"/>
    </xf>
    <xf numFmtId="0" fontId="10" fillId="0" borderId="0" xfId="7" applyFont="1" applyAlignment="1">
      <alignment vertical="top" wrapText="1"/>
    </xf>
    <xf numFmtId="0" fontId="4" fillId="0" borderId="0" xfId="0" applyFont="1" applyAlignment="1">
      <alignment vertical="top"/>
    </xf>
    <xf numFmtId="0" fontId="2" fillId="18" borderId="43" xfId="0" applyFont="1" applyFill="1" applyBorder="1" applyAlignment="1">
      <alignment vertical="top"/>
    </xf>
    <xf numFmtId="0" fontId="2" fillId="18" borderId="45" xfId="0" applyFont="1" applyFill="1" applyBorder="1" applyAlignment="1">
      <alignment vertical="top"/>
    </xf>
    <xf numFmtId="2" fontId="5" fillId="18" borderId="49" xfId="0" applyNumberFormat="1" applyFont="1" applyFill="1" applyBorder="1" applyAlignment="1">
      <alignment horizontal="center" vertical="top"/>
    </xf>
    <xf numFmtId="2" fontId="6" fillId="18" borderId="49"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9" fillId="0" borderId="75" xfId="0" applyFont="1" applyBorder="1" applyAlignment="1">
      <alignmen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1" borderId="32" xfId="0" applyNumberFormat="1" applyFont="1" applyFill="1" applyBorder="1" applyAlignment="1">
      <alignment horizontal="center" vertical="top"/>
    </xf>
    <xf numFmtId="2" fontId="6" fillId="11" borderId="61" xfId="0" applyNumberFormat="1" applyFont="1" applyFill="1" applyBorder="1" applyAlignment="1">
      <alignment horizontal="center" vertical="top"/>
    </xf>
    <xf numFmtId="2" fontId="5" fillId="13" borderId="49" xfId="0" applyNumberFormat="1" applyFont="1" applyFill="1" applyBorder="1" applyAlignment="1">
      <alignment horizontal="center" vertical="top"/>
    </xf>
    <xf numFmtId="164" fontId="6" fillId="18"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19" borderId="10" xfId="0" applyNumberFormat="1"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2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0" fontId="2" fillId="18" borderId="23" xfId="0" applyFont="1" applyFill="1" applyBorder="1" applyAlignment="1">
      <alignment vertical="top"/>
    </xf>
    <xf numFmtId="0" fontId="2" fillId="18" borderId="24" xfId="0" applyFont="1" applyFill="1" applyBorder="1" applyAlignment="1">
      <alignment vertical="top"/>
    </xf>
    <xf numFmtId="2" fontId="5" fillId="17" borderId="73" xfId="0" applyNumberFormat="1" applyFont="1" applyFill="1" applyBorder="1" applyAlignment="1">
      <alignment horizontal="center" vertical="top"/>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9" fontId="6" fillId="0" borderId="44"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6" fillId="0" borderId="32" xfId="0" applyFont="1" applyBorder="1" applyAlignment="1">
      <alignment horizontal="left" vertical="top" wrapText="1"/>
    </xf>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18" borderId="43" xfId="0" applyNumberFormat="1" applyFont="1" applyFill="1" applyBorder="1" applyAlignment="1">
      <alignment horizontal="right" vertical="top"/>
    </xf>
    <xf numFmtId="2" fontId="6" fillId="18" borderId="23"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38" fillId="0" borderId="46" xfId="0" applyFont="1" applyBorder="1" applyAlignment="1">
      <alignment horizontal="center" vertical="top"/>
    </xf>
    <xf numFmtId="49" fontId="5" fillId="8" borderId="7" xfId="0" applyNumberFormat="1" applyFont="1" applyFill="1" applyBorder="1" applyAlignment="1">
      <alignment horizontal="center" vertical="top"/>
    </xf>
    <xf numFmtId="0" fontId="15" fillId="0" borderId="59" xfId="0" applyFont="1" applyBorder="1" applyAlignment="1">
      <alignment horizontal="left" vertical="top" wrapText="1"/>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23" borderId="39" xfId="0" applyNumberFormat="1" applyFont="1" applyFill="1" applyBorder="1" applyAlignment="1">
      <alignment horizontal="center" vertical="top"/>
    </xf>
    <xf numFmtId="2" fontId="2" fillId="0" borderId="0" xfId="0" applyNumberFormat="1" applyFont="1" applyAlignment="1">
      <alignment vertical="top"/>
    </xf>
    <xf numFmtId="2" fontId="5" fillId="8" borderId="33" xfId="0" applyNumberFormat="1" applyFont="1" applyFill="1" applyBorder="1" applyAlignment="1">
      <alignment horizontal="center" vertical="top"/>
    </xf>
    <xf numFmtId="2" fontId="5" fillId="8" borderId="49" xfId="0" applyNumberFormat="1" applyFont="1" applyFill="1" applyBorder="1" applyAlignment="1">
      <alignment horizontal="center" vertical="top"/>
    </xf>
    <xf numFmtId="2" fontId="5" fillId="8" borderId="23" xfId="0" applyNumberFormat="1" applyFont="1" applyFill="1" applyBorder="1" applyAlignment="1">
      <alignment horizontal="center" vertical="top"/>
    </xf>
    <xf numFmtId="2" fontId="5" fillId="7" borderId="67" xfId="0" applyNumberFormat="1" applyFont="1" applyFill="1" applyBorder="1" applyAlignment="1">
      <alignment horizontal="center" vertical="top"/>
    </xf>
    <xf numFmtId="164" fontId="6" fillId="18" borderId="43" xfId="0" applyNumberFormat="1" applyFont="1" applyFill="1" applyBorder="1" applyAlignment="1">
      <alignment horizontal="center" vertical="top"/>
    </xf>
    <xf numFmtId="2" fontId="5" fillId="7" borderId="75" xfId="0" applyNumberFormat="1" applyFont="1" applyFill="1" applyBorder="1" applyAlignment="1">
      <alignment horizontal="center" vertical="top"/>
    </xf>
    <xf numFmtId="164" fontId="6" fillId="0" borderId="7" xfId="0" applyNumberFormat="1" applyFont="1" applyBorder="1" applyAlignment="1">
      <alignment horizontal="center" vertical="top"/>
    </xf>
    <xf numFmtId="2" fontId="5" fillId="8" borderId="32" xfId="0" applyNumberFormat="1" applyFont="1" applyFill="1" applyBorder="1" applyAlignment="1">
      <alignment horizontal="center" vertical="top"/>
    </xf>
    <xf numFmtId="2" fontId="6" fillId="18" borderId="32" xfId="0" applyNumberFormat="1" applyFont="1" applyFill="1" applyBorder="1" applyAlignment="1">
      <alignment horizontal="center" vertical="top"/>
    </xf>
    <xf numFmtId="164" fontId="6" fillId="18" borderId="44" xfId="0" applyNumberFormat="1" applyFont="1" applyFill="1" applyBorder="1" applyAlignment="1">
      <alignment horizontal="center" vertical="top"/>
    </xf>
    <xf numFmtId="2" fontId="5" fillId="13" borderId="32" xfId="0" applyNumberFormat="1" applyFont="1" applyFill="1" applyBorder="1" applyAlignment="1">
      <alignment horizontal="center" vertical="top"/>
    </xf>
    <xf numFmtId="164" fontId="6" fillId="11" borderId="4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47" xfId="0" applyNumberFormat="1" applyFont="1" applyFill="1" applyBorder="1" applyAlignment="1">
      <alignment horizontal="center" vertical="top"/>
    </xf>
    <xf numFmtId="0" fontId="6" fillId="0" borderId="68" xfId="0" applyFont="1" applyBorder="1" applyAlignment="1">
      <alignment horizontal="center" vertical="top"/>
    </xf>
    <xf numFmtId="0" fontId="6" fillId="0" borderId="59" xfId="0"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2" fontId="6" fillId="4" borderId="18"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4" fillId="0" borderId="0" xfId="0" applyFont="1" applyAlignment="1">
      <alignment horizontal="center" vertical="top" wrapText="1"/>
    </xf>
    <xf numFmtId="2" fontId="6" fillId="0" borderId="52" xfId="0" applyNumberFormat="1" applyFont="1" applyBorder="1" applyAlignment="1">
      <alignment horizontal="center" vertical="top"/>
    </xf>
    <xf numFmtId="2" fontId="6" fillId="0" borderId="5" xfId="0" applyNumberFormat="1" applyFont="1" applyBorder="1" applyAlignment="1">
      <alignment horizontal="center" vertical="top"/>
    </xf>
    <xf numFmtId="2" fontId="6" fillId="0" borderId="68" xfId="0" applyNumberFormat="1" applyFont="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0" fontId="15" fillId="0" borderId="43"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0" fontId="5" fillId="0" borderId="46" xfId="0" applyFont="1" applyBorder="1" applyAlignment="1">
      <alignment horizontal="center" vertical="top"/>
    </xf>
    <xf numFmtId="0" fontId="4" fillId="0" borderId="5" xfId="0" applyFont="1" applyBorder="1" applyAlignment="1">
      <alignment horizontal="left" vertical="top"/>
    </xf>
    <xf numFmtId="0" fontId="6" fillId="0" borderId="66" xfId="0" applyFont="1" applyBorder="1" applyAlignment="1">
      <alignment horizontal="center" vertical="top"/>
    </xf>
    <xf numFmtId="0" fontId="2" fillId="0" borderId="35" xfId="0" applyFont="1" applyBorder="1" applyAlignment="1">
      <alignment vertical="top"/>
    </xf>
    <xf numFmtId="0" fontId="5" fillId="0" borderId="51" xfId="0" applyFont="1" applyBorder="1" applyAlignment="1">
      <alignment horizontal="center" vertical="top"/>
    </xf>
    <xf numFmtId="2" fontId="6" fillId="0" borderId="54" xfId="0" applyNumberFormat="1" applyFont="1" applyBorder="1" applyAlignment="1">
      <alignment horizontal="center" vertical="top"/>
    </xf>
    <xf numFmtId="0" fontId="10" fillId="0" borderId="51" xfId="0" applyFont="1" applyBorder="1" applyAlignment="1">
      <alignment horizontal="left" vertical="top"/>
    </xf>
    <xf numFmtId="0" fontId="2" fillId="0" borderId="7" xfId="0" applyFont="1" applyBorder="1" applyAlignment="1">
      <alignment vertical="top"/>
    </xf>
    <xf numFmtId="9" fontId="6" fillId="0" borderId="59" xfId="0" applyNumberFormat="1" applyFont="1" applyBorder="1" applyAlignment="1">
      <alignment horizontal="center" vertical="top"/>
    </xf>
    <xf numFmtId="0" fontId="5" fillId="0" borderId="55" xfId="0" applyFont="1" applyBorder="1" applyAlignment="1">
      <alignment horizontal="center" vertical="top"/>
    </xf>
    <xf numFmtId="0" fontId="10" fillId="0" borderId="59" xfId="0" applyFont="1" applyBorder="1" applyAlignment="1">
      <alignment horizontal="left" vertical="top"/>
    </xf>
    <xf numFmtId="0" fontId="5" fillId="0" borderId="47" xfId="0" applyFont="1" applyBorder="1" applyAlignment="1">
      <alignment horizontal="center" vertical="top"/>
    </xf>
    <xf numFmtId="2" fontId="6" fillId="0" borderId="59" xfId="0" applyNumberFormat="1" applyFont="1" applyBorder="1" applyAlignment="1">
      <alignment horizontal="center" vertical="top"/>
    </xf>
    <xf numFmtId="0" fontId="10" fillId="0" borderId="44" xfId="0" applyFont="1" applyBorder="1" applyAlignment="1">
      <alignment horizontal="left" vertical="top"/>
    </xf>
    <xf numFmtId="0" fontId="2" fillId="0" borderId="40" xfId="0" applyFont="1" applyBorder="1" applyAlignment="1">
      <alignment vertical="top"/>
    </xf>
    <xf numFmtId="2" fontId="6" fillId="0" borderId="16" xfId="0" applyNumberFormat="1" applyFont="1" applyBorder="1" applyAlignment="1">
      <alignment horizontal="center" vertical="top"/>
    </xf>
    <xf numFmtId="2" fontId="6" fillId="0" borderId="56" xfId="0" applyNumberFormat="1" applyFont="1" applyBorder="1" applyAlignment="1">
      <alignment horizontal="center" vertical="top"/>
    </xf>
    <xf numFmtId="0" fontId="4" fillId="0" borderId="51" xfId="0" applyFont="1" applyBorder="1" applyAlignment="1">
      <alignment horizontal="left" vertical="top" wrapText="1"/>
    </xf>
    <xf numFmtId="0" fontId="4" fillId="0" borderId="51" xfId="0" applyFont="1" applyBorder="1" applyAlignment="1">
      <alignment horizontal="left" vertical="top"/>
    </xf>
    <xf numFmtId="0" fontId="4" fillId="0" borderId="59" xfId="0" applyFont="1" applyBorder="1" applyAlignment="1">
      <alignment horizontal="left" vertical="top"/>
    </xf>
    <xf numFmtId="2" fontId="6" fillId="0" borderId="20" xfId="0" applyNumberFormat="1" applyFont="1" applyBorder="1" applyAlignment="1">
      <alignment horizontal="center" vertical="top"/>
    </xf>
    <xf numFmtId="2" fontId="6" fillId="18" borderId="0" xfId="0" applyNumberFormat="1" applyFont="1" applyFill="1" applyAlignment="1">
      <alignment horizontal="center" vertical="top"/>
    </xf>
    <xf numFmtId="0" fontId="4" fillId="0" borderId="44" xfId="0" applyFont="1" applyBorder="1" applyAlignment="1">
      <alignment horizontal="left" vertical="top"/>
    </xf>
    <xf numFmtId="0" fontId="4" fillId="0" borderId="52" xfId="0" applyFont="1" applyBorder="1" applyAlignment="1">
      <alignment horizontal="left" vertical="top"/>
    </xf>
    <xf numFmtId="0" fontId="4" fillId="0" borderId="44" xfId="0" applyFont="1" applyBorder="1" applyAlignment="1">
      <alignment horizontal="left" vertical="center"/>
    </xf>
    <xf numFmtId="0" fontId="6" fillId="0" borderId="44" xfId="0" applyFont="1" applyBorder="1" applyAlignment="1">
      <alignment horizontal="center" vertical="top"/>
    </xf>
    <xf numFmtId="0" fontId="6" fillId="0" borderId="66" xfId="0" applyFont="1" applyBorder="1" applyAlignment="1">
      <alignment horizontal="center" vertical="top" wrapText="1"/>
    </xf>
    <xf numFmtId="0" fontId="6" fillId="0" borderId="35" xfId="0" applyFont="1" applyBorder="1" applyAlignment="1">
      <alignment horizontal="center" vertical="top" wrapText="1"/>
    </xf>
    <xf numFmtId="0" fontId="6" fillId="0" borderId="59" xfId="0" applyFont="1" applyBorder="1" applyAlignment="1">
      <alignment horizontal="center" vertical="top" wrapText="1"/>
    </xf>
    <xf numFmtId="0" fontId="6" fillId="0" borderId="7" xfId="0" applyFont="1" applyBorder="1" applyAlignment="1">
      <alignment horizontal="center" vertical="top" wrapText="1"/>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0" fontId="6" fillId="0" borderId="44" xfId="0" applyFont="1" applyBorder="1" applyAlignment="1">
      <alignment horizontal="center" vertical="top" wrapText="1"/>
    </xf>
    <xf numFmtId="0" fontId="6" fillId="0" borderId="40" xfId="0" applyFont="1" applyBorder="1" applyAlignment="1">
      <alignment horizontal="center" vertical="top" wrapText="1"/>
    </xf>
    <xf numFmtId="2" fontId="23" fillId="0" borderId="76" xfId="0" applyNumberFormat="1" applyFont="1" applyBorder="1" applyAlignment="1">
      <alignment horizontal="center" vertical="top"/>
    </xf>
    <xf numFmtId="0" fontId="4" fillId="0" borderId="42" xfId="0" applyFont="1" applyBorder="1" applyAlignment="1">
      <alignment vertical="top" wrapText="1"/>
    </xf>
    <xf numFmtId="9" fontId="6" fillId="0" borderId="39" xfId="0" applyNumberFormat="1" applyFont="1" applyBorder="1" applyAlignment="1">
      <alignment horizontal="center" vertical="top"/>
    </xf>
    <xf numFmtId="0" fontId="4" fillId="0" borderId="6" xfId="0" applyFont="1" applyBorder="1" applyAlignment="1">
      <alignment horizontal="center" vertical="top"/>
    </xf>
    <xf numFmtId="0" fontId="4" fillId="0" borderId="47" xfId="0" applyFont="1" applyBorder="1" applyAlignment="1">
      <alignment horizontal="center" vertical="top"/>
    </xf>
    <xf numFmtId="0" fontId="4" fillId="0" borderId="18" xfId="0" applyFont="1" applyBorder="1" applyAlignment="1">
      <alignment horizontal="left" vertical="top"/>
    </xf>
    <xf numFmtId="0" fontId="10" fillId="0" borderId="42" xfId="0" applyFont="1" applyBorder="1" applyAlignment="1">
      <alignment horizontal="left" vertical="top" wrapText="1"/>
    </xf>
    <xf numFmtId="9" fontId="6" fillId="0" borderId="6" xfId="0" applyNumberFormat="1" applyFont="1" applyBorder="1" applyAlignment="1">
      <alignment horizontal="center" vertical="top"/>
    </xf>
    <xf numFmtId="0" fontId="4" fillId="0" borderId="54" xfId="0" applyFont="1" applyBorder="1" applyAlignment="1">
      <alignment horizontal="left" vertical="top"/>
    </xf>
    <xf numFmtId="0" fontId="4" fillId="0" borderId="43" xfId="0" applyFont="1" applyBorder="1" applyAlignment="1">
      <alignment horizontal="left" vertical="top"/>
    </xf>
    <xf numFmtId="0" fontId="4" fillId="0" borderId="5" xfId="0" applyFont="1" applyBorder="1" applyAlignment="1">
      <alignment horizontal="left" vertical="top" wrapText="1"/>
    </xf>
    <xf numFmtId="9" fontId="6" fillId="0" borderId="15" xfId="0" applyNumberFormat="1" applyFont="1" applyBorder="1" applyAlignment="1">
      <alignment horizontal="center" vertical="top"/>
    </xf>
    <xf numFmtId="9" fontId="6" fillId="0" borderId="14" xfId="0" applyNumberFormat="1" applyFont="1" applyBorder="1" applyAlignment="1">
      <alignment horizontal="center" vertical="top"/>
    </xf>
    <xf numFmtId="9" fontId="6" fillId="0" borderId="46" xfId="0" applyNumberFormat="1" applyFont="1" applyBorder="1" applyAlignment="1">
      <alignment horizontal="center" vertical="top"/>
    </xf>
    <xf numFmtId="0" fontId="4" fillId="0" borderId="55" xfId="0" applyFont="1" applyBorder="1" applyAlignment="1">
      <alignment horizontal="left" vertical="top" wrapText="1"/>
    </xf>
    <xf numFmtId="9" fontId="6" fillId="0" borderId="71" xfId="0" applyNumberFormat="1" applyFont="1" applyBorder="1" applyAlignment="1">
      <alignment horizontal="center" vertical="top"/>
    </xf>
    <xf numFmtId="9" fontId="6" fillId="0" borderId="36" xfId="0" applyNumberFormat="1" applyFont="1" applyBorder="1" applyAlignment="1">
      <alignment horizontal="center" vertical="top"/>
    </xf>
    <xf numFmtId="9" fontId="6" fillId="0" borderId="64" xfId="0" applyNumberFormat="1" applyFont="1" applyBorder="1" applyAlignment="1">
      <alignment horizontal="center" vertical="top"/>
    </xf>
    <xf numFmtId="9" fontId="6" fillId="0" borderId="61" xfId="0" applyNumberFormat="1" applyFont="1" applyBorder="1" applyAlignment="1">
      <alignment horizontal="center" vertical="top"/>
    </xf>
    <xf numFmtId="9" fontId="6" fillId="0" borderId="57" xfId="0" applyNumberFormat="1" applyFont="1" applyBorder="1" applyAlignment="1">
      <alignment horizontal="center" vertical="top"/>
    </xf>
    <xf numFmtId="9" fontId="6" fillId="0" borderId="69" xfId="0" applyNumberFormat="1" applyFont="1" applyBorder="1" applyAlignment="1">
      <alignment horizontal="center" vertical="top"/>
    </xf>
    <xf numFmtId="0" fontId="4" fillId="0" borderId="42" xfId="0" applyFont="1" applyBorder="1" applyAlignment="1">
      <alignment horizontal="left" vertical="top" wrapText="1"/>
    </xf>
    <xf numFmtId="49" fontId="2" fillId="0" borderId="0" xfId="0" applyNumberFormat="1" applyFont="1" applyAlignment="1">
      <alignment horizontal="center" vertical="top" wrapText="1"/>
    </xf>
    <xf numFmtId="0" fontId="5" fillId="0" borderId="80" xfId="0" applyFont="1" applyBorder="1" applyAlignment="1">
      <alignment horizontal="center" vertical="top"/>
    </xf>
    <xf numFmtId="2" fontId="6" fillId="0" borderId="73" xfId="0" applyNumberFormat="1" applyFont="1" applyBorder="1" applyAlignment="1">
      <alignment horizontal="center" vertical="top"/>
    </xf>
    <xf numFmtId="0" fontId="6" fillId="0" borderId="42" xfId="0" applyFont="1" applyBorder="1" applyAlignment="1">
      <alignment horizontal="left" vertical="top"/>
    </xf>
    <xf numFmtId="0" fontId="4" fillId="0" borderId="62" xfId="0" applyFont="1" applyBorder="1" applyAlignment="1">
      <alignment horizontal="left" vertical="top"/>
    </xf>
    <xf numFmtId="0" fontId="6" fillId="0" borderId="80" xfId="0"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11" xfId="0" applyNumberFormat="1" applyFont="1" applyBorder="1" applyAlignment="1">
      <alignment horizontal="center" vertical="top"/>
    </xf>
    <xf numFmtId="0" fontId="6" fillId="0" borderId="43" xfId="0" applyFont="1" applyBorder="1" applyAlignment="1">
      <alignment horizontal="left" vertical="top" wrapText="1"/>
    </xf>
    <xf numFmtId="0" fontId="4" fillId="0" borderId="43" xfId="0" applyFont="1" applyBorder="1" applyAlignment="1">
      <alignment horizontal="left" vertical="top" wrapText="1"/>
    </xf>
    <xf numFmtId="0" fontId="4" fillId="0" borderId="68" xfId="0" applyFont="1" applyBorder="1" applyAlignment="1">
      <alignment horizontal="left" vertical="top"/>
    </xf>
    <xf numFmtId="0" fontId="6" fillId="0" borderId="35" xfId="0" applyFont="1" applyBorder="1" applyAlignment="1">
      <alignment horizontal="center" vertical="top"/>
    </xf>
    <xf numFmtId="0" fontId="6" fillId="0" borderId="7" xfId="0" applyFont="1" applyBorder="1" applyAlignment="1">
      <alignment horizontal="center" vertical="top"/>
    </xf>
    <xf numFmtId="9" fontId="6" fillId="0" borderId="7" xfId="0" applyNumberFormat="1" applyFont="1" applyBorder="1" applyAlignment="1">
      <alignment horizontal="center" vertical="top"/>
    </xf>
    <xf numFmtId="9" fontId="6" fillId="0" borderId="40" xfId="0" applyNumberFormat="1" applyFont="1" applyBorder="1" applyAlignment="1">
      <alignment horizontal="center" vertical="top"/>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0" fontId="4" fillId="0" borderId="66" xfId="0" applyFont="1" applyBorder="1" applyAlignment="1">
      <alignment horizontal="left"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2" fontId="6" fillId="0" borderId="6" xfId="0" applyNumberFormat="1" applyFont="1" applyBorder="1" applyAlignment="1">
      <alignment horizontal="center" vertical="top"/>
    </xf>
    <xf numFmtId="2" fontId="5" fillId="0" borderId="19" xfId="0" applyNumberFormat="1" applyFont="1" applyBorder="1" applyAlignment="1">
      <alignment horizontal="center" vertical="top"/>
    </xf>
    <xf numFmtId="2" fontId="5" fillId="0" borderId="28" xfId="0" applyNumberFormat="1" applyFont="1" applyBorder="1" applyAlignment="1">
      <alignment horizontal="center" vertical="top"/>
    </xf>
    <xf numFmtId="2" fontId="5"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0" xfId="0" applyFont="1" applyAlignment="1">
      <alignment horizontal="left" vertical="top" wrapText="1"/>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30" fillId="0" borderId="0" xfId="0" applyFont="1" applyAlignment="1">
      <alignment vertical="top"/>
    </xf>
    <xf numFmtId="49" fontId="5" fillId="0" borderId="17" xfId="0" applyNumberFormat="1" applyFont="1" applyBorder="1" applyAlignment="1">
      <alignment horizontal="center" vertical="top"/>
    </xf>
    <xf numFmtId="49" fontId="5" fillId="0" borderId="77" xfId="0" applyNumberFormat="1" applyFont="1" applyBorder="1" applyAlignment="1">
      <alignment horizontal="center" vertical="top"/>
    </xf>
    <xf numFmtId="49" fontId="5" fillId="0" borderId="72" xfId="0" applyNumberFormat="1"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9" fontId="6" fillId="0" borderId="0" xfId="0" applyNumberFormat="1" applyFont="1" applyAlignment="1">
      <alignment horizontal="center" vertical="top"/>
    </xf>
    <xf numFmtId="0" fontId="6" fillId="0" borderId="52" xfId="0" applyFont="1" applyBorder="1" applyAlignment="1">
      <alignment horizontal="left" vertical="top"/>
    </xf>
    <xf numFmtId="0" fontId="6" fillId="0" borderId="54" xfId="0" applyFont="1" applyBorder="1" applyAlignment="1">
      <alignment horizontal="left" vertical="top"/>
    </xf>
    <xf numFmtId="9" fontId="6" fillId="0" borderId="16" xfId="0" applyNumberFormat="1" applyFont="1" applyBorder="1" applyAlignment="1">
      <alignment horizontal="center" vertical="top"/>
    </xf>
    <xf numFmtId="9" fontId="6" fillId="0" borderId="74" xfId="0" applyNumberFormat="1" applyFont="1" applyBorder="1" applyAlignment="1">
      <alignment horizontal="center" vertical="top"/>
    </xf>
    <xf numFmtId="9" fontId="6" fillId="0" borderId="56" xfId="0" applyNumberFormat="1" applyFont="1" applyBorder="1" applyAlignment="1">
      <alignment horizontal="center" vertical="top"/>
    </xf>
    <xf numFmtId="2" fontId="5" fillId="0" borderId="57" xfId="0" applyNumberFormat="1" applyFont="1" applyBorder="1" applyAlignment="1">
      <alignment horizontal="center" vertical="top"/>
    </xf>
    <xf numFmtId="2" fontId="5" fillId="0" borderId="56" xfId="0" applyNumberFormat="1" applyFont="1" applyBorder="1" applyAlignment="1">
      <alignment horizontal="center" vertical="top"/>
    </xf>
    <xf numFmtId="49" fontId="5" fillId="0" borderId="0" xfId="0" applyNumberFormat="1" applyFont="1" applyAlignment="1">
      <alignment horizontal="center" vertical="top" wrapText="1"/>
    </xf>
    <xf numFmtId="0" fontId="15" fillId="0" borderId="0" xfId="0" applyFont="1" applyAlignment="1">
      <alignment horizontal="center"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xf>
    <xf numFmtId="0" fontId="18" fillId="0" borderId="47" xfId="0" applyFont="1" applyBorder="1" applyAlignment="1">
      <alignment horizontal="center" vertical="top"/>
    </xf>
    <xf numFmtId="0" fontId="2" fillId="0" borderId="54" xfId="0" applyFont="1" applyBorder="1" applyAlignment="1">
      <alignment vertical="top"/>
    </xf>
    <xf numFmtId="0" fontId="2" fillId="0" borderId="6" xfId="0" applyFont="1" applyBorder="1" applyAlignment="1">
      <alignment vertical="top"/>
    </xf>
    <xf numFmtId="2" fontId="6" fillId="19" borderId="0" xfId="0" applyNumberFormat="1" applyFont="1" applyFill="1" applyAlignment="1">
      <alignment horizontal="center" vertical="top"/>
    </xf>
    <xf numFmtId="0" fontId="2" fillId="0" borderId="67" xfId="0" applyFont="1" applyBorder="1" applyAlignment="1">
      <alignment vertical="top"/>
    </xf>
    <xf numFmtId="9" fontId="6" fillId="0" borderId="34" xfId="0" applyNumberFormat="1" applyFont="1" applyBorder="1" applyAlignment="1">
      <alignment horizontal="center" vertical="top"/>
    </xf>
    <xf numFmtId="9" fontId="6" fillId="0" borderId="26" xfId="0" applyNumberFormat="1" applyFont="1" applyBorder="1" applyAlignment="1">
      <alignment horizontal="center" vertical="top"/>
    </xf>
    <xf numFmtId="0" fontId="15" fillId="0" borderId="51" xfId="0" applyFont="1" applyBorder="1" applyAlignment="1">
      <alignment horizontal="center" vertical="top"/>
    </xf>
    <xf numFmtId="0" fontId="4" fillId="0" borderId="77" xfId="0" applyFont="1" applyBorder="1" applyAlignment="1">
      <alignment horizontal="left" vertical="top"/>
    </xf>
    <xf numFmtId="0" fontId="4" fillId="0" borderId="28" xfId="0" applyFont="1" applyBorder="1" applyAlignment="1">
      <alignment horizontal="left" vertical="top"/>
    </xf>
    <xf numFmtId="0" fontId="4" fillId="0" borderId="41" xfId="0" applyFont="1" applyBorder="1" applyAlignment="1">
      <alignment horizontal="left" vertical="top"/>
    </xf>
    <xf numFmtId="0" fontId="4" fillId="0" borderId="65" xfId="0" applyFont="1" applyBorder="1" applyAlignment="1">
      <alignment horizontal="left" vertical="top"/>
    </xf>
    <xf numFmtId="0" fontId="4" fillId="0" borderId="53" xfId="0" applyFont="1" applyBorder="1" applyAlignment="1">
      <alignment horizontal="left" vertical="top"/>
    </xf>
    <xf numFmtId="0" fontId="4" fillId="0" borderId="73" xfId="0" applyFont="1" applyBorder="1" applyAlignment="1">
      <alignment horizontal="lef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2" fontId="18" fillId="0" borderId="0" xfId="0" applyNumberFormat="1" applyFont="1" applyAlignment="1">
      <alignment vertical="top"/>
    </xf>
    <xf numFmtId="164" fontId="27" fillId="0" borderId="0" xfId="0" applyNumberFormat="1" applyFont="1" applyAlignment="1">
      <alignment vertical="top"/>
    </xf>
    <xf numFmtId="0" fontId="7" fillId="0" borderId="0" xfId="0" applyFont="1"/>
    <xf numFmtId="49" fontId="3" fillId="0" borderId="0" xfId="0" applyNumberFormat="1" applyFont="1" applyAlignment="1">
      <alignment horizontal="right" vertical="top"/>
    </xf>
    <xf numFmtId="0" fontId="37" fillId="0" borderId="0" xfId="0" applyFont="1" applyAlignment="1">
      <alignment vertical="top"/>
    </xf>
    <xf numFmtId="2" fontId="44" fillId="0" borderId="0" xfId="0" applyNumberFormat="1" applyFont="1" applyAlignment="1">
      <alignment vertical="top"/>
    </xf>
    <xf numFmtId="2" fontId="44" fillId="0" borderId="0" xfId="0" applyNumberFormat="1" applyFont="1" applyAlignment="1">
      <alignment vertical="top" wrapText="1"/>
    </xf>
    <xf numFmtId="0" fontId="38" fillId="0" borderId="51" xfId="0" applyFont="1" applyBorder="1" applyAlignment="1">
      <alignment horizontal="center" vertical="top"/>
    </xf>
    <xf numFmtId="2" fontId="38" fillId="0" borderId="61" xfId="0" applyNumberFormat="1" applyFont="1" applyBorder="1" applyAlignment="1">
      <alignment horizontal="center" vertical="top"/>
    </xf>
    <xf numFmtId="2" fontId="38" fillId="0" borderId="57" xfId="0" applyNumberFormat="1" applyFont="1" applyBorder="1" applyAlignment="1">
      <alignment horizontal="center" vertical="top"/>
    </xf>
    <xf numFmtId="2" fontId="38" fillId="0" borderId="78" xfId="0" applyNumberFormat="1" applyFont="1" applyBorder="1" applyAlignment="1">
      <alignment horizontal="center" vertical="top"/>
    </xf>
    <xf numFmtId="2" fontId="33" fillId="5" borderId="1" xfId="0" applyNumberFormat="1" applyFont="1" applyFill="1" applyBorder="1" applyAlignment="1">
      <alignment horizontal="center" vertical="top"/>
    </xf>
    <xf numFmtId="164" fontId="33" fillId="6" borderId="49" xfId="0" applyNumberFormat="1" applyFont="1" applyFill="1" applyBorder="1" applyAlignment="1">
      <alignment horizontal="center" vertical="top"/>
    </xf>
    <xf numFmtId="164" fontId="18" fillId="0" borderId="0" xfId="0" applyNumberFormat="1" applyFont="1" applyAlignment="1">
      <alignment vertical="top"/>
    </xf>
    <xf numFmtId="0" fontId="0" fillId="0" borderId="0" xfId="0"/>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9" fontId="6" fillId="0" borderId="43" xfId="0" applyNumberFormat="1" applyFont="1" applyBorder="1" applyAlignment="1">
      <alignment horizontal="center" vertical="top"/>
    </xf>
    <xf numFmtId="2" fontId="6" fillId="11" borderId="39" xfId="0" applyNumberFormat="1"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0" fontId="2" fillId="11" borderId="49" xfId="0" applyFont="1" applyFill="1" applyBorder="1" applyAlignment="1">
      <alignment horizontal="center" vertical="top"/>
    </xf>
    <xf numFmtId="9" fontId="6" fillId="0" borderId="5" xfId="0" applyNumberFormat="1" applyFont="1" applyBorder="1" applyAlignment="1">
      <alignment horizontal="center" vertical="top"/>
    </xf>
    <xf numFmtId="9" fontId="6" fillId="0" borderId="17" xfId="0" applyNumberFormat="1" applyFont="1" applyBorder="1" applyAlignment="1">
      <alignment horizontal="center" vertical="top"/>
    </xf>
    <xf numFmtId="0" fontId="0" fillId="0" borderId="0" xfId="0"/>
    <xf numFmtId="0" fontId="23" fillId="0" borderId="1" xfId="7" applyFont="1" applyBorder="1" applyAlignment="1">
      <alignment horizontal="center" vertical="center" textRotation="90" wrapText="1"/>
    </xf>
    <xf numFmtId="0" fontId="10" fillId="0" borderId="1" xfId="7" applyFont="1" applyBorder="1" applyAlignment="1">
      <alignment horizontal="center" vertical="center" textRotation="90" wrapText="1"/>
    </xf>
    <xf numFmtId="1" fontId="10" fillId="0" borderId="2" xfId="7" applyNumberFormat="1" applyFont="1" applyBorder="1" applyAlignment="1">
      <alignment horizontal="center" vertical="center" textRotation="90" wrapText="1"/>
    </xf>
    <xf numFmtId="49" fontId="11" fillId="7" borderId="3" xfId="7" applyNumberFormat="1" applyFont="1" applyFill="1" applyBorder="1" applyAlignment="1">
      <alignment horizontal="center" vertical="top" wrapText="1"/>
    </xf>
    <xf numFmtId="0" fontId="11" fillId="0" borderId="22" xfId="7" applyFont="1" applyBorder="1" applyAlignment="1">
      <alignment horizontal="left" vertical="top"/>
    </xf>
    <xf numFmtId="0" fontId="11" fillId="0" borderId="32" xfId="7" applyFont="1" applyBorder="1" applyAlignment="1">
      <alignment horizontal="left" vertical="top"/>
    </xf>
    <xf numFmtId="0" fontId="11" fillId="0" borderId="23" xfId="7" applyFont="1" applyBorder="1" applyAlignment="1">
      <alignment horizontal="left" vertical="top"/>
    </xf>
    <xf numFmtId="0" fontId="10" fillId="0" borderId="49" xfId="7" applyFont="1" applyBorder="1" applyAlignment="1">
      <alignment horizontal="left" vertical="top" wrapText="1"/>
    </xf>
    <xf numFmtId="0" fontId="23" fillId="0" borderId="32" xfId="7" applyFont="1" applyBorder="1" applyAlignment="1">
      <alignment horizontal="center" vertical="center"/>
    </xf>
    <xf numFmtId="0" fontId="23" fillId="0" borderId="23" xfId="7" applyFont="1" applyBorder="1" applyAlignment="1">
      <alignment horizontal="center" vertical="center"/>
    </xf>
    <xf numFmtId="0" fontId="23" fillId="0" borderId="24" xfId="7" applyFont="1" applyBorder="1" applyAlignment="1">
      <alignment horizontal="center" vertical="center"/>
    </xf>
    <xf numFmtId="49" fontId="11" fillId="7" borderId="3" xfId="7" applyNumberFormat="1" applyFont="1" applyFill="1" applyBorder="1" applyAlignment="1">
      <alignment horizontal="center" vertical="top"/>
    </xf>
    <xf numFmtId="49" fontId="11" fillId="8" borderId="22" xfId="7" applyNumberFormat="1" applyFont="1" applyFill="1" applyBorder="1" applyAlignment="1">
      <alignment horizontal="center" vertical="top"/>
    </xf>
    <xf numFmtId="0" fontId="11" fillId="0" borderId="35" xfId="7" applyFont="1" applyBorder="1" applyAlignment="1">
      <alignment horizontal="left" vertical="top" wrapText="1"/>
    </xf>
    <xf numFmtId="0" fontId="11" fillId="0" borderId="67" xfId="7" applyFont="1" applyBorder="1" applyAlignment="1">
      <alignment horizontal="left" vertical="top" wrapText="1"/>
    </xf>
    <xf numFmtId="0" fontId="19" fillId="0" borderId="32" xfId="7" applyFont="1" applyBorder="1" applyAlignment="1">
      <alignment horizontal="center" vertical="center" wrapText="1"/>
    </xf>
    <xf numFmtId="0" fontId="19" fillId="0" borderId="23" xfId="7" applyFont="1" applyBorder="1" applyAlignment="1">
      <alignment horizontal="center" vertical="center" wrapText="1"/>
    </xf>
    <xf numFmtId="0" fontId="19" fillId="0" borderId="24" xfId="7" applyFont="1" applyBorder="1" applyAlignment="1">
      <alignment horizontal="center" vertical="center" wrapText="1"/>
    </xf>
    <xf numFmtId="49" fontId="11" fillId="0" borderId="66" xfId="7" applyNumberFormat="1" applyFont="1" applyBorder="1" applyAlignment="1">
      <alignment horizontal="center" vertical="top"/>
    </xf>
    <xf numFmtId="49" fontId="11" fillId="0" borderId="35" xfId="7" applyNumberFormat="1" applyFont="1" applyBorder="1" applyAlignment="1">
      <alignment horizontal="center" vertical="top"/>
    </xf>
    <xf numFmtId="49" fontId="11" fillId="7" borderId="39" xfId="7" applyNumberFormat="1" applyFont="1" applyFill="1" applyBorder="1" applyAlignment="1">
      <alignment vertical="top"/>
    </xf>
    <xf numFmtId="49" fontId="11" fillId="8" borderId="40" xfId="7" applyNumberFormat="1" applyFont="1" applyFill="1" applyBorder="1" applyAlignment="1">
      <alignment vertical="top"/>
    </xf>
    <xf numFmtId="49" fontId="11" fillId="7" borderId="49" xfId="7" applyNumberFormat="1" applyFont="1" applyFill="1" applyBorder="1" applyAlignment="1">
      <alignment horizontal="center" vertical="top"/>
    </xf>
    <xf numFmtId="49" fontId="11" fillId="8" borderId="49" xfId="7" applyNumberFormat="1" applyFont="1" applyFill="1" applyBorder="1" applyAlignment="1">
      <alignment horizontal="center" vertical="top"/>
    </xf>
    <xf numFmtId="49" fontId="11" fillId="8" borderId="23" xfId="7" applyNumberFormat="1" applyFont="1" applyFill="1" applyBorder="1" applyAlignment="1">
      <alignment horizontal="center" vertical="top"/>
    </xf>
    <xf numFmtId="49" fontId="11" fillId="7" borderId="32" xfId="7" applyNumberFormat="1" applyFont="1" applyFill="1" applyBorder="1" applyAlignment="1">
      <alignment horizontal="center" vertical="top"/>
    </xf>
    <xf numFmtId="49" fontId="11" fillId="8" borderId="66" xfId="7" applyNumberFormat="1" applyFont="1" applyFill="1" applyBorder="1" applyAlignment="1">
      <alignment horizontal="center" vertical="top"/>
    </xf>
    <xf numFmtId="49" fontId="11" fillId="18" borderId="66" xfId="7" applyNumberFormat="1" applyFont="1" applyFill="1" applyBorder="1" applyAlignment="1">
      <alignment horizontal="center" vertical="top"/>
    </xf>
    <xf numFmtId="49" fontId="11" fillId="18" borderId="44" xfId="7" applyNumberFormat="1" applyFont="1" applyFill="1" applyBorder="1" applyAlignment="1">
      <alignment horizontal="center" vertical="top"/>
    </xf>
    <xf numFmtId="49" fontId="26" fillId="21" borderId="50" xfId="7" applyNumberFormat="1" applyFont="1" applyFill="1" applyBorder="1" applyAlignment="1">
      <alignment horizontal="left" vertical="top"/>
    </xf>
    <xf numFmtId="49" fontId="26" fillId="2" borderId="59" xfId="7" applyNumberFormat="1" applyFont="1" applyFill="1" applyBorder="1" applyAlignment="1">
      <alignment vertical="top"/>
    </xf>
    <xf numFmtId="49" fontId="26" fillId="2" borderId="18" xfId="7" applyNumberFormat="1" applyFont="1" applyFill="1" applyBorder="1" applyAlignment="1">
      <alignment horizontal="center" vertical="top"/>
    </xf>
    <xf numFmtId="49" fontId="26" fillId="2" borderId="66" xfId="7" applyNumberFormat="1" applyFont="1" applyFill="1" applyBorder="1" applyAlignment="1">
      <alignment horizontal="center" vertical="top"/>
    </xf>
    <xf numFmtId="49" fontId="26" fillId="2" borderId="44" xfId="7" applyNumberFormat="1" applyFont="1" applyFill="1" applyBorder="1" applyAlignment="1">
      <alignment horizontal="center" vertical="top"/>
    </xf>
    <xf numFmtId="49" fontId="26" fillId="2" borderId="59"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15" borderId="49" xfId="7" applyNumberFormat="1" applyFont="1" applyFill="1" applyBorder="1" applyAlignment="1">
      <alignment horizontal="center" vertical="top"/>
    </xf>
    <xf numFmtId="49" fontId="11" fillId="8" borderId="32" xfId="7" applyNumberFormat="1" applyFont="1" applyFill="1" applyBorder="1" applyAlignment="1">
      <alignment horizontal="center" vertical="top"/>
    </xf>
    <xf numFmtId="0" fontId="10" fillId="8" borderId="23" xfId="7" applyFont="1" applyFill="1" applyBorder="1" applyAlignment="1">
      <alignment horizontal="center" vertical="top" wrapText="1"/>
    </xf>
    <xf numFmtId="1" fontId="10" fillId="8" borderId="24" xfId="7" applyNumberFormat="1" applyFont="1" applyFill="1" applyBorder="1" applyAlignment="1">
      <alignment horizontal="center" vertical="top" wrapText="1"/>
    </xf>
    <xf numFmtId="49" fontId="11" fillId="2" borderId="32" xfId="7" applyNumberFormat="1" applyFont="1" applyFill="1" applyBorder="1" applyAlignment="1">
      <alignment horizontal="center" vertical="top"/>
    </xf>
    <xf numFmtId="49" fontId="11" fillId="3" borderId="49" xfId="7" applyNumberFormat="1" applyFont="1" applyFill="1" applyBorder="1" applyAlignment="1">
      <alignment horizontal="center" vertical="top"/>
    </xf>
    <xf numFmtId="49" fontId="11" fillId="2" borderId="66" xfId="7" applyNumberFormat="1" applyFont="1" applyFill="1" applyBorder="1" applyAlignment="1">
      <alignment horizontal="center" vertical="top"/>
    </xf>
    <xf numFmtId="49" fontId="11" fillId="3" borderId="50" xfId="7" applyNumberFormat="1" applyFont="1" applyFill="1" applyBorder="1" applyAlignment="1">
      <alignment horizontal="center" vertical="top"/>
    </xf>
    <xf numFmtId="49" fontId="11" fillId="0" borderId="67" xfId="7" applyNumberFormat="1" applyFont="1" applyBorder="1" applyAlignment="1">
      <alignment horizontal="center" vertical="top"/>
    </xf>
    <xf numFmtId="49" fontId="11" fillId="7" borderId="43" xfId="7" applyNumberFormat="1" applyFont="1" applyFill="1" applyBorder="1" applyAlignment="1">
      <alignment horizontal="center" vertical="top"/>
    </xf>
    <xf numFmtId="49" fontId="11" fillId="7" borderId="40" xfId="7" applyNumberFormat="1" applyFont="1" applyFill="1" applyBorder="1" applyAlignment="1">
      <alignment horizontal="center" vertical="top"/>
    </xf>
    <xf numFmtId="2" fontId="26" fillId="7" borderId="42" xfId="7" applyNumberFormat="1" applyFont="1" applyFill="1" applyBorder="1" applyAlignment="1">
      <alignment horizontal="left" vertical="top"/>
    </xf>
    <xf numFmtId="0" fontId="10" fillId="7" borderId="43" xfId="7" applyFont="1" applyFill="1" applyBorder="1" applyAlignment="1">
      <alignment horizontal="center" vertical="top" wrapText="1"/>
    </xf>
    <xf numFmtId="1" fontId="10" fillId="7" borderId="45" xfId="7" applyNumberFormat="1" applyFont="1" applyFill="1" applyBorder="1" applyAlignment="1">
      <alignment horizontal="center" vertical="top" wrapText="1"/>
    </xf>
    <xf numFmtId="49" fontId="26" fillId="11" borderId="32" xfId="7" applyNumberFormat="1" applyFont="1" applyFill="1" applyBorder="1" applyAlignment="1">
      <alignment horizontal="right" vertical="top"/>
    </xf>
    <xf numFmtId="2" fontId="26" fillId="11" borderId="49" xfId="7" applyNumberFormat="1" applyFont="1" applyFill="1" applyBorder="1" applyAlignment="1">
      <alignment horizontal="left" vertical="top"/>
    </xf>
    <xf numFmtId="49" fontId="26" fillId="11" borderId="23" xfId="7" applyNumberFormat="1" applyFont="1" applyFill="1" applyBorder="1" applyAlignment="1">
      <alignment vertical="top"/>
    </xf>
    <xf numFmtId="49" fontId="26" fillId="11" borderId="24" xfId="7" applyNumberFormat="1" applyFont="1" applyFill="1" applyBorder="1" applyAlignment="1">
      <alignment vertical="top"/>
    </xf>
    <xf numFmtId="0" fontId="23" fillId="11" borderId="32" xfId="7" applyFont="1" applyFill="1" applyBorder="1" applyAlignment="1">
      <alignment vertical="top"/>
    </xf>
    <xf numFmtId="0" fontId="10" fillId="11" borderId="23" xfId="7" applyFont="1" applyFill="1" applyBorder="1" applyAlignment="1">
      <alignment vertical="top"/>
    </xf>
    <xf numFmtId="0" fontId="10" fillId="11" borderId="23" xfId="7" applyFont="1" applyFill="1" applyBorder="1" applyAlignment="1">
      <alignment vertical="top" wrapText="1"/>
    </xf>
    <xf numFmtId="1" fontId="10" fillId="11" borderId="24" xfId="7" applyNumberFormat="1" applyFont="1" applyFill="1" applyBorder="1" applyAlignment="1">
      <alignment vertical="top" wrapText="1"/>
    </xf>
    <xf numFmtId="2" fontId="26" fillId="14" borderId="49" xfId="7" applyNumberFormat="1" applyFont="1" applyFill="1" applyBorder="1" applyAlignment="1">
      <alignment horizontal="left" vertical="top"/>
    </xf>
    <xf numFmtId="49" fontId="26" fillId="14" borderId="23" xfId="7" applyNumberFormat="1" applyFont="1" applyFill="1" applyBorder="1" applyAlignment="1">
      <alignment vertical="top"/>
    </xf>
    <xf numFmtId="49" fontId="26" fillId="14" borderId="24" xfId="7" applyNumberFormat="1" applyFont="1" applyFill="1" applyBorder="1" applyAlignment="1">
      <alignment vertical="top"/>
    </xf>
    <xf numFmtId="0" fontId="10" fillId="0" borderId="0" xfId="7" applyFont="1" applyAlignment="1">
      <alignment vertical="top"/>
    </xf>
    <xf numFmtId="0" fontId="19" fillId="0" borderId="0" xfId="7" applyFont="1" applyAlignment="1">
      <alignment vertical="top"/>
    </xf>
    <xf numFmtId="1" fontId="10" fillId="0" borderId="0" xfId="7" applyNumberFormat="1" applyFont="1" applyAlignment="1">
      <alignment vertical="top" wrapText="1"/>
    </xf>
    <xf numFmtId="2" fontId="10" fillId="0" borderId="0" xfId="7" applyNumberFormat="1" applyFont="1" applyAlignment="1">
      <alignment vertical="top"/>
    </xf>
    <xf numFmtId="0" fontId="10" fillId="10" borderId="0" xfId="7" applyFont="1" applyFill="1" applyAlignment="1">
      <alignment horizontal="left" vertical="center" wrapText="1"/>
    </xf>
    <xf numFmtId="2" fontId="38" fillId="0" borderId="15" xfId="0" applyNumberFormat="1" applyFont="1" applyBorder="1" applyAlignment="1">
      <alignment horizontal="center" vertical="top"/>
    </xf>
    <xf numFmtId="2" fontId="38" fillId="0" borderId="14" xfId="0" applyNumberFormat="1" applyFont="1" applyBorder="1" applyAlignment="1">
      <alignment horizontal="center" vertical="top"/>
    </xf>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49" fontId="26" fillId="15" borderId="50" xfId="7" applyNumberFormat="1" applyFont="1" applyFill="1" applyBorder="1" applyAlignment="1">
      <alignment vertical="top"/>
    </xf>
    <xf numFmtId="49" fontId="26" fillId="15" borderId="49" xfId="7" applyNumberFormat="1" applyFont="1" applyFill="1" applyBorder="1" applyAlignment="1">
      <alignment vertical="top"/>
    </xf>
    <xf numFmtId="2" fontId="26" fillId="8" borderId="49" xfId="7" applyNumberFormat="1" applyFont="1" applyFill="1" applyBorder="1" applyAlignment="1">
      <alignment horizontal="left"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0" xfId="0" applyNumberFormat="1" applyFont="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18" borderId="23" xfId="0" applyNumberFormat="1" applyFont="1" applyFill="1" applyBorder="1" applyAlignment="1">
      <alignment horizontal="right" vertical="top"/>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29" fillId="0" borderId="75" xfId="0" applyFont="1" applyBorder="1" applyAlignment="1">
      <alignment horizontal="left" vertical="top" wrapText="1"/>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4"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4" fontId="26" fillId="0" borderId="70" xfId="0" applyNumberFormat="1" applyFont="1" applyBorder="1" applyAlignment="1">
      <alignment horizontal="center" vertical="top"/>
    </xf>
    <xf numFmtId="164"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2" fontId="23" fillId="0" borderId="36"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164"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0" fontId="27" fillId="5" borderId="48" xfId="0" applyFont="1" applyFill="1" applyBorder="1" applyAlignment="1">
      <alignment horizontal="center" vertical="top"/>
    </xf>
    <xf numFmtId="164" fontId="26" fillId="5" borderId="30" xfId="0" applyNumberFormat="1" applyFont="1" applyFill="1" applyBorder="1" applyAlignment="1">
      <alignment horizontal="center" vertical="top"/>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3" fillId="0" borderId="25" xfId="0" applyNumberFormat="1" applyFont="1" applyBorder="1" applyAlignment="1">
      <alignment horizontal="center" vertical="top"/>
    </xf>
    <xf numFmtId="164"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0" fontId="23" fillId="0" borderId="17" xfId="0" applyFont="1" applyBorder="1" applyAlignment="1">
      <alignment horizontal="left" vertical="top" wrapText="1"/>
    </xf>
    <xf numFmtId="164" fontId="23" fillId="4" borderId="54" xfId="0" applyNumberFormat="1" applyFont="1" applyFill="1" applyBorder="1" applyAlignment="1">
      <alignment horizontal="left" vertical="center" wrapText="1"/>
    </xf>
    <xf numFmtId="164" fontId="23" fillId="0" borderId="71"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2" fontId="23" fillId="0" borderId="71" xfId="0" applyNumberFormat="1" applyFont="1" applyBorder="1" applyAlignment="1">
      <alignment horizontal="center" vertical="top"/>
    </xf>
    <xf numFmtId="0" fontId="30" fillId="0" borderId="59" xfId="0" applyFont="1" applyBorder="1" applyAlignment="1">
      <alignment vertical="top" wrapText="1"/>
    </xf>
    <xf numFmtId="0" fontId="23" fillId="0" borderId="18" xfId="0" applyFont="1" applyBorder="1" applyAlignment="1">
      <alignment horizontal="center" vertical="top"/>
    </xf>
    <xf numFmtId="0" fontId="23" fillId="0" borderId="0" xfId="0" applyFont="1" applyAlignment="1">
      <alignment horizontal="center" vertical="top"/>
    </xf>
    <xf numFmtId="0" fontId="23" fillId="0" borderId="18" xfId="0" applyFont="1" applyBorder="1" applyAlignment="1">
      <alignment horizontal="center" vertical="top" wrapText="1"/>
    </xf>
    <xf numFmtId="164" fontId="26" fillId="5" borderId="1" xfId="0" applyNumberFormat="1" applyFont="1" applyFill="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32" xfId="0" applyFont="1" applyBorder="1" applyAlignment="1">
      <alignment horizontal="left" vertical="top" wrapText="1"/>
    </xf>
    <xf numFmtId="0" fontId="23" fillId="0" borderId="49" xfId="0" applyFont="1" applyBorder="1" applyAlignment="1">
      <alignment horizontal="center" vertical="top"/>
    </xf>
    <xf numFmtId="0" fontId="23" fillId="0" borderId="23" xfId="0" applyFont="1" applyBorder="1" applyAlignment="1">
      <alignment horizontal="center" vertical="top"/>
    </xf>
    <xf numFmtId="49" fontId="43" fillId="0" borderId="51" xfId="0" applyNumberFormat="1" applyFont="1" applyBorder="1" applyAlignment="1">
      <alignment horizontal="center" vertical="top" wrapText="1"/>
    </xf>
    <xf numFmtId="9" fontId="23" fillId="0" borderId="45" xfId="0" applyNumberFormat="1" applyFont="1" applyBorder="1" applyAlignment="1">
      <alignment horizontal="center" vertical="top"/>
    </xf>
    <xf numFmtId="164"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26" fillId="3" borderId="30" xfId="0" applyNumberFormat="1" applyFont="1" applyFill="1" applyBorder="1" applyAlignment="1">
      <alignment horizontal="center" vertical="top"/>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46" xfId="0" applyNumberFormat="1" applyFont="1" applyBorder="1" applyAlignment="1">
      <alignment horizontal="center" vertical="top"/>
    </xf>
    <xf numFmtId="0" fontId="49" fillId="0" borderId="49" xfId="0" applyFont="1" applyBorder="1" applyAlignment="1">
      <alignment horizontal="center" vertical="top"/>
    </xf>
    <xf numFmtId="0" fontId="49" fillId="0" borderId="24" xfId="0" applyFont="1" applyBorder="1" applyAlignment="1">
      <alignment horizontal="center" vertical="top"/>
    </xf>
    <xf numFmtId="164" fontId="5" fillId="5" borderId="29" xfId="0" applyNumberFormat="1" applyFont="1" applyFill="1" applyBorder="1" applyAlignment="1">
      <alignment horizontal="center" vertical="top"/>
    </xf>
    <xf numFmtId="0" fontId="49" fillId="0" borderId="44" xfId="0" applyFont="1" applyBorder="1" applyAlignment="1">
      <alignment horizontal="left" vertical="top"/>
    </xf>
    <xf numFmtId="9" fontId="49" fillId="0" borderId="42" xfId="0" applyNumberFormat="1" applyFont="1" applyBorder="1" applyAlignment="1">
      <alignment horizontal="center" vertical="top"/>
    </xf>
    <xf numFmtId="9" fontId="49" fillId="0" borderId="45"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4" borderId="17" xfId="0" applyNumberFormat="1" applyFont="1" applyFill="1" applyBorder="1" applyAlignment="1">
      <alignment horizontal="center"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9" xfId="0" applyNumberFormat="1" applyFont="1" applyFill="1" applyBorder="1" applyAlignment="1">
      <alignment horizontal="center" vertical="top"/>
    </xf>
    <xf numFmtId="0" fontId="49" fillId="0" borderId="23" xfId="0" applyFont="1" applyBorder="1" applyAlignment="1">
      <alignment horizontal="left" vertical="top"/>
    </xf>
    <xf numFmtId="9" fontId="49" fillId="0" borderId="23" xfId="0" applyNumberFormat="1" applyFont="1" applyBorder="1" applyAlignment="1">
      <alignment horizontal="center" vertical="top"/>
    </xf>
    <xf numFmtId="9" fontId="49" fillId="0" borderId="24" xfId="0" applyNumberFormat="1" applyFont="1" applyBorder="1" applyAlignment="1">
      <alignment horizontal="center" vertical="top"/>
    </xf>
    <xf numFmtId="0" fontId="15" fillId="11" borderId="40" xfId="0" applyFont="1" applyFill="1" applyBorder="1" applyAlignment="1">
      <alignment horizontal="center" vertical="top" wrapText="1"/>
    </xf>
    <xf numFmtId="0" fontId="3" fillId="0" borderId="43" xfId="0" applyFont="1" applyBorder="1" applyAlignment="1">
      <alignment horizontal="right" vertical="top" wrapText="1"/>
    </xf>
    <xf numFmtId="0" fontId="49" fillId="0" borderId="43" xfId="0" applyFont="1" applyBorder="1" applyAlignment="1">
      <alignment horizontal="left" vertical="top"/>
    </xf>
    <xf numFmtId="9" fontId="49" fillId="0" borderId="43"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164" fontId="5" fillId="21" borderId="49" xfId="7" applyNumberFormat="1" applyFont="1" applyFill="1" applyBorder="1" applyAlignment="1">
      <alignment horizontal="center" vertical="top"/>
    </xf>
    <xf numFmtId="49" fontId="5" fillId="21" borderId="43" xfId="7" applyNumberFormat="1" applyFont="1" applyFill="1" applyBorder="1" applyAlignment="1">
      <alignment vertical="top"/>
    </xf>
    <xf numFmtId="49" fontId="5" fillId="21" borderId="45" xfId="7" applyNumberFormat="1" applyFont="1" applyFill="1" applyBorder="1" applyAlignment="1">
      <alignment vertical="top"/>
    </xf>
    <xf numFmtId="164" fontId="23" fillId="0" borderId="16" xfId="0" applyNumberFormat="1" applyFont="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50" fillId="5" borderId="1" xfId="0" applyNumberFormat="1" applyFont="1" applyFill="1" applyBorder="1" applyAlignment="1">
      <alignment horizontal="center" vertical="top"/>
    </xf>
    <xf numFmtId="164" fontId="23" fillId="0" borderId="56" xfId="0" applyNumberFormat="1"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164" fontId="50" fillId="5" borderId="49" xfId="0" applyNumberFormat="1" applyFont="1" applyFill="1" applyBorder="1" applyAlignment="1">
      <alignment horizontal="center" vertical="top"/>
    </xf>
    <xf numFmtId="164" fontId="26" fillId="21" borderId="49" xfId="7" applyNumberFormat="1" applyFont="1" applyFill="1" applyBorder="1" applyAlignment="1">
      <alignment horizontal="center" vertical="top"/>
    </xf>
    <xf numFmtId="49" fontId="26" fillId="21" borderId="43" xfId="7" applyNumberFormat="1" applyFont="1" applyFill="1" applyBorder="1" applyAlignment="1">
      <alignment vertical="top"/>
    </xf>
    <xf numFmtId="49" fontId="26" fillId="21" borderId="45" xfId="7" applyNumberFormat="1" applyFont="1" applyFill="1" applyBorder="1" applyAlignment="1">
      <alignmen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2" fontId="26" fillId="25"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20" fillId="0" borderId="0" xfId="0" applyNumberFormat="1" applyFont="1" applyAlignment="1">
      <alignment horizontal="center" vertical="top" wrapText="1"/>
    </xf>
    <xf numFmtId="0" fontId="51" fillId="0" borderId="0" xfId="0" applyFont="1" applyAlignment="1">
      <alignment vertical="top"/>
    </xf>
    <xf numFmtId="164" fontId="51" fillId="0" borderId="0" xfId="0" applyNumberFormat="1" applyFont="1" applyAlignment="1">
      <alignment vertical="top"/>
    </xf>
    <xf numFmtId="49" fontId="10" fillId="0" borderId="67" xfId="0" applyNumberFormat="1" applyFont="1" applyBorder="1" applyAlignment="1">
      <alignment vertical="top"/>
    </xf>
    <xf numFmtId="49" fontId="10" fillId="0" borderId="0" xfId="0" applyNumberFormat="1" applyFont="1" applyAlignment="1">
      <alignment vertical="top"/>
    </xf>
    <xf numFmtId="164" fontId="19" fillId="0" borderId="0" xfId="0" applyNumberFormat="1" applyFont="1" applyAlignment="1">
      <alignment vertical="top"/>
    </xf>
    <xf numFmtId="2" fontId="19" fillId="0" borderId="0" xfId="0" applyNumberFormat="1" applyFont="1" applyAlignment="1">
      <alignment vertical="top"/>
    </xf>
    <xf numFmtId="0" fontId="0" fillId="0" borderId="0" xfId="0"/>
    <xf numFmtId="0" fontId="3" fillId="0" borderId="0" xfId="0" applyFont="1" applyAlignment="1">
      <alignment horizontal="center" vertical="top"/>
    </xf>
    <xf numFmtId="0" fontId="11" fillId="0" borderId="0" xfId="0" applyFont="1" applyAlignment="1">
      <alignment horizontal="left" vertical="top" wrapText="1"/>
    </xf>
    <xf numFmtId="0" fontId="42" fillId="0" borderId="0" xfId="0" applyFont="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49" fontId="3" fillId="2" borderId="34"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Border="1" applyAlignment="1">
      <alignment horizontal="center" vertical="top" wrapText="1"/>
    </xf>
    <xf numFmtId="0" fontId="6" fillId="0" borderId="60" xfId="9" applyFont="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Border="1" applyAlignment="1">
      <alignment vertical="top" wrapText="1"/>
    </xf>
    <xf numFmtId="164" fontId="4" fillId="0" borderId="5" xfId="0" applyNumberFormat="1" applyFont="1" applyBorder="1" applyAlignment="1">
      <alignment horizontal="center" vertical="center" wrapText="1"/>
    </xf>
    <xf numFmtId="164" fontId="4" fillId="0" borderId="5" xfId="0" applyNumberFormat="1" applyFont="1" applyBorder="1" applyAlignment="1">
      <alignment vertical="center"/>
    </xf>
    <xf numFmtId="164" fontId="4" fillId="0" borderId="5" xfId="0" applyNumberFormat="1" applyFont="1" applyBorder="1" applyAlignment="1">
      <alignment horizontal="center" vertical="center"/>
    </xf>
    <xf numFmtId="0" fontId="15" fillId="0" borderId="15" xfId="0" applyFont="1" applyBorder="1"/>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52" fillId="0" borderId="0" xfId="0" applyFont="1" applyAlignment="1">
      <alignment vertical="top"/>
    </xf>
    <xf numFmtId="0" fontId="52" fillId="0" borderId="0" xfId="0" applyFont="1" applyAlignment="1">
      <alignment horizontal="left" vertical="top"/>
    </xf>
    <xf numFmtId="0" fontId="4" fillId="0" borderId="55" xfId="0" applyFont="1" applyBorder="1" applyAlignment="1">
      <alignment vertical="top" wrapText="1"/>
    </xf>
    <xf numFmtId="164" fontId="4" fillId="0" borderId="55" xfId="0" applyNumberFormat="1" applyFont="1" applyBorder="1" applyAlignment="1">
      <alignment horizontal="center" vertical="center"/>
    </xf>
    <xf numFmtId="164" fontId="4" fillId="0" borderId="55" xfId="0" applyNumberFormat="1" applyFont="1" applyBorder="1" applyAlignment="1">
      <alignment vertical="top"/>
    </xf>
    <xf numFmtId="0" fontId="10" fillId="0" borderId="78" xfId="9" applyFont="1" applyBorder="1" applyAlignment="1">
      <alignment wrapText="1"/>
    </xf>
    <xf numFmtId="0" fontId="6" fillId="0" borderId="57" xfId="9" applyFont="1" applyBorder="1" applyAlignment="1">
      <alignment horizontal="center" vertical="top" wrapText="1"/>
    </xf>
    <xf numFmtId="0" fontId="6" fillId="0" borderId="56" xfId="9" applyFont="1" applyBorder="1" applyAlignment="1">
      <alignment horizontal="center" vertical="top" wrapText="1"/>
    </xf>
    <xf numFmtId="0" fontId="10" fillId="0" borderId="0" xfId="9" applyFont="1"/>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Border="1" applyAlignment="1">
      <alignment horizontal="center" vertical="top"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Border="1" applyAlignment="1">
      <alignment horizontal="left" vertical="top" wrapText="1"/>
    </xf>
    <xf numFmtId="49" fontId="6" fillId="0" borderId="25" xfId="0" applyNumberFormat="1" applyFont="1" applyBorder="1" applyAlignment="1">
      <alignment horizontal="center" vertical="top"/>
    </xf>
    <xf numFmtId="0" fontId="4" fillId="0" borderId="5" xfId="3" applyBorder="1"/>
    <xf numFmtId="2" fontId="6" fillId="0" borderId="17" xfId="3" applyNumberFormat="1" applyFont="1" applyBorder="1" applyAlignment="1">
      <alignment horizontal="center"/>
    </xf>
    <xf numFmtId="164" fontId="4" fillId="0" borderId="5" xfId="3" applyNumberFormat="1" applyBorder="1"/>
    <xf numFmtId="0" fontId="4" fillId="0" borderId="17" xfId="3" applyBorder="1"/>
    <xf numFmtId="164" fontId="4" fillId="0" borderId="17" xfId="3" applyNumberFormat="1" applyBorder="1"/>
    <xf numFmtId="164" fontId="4" fillId="0" borderId="52" xfId="3" applyNumberFormat="1" applyBorder="1"/>
    <xf numFmtId="0" fontId="15" fillId="0" borderId="66" xfId="0" applyFont="1" applyBorder="1"/>
    <xf numFmtId="0" fontId="4" fillId="0" borderId="56" xfId="0" applyFont="1" applyBorder="1" applyAlignment="1">
      <alignment horizontal="left" vertical="top" wrapText="1"/>
    </xf>
    <xf numFmtId="0" fontId="10" fillId="0" borderId="61" xfId="0" applyFont="1" applyBorder="1" applyAlignment="1">
      <alignment vertical="top" wrapText="1"/>
    </xf>
    <xf numFmtId="0" fontId="6" fillId="0" borderId="57" xfId="0" applyFont="1" applyBorder="1" applyAlignment="1">
      <alignment horizontal="center" vertical="top"/>
    </xf>
    <xf numFmtId="0" fontId="6" fillId="0" borderId="11" xfId="0" applyFont="1" applyBorder="1" applyAlignment="1">
      <alignment horizontal="center" vertical="top" wrapText="1"/>
    </xf>
    <xf numFmtId="0" fontId="15" fillId="0" borderId="0" xfId="0" applyFont="1"/>
    <xf numFmtId="0" fontId="23" fillId="0" borderId="57" xfId="0" applyFont="1" applyBorder="1" applyAlignment="1">
      <alignment horizontal="center" vertical="top"/>
    </xf>
    <xf numFmtId="0" fontId="6" fillId="0" borderId="70" xfId="0" applyFont="1" applyBorder="1" applyAlignment="1">
      <alignment horizontal="center" vertical="top"/>
    </xf>
    <xf numFmtId="0" fontId="2" fillId="0" borderId="56" xfId="0" applyFont="1" applyBorder="1" applyAlignment="1">
      <alignment horizontal="center" vertical="top" wrapText="1"/>
    </xf>
    <xf numFmtId="0" fontId="6" fillId="0" borderId="9" xfId="0" applyFont="1" applyBorder="1" applyAlignment="1">
      <alignment horizontal="center" vertical="top"/>
    </xf>
    <xf numFmtId="0" fontId="0" fillId="0" borderId="59" xfId="0" applyBorder="1"/>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72" xfId="0" applyNumberFormat="1" applyFont="1" applyFill="1" applyBorder="1" applyAlignment="1">
      <alignment horizontal="center" vertical="center"/>
    </xf>
    <xf numFmtId="0" fontId="10" fillId="0" borderId="10" xfId="0" applyFont="1" applyBorder="1" applyAlignment="1">
      <alignment vertical="top" wrapText="1"/>
    </xf>
    <xf numFmtId="0" fontId="4" fillId="0" borderId="9" xfId="0" applyFont="1" applyBorder="1" applyAlignment="1">
      <alignment horizontal="center" vertical="top"/>
    </xf>
    <xf numFmtId="0" fontId="4" fillId="0" borderId="11" xfId="0" applyFont="1" applyBorder="1" applyAlignment="1">
      <alignment horizontal="center" vertical="top" wrapText="1"/>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Border="1" applyAlignment="1">
      <alignment horizontal="left" vertical="top" wrapText="1"/>
    </xf>
    <xf numFmtId="49" fontId="6" fillId="0" borderId="57" xfId="0" applyNumberFormat="1" applyFont="1" applyBorder="1" applyAlignment="1">
      <alignment horizontal="center" vertical="top"/>
    </xf>
    <xf numFmtId="49" fontId="6" fillId="0" borderId="56" xfId="0" applyNumberFormat="1" applyFont="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7" borderId="1" xfId="0" applyNumberFormat="1" applyFont="1" applyFill="1" applyBorder="1" applyAlignment="1">
      <alignment horizontal="center" vertical="top"/>
    </xf>
    <xf numFmtId="164" fontId="3" fillId="17"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Border="1" applyAlignment="1">
      <alignment horizontal="center" vertical="top"/>
    </xf>
    <xf numFmtId="49" fontId="4" fillId="0" borderId="2" xfId="0" applyNumberFormat="1" applyFont="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0" fontId="3" fillId="0" borderId="16" xfId="0" applyFont="1" applyBorder="1" applyAlignment="1">
      <alignment vertical="top" wrapText="1"/>
    </xf>
    <xf numFmtId="49" fontId="6" fillId="0" borderId="5" xfId="0" applyNumberFormat="1" applyFont="1" applyBorder="1" applyAlignment="1">
      <alignment horizontal="center" vertical="top"/>
    </xf>
    <xf numFmtId="0" fontId="4" fillId="0" borderId="5" xfId="0" applyFont="1" applyBorder="1" applyAlignment="1">
      <alignment horizontal="center" vertical="top"/>
    </xf>
    <xf numFmtId="164" fontId="4" fillId="0" borderId="52" xfId="0" applyNumberFormat="1" applyFont="1" applyBorder="1" applyAlignment="1">
      <alignment horizontal="center" vertical="top"/>
    </xf>
    <xf numFmtId="164" fontId="4" fillId="0" borderId="5"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Border="1" applyAlignment="1">
      <alignment horizontal="center" vertical="top"/>
    </xf>
    <xf numFmtId="1" fontId="6" fillId="0" borderId="16" xfId="0" applyNumberFormat="1" applyFont="1" applyBorder="1" applyAlignment="1">
      <alignment horizontal="center" vertical="top"/>
    </xf>
    <xf numFmtId="0" fontId="10" fillId="0" borderId="74" xfId="0" applyFont="1" applyBorder="1" applyAlignment="1">
      <alignment wrapText="1"/>
    </xf>
    <xf numFmtId="164" fontId="3" fillId="0" borderId="18" xfId="0" applyNumberFormat="1" applyFont="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Border="1" applyAlignment="1">
      <alignment horizontal="center" vertical="center"/>
    </xf>
    <xf numFmtId="1" fontId="6" fillId="0" borderId="74" xfId="0" applyNumberFormat="1" applyFont="1" applyBorder="1" applyAlignment="1">
      <alignment horizontal="center" vertical="center"/>
    </xf>
    <xf numFmtId="0" fontId="4" fillId="0" borderId="61" xfId="0" applyFont="1" applyBorder="1" applyAlignment="1">
      <alignment wrapText="1"/>
    </xf>
    <xf numFmtId="1" fontId="6" fillId="0" borderId="36" xfId="0" applyNumberFormat="1" applyFont="1" applyBorder="1" applyAlignment="1">
      <alignment horizontal="center" vertical="top"/>
    </xf>
    <xf numFmtId="1" fontId="6" fillId="0" borderId="74" xfId="0" applyNumberFormat="1" applyFont="1" applyBorder="1" applyAlignment="1">
      <alignment horizontal="center" vertical="top"/>
    </xf>
    <xf numFmtId="0" fontId="4" fillId="0" borderId="61" xfId="0" applyFont="1" applyBorder="1" applyAlignment="1">
      <alignment vertical="top" wrapText="1"/>
    </xf>
    <xf numFmtId="0" fontId="15" fillId="0" borderId="42" xfId="0" applyFont="1" applyBorder="1" applyAlignment="1">
      <alignment horizontal="center" vertical="top"/>
    </xf>
    <xf numFmtId="164" fontId="4" fillId="0" borderId="42" xfId="0" applyNumberFormat="1" applyFont="1" applyBorder="1" applyAlignment="1">
      <alignment horizontal="center" vertical="top"/>
    </xf>
    <xf numFmtId="164" fontId="3" fillId="0" borderId="42" xfId="0" applyNumberFormat="1" applyFont="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Border="1" applyAlignment="1">
      <alignment horizontal="center" vertical="top"/>
    </xf>
    <xf numFmtId="1" fontId="6" fillId="0" borderId="2" xfId="0" applyNumberFormat="1" applyFont="1" applyBorder="1" applyAlignment="1">
      <alignment horizontal="center" vertical="top"/>
    </xf>
    <xf numFmtId="49" fontId="3" fillId="0" borderId="23" xfId="0" applyNumberFormat="1" applyFont="1" applyBorder="1" applyAlignment="1">
      <alignment horizontal="center" vertical="top"/>
    </xf>
    <xf numFmtId="0" fontId="15" fillId="0" borderId="24" xfId="0"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11" borderId="23" xfId="0" applyNumberFormat="1" applyFont="1" applyFill="1" applyBorder="1" applyAlignment="1">
      <alignment horizontal="center" vertical="top"/>
    </xf>
    <xf numFmtId="2" fontId="6" fillId="11" borderId="32" xfId="0" applyNumberFormat="1" applyFont="1" applyFill="1" applyBorder="1" applyAlignment="1">
      <alignment horizontal="center" vertical="top"/>
    </xf>
    <xf numFmtId="0" fontId="49"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5" fillId="25" borderId="49"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Alignment="1">
      <alignment horizontal="right" vertical="top" wrapText="1"/>
    </xf>
    <xf numFmtId="0" fontId="7" fillId="0" borderId="0" xfId="0" applyFont="1" applyAlignment="1">
      <alignment horizontal="right" vertical="top" wrapText="1"/>
    </xf>
    <xf numFmtId="0" fontId="10" fillId="0" borderId="0" xfId="0" applyFont="1" applyAlignment="1">
      <alignment vertical="top"/>
    </xf>
    <xf numFmtId="0" fontId="54" fillId="0" borderId="0" xfId="0" applyFont="1" applyAlignment="1">
      <alignment vertical="top"/>
    </xf>
    <xf numFmtId="0" fontId="54" fillId="0" borderId="0" xfId="0" applyFont="1" applyAlignment="1">
      <alignment horizontal="center" vertical="top"/>
    </xf>
    <xf numFmtId="0" fontId="8" fillId="0" borderId="0" xfId="0" applyFont="1" applyAlignment="1">
      <alignment horizontal="left" vertical="top" wrapText="1"/>
    </xf>
    <xf numFmtId="0" fontId="7" fillId="0" borderId="0" xfId="0" applyFont="1" applyAlignment="1">
      <alignment vertical="top"/>
    </xf>
    <xf numFmtId="0" fontId="55" fillId="0" borderId="0" xfId="0" applyFont="1" applyAlignment="1">
      <alignment vertical="top"/>
    </xf>
    <xf numFmtId="0" fontId="58" fillId="0" borderId="50" xfId="0" applyFont="1" applyBorder="1" applyAlignment="1">
      <alignment horizontal="center" vertical="top"/>
    </xf>
    <xf numFmtId="2" fontId="59" fillId="0" borderId="34" xfId="0" applyNumberFormat="1" applyFont="1" applyBorder="1" applyAlignment="1">
      <alignment horizontal="center" vertical="center"/>
    </xf>
    <xf numFmtId="2" fontId="59" fillId="0" borderId="26"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0" borderId="50" xfId="0" applyNumberFormat="1" applyFont="1" applyBorder="1" applyAlignment="1">
      <alignment horizontal="center" vertical="center" wrapText="1"/>
    </xf>
    <xf numFmtId="0" fontId="58" fillId="0" borderId="51" xfId="0" applyFont="1" applyBorder="1" applyAlignment="1">
      <alignment horizontal="center" vertical="top"/>
    </xf>
    <xf numFmtId="2" fontId="59" fillId="0" borderId="61" xfId="0" applyNumberFormat="1" applyFont="1" applyBorder="1" applyAlignment="1">
      <alignment horizontal="center" vertical="center"/>
    </xf>
    <xf numFmtId="2" fontId="59" fillId="0" borderId="57" xfId="0" applyNumberFormat="1" applyFont="1" applyBorder="1" applyAlignment="1">
      <alignment horizontal="center" vertical="center"/>
    </xf>
    <xf numFmtId="2" fontId="6" fillId="0" borderId="57" xfId="0" applyNumberFormat="1" applyFont="1" applyBorder="1" applyAlignment="1">
      <alignment horizontal="center" vertical="center"/>
    </xf>
    <xf numFmtId="2" fontId="6" fillId="0" borderId="56" xfId="0" applyNumberFormat="1" applyFont="1" applyBorder="1" applyAlignment="1">
      <alignment horizontal="center" vertical="center"/>
    </xf>
    <xf numFmtId="2" fontId="6" fillId="0" borderId="51" xfId="0" applyNumberFormat="1" applyFont="1" applyBorder="1" applyAlignment="1">
      <alignment horizontal="center" vertical="center" wrapText="1"/>
    </xf>
    <xf numFmtId="0" fontId="55" fillId="0" borderId="0" xfId="0" applyFont="1" applyAlignment="1">
      <alignment horizontal="left" vertical="top"/>
    </xf>
    <xf numFmtId="0" fontId="60" fillId="5" borderId="12" xfId="0" applyFont="1" applyFill="1" applyBorder="1" applyAlignment="1">
      <alignment horizontal="center" vertical="top"/>
    </xf>
    <xf numFmtId="2" fontId="61" fillId="17" borderId="53" xfId="0" applyNumberFormat="1" applyFont="1" applyFill="1" applyBorder="1" applyAlignment="1">
      <alignment horizontal="center" vertical="center"/>
    </xf>
    <xf numFmtId="2" fontId="5" fillId="17" borderId="53" xfId="0" applyNumberFormat="1" applyFont="1" applyFill="1" applyBorder="1" applyAlignment="1">
      <alignment horizontal="center" vertical="center"/>
    </xf>
    <xf numFmtId="0" fontId="2" fillId="0" borderId="30" xfId="0" applyFont="1" applyBorder="1" applyAlignment="1">
      <alignment horizontal="center" vertical="top"/>
    </xf>
    <xf numFmtId="0" fontId="2" fillId="0" borderId="31" xfId="0" applyFont="1" applyBorder="1" applyAlignment="1">
      <alignment horizontal="center" vertical="top"/>
    </xf>
    <xf numFmtId="0" fontId="58" fillId="0" borderId="5" xfId="0" applyFont="1" applyBorder="1" applyAlignment="1">
      <alignment horizontal="center" vertical="top"/>
    </xf>
    <xf numFmtId="2" fontId="64" fillId="0" borderId="67" xfId="0" applyNumberFormat="1" applyFont="1" applyBorder="1" applyAlignment="1">
      <alignment horizontal="center" vertical="top"/>
    </xf>
    <xf numFmtId="2" fontId="64"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Border="1" applyAlignment="1">
      <alignment vertical="top" wrapText="1"/>
    </xf>
    <xf numFmtId="0" fontId="2" fillId="0" borderId="34"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58" fillId="0" borderId="59" xfId="0" applyFont="1" applyBorder="1" applyAlignment="1">
      <alignment horizontal="center" vertical="top"/>
    </xf>
    <xf numFmtId="2" fontId="64"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65" fillId="5" borderId="12" xfId="0" applyFont="1" applyFill="1" applyBorder="1" applyAlignment="1">
      <alignment horizontal="center" vertical="top"/>
    </xf>
    <xf numFmtId="2" fontId="61"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63" fillId="0" borderId="5" xfId="0" applyFont="1" applyBorder="1" applyAlignment="1">
      <alignment horizontal="center" vertical="top" wrapText="1"/>
    </xf>
    <xf numFmtId="2" fontId="6" fillId="0" borderId="52"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44" xfId="0" applyFont="1" applyBorder="1" applyAlignment="1">
      <alignment horizontal="left" vertical="top" wrapText="1"/>
    </xf>
    <xf numFmtId="0" fontId="2" fillId="0" borderId="5" xfId="0" applyFont="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0" fontId="18" fillId="5" borderId="12" xfId="0" applyFont="1" applyFill="1" applyBorder="1" applyAlignment="1">
      <alignment horizontal="center" vertical="top"/>
    </xf>
    <xf numFmtId="2" fontId="5" fillId="17"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63" fillId="0" borderId="50" xfId="0" applyFont="1" applyBorder="1" applyAlignment="1">
      <alignment horizontal="center" vertical="top"/>
    </xf>
    <xf numFmtId="2" fontId="23" fillId="0" borderId="50" xfId="0" applyNumberFormat="1" applyFont="1" applyBorder="1" applyAlignment="1">
      <alignment horizontal="center" vertical="top"/>
    </xf>
    <xf numFmtId="2" fontId="6" fillId="0" borderId="50" xfId="0" applyNumberFormat="1" applyFont="1" applyBorder="1" applyAlignment="1">
      <alignment horizontal="center" vertical="top"/>
    </xf>
    <xf numFmtId="2" fontId="6" fillId="4" borderId="67" xfId="0" applyNumberFormat="1" applyFont="1" applyFill="1" applyBorder="1" applyAlignment="1">
      <alignment horizontal="center" vertical="top"/>
    </xf>
    <xf numFmtId="0" fontId="6" fillId="0" borderId="34" xfId="0" applyFont="1" applyBorder="1" applyAlignment="1">
      <alignment vertical="top" wrapText="1"/>
    </xf>
    <xf numFmtId="49" fontId="2" fillId="0" borderId="26" xfId="0" applyNumberFormat="1" applyFont="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Border="1" applyAlignment="1">
      <alignment vertical="top"/>
    </xf>
    <xf numFmtId="0" fontId="63" fillId="0" borderId="51" xfId="0" applyFont="1" applyBorder="1" applyAlignment="1">
      <alignment horizontal="center" vertical="top"/>
    </xf>
    <xf numFmtId="2" fontId="64" fillId="0" borderId="51" xfId="0" applyNumberFormat="1" applyFont="1" applyBorder="1" applyAlignment="1">
      <alignment horizontal="center" vertical="top"/>
    </xf>
    <xf numFmtId="2" fontId="23" fillId="0" borderId="51" xfId="0" applyNumberFormat="1" applyFont="1" applyBorder="1" applyAlignment="1">
      <alignment horizontal="center" vertical="top"/>
    </xf>
    <xf numFmtId="2" fontId="6" fillId="4" borderId="62" xfId="0" applyNumberFormat="1" applyFont="1" applyFill="1" applyBorder="1" applyAlignment="1">
      <alignment horizontal="center" vertical="top"/>
    </xf>
    <xf numFmtId="0" fontId="65" fillId="5" borderId="53" xfId="0" applyFont="1" applyFill="1" applyBorder="1" applyAlignment="1">
      <alignment horizontal="center" vertical="top"/>
    </xf>
    <xf numFmtId="2" fontId="67" fillId="5" borderId="12" xfId="0" applyNumberFormat="1"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2" fontId="5" fillId="5" borderId="21" xfId="0" applyNumberFormat="1" applyFont="1" applyFill="1" applyBorder="1" applyAlignment="1">
      <alignment horizontal="center" vertical="top"/>
    </xf>
    <xf numFmtId="0" fontId="63" fillId="0" borderId="5" xfId="0" applyFont="1" applyBorder="1" applyAlignment="1">
      <alignment horizontal="center" vertical="top"/>
    </xf>
    <xf numFmtId="2" fontId="64" fillId="0" borderId="5"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0" fontId="63" fillId="0" borderId="55" xfId="0" applyFont="1" applyBorder="1" applyAlignment="1">
      <alignment horizontal="center" vertical="top"/>
    </xf>
    <xf numFmtId="2" fontId="6" fillId="0" borderId="55" xfId="0" applyNumberFormat="1" applyFont="1" applyBorder="1" applyAlignment="1">
      <alignment horizontal="center" vertical="top"/>
    </xf>
    <xf numFmtId="49" fontId="2"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0" borderId="67" xfId="0" applyFont="1" applyBorder="1" applyAlignment="1">
      <alignment horizontal="center" vertical="top" wrapText="1"/>
    </xf>
    <xf numFmtId="2" fontId="6" fillId="0" borderId="26"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Border="1" applyAlignment="1">
      <alignment horizontal="center" vertical="top" wrapText="1"/>
    </xf>
    <xf numFmtId="0" fontId="18" fillId="5" borderId="21" xfId="0" applyFont="1" applyFill="1" applyBorder="1" applyAlignment="1">
      <alignment horizontal="center" vertical="top"/>
    </xf>
    <xf numFmtId="0" fontId="23" fillId="0" borderId="12" xfId="0" applyFont="1" applyBorder="1" applyAlignment="1">
      <alignment vertical="justify" wrapText="1"/>
    </xf>
    <xf numFmtId="0" fontId="6" fillId="0" borderId="13"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2" fillId="0" borderId="0" xfId="0" applyFont="1" applyAlignment="1">
      <alignment horizontal="center" vertical="top" wrapText="1"/>
    </xf>
    <xf numFmtId="2" fontId="6" fillId="0" borderId="19"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0" borderId="67" xfId="0" applyFont="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Border="1" applyAlignment="1">
      <alignment horizontal="center" vertical="top"/>
    </xf>
    <xf numFmtId="0" fontId="23" fillId="0" borderId="39" xfId="0" applyFont="1" applyBorder="1" applyAlignment="1">
      <alignment horizontal="left" vertical="top" wrapText="1"/>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Font="1" applyBorder="1" applyAlignment="1">
      <alignment horizontal="center" vertical="top"/>
    </xf>
    <xf numFmtId="0" fontId="23" fillId="0" borderId="5" xfId="0" applyFont="1" applyBorder="1" applyAlignment="1">
      <alignment horizontal="center" vertical="top"/>
    </xf>
    <xf numFmtId="0" fontId="2" fillId="0" borderId="17" xfId="0" applyFont="1" applyBorder="1" applyAlignment="1">
      <alignment horizontal="center" vertical="top"/>
    </xf>
    <xf numFmtId="2" fontId="6" fillId="11" borderId="14" xfId="0" applyNumberFormat="1" applyFont="1" applyFill="1" applyBorder="1" applyAlignment="1">
      <alignment horizontal="center" vertical="top"/>
    </xf>
    <xf numFmtId="0" fontId="2" fillId="0" borderId="0" xfId="0" applyFont="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Border="1" applyAlignment="1">
      <alignment horizontal="center" vertical="top"/>
    </xf>
    <xf numFmtId="2" fontId="6" fillId="0" borderId="14" xfId="0" applyNumberFormat="1" applyFont="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Border="1" applyAlignment="1">
      <alignment horizontal="center" vertical="top"/>
    </xf>
    <xf numFmtId="2" fontId="6" fillId="4" borderId="56" xfId="0" applyNumberFormat="1" applyFont="1" applyFill="1" applyBorder="1" applyAlignment="1">
      <alignment horizontal="center" vertical="top" wrapText="1"/>
    </xf>
    <xf numFmtId="0" fontId="18" fillId="5" borderId="13" xfId="0" applyFont="1" applyFill="1" applyBorder="1" applyAlignment="1">
      <alignment horizontal="center" vertical="top"/>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6" borderId="32" xfId="0" applyFont="1" applyFill="1" applyBorder="1" applyAlignment="1">
      <alignment vertical="top"/>
    </xf>
    <xf numFmtId="0" fontId="2" fillId="26" borderId="23" xfId="0" applyFont="1" applyFill="1" applyBorder="1" applyAlignment="1">
      <alignment vertical="top"/>
    </xf>
    <xf numFmtId="0" fontId="4" fillId="26" borderId="24" xfId="0" applyFont="1" applyFill="1" applyBorder="1" applyAlignment="1">
      <alignment horizontal="center" vertical="top"/>
    </xf>
    <xf numFmtId="2" fontId="5" fillId="6" borderId="29" xfId="0" applyNumberFormat="1" applyFont="1" applyFill="1" applyBorder="1" applyAlignment="1">
      <alignment horizontal="center" vertical="top"/>
    </xf>
    <xf numFmtId="0" fontId="2" fillId="14" borderId="24" xfId="0" applyFont="1" applyFill="1" applyBorder="1" applyAlignment="1">
      <alignment vertical="top"/>
    </xf>
    <xf numFmtId="0" fontId="68" fillId="0" borderId="0" xfId="0" applyFont="1" applyAlignment="1">
      <alignment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6"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5" fillId="5"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0" fontId="6" fillId="0" borderId="41" xfId="0" applyFont="1" applyBorder="1" applyAlignment="1">
      <alignment horizontal="left" vertical="top" wrapText="1"/>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4" fillId="0" borderId="46" xfId="0" applyFont="1" applyBorder="1" applyAlignment="1">
      <alignment horizontal="center" vertical="top"/>
    </xf>
    <xf numFmtId="164" fontId="64" fillId="0" borderId="15" xfId="0" applyNumberFormat="1" applyFont="1" applyBorder="1" applyAlignment="1">
      <alignment horizontal="center" vertical="top"/>
    </xf>
    <xf numFmtId="164" fontId="64"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30"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9"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0" borderId="59" xfId="0" applyNumberFormat="1" applyFont="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49" fillId="11" borderId="30" xfId="0" applyNumberFormat="1" applyFont="1" applyFill="1" applyBorder="1" applyAlignment="1">
      <alignment horizontal="center" vertical="top"/>
    </xf>
    <xf numFmtId="9" fontId="49"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Alignment="1">
      <alignment horizontal="center" vertical="top"/>
    </xf>
    <xf numFmtId="49" fontId="6" fillId="0" borderId="19" xfId="0" applyNumberFormat="1" applyFont="1" applyBorder="1" applyAlignment="1">
      <alignment horizontal="center" vertical="top"/>
    </xf>
    <xf numFmtId="164" fontId="5" fillId="5" borderId="53" xfId="0" applyNumberFormat="1" applyFont="1" applyFill="1" applyBorder="1" applyAlignment="1">
      <alignment horizontal="center" vertical="top"/>
    </xf>
    <xf numFmtId="0" fontId="62"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8" borderId="17" xfId="0" applyNumberFormat="1" applyFont="1" applyFill="1" applyBorder="1" applyAlignment="1">
      <alignment horizontal="center" vertical="center" wrapText="1"/>
    </xf>
    <xf numFmtId="164" fontId="6" fillId="18" borderId="52" xfId="0" applyNumberFormat="1" applyFont="1" applyFill="1" applyBorder="1" applyAlignment="1">
      <alignment horizontal="center" vertical="center" wrapText="1"/>
    </xf>
    <xf numFmtId="0" fontId="6" fillId="18" borderId="15" xfId="0" applyFont="1" applyFill="1" applyBorder="1" applyAlignment="1">
      <alignment horizontal="left" vertical="top"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8" borderId="12" xfId="0" applyFont="1" applyFill="1" applyBorder="1" applyAlignment="1">
      <alignment horizontal="center" vertical="top"/>
    </xf>
    <xf numFmtId="164" fontId="5" fillId="18" borderId="53" xfId="0" applyNumberFormat="1" applyFont="1" applyFill="1" applyBorder="1" applyAlignment="1">
      <alignment horizontal="center" vertical="center"/>
    </xf>
    <xf numFmtId="164" fontId="5" fillId="18" borderId="1" xfId="0" applyNumberFormat="1" applyFont="1" applyFill="1" applyBorder="1" applyAlignment="1">
      <alignment horizontal="center" vertical="center"/>
    </xf>
    <xf numFmtId="164" fontId="5" fillId="18" borderId="63" xfId="0" applyNumberFormat="1" applyFont="1" applyFill="1" applyBorder="1" applyAlignment="1">
      <alignment horizontal="center" vertical="center"/>
    </xf>
    <xf numFmtId="164" fontId="5" fillId="18" borderId="2" xfId="0" applyNumberFormat="1" applyFont="1" applyFill="1" applyBorder="1" applyAlignment="1">
      <alignment horizontal="center" vertical="center"/>
    </xf>
    <xf numFmtId="164" fontId="5" fillId="18"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57" xfId="0" applyNumberFormat="1" applyFont="1" applyBorder="1" applyAlignment="1">
      <alignment horizontal="center" vertical="top"/>
    </xf>
    <xf numFmtId="164"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4" fontId="5" fillId="0" borderId="0" xfId="0" applyNumberFormat="1" applyFont="1" applyAlignment="1">
      <alignment horizontal="center" vertical="top"/>
    </xf>
    <xf numFmtId="164"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6" fillId="6" borderId="3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2"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2" borderId="12" xfId="0" applyFont="1" applyFill="1" applyBorder="1" applyAlignment="1">
      <alignment horizontal="center" vertical="top"/>
    </xf>
    <xf numFmtId="164" fontId="5" fillId="22"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2"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Alignment="1">
      <alignment horizontal="center" vertical="center"/>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69" fillId="11" borderId="13" xfId="0" applyNumberFormat="1" applyFont="1" applyFill="1" applyBorder="1" applyAlignment="1">
      <alignment vertical="top" wrapText="1"/>
    </xf>
    <xf numFmtId="49" fontId="70" fillId="0" borderId="1" xfId="0" applyNumberFormat="1" applyFont="1" applyBorder="1" applyAlignment="1">
      <alignment horizontal="center" vertical="top" wrapText="1"/>
    </xf>
    <xf numFmtId="49" fontId="70"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0" borderId="32" xfId="0" applyFont="1" applyBorder="1" applyAlignment="1">
      <alignment horizontal="left" vertical="top" wrapText="1"/>
    </xf>
    <xf numFmtId="164" fontId="23" fillId="0" borderId="54" xfId="0" applyNumberFormat="1" applyFont="1" applyBorder="1" applyAlignment="1">
      <alignment horizontal="center" vertical="top"/>
    </xf>
    <xf numFmtId="164" fontId="23" fillId="0" borderId="59" xfId="0" applyNumberFormat="1" applyFont="1" applyBorder="1" applyAlignment="1">
      <alignment horizontal="center" vertical="top"/>
    </xf>
    <xf numFmtId="0" fontId="7" fillId="0" borderId="49" xfId="0" applyFont="1" applyBorder="1"/>
    <xf numFmtId="164" fontId="23" fillId="5" borderId="1" xfId="0" applyNumberFormat="1" applyFont="1" applyFill="1" applyBorder="1" applyAlignment="1">
      <alignment horizontal="center" vertical="top"/>
    </xf>
    <xf numFmtId="164" fontId="23" fillId="0" borderId="52" xfId="0" applyNumberFormat="1" applyFont="1" applyBorder="1" applyAlignment="1">
      <alignment horizontal="center" vertical="top"/>
    </xf>
    <xf numFmtId="164" fontId="23" fillId="0" borderId="36" xfId="0" applyNumberFormat="1" applyFont="1" applyBorder="1" applyAlignment="1">
      <alignment horizontal="center" vertical="top"/>
    </xf>
    <xf numFmtId="164"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4" fontId="26" fillId="0" borderId="57"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6" fillId="0" borderId="7" xfId="0" applyNumberFormat="1" applyFont="1" applyBorder="1" applyAlignment="1">
      <alignment horizontal="center" vertical="top"/>
    </xf>
    <xf numFmtId="164" fontId="23" fillId="4" borderId="18" xfId="0" applyNumberFormat="1" applyFont="1" applyFill="1" applyBorder="1" applyAlignment="1">
      <alignment horizontal="center" vertical="top"/>
    </xf>
    <xf numFmtId="164"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4"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4" fontId="23" fillId="0" borderId="38" xfId="0" applyNumberFormat="1" applyFont="1" applyBorder="1" applyAlignment="1">
      <alignment horizontal="center" vertical="top"/>
    </xf>
    <xf numFmtId="0" fontId="23" fillId="0" borderId="55" xfId="0" applyFont="1" applyBorder="1" applyAlignment="1">
      <alignment horizontal="center" vertical="top"/>
    </xf>
    <xf numFmtId="164"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4" fontId="23" fillId="0" borderId="39" xfId="0" applyNumberFormat="1" applyFont="1" applyBorder="1" applyAlignment="1">
      <alignment horizontal="center" vertical="top"/>
    </xf>
    <xf numFmtId="164" fontId="23" fillId="11" borderId="40" xfId="0" applyNumberFormat="1" applyFont="1" applyFill="1" applyBorder="1" applyAlignment="1">
      <alignment horizontal="center" vertical="top"/>
    </xf>
    <xf numFmtId="164" fontId="23" fillId="11" borderId="30" xfId="0" applyNumberFormat="1" applyFont="1" applyFill="1" applyBorder="1" applyAlignment="1">
      <alignment horizontal="center" vertical="top"/>
    </xf>
    <xf numFmtId="164"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4"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xf numFmtId="0" fontId="71"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71" fillId="0" borderId="0" xfId="0" applyFont="1" applyAlignment="1">
      <alignment horizontal="center" vertical="top"/>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33" xfId="0" applyFont="1" applyFill="1" applyBorder="1" applyAlignment="1">
      <alignment horizontal="left" vertical="top" wrapText="1"/>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11" borderId="70" xfId="9" applyFont="1" applyFill="1" applyBorder="1" applyAlignment="1">
      <alignment horizontal="center" vertical="top"/>
    </xf>
    <xf numFmtId="0" fontId="10" fillId="0" borderId="57" xfId="9" applyFont="1" applyBorder="1" applyAlignment="1">
      <alignment vertical="top" wrapText="1"/>
    </xf>
    <xf numFmtId="0" fontId="10" fillId="0" borderId="36" xfId="9" applyFont="1" applyBorder="1" applyAlignment="1">
      <alignment horizontal="left" vertical="top" wrapText="1"/>
    </xf>
    <xf numFmtId="0" fontId="10" fillId="11" borderId="36" xfId="9" applyFont="1" applyFill="1" applyBorder="1" applyAlignment="1">
      <alignment horizontal="center" vertical="top" wrapText="1"/>
    </xf>
    <xf numFmtId="0" fontId="10" fillId="11" borderId="36" xfId="9" applyFont="1" applyFill="1" applyBorder="1" applyAlignment="1">
      <alignment horizontal="center" vertical="top"/>
    </xf>
    <xf numFmtId="0" fontId="10" fillId="11" borderId="74" xfId="9"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10" fillId="0" borderId="1" xfId="0" applyFont="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19" fillId="0" borderId="4" xfId="0" applyFont="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9" fillId="0" borderId="26" xfId="0" applyFont="1" applyBorder="1" applyAlignment="1">
      <alignment horizontal="left" vertical="top" wrapText="1"/>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4" fillId="0" borderId="32" xfId="0" applyFont="1" applyBorder="1" applyAlignment="1">
      <alignment horizontal="left" vertical="top" wrapText="1"/>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19" fillId="0" borderId="30" xfId="0" applyFont="1" applyBorder="1" applyAlignment="1">
      <alignment horizontal="left" vertical="top" wrapText="1"/>
    </xf>
    <xf numFmtId="0" fontId="10" fillId="0" borderId="30" xfId="0" applyFont="1" applyBorder="1" applyAlignment="1">
      <alignment horizontal="center" vertical="top" wrapText="1"/>
    </xf>
    <xf numFmtId="0" fontId="10" fillId="0" borderId="30" xfId="0" applyFont="1" applyBorder="1" applyAlignment="1">
      <alignment wrapText="1"/>
    </xf>
    <xf numFmtId="0" fontId="4" fillId="0" borderId="44"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3" borderId="40" xfId="0" applyNumberFormat="1" applyFont="1" applyFill="1" applyBorder="1" applyAlignment="1">
      <alignment horizontal="center" vertical="top"/>
    </xf>
    <xf numFmtId="49" fontId="3" fillId="0" borderId="30" xfId="0" applyNumberFormat="1" applyFont="1" applyBorder="1" applyAlignment="1">
      <alignment horizontal="center" vertical="top" wrapText="1"/>
    </xf>
    <xf numFmtId="0" fontId="4" fillId="0" borderId="40" xfId="0" applyFont="1" applyBorder="1" applyAlignment="1">
      <alignment horizontal="left" vertical="top" wrapText="1"/>
    </xf>
    <xf numFmtId="0" fontId="10" fillId="0" borderId="30" xfId="0" applyFont="1" applyBorder="1" applyAlignment="1">
      <alignment horizontal="left"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164" fontId="3" fillId="23"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Font="1" applyFill="1" applyBorder="1" applyAlignment="1">
      <alignment horizontal="center" vertical="top"/>
    </xf>
    <xf numFmtId="0" fontId="4" fillId="11" borderId="58" xfId="0" applyFont="1" applyFill="1" applyBorder="1" applyAlignment="1">
      <alignment horizontal="center" vertical="top"/>
    </xf>
    <xf numFmtId="0" fontId="4" fillId="11" borderId="74" xfId="0" applyFont="1" applyFill="1" applyBorder="1" applyAlignment="1">
      <alignment horizontal="center" vertical="top"/>
    </xf>
    <xf numFmtId="49" fontId="3" fillId="27" borderId="34" xfId="0" applyNumberFormat="1" applyFont="1" applyFill="1" applyBorder="1" applyAlignment="1">
      <alignment vertical="top" wrapText="1"/>
    </xf>
    <xf numFmtId="49" fontId="3" fillId="0" borderId="26" xfId="0" applyNumberFormat="1" applyFont="1" applyBorder="1" applyAlignment="1">
      <alignment vertical="top" wrapText="1"/>
    </xf>
    <xf numFmtId="49" fontId="3" fillId="11" borderId="26" xfId="0" applyNumberFormat="1" applyFont="1" applyFill="1" applyBorder="1" applyAlignment="1">
      <alignment vertical="top" wrapText="1"/>
    </xf>
    <xf numFmtId="0" fontId="4" fillId="11" borderId="27" xfId="0"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0" fontId="52" fillId="11" borderId="0" xfId="0" applyFont="1" applyFill="1" applyAlignment="1">
      <alignment vertical="top"/>
    </xf>
    <xf numFmtId="49" fontId="3" fillId="27" borderId="6" xfId="0" applyNumberFormat="1" applyFont="1" applyFill="1" applyBorder="1" applyAlignment="1">
      <alignment vertical="top" wrapText="1"/>
    </xf>
    <xf numFmtId="49" fontId="3" fillId="0" borderId="19" xfId="0" applyNumberFormat="1" applyFont="1" applyBorder="1" applyAlignment="1">
      <alignment vertical="top" wrapText="1"/>
    </xf>
    <xf numFmtId="49" fontId="3" fillId="11" borderId="19" xfId="0" applyNumberFormat="1" applyFont="1" applyFill="1" applyBorder="1" applyAlignment="1">
      <alignment vertical="top" wrapText="1"/>
    </xf>
    <xf numFmtId="0" fontId="4" fillId="11" borderId="20" xfId="0" applyFont="1" applyFill="1" applyBorder="1" applyAlignment="1">
      <alignment vertical="top" wrapText="1"/>
    </xf>
    <xf numFmtId="0" fontId="4" fillId="11" borderId="36" xfId="0" applyFont="1" applyFill="1" applyBorder="1" applyAlignment="1">
      <alignment vertical="top" wrapText="1"/>
    </xf>
    <xf numFmtId="0" fontId="15" fillId="27" borderId="39" xfId="0" applyFont="1" applyFill="1" applyBorder="1" applyAlignment="1">
      <alignment vertical="top" wrapText="1"/>
    </xf>
    <xf numFmtId="0" fontId="15" fillId="0" borderId="30" xfId="0" applyFont="1" applyBorder="1" applyAlignment="1">
      <alignment vertical="top" wrapText="1"/>
    </xf>
    <xf numFmtId="0" fontId="15" fillId="11" borderId="30" xfId="0" applyFont="1" applyFill="1" applyBorder="1" applyAlignment="1">
      <alignment vertical="top" wrapText="1"/>
    </xf>
    <xf numFmtId="0" fontId="15" fillId="11" borderId="31" xfId="0" applyFont="1" applyFill="1" applyBorder="1" applyAlignment="1">
      <alignment vertical="top" wrapText="1"/>
    </xf>
    <xf numFmtId="0" fontId="52" fillId="11" borderId="0" xfId="0" applyFont="1" applyFill="1" applyAlignment="1">
      <alignment horizontal="left" vertical="top"/>
    </xf>
    <xf numFmtId="49" fontId="3" fillId="27" borderId="34"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11" borderId="35" xfId="0" applyNumberFormat="1" applyFont="1" applyFill="1" applyBorder="1" applyAlignment="1">
      <alignment horizontal="center" vertical="top" wrapText="1"/>
    </xf>
    <xf numFmtId="49" fontId="3" fillId="27" borderId="39" xfId="0" applyNumberFormat="1" applyFont="1" applyFill="1" applyBorder="1" applyAlignment="1">
      <alignment horizontal="center" vertical="top"/>
    </xf>
    <xf numFmtId="49" fontId="3" fillId="0" borderId="40" xfId="0" applyNumberFormat="1" applyFont="1" applyBorder="1" applyAlignment="1">
      <alignment horizontal="center" vertical="top"/>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49" fontId="3" fillId="3" borderId="30" xfId="0" applyNumberFormat="1" applyFont="1" applyFill="1" applyBorder="1" applyAlignment="1">
      <alignment horizontal="center" vertical="top"/>
    </xf>
    <xf numFmtId="164" fontId="3" fillId="23"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49" fontId="3" fillId="0" borderId="34" xfId="0" applyNumberFormat="1" applyFont="1" applyBorder="1" applyAlignment="1">
      <alignment horizontal="center" vertical="top" wrapText="1"/>
    </xf>
    <xf numFmtId="0" fontId="4" fillId="11" borderId="27" xfId="0" applyFont="1" applyFill="1" applyBorder="1" applyAlignment="1">
      <alignment horizontal="left" vertical="top" wrapText="1"/>
    </xf>
    <xf numFmtId="49" fontId="2" fillId="11" borderId="66" xfId="0" applyNumberFormat="1" applyFont="1" applyFill="1" applyBorder="1" applyAlignment="1">
      <alignment horizontal="left" vertical="top"/>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164" fontId="3" fillId="23" borderId="32" xfId="0" applyNumberFormat="1" applyFont="1" applyFill="1" applyBorder="1" applyAlignment="1">
      <alignment horizontal="center" vertical="top"/>
    </xf>
    <xf numFmtId="164" fontId="3" fillId="23"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49" fontId="4" fillId="0" borderId="67" xfId="0" applyNumberFormat="1" applyFont="1" applyBorder="1" applyAlignment="1">
      <alignment horizontal="right" vertical="top"/>
    </xf>
    <xf numFmtId="0" fontId="15" fillId="0" borderId="67" xfId="0" applyFont="1" applyBorder="1" applyAlignment="1">
      <alignment vertical="top"/>
    </xf>
    <xf numFmtId="0" fontId="15" fillId="0" borderId="0" xfId="0" applyFont="1" applyAlignment="1">
      <alignment vertical="top"/>
    </xf>
    <xf numFmtId="164" fontId="10" fillId="0" borderId="30" xfId="0" applyNumberFormat="1" applyFont="1" applyBorder="1"/>
    <xf numFmtId="164" fontId="11" fillId="6" borderId="29" xfId="0" applyNumberFormat="1" applyFont="1" applyFill="1" applyBorder="1" applyAlignment="1">
      <alignment horizontal="center" vertical="top"/>
    </xf>
    <xf numFmtId="0" fontId="7" fillId="0" borderId="67" xfId="0" applyFont="1" applyBorder="1" applyAlignment="1">
      <alignment vertical="top"/>
    </xf>
    <xf numFmtId="0" fontId="54"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6" xfId="0" applyFont="1" applyBorder="1" applyAlignment="1">
      <alignment horizontal="center" vertical="top" wrapText="1"/>
    </xf>
    <xf numFmtId="0" fontId="23" fillId="0" borderId="27" xfId="0" applyFont="1" applyBorder="1" applyAlignment="1">
      <alignment horizontal="center" vertical="top" wrapText="1"/>
    </xf>
    <xf numFmtId="0" fontId="23" fillId="0" borderId="19"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0" xfId="0" applyFont="1" applyBorder="1" applyAlignment="1">
      <alignment horizontal="center" vertical="top" wrapText="1"/>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4" fontId="23" fillId="0" borderId="0" xfId="0" applyNumberFormat="1" applyFont="1" applyAlignment="1">
      <alignment horizontal="center" vertical="top"/>
    </xf>
    <xf numFmtId="164"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4" fontId="23" fillId="0" borderId="65" xfId="0" applyNumberFormat="1" applyFont="1" applyBorder="1" applyAlignment="1">
      <alignment horizontal="center" vertical="top"/>
    </xf>
    <xf numFmtId="164"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4"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164" fontId="26" fillId="29" borderId="44" xfId="0" applyNumberFormat="1" applyFont="1" applyFill="1" applyBorder="1" applyAlignment="1">
      <alignment horizontal="center" vertical="top"/>
    </xf>
    <xf numFmtId="164" fontId="26" fillId="29" borderId="49" xfId="0" applyNumberFormat="1" applyFont="1" applyFill="1" applyBorder="1" applyAlignment="1">
      <alignment horizontal="center" vertical="top"/>
    </xf>
    <xf numFmtId="0" fontId="23" fillId="29" borderId="43" xfId="0" applyFont="1" applyFill="1" applyBorder="1" applyAlignment="1">
      <alignment horizontal="left" vertical="top" wrapText="1"/>
    </xf>
    <xf numFmtId="9" fontId="19" fillId="29" borderId="43" xfId="0" applyNumberFormat="1" applyFont="1" applyFill="1" applyBorder="1" applyAlignment="1">
      <alignment horizontal="center" vertical="top"/>
    </xf>
    <xf numFmtId="9" fontId="19" fillId="29"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6" fillId="29" borderId="32" xfId="0" applyNumberFormat="1" applyFont="1" applyFill="1" applyBorder="1" applyAlignment="1">
      <alignment horizontal="center" vertical="top"/>
    </xf>
    <xf numFmtId="164" fontId="23" fillId="0" borderId="8" xfId="0" applyNumberFormat="1" applyFont="1" applyBorder="1" applyAlignment="1">
      <alignment horizontal="center" vertical="top"/>
    </xf>
    <xf numFmtId="164" fontId="26" fillId="29" borderId="23" xfId="0" applyNumberFormat="1" applyFont="1" applyFill="1" applyBorder="1" applyAlignment="1">
      <alignment horizontal="center" vertical="top"/>
    </xf>
    <xf numFmtId="0" fontId="23" fillId="29" borderId="23" xfId="0" applyFont="1" applyFill="1" applyBorder="1" applyAlignment="1">
      <alignment horizontal="left" vertical="top" wrapText="1"/>
    </xf>
    <xf numFmtId="9" fontId="19" fillId="29" borderId="23" xfId="0" applyNumberFormat="1" applyFont="1" applyFill="1" applyBorder="1" applyAlignment="1">
      <alignment horizontal="center" vertical="top"/>
    </xf>
    <xf numFmtId="9" fontId="19" fillId="29" borderId="2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23" fillId="0" borderId="32" xfId="0" applyFont="1" applyBorder="1" applyAlignment="1">
      <alignment horizontal="left" vertical="top" wrapText="1"/>
    </xf>
    <xf numFmtId="0" fontId="0" fillId="0" borderId="0" xfId="0"/>
    <xf numFmtId="0" fontId="46" fillId="0" borderId="0" xfId="0" applyFont="1" applyAlignment="1">
      <alignment vertical="top"/>
    </xf>
    <xf numFmtId="0" fontId="46" fillId="0" borderId="0" xfId="0" applyFont="1" applyAlignment="1">
      <alignment horizontal="left" vertical="top" wrapText="1"/>
    </xf>
    <xf numFmtId="49" fontId="5" fillId="7" borderId="3" xfId="0" applyNumberFormat="1" applyFont="1" applyFill="1" applyBorder="1" applyAlignment="1">
      <alignment horizontal="center" vertical="top" wrapText="1"/>
    </xf>
    <xf numFmtId="0" fontId="73" fillId="0" borderId="0" xfId="0" applyFont="1" applyAlignment="1">
      <alignment vertical="top"/>
    </xf>
    <xf numFmtId="49" fontId="5" fillId="7" borderId="34" xfId="0" applyNumberFormat="1" applyFont="1" applyFill="1" applyBorder="1" applyAlignment="1">
      <alignment horizontal="center" vertical="top"/>
    </xf>
    <xf numFmtId="49" fontId="74" fillId="18" borderId="35" xfId="0" applyNumberFormat="1" applyFont="1" applyFill="1" applyBorder="1" applyAlignment="1">
      <alignment horizontal="center" vertical="top"/>
    </xf>
    <xf numFmtId="0" fontId="74" fillId="18" borderId="26" xfId="0" applyFont="1" applyFill="1" applyBorder="1" applyAlignment="1">
      <alignment horizontal="left" vertical="top" wrapText="1"/>
    </xf>
    <xf numFmtId="0" fontId="74" fillId="18" borderId="35" xfId="0" applyFont="1" applyFill="1" applyBorder="1" applyAlignment="1">
      <alignment horizontal="left" vertical="top" wrapText="1"/>
    </xf>
    <xf numFmtId="0" fontId="74" fillId="18" borderId="67" xfId="0" applyFont="1" applyFill="1" applyBorder="1" applyAlignment="1">
      <alignment horizontal="left" vertical="top" wrapText="1"/>
    </xf>
    <xf numFmtId="0" fontId="74" fillId="18" borderId="65" xfId="0" applyFont="1" applyFill="1" applyBorder="1" applyAlignment="1">
      <alignment horizontal="left" vertical="top" wrapText="1"/>
    </xf>
    <xf numFmtId="164" fontId="6" fillId="18" borderId="14" xfId="0" applyNumberFormat="1" applyFont="1" applyFill="1" applyBorder="1" applyAlignment="1">
      <alignment horizontal="left" vertical="top" wrapText="1"/>
    </xf>
    <xf numFmtId="164" fontId="6" fillId="18" borderId="16" xfId="0" applyNumberFormat="1" applyFont="1" applyFill="1" applyBorder="1" applyAlignment="1">
      <alignment horizontal="left" vertical="top" wrapText="1"/>
    </xf>
    <xf numFmtId="0" fontId="6" fillId="18" borderId="1" xfId="0" applyFont="1" applyFill="1" applyBorder="1" applyAlignment="1">
      <alignment horizontal="left" vertical="top" wrapText="1"/>
    </xf>
    <xf numFmtId="164" fontId="6" fillId="18" borderId="1" xfId="0" applyNumberFormat="1" applyFont="1" applyFill="1" applyBorder="1" applyAlignment="1">
      <alignment horizontal="left" vertical="top" wrapText="1"/>
    </xf>
    <xf numFmtId="164" fontId="6" fillId="18" borderId="2" xfId="0" applyNumberFormat="1" applyFont="1" applyFill="1" applyBorder="1" applyAlignment="1">
      <alignment horizontal="left" vertical="top" wrapText="1"/>
    </xf>
    <xf numFmtId="0" fontId="6" fillId="0" borderId="50" xfId="0" applyFont="1" applyBorder="1" applyAlignment="1">
      <alignment horizontal="center" vertical="top"/>
    </xf>
    <xf numFmtId="164" fontId="6" fillId="0" borderId="67"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0" fontId="6" fillId="0" borderId="18" xfId="0" applyFont="1" applyBorder="1" applyAlignment="1">
      <alignment horizontal="center" vertical="top" wrapText="1"/>
    </xf>
    <xf numFmtId="164" fontId="6" fillId="0" borderId="0" xfId="0" applyNumberFormat="1" applyFont="1" applyAlignment="1">
      <alignment horizontal="center" vertical="center"/>
    </xf>
    <xf numFmtId="164" fontId="6" fillId="0" borderId="74" xfId="0" applyNumberFormat="1" applyFont="1" applyBorder="1" applyAlignment="1">
      <alignment horizontal="center" vertical="center"/>
    </xf>
    <xf numFmtId="164" fontId="6" fillId="0" borderId="18" xfId="0" applyNumberFormat="1" applyFont="1" applyBorder="1" applyAlignment="1">
      <alignment horizontal="center" vertical="center"/>
    </xf>
    <xf numFmtId="0" fontId="73" fillId="0" borderId="0" xfId="0" applyFont="1" applyAlignment="1">
      <alignment horizontal="left" vertical="top"/>
    </xf>
    <xf numFmtId="0" fontId="18" fillId="9" borderId="12" xfId="0" applyFont="1" applyFill="1" applyBorder="1" applyAlignment="1">
      <alignment horizontal="center"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164" fontId="6" fillId="10" borderId="14" xfId="0" applyNumberFormat="1" applyFont="1" applyFill="1" applyBorder="1" applyAlignment="1">
      <alignment horizontal="center" vertical="center"/>
    </xf>
    <xf numFmtId="164" fontId="23"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Border="1" applyAlignment="1">
      <alignment horizontal="center" vertical="top"/>
    </xf>
    <xf numFmtId="0" fontId="4" fillId="0" borderId="27" xfId="0" applyFont="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1" xfId="0" applyFont="1" applyBorder="1" applyAlignment="1">
      <alignment horizontal="center" vertical="top"/>
    </xf>
    <xf numFmtId="0" fontId="6" fillId="0" borderId="5" xfId="0" applyFont="1" applyBorder="1" applyAlignment="1">
      <alignment horizontal="center" vertical="top" wrapText="1"/>
    </xf>
    <xf numFmtId="164" fontId="6" fillId="0" borderId="15" xfId="0" applyNumberFormat="1" applyFont="1" applyBorder="1" applyAlignment="1">
      <alignment horizontal="center" vertical="center"/>
    </xf>
    <xf numFmtId="164"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49" fontId="5" fillId="7" borderId="6" xfId="0" applyNumberFormat="1" applyFont="1" applyFill="1" applyBorder="1" applyAlignment="1">
      <alignment horizontal="center" vertical="top"/>
    </xf>
    <xf numFmtId="164" fontId="6" fillId="0" borderId="6"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5" fillId="0" borderId="18" xfId="0" applyNumberFormat="1" applyFont="1" applyBorder="1" applyAlignment="1">
      <alignment horizontal="center" vertical="center" wrapText="1"/>
    </xf>
    <xf numFmtId="164" fontId="5" fillId="0" borderId="18" xfId="0" applyNumberFormat="1" applyFont="1" applyBorder="1" applyAlignment="1">
      <alignment horizontal="center" vertical="center"/>
    </xf>
    <xf numFmtId="0" fontId="4" fillId="0" borderId="36" xfId="0" applyFont="1" applyBorder="1" applyAlignment="1">
      <alignment horizontal="center" vertical="top" wrapText="1"/>
    </xf>
    <xf numFmtId="0" fontId="4" fillId="0" borderId="74" xfId="0" applyFont="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6" fillId="7" borderId="3" xfId="0" applyNumberFormat="1" applyFont="1" applyFill="1" applyBorder="1" applyAlignment="1">
      <alignment horizontal="center" vertical="top"/>
    </xf>
    <xf numFmtId="49" fontId="26" fillId="8" borderId="22" xfId="0" applyNumberFormat="1" applyFont="1" applyFill="1" applyBorder="1" applyAlignment="1">
      <alignment horizontal="center" vertical="top"/>
    </xf>
    <xf numFmtId="164" fontId="26" fillId="8" borderId="3" xfId="0" applyNumberFormat="1" applyFont="1" applyFill="1" applyBorder="1" applyAlignment="1">
      <alignment horizontal="center" vertical="center"/>
    </xf>
    <xf numFmtId="164" fontId="26" fillId="8" borderId="32" xfId="0" applyNumberFormat="1" applyFont="1" applyFill="1" applyBorder="1" applyAlignment="1">
      <alignment horizontal="center" vertical="center"/>
    </xf>
    <xf numFmtId="164" fontId="26" fillId="8" borderId="49" xfId="0" applyNumberFormat="1" applyFont="1" applyFill="1" applyBorder="1" applyAlignment="1">
      <alignment horizontal="center" vertical="center"/>
    </xf>
    <xf numFmtId="0" fontId="26" fillId="8" borderId="23" xfId="0" applyFont="1" applyFill="1" applyBorder="1" applyAlignment="1">
      <alignment vertical="top" wrapText="1"/>
    </xf>
    <xf numFmtId="0" fontId="27" fillId="8" borderId="23" xfId="0" applyFont="1" applyFill="1" applyBorder="1" applyAlignment="1">
      <alignment horizontal="center" vertical="top" wrapText="1"/>
    </xf>
    <xf numFmtId="0" fontId="27" fillId="8" borderId="24" xfId="0" applyFont="1" applyFill="1" applyBorder="1" applyAlignment="1">
      <alignment horizontal="center" vertical="top" wrapText="1"/>
    </xf>
    <xf numFmtId="49" fontId="5" fillId="7" borderId="3" xfId="0" applyNumberFormat="1" applyFont="1" applyFill="1" applyBorder="1" applyAlignment="1">
      <alignment horizontal="center" vertical="top"/>
    </xf>
    <xf numFmtId="164" fontId="6" fillId="0" borderId="35" xfId="0" applyNumberFormat="1" applyFont="1" applyBorder="1" applyAlignment="1">
      <alignment horizontal="center" vertical="top"/>
    </xf>
    <xf numFmtId="164" fontId="6" fillId="0" borderId="27" xfId="0" applyNumberFormat="1" applyFont="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Border="1" applyAlignment="1">
      <alignment horizontal="center" vertical="top"/>
    </xf>
    <xf numFmtId="0" fontId="4" fillId="0" borderId="76" xfId="0" applyFont="1" applyBorder="1" applyAlignment="1">
      <alignment wrapText="1"/>
    </xf>
    <xf numFmtId="0" fontId="2" fillId="0" borderId="14" xfId="0" applyFont="1" applyBorder="1" applyAlignment="1">
      <alignment horizontal="center" vertical="top"/>
    </xf>
    <xf numFmtId="0" fontId="2" fillId="0" borderId="16" xfId="0" applyFont="1" applyBorder="1" applyAlignment="1">
      <alignment horizontal="center" vertical="top"/>
    </xf>
    <xf numFmtId="164" fontId="6" fillId="0" borderId="20" xfId="0" applyNumberFormat="1" applyFont="1" applyBorder="1" applyAlignment="1">
      <alignment horizontal="center" vertical="top"/>
    </xf>
    <xf numFmtId="0" fontId="6" fillId="0" borderId="78" xfId="0" applyFont="1" applyBorder="1" applyAlignment="1">
      <alignment wrapText="1"/>
    </xf>
    <xf numFmtId="0" fontId="2" fillId="0" borderId="36" xfId="0" applyFont="1" applyBorder="1" applyAlignment="1">
      <alignment horizontal="center" vertical="top"/>
    </xf>
    <xf numFmtId="0" fontId="2" fillId="0" borderId="74" xfId="0" applyFont="1" applyBorder="1" applyAlignment="1">
      <alignment horizontal="center" vertical="top"/>
    </xf>
    <xf numFmtId="0" fontId="6" fillId="0" borderId="37" xfId="0" applyFont="1" applyBorder="1" applyAlignment="1">
      <alignment wrapText="1"/>
    </xf>
    <xf numFmtId="0" fontId="2" fillId="0" borderId="57" xfId="0" applyFont="1" applyBorder="1" applyAlignment="1">
      <alignment horizontal="center" vertical="top"/>
    </xf>
    <xf numFmtId="0" fontId="2" fillId="0" borderId="56" xfId="0" applyFont="1" applyBorder="1" applyAlignment="1">
      <alignment horizontal="center" vertical="top"/>
    </xf>
    <xf numFmtId="0" fontId="6" fillId="0" borderId="58" xfId="0" applyFont="1" applyBorder="1" applyAlignment="1">
      <alignment wrapText="1"/>
    </xf>
    <xf numFmtId="164" fontId="6" fillId="0" borderId="43" xfId="0" applyNumberFormat="1" applyFont="1" applyBorder="1" applyAlignment="1">
      <alignment horizontal="center" vertical="top"/>
    </xf>
    <xf numFmtId="164" fontId="6" fillId="0" borderId="40" xfId="0" applyNumberFormat="1" applyFont="1" applyBorder="1" applyAlignment="1">
      <alignment horizontal="center" vertical="top"/>
    </xf>
    <xf numFmtId="164" fontId="5" fillId="0" borderId="40" xfId="0" applyNumberFormat="1" applyFont="1" applyBorder="1" applyAlignment="1">
      <alignment horizontal="center" vertical="top"/>
    </xf>
    <xf numFmtId="164" fontId="6" fillId="0" borderId="31" xfId="0" applyNumberFormat="1" applyFont="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Border="1" applyAlignment="1">
      <alignment horizontal="center" vertical="top"/>
    </xf>
    <xf numFmtId="0" fontId="6" fillId="0" borderId="62" xfId="0" applyFont="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Font="1" applyBorder="1" applyAlignment="1">
      <alignment horizontal="left" vertical="top" wrapText="1"/>
    </xf>
    <xf numFmtId="0" fontId="2" fillId="0" borderId="43" xfId="0" applyFont="1" applyBorder="1" applyAlignment="1">
      <alignment horizontal="center" vertical="top"/>
    </xf>
    <xf numFmtId="0" fontId="4" fillId="0" borderId="15" xfId="0" applyFont="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49" fontId="5" fillId="7" borderId="3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6" fillId="0" borderId="52" xfId="0" applyNumberFormat="1" applyFont="1" applyBorder="1" applyAlignment="1">
      <alignment horizontal="center" vertical="top"/>
    </xf>
    <xf numFmtId="0" fontId="23" fillId="0" borderId="66" xfId="0" applyFont="1" applyBorder="1"/>
    <xf numFmtId="0" fontId="7" fillId="0" borderId="37" xfId="0" applyFont="1" applyBorder="1"/>
    <xf numFmtId="0" fontId="7" fillId="0" borderId="36" xfId="0" applyFont="1" applyBorder="1"/>
    <xf numFmtId="0" fontId="7" fillId="0" borderId="38" xfId="0" applyFont="1" applyBorder="1"/>
    <xf numFmtId="0" fontId="7" fillId="0" borderId="68" xfId="0" applyFont="1" applyBorder="1"/>
    <xf numFmtId="0" fontId="23" fillId="0" borderId="71" xfId="0" applyFont="1" applyBorder="1" applyAlignment="1">
      <alignment horizontal="center" vertical="top"/>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164" fontId="6" fillId="18" borderId="14" xfId="0" applyNumberFormat="1" applyFont="1" applyFill="1" applyBorder="1" applyAlignment="1">
      <alignment horizontal="center" vertical="top"/>
    </xf>
    <xf numFmtId="0" fontId="7" fillId="0" borderId="55" xfId="0" applyFont="1" applyBorder="1"/>
    <xf numFmtId="164" fontId="5" fillId="9" borderId="42" xfId="0" applyNumberFormat="1" applyFont="1" applyFill="1" applyBorder="1" applyAlignment="1">
      <alignment horizontal="center" vertical="top"/>
    </xf>
    <xf numFmtId="0" fontId="23" fillId="0" borderId="15" xfId="0" applyFont="1" applyBorder="1" applyAlignment="1">
      <alignment wrapText="1"/>
    </xf>
    <xf numFmtId="0" fontId="23" fillId="0" borderId="14" xfId="0" applyFont="1" applyBorder="1" applyAlignment="1">
      <alignment horizontal="center" vertical="top" wrapText="1"/>
    </xf>
    <xf numFmtId="0" fontId="23" fillId="0" borderId="16" xfId="0" applyFont="1" applyBorder="1" applyAlignment="1">
      <alignment horizontal="center" vertical="top" wrapText="1"/>
    </xf>
    <xf numFmtId="0" fontId="6" fillId="0" borderId="51" xfId="0" applyFont="1" applyBorder="1" applyAlignment="1">
      <alignment horizontal="center" vertical="top" wrapText="1"/>
    </xf>
    <xf numFmtId="164" fontId="6" fillId="0" borderId="62" xfId="0" applyNumberFormat="1" applyFont="1" applyBorder="1" applyAlignment="1">
      <alignment horizontal="center" vertical="top"/>
    </xf>
    <xf numFmtId="0" fontId="23" fillId="0" borderId="57" xfId="0" applyFont="1" applyBorder="1" applyAlignment="1">
      <alignment horizontal="center" vertical="top" wrapText="1"/>
    </xf>
    <xf numFmtId="0" fontId="23" fillId="0" borderId="56" xfId="0" applyFont="1" applyBorder="1" applyAlignment="1">
      <alignment horizontal="center" vertical="top" wrapText="1"/>
    </xf>
    <xf numFmtId="164" fontId="5" fillId="9" borderId="43" xfId="0" applyNumberFormat="1" applyFont="1" applyFill="1" applyBorder="1" applyAlignment="1">
      <alignment horizontal="center" vertical="top"/>
    </xf>
    <xf numFmtId="0" fontId="23" fillId="0" borderId="44" xfId="0" applyFont="1" applyBorder="1" applyAlignment="1">
      <alignment vertical="top"/>
    </xf>
    <xf numFmtId="0" fontId="6" fillId="0" borderId="50" xfId="0" applyFont="1" applyBorder="1" applyAlignment="1">
      <alignment horizontal="center" vertical="top" wrapText="1"/>
    </xf>
    <xf numFmtId="0" fontId="23" fillId="0" borderId="66" xfId="0" applyFont="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5" fillId="9" borderId="2"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0" borderId="59" xfId="0" applyNumberFormat="1" applyFont="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164" fontId="6" fillId="0" borderId="20" xfId="0" applyNumberFormat="1" applyFont="1" applyBorder="1" applyAlignment="1">
      <alignment horizontal="center" vertical="center"/>
    </xf>
    <xf numFmtId="0" fontId="6" fillId="0" borderId="64" xfId="0" applyFont="1" applyBorder="1" applyAlignment="1">
      <alignment vertical="top" wrapText="1"/>
    </xf>
    <xf numFmtId="0" fontId="6" fillId="0" borderId="68" xfId="0" applyFont="1" applyBorder="1" applyAlignment="1">
      <alignment horizontal="center" vertical="top" wrapText="1"/>
    </xf>
    <xf numFmtId="0" fontId="6" fillId="0" borderId="38" xfId="0" applyFont="1" applyBorder="1" applyAlignment="1">
      <alignment horizontal="center" vertical="top" wrapText="1"/>
    </xf>
    <xf numFmtId="0" fontId="6" fillId="0" borderId="74" xfId="0" applyFont="1" applyBorder="1" applyAlignment="1">
      <alignment horizontal="center" vertical="top" wrapText="1"/>
    </xf>
    <xf numFmtId="164" fontId="6" fillId="0" borderId="68" xfId="0" applyNumberFormat="1" applyFont="1" applyBorder="1" applyAlignment="1">
      <alignment horizontal="center" vertical="center"/>
    </xf>
    <xf numFmtId="0" fontId="23" fillId="0" borderId="78" xfId="0" applyFont="1" applyBorder="1" applyAlignment="1">
      <alignment wrapText="1"/>
    </xf>
    <xf numFmtId="0" fontId="23" fillId="0" borderId="54" xfId="0" applyFont="1" applyBorder="1" applyAlignment="1">
      <alignment horizontal="center" vertical="top" wrapText="1"/>
    </xf>
    <xf numFmtId="0" fontId="6" fillId="0" borderId="70" xfId="0" applyFont="1" applyBorder="1" applyAlignment="1">
      <alignment horizontal="center" vertical="top" wrapText="1"/>
    </xf>
    <xf numFmtId="0" fontId="6" fillId="0" borderId="56" xfId="0" applyFont="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10" fillId="0" borderId="43" xfId="0" applyFont="1" applyBorder="1" applyAlignment="1">
      <alignment vertical="top" wrapText="1"/>
    </xf>
    <xf numFmtId="0" fontId="10" fillId="0" borderId="44" xfId="0" applyFont="1" applyBorder="1" applyAlignment="1">
      <alignment horizontal="center" vertical="top" wrapText="1"/>
    </xf>
    <xf numFmtId="0" fontId="4" fillId="0" borderId="40" xfId="0" applyFont="1" applyBorder="1" applyAlignment="1">
      <alignment horizontal="center" vertical="top" wrapText="1"/>
    </xf>
    <xf numFmtId="164" fontId="5" fillId="8" borderId="33" xfId="0" applyNumberFormat="1" applyFont="1" applyFill="1" applyBorder="1" applyAlignment="1">
      <alignment horizontal="center" vertical="top"/>
    </xf>
    <xf numFmtId="164" fontId="5" fillId="8" borderId="24"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49" fontId="5" fillId="18" borderId="3" xfId="0" applyNumberFormat="1" applyFont="1" applyFill="1" applyBorder="1" applyAlignment="1">
      <alignment horizontal="center" vertical="top"/>
    </xf>
    <xf numFmtId="49" fontId="5" fillId="13" borderId="3" xfId="0" applyNumberFormat="1" applyFont="1" applyFill="1" applyBorder="1" applyAlignment="1">
      <alignment horizontal="center" vertical="top"/>
    </xf>
    <xf numFmtId="49" fontId="5" fillId="0" borderId="0" xfId="0" applyNumberFormat="1" applyFont="1" applyAlignment="1">
      <alignment horizontal="right" vertical="top"/>
    </xf>
    <xf numFmtId="0" fontId="5" fillId="0" borderId="0" xfId="0" applyFont="1" applyAlignment="1">
      <alignment horizontal="right" vertical="top" wrapText="1"/>
    </xf>
    <xf numFmtId="0" fontId="15" fillId="0" borderId="0" xfId="0" applyFont="1" applyAlignment="1">
      <alignment horizontal="right" vertical="top" wrapText="1"/>
    </xf>
    <xf numFmtId="0" fontId="15" fillId="0" borderId="0" xfId="0" applyFont="1" applyAlignment="1">
      <alignment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0" fontId="15" fillId="0" borderId="44" xfId="0" applyFont="1" applyBorder="1" applyAlignment="1">
      <alignment horizontal="left" vertical="top" wrapText="1"/>
    </xf>
    <xf numFmtId="0" fontId="22" fillId="0" borderId="42" xfId="0" applyFont="1" applyBorder="1" applyAlignment="1">
      <alignment horizontal="center" vertical="top"/>
    </xf>
    <xf numFmtId="0" fontId="22" fillId="0" borderId="43" xfId="0"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0" fontId="15" fillId="0" borderId="49" xfId="0" applyFont="1" applyBorder="1" applyAlignment="1">
      <alignment horizontal="center" vertical="top"/>
    </xf>
    <xf numFmtId="0" fontId="15" fillId="0" borderId="43" xfId="0" applyFont="1" applyBorder="1" applyAlignment="1">
      <alignment horizontal="center" vertical="top"/>
    </xf>
    <xf numFmtId="0" fontId="6" fillId="0" borderId="49" xfId="0" applyFont="1" applyBorder="1" applyAlignment="1">
      <alignment horizontal="left" vertical="top" wrapText="1"/>
    </xf>
    <xf numFmtId="0" fontId="6" fillId="0" borderId="32" xfId="0" applyFont="1" applyBorder="1" applyAlignment="1">
      <alignment horizontal="center" vertical="top"/>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164" fontId="5" fillId="6" borderId="49" xfId="0" applyNumberFormat="1" applyFont="1" applyFill="1" applyBorder="1" applyAlignment="1">
      <alignment horizontal="center" vertical="top"/>
    </xf>
    <xf numFmtId="0" fontId="0" fillId="0" borderId="0" xfId="0"/>
    <xf numFmtId="0" fontId="40" fillId="0" borderId="46" xfId="0" applyFont="1" applyBorder="1" applyAlignment="1">
      <alignment horizontal="center" vertical="top"/>
    </xf>
    <xf numFmtId="164" fontId="40" fillId="0" borderId="76" xfId="0" applyNumberFormat="1" applyFont="1" applyBorder="1" applyAlignment="1">
      <alignment horizontal="center" vertical="top"/>
    </xf>
    <xf numFmtId="164" fontId="40" fillId="0" borderId="15" xfId="0" applyNumberFormat="1" applyFont="1" applyBorder="1" applyAlignment="1">
      <alignment horizontal="center" vertical="top"/>
    </xf>
    <xf numFmtId="164" fontId="40" fillId="0" borderId="14" xfId="0" applyNumberFormat="1" applyFont="1" applyBorder="1" applyAlignment="1">
      <alignment horizontal="center" vertical="top"/>
    </xf>
    <xf numFmtId="0" fontId="40" fillId="0" borderId="51" xfId="0" applyFont="1" applyBorder="1" applyAlignment="1">
      <alignment horizontal="center" vertical="top"/>
    </xf>
    <xf numFmtId="164" fontId="40" fillId="0" borderId="61" xfId="0" applyNumberFormat="1" applyFont="1" applyBorder="1" applyAlignment="1">
      <alignment horizontal="center" vertical="top"/>
    </xf>
    <xf numFmtId="164" fontId="40" fillId="0" borderId="57" xfId="0" applyNumberFormat="1" applyFont="1" applyBorder="1" applyAlignment="1">
      <alignment horizontal="center" vertical="top"/>
    </xf>
    <xf numFmtId="164" fontId="40" fillId="0" borderId="78" xfId="0" applyNumberFormat="1" applyFont="1" applyBorder="1" applyAlignment="1">
      <alignment horizontal="center" vertical="top"/>
    </xf>
    <xf numFmtId="164" fontId="41" fillId="0" borderId="76" xfId="0" applyNumberFormat="1" applyFont="1" applyBorder="1" applyAlignment="1">
      <alignment horizontal="center" vertical="top"/>
    </xf>
    <xf numFmtId="164" fontId="40" fillId="0" borderId="16" xfId="0" applyNumberFormat="1" applyFont="1" applyBorder="1" applyAlignment="1">
      <alignment horizontal="center" vertical="top"/>
    </xf>
    <xf numFmtId="2" fontId="41" fillId="14" borderId="49" xfId="0" applyNumberFormat="1" applyFont="1" applyFill="1" applyBorder="1" applyAlignment="1">
      <alignment horizontal="center" vertical="top"/>
    </xf>
    <xf numFmtId="164" fontId="23" fillId="11" borderId="5" xfId="0" applyNumberFormat="1" applyFont="1" applyFill="1" applyBorder="1" applyAlignment="1">
      <alignment horizontal="center" vertical="top"/>
    </xf>
    <xf numFmtId="164"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4"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3" borderId="39" xfId="0" applyNumberFormat="1" applyFont="1" applyFill="1" applyBorder="1" applyAlignment="1">
      <alignment horizontal="center" vertical="top"/>
    </xf>
    <xf numFmtId="0" fontId="76" fillId="0" borderId="0" xfId="0" applyFont="1"/>
    <xf numFmtId="0" fontId="49" fillId="0" borderId="0" xfId="0" applyFont="1" applyAlignment="1">
      <alignment vertical="top"/>
    </xf>
    <xf numFmtId="0" fontId="77" fillId="0" borderId="51" xfId="0" applyFont="1" applyBorder="1" applyAlignment="1">
      <alignment horizontal="center" vertical="top"/>
    </xf>
    <xf numFmtId="0" fontId="77" fillId="0" borderId="54" xfId="0" applyFont="1" applyBorder="1" applyAlignment="1">
      <alignment horizontal="left" vertical="top" wrapText="1"/>
    </xf>
    <xf numFmtId="0" fontId="77" fillId="0" borderId="54" xfId="0" applyFont="1" applyBorder="1" applyAlignment="1">
      <alignment horizontal="center" vertical="top"/>
    </xf>
    <xf numFmtId="0" fontId="77" fillId="0" borderId="0" xfId="0" applyFont="1" applyAlignment="1">
      <alignment horizontal="left" vertical="top" wrapText="1"/>
    </xf>
    <xf numFmtId="0" fontId="77" fillId="0" borderId="59" xfId="0" applyFont="1" applyBorder="1" applyAlignment="1">
      <alignment horizontal="center" vertical="top"/>
    </xf>
    <xf numFmtId="0" fontId="77" fillId="0" borderId="0" xfId="0" applyFont="1" applyAlignment="1">
      <alignment horizontal="left" vertical="top"/>
    </xf>
    <xf numFmtId="0" fontId="77" fillId="0" borderId="43" xfId="0" applyFont="1" applyBorder="1" applyAlignment="1">
      <alignment horizontal="left" vertical="top"/>
    </xf>
    <xf numFmtId="9" fontId="77" fillId="0" borderId="42" xfId="0" applyNumberFormat="1" applyFont="1" applyBorder="1" applyAlignment="1">
      <alignment horizontal="center" vertical="top"/>
    </xf>
    <xf numFmtId="9" fontId="77" fillId="0" borderId="44"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0" fillId="0" borderId="0" xfId="0"/>
    <xf numFmtId="49" fontId="2" fillId="0" borderId="3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1" xfId="0" applyNumberFormat="1" applyFont="1" applyBorder="1" applyAlignment="1">
      <alignment horizontal="center" vertical="top"/>
    </xf>
    <xf numFmtId="0" fontId="6" fillId="0" borderId="42"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79" fillId="0" borderId="52" xfId="0" applyFont="1" applyBorder="1" applyAlignment="1">
      <alignment horizontal="left" vertical="top"/>
    </xf>
    <xf numFmtId="0" fontId="81" fillId="0" borderId="34" xfId="0" applyFont="1" applyBorder="1" applyAlignment="1">
      <alignment horizontal="center" vertical="top"/>
    </xf>
    <xf numFmtId="0" fontId="81" fillId="0" borderId="26" xfId="0" applyFont="1" applyBorder="1" applyAlignment="1">
      <alignment horizontal="center" vertical="top"/>
    </xf>
    <xf numFmtId="0" fontId="81" fillId="0" borderId="27" xfId="0" applyFont="1" applyBorder="1" applyAlignment="1">
      <alignment horizontal="center" vertical="top"/>
    </xf>
    <xf numFmtId="0" fontId="79" fillId="0" borderId="54" xfId="0" applyFont="1" applyBorder="1" applyAlignment="1">
      <alignment horizontal="left" vertical="top"/>
    </xf>
    <xf numFmtId="0" fontId="81" fillId="0" borderId="6" xfId="0" applyFont="1" applyBorder="1" applyAlignment="1">
      <alignment horizontal="center" vertical="top"/>
    </xf>
    <xf numFmtId="0" fontId="81" fillId="0" borderId="19" xfId="0" applyFont="1" applyBorder="1" applyAlignment="1">
      <alignment horizontal="center" vertical="top"/>
    </xf>
    <xf numFmtId="0" fontId="81" fillId="0" borderId="20" xfId="0" applyFont="1" applyBorder="1" applyAlignment="1">
      <alignment horizontal="center" vertical="top"/>
    </xf>
    <xf numFmtId="9" fontId="81" fillId="0" borderId="6" xfId="0" applyNumberFormat="1" applyFont="1" applyBorder="1" applyAlignment="1">
      <alignment horizontal="center" vertical="top"/>
    </xf>
    <xf numFmtId="9" fontId="81" fillId="0" borderId="19" xfId="0" applyNumberFormat="1" applyFont="1" applyBorder="1" applyAlignment="1">
      <alignment horizontal="center" vertical="top"/>
    </xf>
    <xf numFmtId="9" fontId="81" fillId="0" borderId="20" xfId="0" applyNumberFormat="1" applyFont="1" applyBorder="1" applyAlignment="1">
      <alignment horizontal="center" vertical="top"/>
    </xf>
    <xf numFmtId="0" fontId="79" fillId="0" borderId="43" xfId="0" applyFont="1" applyBorder="1" applyAlignment="1">
      <alignment horizontal="left" vertical="top"/>
    </xf>
    <xf numFmtId="9" fontId="81" fillId="0" borderId="39" xfId="0" applyNumberFormat="1" applyFont="1" applyBorder="1" applyAlignment="1">
      <alignment horizontal="center" vertical="top"/>
    </xf>
    <xf numFmtId="9" fontId="81" fillId="0" borderId="30" xfId="0" applyNumberFormat="1" applyFont="1" applyBorder="1" applyAlignment="1">
      <alignment horizontal="center" vertical="top"/>
    </xf>
    <xf numFmtId="9" fontId="81" fillId="0" borderId="31"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Border="1" applyAlignment="1">
      <alignment horizontal="center" vertical="top"/>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0" xfId="3"/>
    <xf numFmtId="49" fontId="3" fillId="2" borderId="39" xfId="0" applyNumberFormat="1" applyFont="1" applyFill="1" applyBorder="1" applyAlignment="1">
      <alignment horizontal="center" vertical="top"/>
    </xf>
    <xf numFmtId="0" fontId="4" fillId="0" borderId="18" xfId="3" applyBorder="1"/>
    <xf numFmtId="49" fontId="3" fillId="2" borderId="59"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49" fontId="5" fillId="11" borderId="23" xfId="0" applyNumberFormat="1" applyFont="1" applyFill="1" applyBorder="1" applyAlignment="1">
      <alignment horizontal="righ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0" fontId="6" fillId="0" borderId="26" xfId="0" applyFont="1" applyBorder="1" applyAlignment="1">
      <alignment horizontal="center" vertical="top"/>
    </xf>
    <xf numFmtId="0" fontId="23" fillId="0" borderId="41" xfId="0" applyFont="1" applyBorder="1" applyAlignment="1">
      <alignment horizontal="left"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52" xfId="0" applyNumberFormat="1" applyFont="1" applyBorder="1" applyAlignment="1">
      <alignment horizontal="center" vertical="top"/>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0" fontId="4" fillId="0" borderId="70" xfId="0" applyFont="1" applyBorder="1" applyAlignment="1">
      <alignment vertical="top" wrapText="1"/>
    </xf>
    <xf numFmtId="0" fontId="4" fillId="0" borderId="60" xfId="0" applyFont="1" applyBorder="1" applyAlignment="1">
      <alignment vertical="top" wrapText="1"/>
    </xf>
    <xf numFmtId="2" fontId="33" fillId="6" borderId="29" xfId="0" applyNumberFormat="1" applyFont="1" applyFill="1" applyBorder="1" applyAlignment="1">
      <alignment horizontal="center" vertical="top"/>
    </xf>
    <xf numFmtId="2" fontId="38" fillId="11" borderId="19" xfId="0" applyNumberFormat="1" applyFont="1" applyFill="1" applyBorder="1" applyAlignment="1">
      <alignment horizontal="center" vertical="top"/>
    </xf>
    <xf numFmtId="2" fontId="38" fillId="0" borderId="55" xfId="0" applyNumberFormat="1" applyFont="1" applyBorder="1" applyAlignment="1">
      <alignment horizontal="center" vertical="top"/>
    </xf>
    <xf numFmtId="2" fontId="38" fillId="4" borderId="5" xfId="0" applyNumberFormat="1" applyFont="1" applyFill="1" applyBorder="1" applyAlignment="1">
      <alignment horizontal="center" vertical="top"/>
    </xf>
    <xf numFmtId="2" fontId="38" fillId="0" borderId="5" xfId="0" applyNumberFormat="1" applyFont="1" applyBorder="1" applyAlignment="1">
      <alignment horizontal="center" vertical="top"/>
    </xf>
    <xf numFmtId="2" fontId="38" fillId="0" borderId="50" xfId="0" applyNumberFormat="1" applyFont="1" applyBorder="1" applyAlignment="1">
      <alignment horizontal="center" vertical="top"/>
    </xf>
    <xf numFmtId="164" fontId="38" fillId="0" borderId="15" xfId="0" applyNumberFormat="1" applyFont="1" applyBorder="1" applyAlignment="1">
      <alignment horizontal="center" vertical="top"/>
    </xf>
    <xf numFmtId="164" fontId="38" fillId="0" borderId="14" xfId="0" applyNumberFormat="1" applyFont="1" applyBorder="1" applyAlignment="1">
      <alignment horizontal="center" vertical="top"/>
    </xf>
    <xf numFmtId="0" fontId="38" fillId="0" borderId="47" xfId="0" applyFont="1" applyBorder="1" applyAlignment="1">
      <alignment horizontal="center" vertical="top"/>
    </xf>
    <xf numFmtId="164" fontId="38" fillId="0" borderId="59" xfId="0" applyNumberFormat="1" applyFont="1" applyBorder="1" applyAlignment="1">
      <alignment horizontal="center" vertical="top"/>
    </xf>
    <xf numFmtId="164" fontId="38" fillId="0" borderId="36" xfId="0" applyNumberFormat="1" applyFont="1" applyBorder="1" applyAlignment="1">
      <alignment horizontal="center" vertical="top"/>
    </xf>
    <xf numFmtId="49" fontId="6" fillId="0" borderId="36" xfId="0" applyNumberFormat="1" applyFont="1" applyBorder="1" applyAlignment="1">
      <alignment horizontal="center" vertical="top"/>
    </xf>
    <xf numFmtId="164" fontId="38" fillId="0" borderId="54" xfId="0" applyNumberFormat="1" applyFont="1" applyBorder="1" applyAlignment="1">
      <alignment horizontal="center" vertical="top"/>
    </xf>
    <xf numFmtId="164" fontId="38" fillId="0" borderId="57" xfId="0" applyNumberFormat="1" applyFont="1" applyBorder="1" applyAlignment="1">
      <alignment horizontal="center" vertical="top"/>
    </xf>
    <xf numFmtId="164" fontId="5" fillId="0" borderId="16" xfId="0" applyNumberFormat="1" applyFont="1" applyBorder="1" applyAlignment="1">
      <alignment horizontal="center" vertical="top"/>
    </xf>
    <xf numFmtId="164" fontId="6" fillId="0" borderId="54" xfId="0" applyNumberFormat="1" applyFont="1" applyBorder="1" applyAlignment="1">
      <alignment horizontal="center" vertical="top"/>
    </xf>
    <xf numFmtId="164" fontId="38" fillId="0" borderId="35" xfId="0" applyNumberFormat="1" applyFont="1" applyBorder="1" applyAlignment="1">
      <alignment horizontal="center" vertical="top"/>
    </xf>
    <xf numFmtId="0" fontId="38" fillId="0" borderId="50" xfId="0" applyFont="1" applyBorder="1" applyAlignment="1">
      <alignment horizontal="center" vertical="top"/>
    </xf>
    <xf numFmtId="164" fontId="38" fillId="0" borderId="67" xfId="0" applyNumberFormat="1" applyFont="1" applyBorder="1" applyAlignment="1">
      <alignment horizontal="center" vertical="top"/>
    </xf>
    <xf numFmtId="0" fontId="38" fillId="0" borderId="66" xfId="0" applyFont="1" applyBorder="1" applyAlignment="1">
      <alignment horizontal="center" vertical="top"/>
    </xf>
    <xf numFmtId="164" fontId="38" fillId="0" borderId="66" xfId="0" applyNumberFormat="1" applyFont="1" applyBorder="1" applyAlignment="1">
      <alignment horizontal="center" vertical="center"/>
    </xf>
    <xf numFmtId="164" fontId="38" fillId="0" borderId="35" xfId="0" applyNumberFormat="1" applyFont="1" applyBorder="1" applyAlignment="1">
      <alignment horizontal="center" vertical="center"/>
    </xf>
    <xf numFmtId="0" fontId="38" fillId="0" borderId="5" xfId="0" applyFont="1" applyBorder="1" applyAlignment="1">
      <alignment horizontal="center" vertical="top"/>
    </xf>
    <xf numFmtId="164" fontId="38" fillId="11" borderId="76" xfId="0" applyNumberFormat="1" applyFont="1" applyFill="1" applyBorder="1" applyAlignment="1">
      <alignment horizontal="center" vertical="center"/>
    </xf>
    <xf numFmtId="164" fontId="38" fillId="11" borderId="14" xfId="0" applyNumberFormat="1" applyFont="1" applyFill="1" applyBorder="1" applyAlignment="1">
      <alignment horizontal="center" vertical="center"/>
    </xf>
    <xf numFmtId="164" fontId="4" fillId="11" borderId="19" xfId="0" applyNumberFormat="1" applyFont="1" applyFill="1" applyBorder="1" applyAlignment="1">
      <alignment horizontal="center" vertical="top"/>
    </xf>
    <xf numFmtId="0" fontId="2" fillId="11" borderId="15" xfId="0" applyFont="1" applyFill="1" applyBorder="1" applyAlignment="1">
      <alignment horizontal="left" vertical="top" wrapText="1"/>
    </xf>
    <xf numFmtId="0" fontId="4" fillId="11" borderId="14" xfId="0" applyFont="1" applyFill="1" applyBorder="1" applyAlignment="1">
      <alignment horizontal="center" vertical="top" wrapText="1"/>
    </xf>
    <xf numFmtId="164" fontId="4" fillId="11" borderId="14" xfId="0" applyNumberFormat="1" applyFont="1" applyFill="1" applyBorder="1" applyAlignment="1">
      <alignment horizontal="center" vertical="top"/>
    </xf>
    <xf numFmtId="0" fontId="2" fillId="11" borderId="71" xfId="0" applyFont="1" applyFill="1" applyBorder="1" applyAlignment="1">
      <alignment horizontal="left" vertical="top" wrapText="1"/>
    </xf>
    <xf numFmtId="0" fontId="31" fillId="11" borderId="19" xfId="0" applyFont="1" applyFill="1" applyBorder="1" applyAlignment="1">
      <alignment horizontal="center" vertical="top" wrapText="1"/>
    </xf>
    <xf numFmtId="164" fontId="31" fillId="11" borderId="19" xfId="0" applyNumberFormat="1" applyFont="1" applyFill="1" applyBorder="1" applyAlignment="1">
      <alignment horizontal="center" vertical="top"/>
    </xf>
    <xf numFmtId="0" fontId="39" fillId="0" borderId="30" xfId="0" applyFont="1" applyBorder="1" applyAlignment="1">
      <alignment horizontal="center" vertical="top"/>
    </xf>
    <xf numFmtId="164" fontId="39" fillId="0" borderId="30" xfId="0" applyNumberFormat="1" applyFont="1" applyBorder="1"/>
    <xf numFmtId="2" fontId="31" fillId="11" borderId="19" xfId="0" applyNumberFormat="1" applyFont="1" applyFill="1" applyBorder="1" applyAlignment="1">
      <alignment horizontal="center" vertical="top"/>
    </xf>
    <xf numFmtId="164" fontId="76" fillId="0" borderId="67" xfId="0" applyNumberFormat="1" applyFont="1" applyBorder="1" applyAlignment="1">
      <alignment vertical="top"/>
    </xf>
    <xf numFmtId="0" fontId="4" fillId="0" borderId="50" xfId="7" applyFont="1" applyBorder="1" applyAlignment="1">
      <alignment horizontal="center" vertical="top"/>
    </xf>
    <xf numFmtId="164" fontId="4" fillId="0" borderId="5" xfId="7" applyNumberFormat="1" applyFont="1" applyBorder="1" applyAlignment="1">
      <alignment vertical="top"/>
    </xf>
    <xf numFmtId="164" fontId="4" fillId="10" borderId="5" xfId="7" applyNumberFormat="1" applyFont="1" applyFill="1" applyBorder="1" applyAlignment="1">
      <alignment vertical="top" wrapText="1"/>
    </xf>
    <xf numFmtId="0" fontId="4" fillId="0" borderId="18" xfId="7" applyFont="1" applyBorder="1" applyAlignment="1">
      <alignment horizontal="center" vertical="top"/>
    </xf>
    <xf numFmtId="164" fontId="4" fillId="11" borderId="55" xfId="7" applyNumberFormat="1" applyFont="1" applyFill="1" applyBorder="1" applyAlignment="1">
      <alignment vertical="top"/>
    </xf>
    <xf numFmtId="164" fontId="4" fillId="0" borderId="37" xfId="7" applyNumberFormat="1" applyFont="1" applyBorder="1" applyAlignment="1">
      <alignment vertical="top"/>
    </xf>
    <xf numFmtId="164" fontId="4" fillId="10" borderId="74" xfId="7" applyNumberFormat="1" applyFont="1" applyFill="1" applyBorder="1" applyAlignment="1">
      <alignment vertical="top"/>
    </xf>
    <xf numFmtId="164" fontId="4" fillId="10" borderId="55" xfId="7" applyNumberFormat="1" applyFont="1" applyFill="1" applyBorder="1" applyAlignment="1">
      <alignment vertical="top" wrapText="1"/>
    </xf>
    <xf numFmtId="0" fontId="4" fillId="0" borderId="55" xfId="7" applyFont="1" applyBorder="1" applyAlignment="1">
      <alignment horizontal="center" vertical="top"/>
    </xf>
    <xf numFmtId="2" fontId="4" fillId="0" borderId="54" xfId="7" applyNumberFormat="1" applyFont="1" applyBorder="1" applyAlignment="1">
      <alignment vertical="top"/>
    </xf>
    <xf numFmtId="2" fontId="4" fillId="0" borderId="51" xfId="7" applyNumberFormat="1" applyFont="1" applyBorder="1" applyAlignment="1">
      <alignment vertical="top"/>
    </xf>
    <xf numFmtId="164" fontId="4" fillId="0" borderId="78" xfId="7" applyNumberFormat="1" applyFont="1" applyBorder="1" applyAlignment="1">
      <alignment vertical="top"/>
    </xf>
    <xf numFmtId="164" fontId="4" fillId="10" borderId="56" xfId="7" applyNumberFormat="1" applyFont="1" applyFill="1" applyBorder="1" applyAlignment="1">
      <alignment vertical="top"/>
    </xf>
    <xf numFmtId="164" fontId="4" fillId="10" borderId="51" xfId="7" applyNumberFormat="1" applyFont="1" applyFill="1" applyBorder="1" applyAlignment="1">
      <alignment vertical="top" wrapText="1"/>
    </xf>
    <xf numFmtId="0" fontId="4" fillId="10" borderId="54" xfId="7" applyFont="1" applyFill="1" applyBorder="1" applyAlignment="1">
      <alignment vertical="top" wrapText="1"/>
    </xf>
    <xf numFmtId="0" fontId="4" fillId="0" borderId="18" xfId="7" applyFont="1" applyBorder="1" applyAlignment="1">
      <alignment vertical="top"/>
    </xf>
    <xf numFmtId="164" fontId="4" fillId="0" borderId="59" xfId="7" applyNumberFormat="1" applyFont="1" applyBorder="1" applyAlignment="1">
      <alignment vertical="top"/>
    </xf>
    <xf numFmtId="164" fontId="4" fillId="0" borderId="18" xfId="7" applyNumberFormat="1" applyFont="1" applyBorder="1" applyAlignment="1">
      <alignment vertical="top"/>
    </xf>
    <xf numFmtId="164" fontId="4" fillId="0" borderId="28" xfId="7" applyNumberFormat="1" applyFont="1" applyBorder="1" applyAlignment="1">
      <alignment vertical="top"/>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2" fontId="2" fillId="0" borderId="57" xfId="7" applyNumberFormat="1" applyFont="1" applyBorder="1" applyAlignment="1">
      <alignment horizontal="center" vertical="top"/>
    </xf>
    <xf numFmtId="0" fontId="2" fillId="0" borderId="56" xfId="7" applyFont="1" applyBorder="1" applyAlignment="1">
      <alignment horizontal="center" vertical="top"/>
    </xf>
    <xf numFmtId="0" fontId="4" fillId="10" borderId="54" xfId="7" applyFont="1" applyFill="1" applyBorder="1" applyAlignment="1">
      <alignment horizontal="left" vertical="top" wrapText="1"/>
    </xf>
    <xf numFmtId="0" fontId="4" fillId="0" borderId="42" xfId="7" applyFont="1" applyBorder="1" applyAlignment="1">
      <alignment vertical="top"/>
    </xf>
    <xf numFmtId="164" fontId="4" fillId="0" borderId="44" xfId="7" applyNumberFormat="1" applyFont="1" applyBorder="1" applyAlignment="1">
      <alignment vertical="top"/>
    </xf>
    <xf numFmtId="164" fontId="4" fillId="0" borderId="42" xfId="7" applyNumberFormat="1" applyFont="1" applyBorder="1" applyAlignment="1">
      <alignment vertical="top"/>
    </xf>
    <xf numFmtId="164" fontId="4" fillId="0" borderId="41" xfId="7" applyNumberFormat="1" applyFont="1" applyBorder="1" applyAlignment="1">
      <alignment vertical="top"/>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 fontId="17" fillId="0" borderId="36" xfId="7" applyNumberFormat="1" applyFont="1" applyBorder="1" applyAlignment="1">
      <alignment horizontal="center" vertical="top" wrapText="1"/>
    </xf>
    <xf numFmtId="1" fontId="17" fillId="0" borderId="74" xfId="7" applyNumberFormat="1" applyFont="1" applyBorder="1" applyAlignment="1">
      <alignment horizontal="center" vertical="top" wrapText="1"/>
    </xf>
    <xf numFmtId="0" fontId="4" fillId="0" borderId="42" xfId="7" applyFont="1" applyBorder="1" applyAlignment="1">
      <alignment vertical="top" wrapText="1"/>
    </xf>
    <xf numFmtId="0" fontId="18" fillId="9" borderId="49" xfId="7" applyFont="1" applyFill="1" applyBorder="1" applyAlignment="1">
      <alignment horizontal="center" vertical="center"/>
    </xf>
    <xf numFmtId="164" fontId="3" fillId="9" borderId="23" xfId="7" applyNumberFormat="1" applyFont="1" applyFill="1" applyBorder="1" applyAlignment="1">
      <alignment horizontal="right" vertical="center"/>
    </xf>
    <xf numFmtId="0" fontId="4" fillId="10" borderId="39" xfId="7" applyFont="1" applyFill="1" applyBorder="1" applyAlignment="1">
      <alignment horizontal="center" vertical="top" wrapText="1"/>
    </xf>
    <xf numFmtId="0" fontId="2" fillId="0" borderId="30" xfId="7" applyFont="1" applyBorder="1" applyAlignment="1">
      <alignment horizontal="center" vertical="top" wrapText="1"/>
    </xf>
    <xf numFmtId="1" fontId="2" fillId="0" borderId="31" xfId="7" applyNumberFormat="1" applyFont="1" applyBorder="1" applyAlignment="1">
      <alignment horizontal="center" vertical="top" wrapText="1"/>
    </xf>
    <xf numFmtId="164" fontId="4" fillId="0" borderId="52" xfId="7" applyNumberFormat="1" applyFont="1" applyBorder="1" applyAlignment="1">
      <alignment horizontal="right" vertical="center"/>
    </xf>
    <xf numFmtId="164" fontId="4" fillId="0" borderId="5" xfId="7" applyNumberFormat="1" applyFont="1" applyBorder="1" applyAlignment="1">
      <alignment horizontal="right" vertical="center"/>
    </xf>
    <xf numFmtId="164" fontId="4" fillId="0" borderId="17" xfId="7" applyNumberFormat="1" applyFont="1" applyBorder="1" applyAlignment="1">
      <alignment horizontal="right" vertical="center"/>
    </xf>
    <xf numFmtId="164" fontId="4" fillId="0" borderId="25" xfId="7" applyNumberFormat="1" applyFont="1" applyBorder="1" applyAlignment="1">
      <alignment horizontal="right" vertical="center"/>
    </xf>
    <xf numFmtId="164" fontId="4" fillId="0" borderId="5" xfId="7" applyNumberFormat="1" applyFont="1" applyBorder="1" applyAlignment="1">
      <alignment horizontal="right" vertical="center" wrapText="1"/>
    </xf>
    <xf numFmtId="164" fontId="4" fillId="0" borderId="46" xfId="7" applyNumberFormat="1" applyFont="1" applyBorder="1" applyAlignment="1">
      <alignment horizontal="right" vertical="center"/>
    </xf>
    <xf numFmtId="0" fontId="4" fillId="0" borderId="55" xfId="7" applyFont="1" applyBorder="1" applyAlignment="1">
      <alignment horizontal="center" vertical="center" wrapText="1"/>
    </xf>
    <xf numFmtId="2" fontId="4" fillId="0" borderId="54" xfId="7" applyNumberFormat="1" applyFont="1" applyBorder="1" applyAlignment="1">
      <alignment horizontal="right" vertical="center"/>
    </xf>
    <xf numFmtId="2" fontId="4" fillId="0" borderId="51" xfId="7" applyNumberFormat="1" applyFont="1" applyBorder="1" applyAlignment="1">
      <alignment horizontal="right" vertical="center"/>
    </xf>
    <xf numFmtId="164" fontId="4" fillId="0" borderId="62" xfId="7" applyNumberFormat="1" applyFont="1" applyBorder="1" applyAlignment="1">
      <alignment horizontal="right" vertical="center"/>
    </xf>
    <xf numFmtId="164" fontId="4" fillId="0" borderId="70" xfId="7" applyNumberFormat="1" applyFont="1" applyBorder="1" applyAlignment="1">
      <alignment horizontal="right" vertical="center"/>
    </xf>
    <xf numFmtId="164" fontId="4" fillId="0" borderId="51" xfId="7" applyNumberFormat="1" applyFont="1" applyBorder="1" applyAlignment="1">
      <alignment horizontal="right" vertical="center" wrapText="1"/>
    </xf>
    <xf numFmtId="164" fontId="4" fillId="0" borderId="69" xfId="7" applyNumberFormat="1" applyFont="1" applyBorder="1" applyAlignment="1">
      <alignment horizontal="right" vertical="center"/>
    </xf>
    <xf numFmtId="0" fontId="4" fillId="0" borderId="51" xfId="7" applyFont="1" applyBorder="1" applyAlignment="1">
      <alignment vertical="top" wrapText="1"/>
    </xf>
    <xf numFmtId="164" fontId="4" fillId="0" borderId="18" xfId="7" applyNumberFormat="1" applyFont="1" applyBorder="1" applyAlignment="1">
      <alignment horizontal="right" vertical="center"/>
    </xf>
    <xf numFmtId="164" fontId="4" fillId="0" borderId="7" xfId="7" applyNumberFormat="1" applyFont="1" applyBorder="1" applyAlignment="1">
      <alignment horizontal="right" vertical="center"/>
    </xf>
    <xf numFmtId="164" fontId="4" fillId="0" borderId="18" xfId="7" applyNumberFormat="1" applyFont="1" applyBorder="1" applyAlignment="1">
      <alignment horizontal="right" vertical="center" wrapText="1"/>
    </xf>
    <xf numFmtId="164" fontId="4" fillId="0" borderId="47" xfId="7" applyNumberFormat="1" applyFont="1" applyBorder="1" applyAlignment="1">
      <alignment horizontal="right" vertical="center"/>
    </xf>
    <xf numFmtId="0" fontId="4" fillId="0" borderId="78" xfId="7" applyFont="1" applyBorder="1" applyAlignment="1">
      <alignment vertical="center" wrapText="1"/>
    </xf>
    <xf numFmtId="0" fontId="2" fillId="0" borderId="9" xfId="7" applyFont="1" applyBorder="1" applyAlignment="1">
      <alignment horizontal="center" vertical="center" wrapText="1"/>
    </xf>
    <xf numFmtId="1" fontId="2" fillId="0" borderId="11" xfId="7" applyNumberFormat="1" applyFont="1" applyBorder="1" applyAlignment="1">
      <alignment horizontal="center" vertical="center" wrapText="1"/>
    </xf>
    <xf numFmtId="164" fontId="4" fillId="0" borderId="42" xfId="7" applyNumberFormat="1" applyFont="1" applyBorder="1" applyAlignment="1">
      <alignment horizontal="right" vertical="center" wrapText="1"/>
    </xf>
    <xf numFmtId="49" fontId="3" fillId="0" borderId="40" xfId="7" applyNumberFormat="1" applyFont="1" applyBorder="1" applyAlignment="1">
      <alignment vertical="top"/>
    </xf>
    <xf numFmtId="0" fontId="3" fillId="0" borderId="42" xfId="7" applyFont="1" applyBorder="1" applyAlignment="1">
      <alignment vertical="top" wrapText="1"/>
    </xf>
    <xf numFmtId="0" fontId="3" fillId="9" borderId="32" xfId="7" applyFont="1" applyFill="1" applyBorder="1" applyAlignment="1">
      <alignment horizontal="center" vertical="center"/>
    </xf>
    <xf numFmtId="164" fontId="3" fillId="9" borderId="22" xfId="7" applyNumberFormat="1" applyFont="1" applyFill="1" applyBorder="1" applyAlignment="1">
      <alignment horizontal="right" vertical="center"/>
    </xf>
    <xf numFmtId="0" fontId="4" fillId="0" borderId="29" xfId="7" applyFont="1" applyBorder="1" applyAlignment="1">
      <alignment vertical="top" wrapText="1"/>
    </xf>
    <xf numFmtId="0" fontId="4" fillId="0" borderId="1" xfId="7" applyFont="1" applyBorder="1" applyAlignment="1">
      <alignment vertical="top" wrapText="1"/>
    </xf>
    <xf numFmtId="1" fontId="4" fillId="0" borderId="2" xfId="7" applyNumberFormat="1" applyFont="1" applyBorder="1" applyAlignment="1">
      <alignment vertical="top" wrapText="1"/>
    </xf>
    <xf numFmtId="164" fontId="3" fillId="8" borderId="44"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18" borderId="67" xfId="7" applyNumberFormat="1" applyFont="1" applyFill="1" applyBorder="1" applyAlignment="1">
      <alignment horizontal="center" vertical="top"/>
    </xf>
    <xf numFmtId="49" fontId="3" fillId="18" borderId="67" xfId="7" applyNumberFormat="1" applyFont="1" applyFill="1" applyBorder="1" applyAlignment="1">
      <alignment horizontal="left" vertical="top"/>
    </xf>
    <xf numFmtId="49" fontId="3" fillId="18" borderId="75" xfId="7" applyNumberFormat="1" applyFont="1" applyFill="1" applyBorder="1" applyAlignment="1">
      <alignment horizontal="left" vertical="top"/>
    </xf>
    <xf numFmtId="49" fontId="4" fillId="18" borderId="23" xfId="7" applyNumberFormat="1" applyFont="1" applyFill="1" applyBorder="1" applyAlignment="1">
      <alignment horizontal="left" vertical="top" wrapText="1"/>
    </xf>
    <xf numFmtId="49" fontId="2" fillId="18" borderId="22" xfId="7" applyNumberFormat="1" applyFont="1" applyFill="1" applyBorder="1" applyAlignment="1">
      <alignment horizontal="left" vertical="top"/>
    </xf>
    <xf numFmtId="49" fontId="2" fillId="18" borderId="60" xfId="7" applyNumberFormat="1" applyFont="1" applyFill="1" applyBorder="1" applyAlignment="1">
      <alignment horizontal="left" vertical="top"/>
    </xf>
    <xf numFmtId="49" fontId="3" fillId="18" borderId="43" xfId="7" applyNumberFormat="1" applyFont="1" applyFill="1" applyBorder="1" applyAlignment="1">
      <alignment horizontal="center" vertical="top"/>
    </xf>
    <xf numFmtId="49" fontId="3" fillId="18" borderId="43" xfId="7" applyNumberFormat="1" applyFont="1" applyFill="1" applyBorder="1" applyAlignment="1">
      <alignment horizontal="left" vertical="top"/>
    </xf>
    <xf numFmtId="49" fontId="3" fillId="18" borderId="45" xfId="7" applyNumberFormat="1" applyFont="1" applyFill="1" applyBorder="1" applyAlignment="1">
      <alignment horizontal="left" vertical="top"/>
    </xf>
    <xf numFmtId="49" fontId="4" fillId="18" borderId="3" xfId="7" applyNumberFormat="1" applyFont="1" applyFill="1" applyBorder="1" applyAlignment="1">
      <alignment horizontal="left" vertical="top"/>
    </xf>
    <xf numFmtId="49" fontId="2" fillId="18" borderId="4" xfId="7" applyNumberFormat="1" applyFont="1" applyFill="1" applyBorder="1" applyAlignment="1">
      <alignment horizontal="left" vertical="top"/>
    </xf>
    <xf numFmtId="0" fontId="4" fillId="0" borderId="5" xfId="7" applyFont="1" applyBorder="1" applyAlignment="1">
      <alignment horizontal="center" vertical="center"/>
    </xf>
    <xf numFmtId="164" fontId="4" fillId="0" borderId="15" xfId="7" applyNumberFormat="1" applyFont="1" applyBorder="1" applyAlignment="1">
      <alignment horizontal="center" vertical="center"/>
    </xf>
    <xf numFmtId="164" fontId="4" fillId="0" borderId="76" xfId="7" applyNumberFormat="1" applyFont="1" applyBorder="1" applyAlignment="1">
      <alignment horizontal="center" vertical="center"/>
    </xf>
    <xf numFmtId="164" fontId="3" fillId="0" borderId="14"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10" borderId="5" xfId="7" applyNumberFormat="1" applyFont="1" applyFill="1" applyBorder="1" applyAlignment="1">
      <alignment horizontal="center" vertical="center"/>
    </xf>
    <xf numFmtId="164" fontId="4" fillId="0" borderId="5" xfId="7" applyNumberFormat="1" applyFont="1" applyBorder="1" applyAlignment="1">
      <alignment horizontal="center" vertical="center"/>
    </xf>
    <xf numFmtId="0" fontId="4" fillId="0" borderId="44" xfId="7" applyFont="1" applyBorder="1" applyAlignment="1">
      <alignment horizontal="center" vertical="center"/>
    </xf>
    <xf numFmtId="2" fontId="4" fillId="0" borderId="71" xfId="7" applyNumberFormat="1" applyFont="1" applyBorder="1" applyAlignment="1">
      <alignment horizontal="center" vertical="center"/>
    </xf>
    <xf numFmtId="2" fontId="4" fillId="0" borderId="28" xfId="7" applyNumberFormat="1" applyFont="1" applyBorder="1" applyAlignment="1">
      <alignment horizontal="center" vertical="center"/>
    </xf>
    <xf numFmtId="164" fontId="3" fillId="0" borderId="19" xfId="7" applyNumberFormat="1" applyFont="1" applyBorder="1" applyAlignment="1">
      <alignment horizontal="center" vertical="center"/>
    </xf>
    <xf numFmtId="164" fontId="4" fillId="0" borderId="7" xfId="7" applyNumberFormat="1" applyFont="1" applyBorder="1" applyAlignment="1">
      <alignment horizontal="center" vertical="center"/>
    </xf>
    <xf numFmtId="164" fontId="4" fillId="10" borderId="18" xfId="7" applyNumberFormat="1" applyFont="1" applyFill="1" applyBorder="1" applyAlignment="1">
      <alignment horizontal="center" vertical="center"/>
    </xf>
    <xf numFmtId="164" fontId="4" fillId="0" borderId="0" xfId="7" applyNumberFormat="1" applyFont="1" applyAlignment="1">
      <alignment horizontal="center" vertical="center"/>
    </xf>
    <xf numFmtId="0" fontId="18" fillId="9" borderId="32" xfId="7" applyFont="1" applyFill="1" applyBorder="1" applyAlignment="1">
      <alignment horizontal="center" vertical="top"/>
    </xf>
    <xf numFmtId="164" fontId="3" fillId="9" borderId="3" xfId="7" applyNumberFormat="1" applyFont="1" applyFill="1" applyBorder="1" applyAlignment="1">
      <alignment horizontal="center" vertical="top"/>
    </xf>
    <xf numFmtId="164" fontId="4" fillId="0" borderId="71" xfId="7" applyNumberFormat="1" applyFont="1" applyBorder="1" applyAlignment="1">
      <alignment horizontal="center" vertical="center"/>
    </xf>
    <xf numFmtId="164" fontId="4" fillId="0" borderId="68" xfId="7" applyNumberFormat="1" applyFont="1" applyBorder="1" applyAlignment="1">
      <alignment vertical="top"/>
    </xf>
    <xf numFmtId="164" fontId="4" fillId="0" borderId="55" xfId="7" applyNumberFormat="1" applyFont="1" applyBorder="1" applyAlignment="1">
      <alignment vertical="top"/>
    </xf>
    <xf numFmtId="0" fontId="4" fillId="0" borderId="5" xfId="7" applyFont="1" applyBorder="1" applyAlignment="1">
      <alignment horizontal="center" vertical="top"/>
    </xf>
    <xf numFmtId="164" fontId="4" fillId="11" borderId="71" xfId="7" applyNumberFormat="1" applyFont="1" applyFill="1" applyBorder="1" applyAlignment="1">
      <alignment horizontal="center" vertical="center"/>
    </xf>
    <xf numFmtId="164" fontId="4" fillId="11" borderId="57" xfId="7" applyNumberFormat="1" applyFont="1" applyFill="1" applyBorder="1" applyAlignment="1">
      <alignment horizontal="center" vertical="center"/>
    </xf>
    <xf numFmtId="164" fontId="3" fillId="0" borderId="57" xfId="7" applyNumberFormat="1" applyFont="1" applyBorder="1" applyAlignment="1">
      <alignment horizontal="center" vertical="center"/>
    </xf>
    <xf numFmtId="164" fontId="4" fillId="0" borderId="70" xfId="7" applyNumberFormat="1" applyFont="1" applyBorder="1" applyAlignment="1">
      <alignment horizontal="center" vertical="center"/>
    </xf>
    <xf numFmtId="164" fontId="4" fillId="0" borderId="54" xfId="7" applyNumberFormat="1" applyFont="1" applyBorder="1" applyAlignment="1">
      <alignment horizontal="center" vertical="center"/>
    </xf>
    <xf numFmtId="164" fontId="4" fillId="0" borderId="51" xfId="7" applyNumberFormat="1" applyFont="1" applyBorder="1" applyAlignment="1">
      <alignment horizontal="center" vertical="center"/>
    </xf>
    <xf numFmtId="0" fontId="4" fillId="0" borderId="51" xfId="7" applyFont="1" applyBorder="1" applyAlignment="1">
      <alignment horizontal="center" vertical="top"/>
    </xf>
    <xf numFmtId="2" fontId="4" fillId="0" borderId="71" xfId="7" applyNumberFormat="1" applyFont="1" applyBorder="1" applyAlignment="1">
      <alignment horizontal="center" vertical="top" wrapText="1"/>
    </xf>
    <xf numFmtId="2" fontId="4" fillId="0" borderId="57" xfId="7" applyNumberFormat="1" applyFont="1" applyBorder="1" applyAlignment="1">
      <alignment vertical="top"/>
    </xf>
    <xf numFmtId="2" fontId="3" fillId="0" borderId="57" xfId="7" applyNumberFormat="1" applyFont="1" applyBorder="1" applyAlignment="1">
      <alignment vertical="top"/>
    </xf>
    <xf numFmtId="2" fontId="4" fillId="0" borderId="70" xfId="7" applyNumberFormat="1" applyFont="1" applyBorder="1" applyAlignment="1">
      <alignment vertical="top"/>
    </xf>
    <xf numFmtId="164" fontId="4" fillId="0" borderId="51" xfId="7" applyNumberFormat="1" applyFont="1" applyBorder="1" applyAlignment="1">
      <alignment vertical="top"/>
    </xf>
    <xf numFmtId="0" fontId="4" fillId="0" borderId="54" xfId="7" applyFont="1" applyBorder="1" applyAlignment="1">
      <alignment horizontal="left" vertical="top" wrapText="1"/>
    </xf>
    <xf numFmtId="164" fontId="2" fillId="0" borderId="57" xfId="7" applyNumberFormat="1" applyFont="1" applyBorder="1" applyAlignment="1">
      <alignment horizontal="center" vertical="center" wrapText="1"/>
    </xf>
    <xf numFmtId="164" fontId="2" fillId="0" borderId="69" xfId="7" applyNumberFormat="1" applyFont="1" applyBorder="1" applyAlignment="1">
      <alignment horizontal="center" vertical="center" wrapText="1"/>
    </xf>
    <xf numFmtId="164" fontId="4" fillId="0" borderId="57" xfId="7" applyNumberFormat="1" applyFont="1" applyBorder="1" applyAlignment="1">
      <alignment vertical="top"/>
    </xf>
    <xf numFmtId="164" fontId="3" fillId="0" borderId="57" xfId="7" applyNumberFormat="1" applyFont="1" applyBorder="1" applyAlignment="1">
      <alignment vertical="top"/>
    </xf>
    <xf numFmtId="164" fontId="4" fillId="0" borderId="70" xfId="7" applyNumberFormat="1" applyFont="1" applyBorder="1" applyAlignment="1">
      <alignment vertical="top"/>
    </xf>
    <xf numFmtId="164" fontId="4" fillId="0" borderId="54" xfId="7" applyNumberFormat="1" applyFont="1" applyBorder="1" applyAlignment="1">
      <alignment vertical="top"/>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0" fontId="4" fillId="0" borderId="71" xfId="7" applyFont="1" applyBorder="1" applyAlignment="1">
      <alignment horizontal="left" vertical="center" wrapText="1"/>
    </xf>
    <xf numFmtId="164" fontId="2" fillId="0" borderId="19" xfId="7" applyNumberFormat="1" applyFont="1" applyBorder="1" applyAlignment="1">
      <alignment horizontal="center" vertical="center" wrapText="1"/>
    </xf>
    <xf numFmtId="164" fontId="2" fillId="0" borderId="47" xfId="7" applyNumberFormat="1" applyFont="1" applyBorder="1" applyAlignment="1">
      <alignment horizontal="center" vertical="center" wrapText="1"/>
    </xf>
    <xf numFmtId="0" fontId="4" fillId="0" borderId="61" xfId="7" applyFont="1" applyBorder="1" applyAlignment="1">
      <alignment horizontal="left" vertical="top" wrapText="1"/>
    </xf>
    <xf numFmtId="1" fontId="2" fillId="0" borderId="56" xfId="7" applyNumberFormat="1" applyFont="1" applyBorder="1" applyAlignment="1">
      <alignment horizontal="center" vertical="center" wrapText="1"/>
    </xf>
    <xf numFmtId="1" fontId="2" fillId="0" borderId="47" xfId="7" applyNumberFormat="1" applyFont="1" applyBorder="1" applyAlignment="1">
      <alignment horizontal="center" vertical="center" wrapText="1"/>
    </xf>
    <xf numFmtId="0" fontId="2" fillId="0" borderId="57" xfId="7" applyFont="1" applyBorder="1" applyAlignment="1">
      <alignment horizontal="center" vertical="center"/>
    </xf>
    <xf numFmtId="0" fontId="2" fillId="0" borderId="56" xfId="7" applyFont="1" applyBorder="1" applyAlignment="1">
      <alignment horizontal="center" vertical="center"/>
    </xf>
    <xf numFmtId="0" fontId="4" fillId="0" borderId="5" xfId="7" applyFont="1" applyBorder="1" applyAlignment="1">
      <alignment horizontal="left" vertical="center" wrapText="1"/>
    </xf>
    <xf numFmtId="0" fontId="4" fillId="0" borderId="57" xfId="7" applyFont="1" applyBorder="1" applyAlignment="1">
      <alignment horizontal="center" vertical="center"/>
    </xf>
    <xf numFmtId="0" fontId="4" fillId="0" borderId="56" xfId="7" applyFont="1" applyBorder="1" applyAlignment="1">
      <alignment horizontal="center" vertical="center"/>
    </xf>
    <xf numFmtId="0" fontId="4" fillId="0" borderId="12" xfId="7" applyFont="1" applyBorder="1" applyAlignment="1">
      <alignment vertical="top" wrapText="1"/>
    </xf>
    <xf numFmtId="0" fontId="4" fillId="0" borderId="44" xfId="7" applyFont="1" applyBorder="1" applyAlignment="1">
      <alignment horizontal="left" vertical="top" wrapText="1"/>
    </xf>
    <xf numFmtId="1" fontId="4" fillId="0" borderId="30" xfId="7" applyNumberFormat="1" applyFont="1" applyBorder="1" applyAlignment="1">
      <alignment horizontal="center" vertical="center" wrapText="1"/>
    </xf>
    <xf numFmtId="0" fontId="4" fillId="0" borderId="30" xfId="7" applyFont="1" applyBorder="1" applyAlignment="1">
      <alignment horizontal="center" vertical="center" wrapText="1"/>
    </xf>
    <xf numFmtId="1" fontId="4" fillId="0" borderId="31" xfId="7" applyNumberFormat="1" applyFont="1" applyBorder="1" applyAlignment="1">
      <alignment horizontal="center" vertical="center" wrapText="1"/>
    </xf>
    <xf numFmtId="0" fontId="4" fillId="0" borderId="55" xfId="7" applyFont="1" applyBorder="1" applyAlignment="1">
      <alignment vertical="center" wrapText="1"/>
    </xf>
    <xf numFmtId="0" fontId="4" fillId="0" borderId="15" xfId="7" applyFont="1" applyBorder="1" applyAlignment="1">
      <alignment horizontal="left" vertical="top" wrapText="1"/>
    </xf>
    <xf numFmtId="1" fontId="4" fillId="0" borderId="14" xfId="7" applyNumberFormat="1" applyFont="1" applyBorder="1" applyAlignment="1">
      <alignment horizontal="center" vertical="top" wrapText="1"/>
    </xf>
    <xf numFmtId="0" fontId="4" fillId="0" borderId="14" xfId="7" applyFont="1" applyBorder="1" applyAlignment="1">
      <alignment horizontal="center" vertical="top" wrapText="1"/>
    </xf>
    <xf numFmtId="1" fontId="4" fillId="0" borderId="16" xfId="7" applyNumberFormat="1" applyFont="1" applyBorder="1" applyAlignment="1">
      <alignment horizontal="center" vertical="top" wrapText="1"/>
    </xf>
    <xf numFmtId="0" fontId="4" fillId="0" borderId="68" xfId="7" applyFont="1" applyBorder="1" applyAlignment="1">
      <alignment vertical="top" wrapText="1"/>
    </xf>
    <xf numFmtId="0" fontId="6" fillId="0" borderId="70" xfId="7" applyFont="1" applyBorder="1" applyAlignment="1">
      <alignment horizontal="center" vertical="top"/>
    </xf>
    <xf numFmtId="0" fontId="6" fillId="0" borderId="56" xfId="7" applyFont="1" applyBorder="1" applyAlignment="1">
      <alignment horizontal="center" vertical="top"/>
    </xf>
    <xf numFmtId="164" fontId="4" fillId="0" borderId="79" xfId="7" applyNumberFormat="1" applyFont="1" applyBorder="1" applyAlignment="1">
      <alignment vertical="top"/>
    </xf>
    <xf numFmtId="164" fontId="4" fillId="0" borderId="9" xfId="7" applyNumberFormat="1" applyFont="1" applyBorder="1" applyAlignment="1">
      <alignment vertical="top"/>
    </xf>
    <xf numFmtId="164" fontId="3" fillId="0" borderId="9" xfId="7" applyNumberFormat="1" applyFont="1" applyBorder="1" applyAlignment="1">
      <alignment vertical="top"/>
    </xf>
    <xf numFmtId="164" fontId="4" fillId="0" borderId="72" xfId="7" applyNumberFormat="1" applyFont="1" applyBorder="1" applyAlignment="1">
      <alignment vertical="top"/>
    </xf>
    <xf numFmtId="164" fontId="4" fillId="0" borderId="73" xfId="7" applyNumberFormat="1" applyFont="1" applyBorder="1" applyAlignment="1">
      <alignment vertical="top"/>
    </xf>
    <xf numFmtId="164" fontId="4" fillId="0" borderId="8" xfId="7" applyNumberFormat="1" applyFont="1" applyBorder="1" applyAlignment="1">
      <alignment vertical="top"/>
    </xf>
    <xf numFmtId="0" fontId="4" fillId="0" borderId="59" xfId="7" applyFont="1" applyBorder="1" applyAlignment="1">
      <alignment vertical="top" wrapText="1"/>
    </xf>
    <xf numFmtId="164" fontId="4" fillId="0" borderId="53" xfId="7" applyNumberFormat="1" applyFont="1" applyBorder="1" applyAlignment="1">
      <alignment vertical="top"/>
    </xf>
    <xf numFmtId="164" fontId="4" fillId="0" borderId="12" xfId="7" applyNumberFormat="1" applyFont="1" applyBorder="1" applyAlignment="1">
      <alignment vertical="top"/>
    </xf>
    <xf numFmtId="0" fontId="4" fillId="0" borderId="13" xfId="7" applyFont="1" applyBorder="1" applyAlignment="1">
      <alignment horizontal="left" vertical="top" wrapText="1"/>
    </xf>
    <xf numFmtId="1" fontId="4" fillId="0" borderId="30" xfId="7" applyNumberFormat="1" applyFont="1" applyBorder="1" applyAlignment="1">
      <alignment horizontal="center" vertical="top" wrapText="1"/>
    </xf>
    <xf numFmtId="0" fontId="4" fillId="0" borderId="30" xfId="7" applyFont="1" applyBorder="1" applyAlignment="1">
      <alignment horizontal="center" vertical="top" wrapText="1"/>
    </xf>
    <xf numFmtId="1" fontId="4" fillId="0" borderId="31" xfId="7" applyNumberFormat="1" applyFont="1" applyBorder="1" applyAlignment="1">
      <alignment horizontal="center" vertical="top" wrapText="1"/>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11" borderId="15" xfId="7" applyNumberFormat="1" applyFont="1" applyFill="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11" borderId="25" xfId="7" applyNumberFormat="1" applyFont="1" applyFill="1" applyBorder="1" applyAlignment="1">
      <alignment horizontal="center" vertical="top"/>
    </xf>
    <xf numFmtId="164" fontId="6" fillId="4" borderId="5"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11" borderId="61" xfId="7" applyNumberFormat="1" applyFont="1" applyFill="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11" borderId="70" xfId="7" applyNumberFormat="1" applyFont="1" applyFill="1" applyBorder="1" applyAlignment="1">
      <alignment horizontal="center" vertical="top"/>
    </xf>
    <xf numFmtId="164" fontId="6" fillId="4" borderId="51" xfId="7" applyNumberFormat="1" applyFont="1" applyFill="1" applyBorder="1" applyAlignment="1">
      <alignment horizontal="center" vertical="top"/>
    </xf>
    <xf numFmtId="164" fontId="6" fillId="0" borderId="51" xfId="7" applyNumberFormat="1" applyFont="1" applyBorder="1" applyAlignment="1">
      <alignment horizontal="center" vertical="top"/>
    </xf>
    <xf numFmtId="0" fontId="17" fillId="0" borderId="51" xfId="7" applyFont="1" applyBorder="1" applyAlignment="1">
      <alignment horizontal="center" vertical="top"/>
    </xf>
    <xf numFmtId="164" fontId="5" fillId="0" borderId="57" xfId="7" applyNumberFormat="1" applyFont="1" applyBorder="1" applyAlignment="1">
      <alignment horizontal="center" vertical="top"/>
    </xf>
    <xf numFmtId="0" fontId="17" fillId="0" borderId="18" xfId="7"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11" borderId="7" xfId="7" applyNumberFormat="1" applyFont="1" applyFill="1" applyBorder="1" applyAlignment="1">
      <alignment horizontal="center" vertical="top"/>
    </xf>
    <xf numFmtId="164" fontId="6" fillId="4" borderId="18" xfId="7" applyNumberFormat="1" applyFont="1" applyFill="1" applyBorder="1" applyAlignment="1">
      <alignment horizontal="center" vertical="top"/>
    </xf>
    <xf numFmtId="164" fontId="6" fillId="0" borderId="18" xfId="7" applyNumberFormat="1" applyFont="1" applyBorder="1" applyAlignment="1">
      <alignment horizontal="center" vertical="top"/>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18" fillId="22"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4" fontId="5" fillId="0" borderId="14" xfId="7" applyNumberFormat="1" applyFont="1" applyBorder="1" applyAlignment="1">
      <alignment horizontal="center" vertical="top"/>
    </xf>
    <xf numFmtId="164"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164" fontId="5" fillId="0" borderId="79" xfId="7" applyNumberFormat="1" applyFont="1" applyBorder="1" applyAlignment="1">
      <alignment horizontal="center" vertical="top"/>
    </xf>
    <xf numFmtId="164" fontId="5" fillId="0" borderId="9" xfId="7" applyNumberFormat="1" applyFont="1" applyBorder="1" applyAlignment="1">
      <alignment horizontal="center" vertical="top"/>
    </xf>
    <xf numFmtId="164" fontId="5" fillId="0" borderId="11" xfId="7" applyNumberFormat="1" applyFont="1" applyBorder="1" applyAlignment="1">
      <alignment horizontal="center" vertical="top"/>
    </xf>
    <xf numFmtId="49" fontId="17" fillId="0" borderId="67" xfId="7" applyNumberFormat="1" applyFont="1" applyBorder="1" applyAlignment="1">
      <alignment horizontal="center" vertical="top"/>
    </xf>
    <xf numFmtId="49" fontId="17" fillId="0" borderId="43" xfId="7" applyNumberFormat="1" applyFont="1" applyBorder="1" applyAlignment="1">
      <alignment horizontal="center" vertical="top"/>
    </xf>
    <xf numFmtId="164" fontId="5" fillId="0" borderId="29" xfId="7" applyNumberFormat="1" applyFont="1" applyBorder="1" applyAlignment="1">
      <alignment horizontal="center" vertical="top"/>
    </xf>
    <xf numFmtId="164" fontId="5" fillId="0" borderId="1" xfId="7" applyNumberFormat="1" applyFont="1" applyBorder="1" applyAlignment="1">
      <alignment horizontal="center" vertical="top"/>
    </xf>
    <xf numFmtId="164" fontId="5" fillId="0" borderId="2" xfId="7" applyNumberFormat="1" applyFont="1" applyBorder="1" applyAlignment="1">
      <alignment horizontal="center" vertical="top"/>
    </xf>
    <xf numFmtId="49" fontId="5" fillId="0" borderId="41" xfId="7" applyNumberFormat="1" applyFont="1" applyBorder="1" applyAlignment="1">
      <alignment horizontal="center" vertical="top" wrapText="1"/>
    </xf>
    <xf numFmtId="49" fontId="5" fillId="11" borderId="41" xfId="7" applyNumberFormat="1" applyFont="1" applyFill="1" applyBorder="1" applyAlignment="1">
      <alignment horizontal="center" vertical="top" wrapText="1"/>
    </xf>
    <xf numFmtId="164" fontId="5" fillId="0" borderId="37" xfId="7" applyNumberFormat="1" applyFont="1" applyBorder="1" applyAlignment="1">
      <alignment horizontal="center" vertical="top"/>
    </xf>
    <xf numFmtId="164" fontId="5" fillId="0" borderId="36" xfId="7" applyNumberFormat="1" applyFont="1" applyBorder="1" applyAlignment="1">
      <alignment horizontal="center" vertical="top"/>
    </xf>
    <xf numFmtId="164" fontId="5" fillId="0" borderId="74" xfId="7" applyNumberFormat="1" applyFont="1" applyBorder="1" applyAlignment="1">
      <alignment horizontal="center" vertical="top"/>
    </xf>
    <xf numFmtId="0" fontId="4" fillId="0" borderId="28" xfId="7" applyFont="1" applyBorder="1" applyAlignment="1">
      <alignment horizontal="center" vertical="top" wrapText="1"/>
    </xf>
    <xf numFmtId="49" fontId="5" fillId="11" borderId="49" xfId="7" applyNumberFormat="1" applyFont="1" applyFill="1" applyBorder="1" applyAlignment="1">
      <alignment vertical="top" wrapText="1"/>
    </xf>
    <xf numFmtId="49" fontId="5" fillId="0" borderId="33" xfId="7" applyNumberFormat="1" applyFont="1" applyBorder="1" applyAlignment="1">
      <alignment horizontal="center" vertical="top" wrapText="1"/>
    </xf>
    <xf numFmtId="0" fontId="4" fillId="11" borderId="33" xfId="7" applyFont="1" applyFill="1" applyBorder="1" applyAlignment="1">
      <alignment horizontal="center" vertical="top" wrapText="1"/>
    </xf>
    <xf numFmtId="49" fontId="5" fillId="0" borderId="60" xfId="7" applyNumberFormat="1" applyFont="1" applyBorder="1" applyAlignment="1">
      <alignment vertical="top"/>
    </xf>
    <xf numFmtId="0" fontId="4" fillId="0" borderId="49" xfId="7" applyFont="1" applyBorder="1" applyAlignment="1">
      <alignment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0" fontId="4" fillId="0" borderId="33" xfId="7" applyFont="1" applyBorder="1" applyAlignment="1">
      <alignment horizontal="center" vertical="top" wrapText="1"/>
    </xf>
    <xf numFmtId="0" fontId="4" fillId="0" borderId="49" xfId="7" applyFont="1" applyBorder="1" applyAlignment="1">
      <alignment vertical="top" wrapText="1"/>
    </xf>
    <xf numFmtId="1" fontId="4" fillId="0" borderId="49" xfId="7" applyNumberFormat="1" applyFont="1" applyBorder="1" applyAlignment="1">
      <alignment horizontal="center" vertical="center" wrapText="1"/>
    </xf>
    <xf numFmtId="49" fontId="5" fillId="11" borderId="50" xfId="7" applyNumberFormat="1" applyFont="1" applyFill="1" applyBorder="1" applyAlignment="1">
      <alignment vertical="top" wrapText="1"/>
    </xf>
    <xf numFmtId="0" fontId="4" fillId="11" borderId="65" xfId="7" applyFont="1" applyFill="1" applyBorder="1" applyAlignment="1">
      <alignment horizontal="center" vertical="top" wrapText="1"/>
    </xf>
    <xf numFmtId="49" fontId="5" fillId="0" borderId="27" xfId="7" applyNumberFormat="1" applyFont="1" applyBorder="1" applyAlignment="1">
      <alignment vertical="top"/>
    </xf>
    <xf numFmtId="0" fontId="4" fillId="0" borderId="50" xfId="7" applyFont="1" applyBorder="1" applyAlignment="1">
      <alignment vertical="top" wrapText="1"/>
    </xf>
    <xf numFmtId="49" fontId="17" fillId="0" borderId="66" xfId="7" applyNumberFormat="1" applyFont="1" applyBorder="1" applyAlignment="1">
      <alignment horizontal="center" vertical="top"/>
    </xf>
    <xf numFmtId="0" fontId="4" fillId="0" borderId="50" xfId="7" applyFont="1" applyBorder="1" applyAlignment="1">
      <alignment vertical="center" wrapText="1"/>
    </xf>
    <xf numFmtId="164" fontId="5" fillId="0" borderId="65" xfId="7" applyNumberFormat="1" applyFont="1" applyBorder="1" applyAlignment="1">
      <alignment horizontal="center" vertical="top"/>
    </xf>
    <xf numFmtId="164" fontId="5" fillId="0" borderId="26" xfId="7" applyNumberFormat="1" applyFont="1" applyBorder="1" applyAlignment="1">
      <alignment horizontal="center" vertical="top"/>
    </xf>
    <xf numFmtId="164" fontId="5" fillId="0" borderId="27" xfId="7" applyNumberFormat="1" applyFont="1" applyBorder="1" applyAlignment="1">
      <alignment horizontal="center" vertical="top"/>
    </xf>
    <xf numFmtId="49" fontId="17" fillId="0" borderId="23" xfId="7" applyNumberFormat="1" applyFont="1" applyBorder="1" applyAlignment="1">
      <alignment horizontal="center" vertical="top"/>
    </xf>
    <xf numFmtId="49" fontId="2" fillId="0" borderId="49" xfId="7" applyNumberFormat="1" applyFont="1" applyBorder="1" applyAlignment="1">
      <alignment horizontal="center" vertical="top"/>
    </xf>
    <xf numFmtId="0" fontId="4" fillId="0" borderId="49" xfId="7" applyFont="1" applyBorder="1" applyAlignment="1">
      <alignment vertical="center" wrapText="1"/>
    </xf>
    <xf numFmtId="164" fontId="5" fillId="0" borderId="33" xfId="7" applyNumberFormat="1" applyFont="1" applyBorder="1" applyAlignment="1">
      <alignment horizontal="center" vertical="top"/>
    </xf>
    <xf numFmtId="164" fontId="5" fillId="0" borderId="4" xfId="7" applyNumberFormat="1" applyFont="1" applyBorder="1" applyAlignment="1">
      <alignment horizontal="center" vertical="top"/>
    </xf>
    <xf numFmtId="164" fontId="5" fillId="0" borderId="60" xfId="7" applyNumberFormat="1" applyFont="1" applyBorder="1" applyAlignment="1">
      <alignment horizontal="center" vertical="top"/>
    </xf>
    <xf numFmtId="49" fontId="5" fillId="0" borderId="49" xfId="7" applyNumberFormat="1" applyFont="1" applyBorder="1" applyAlignment="1">
      <alignment vertical="top" wrapText="1"/>
    </xf>
    <xf numFmtId="49" fontId="5" fillId="0" borderId="23" xfId="7" applyNumberFormat="1" applyFont="1" applyBorder="1" applyAlignment="1">
      <alignment horizontal="center" vertical="top"/>
    </xf>
    <xf numFmtId="164" fontId="4" fillId="0" borderId="23" xfId="7" applyNumberFormat="1" applyFont="1" applyBorder="1" applyAlignment="1">
      <alignment horizontal="center" vertical="center" wrapText="1"/>
    </xf>
    <xf numFmtId="164" fontId="4" fillId="0" borderId="24" xfId="7" applyNumberFormat="1" applyFont="1" applyBorder="1" applyAlignment="1">
      <alignment horizontal="center" vertical="center" wrapText="1"/>
    </xf>
    <xf numFmtId="49" fontId="5" fillId="11" borderId="43" xfId="7" applyNumberFormat="1" applyFont="1" applyFill="1" applyBorder="1" applyAlignment="1">
      <alignment vertical="top" wrapText="1"/>
    </xf>
    <xf numFmtId="49" fontId="5" fillId="0" borderId="42" xfId="7" applyNumberFormat="1" applyFont="1" applyBorder="1" applyAlignment="1">
      <alignment vertical="top" wrapText="1"/>
    </xf>
    <xf numFmtId="49" fontId="5" fillId="0" borderId="45" xfId="7" applyNumberFormat="1" applyFont="1" applyBorder="1" applyAlignment="1">
      <alignment horizontal="center" vertical="top"/>
    </xf>
    <xf numFmtId="49" fontId="17" fillId="0" borderId="42" xfId="7" applyNumberFormat="1" applyFont="1" applyBorder="1" applyAlignment="1">
      <alignment horizontal="center" vertical="top"/>
    </xf>
    <xf numFmtId="164" fontId="5" fillId="0" borderId="41" xfId="7" applyNumberFormat="1" applyFont="1" applyBorder="1" applyAlignment="1">
      <alignment horizontal="center" vertical="top"/>
    </xf>
    <xf numFmtId="164" fontId="5" fillId="0" borderId="43" xfId="7" applyNumberFormat="1" applyFont="1" applyBorder="1" applyAlignment="1">
      <alignment horizontal="center" vertical="top"/>
    </xf>
    <xf numFmtId="164" fontId="4" fillId="11" borderId="42" xfId="7" applyNumberFormat="1" applyFont="1" applyFill="1" applyBorder="1" applyAlignment="1">
      <alignment horizontal="center" vertical="center" wrapText="1"/>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0" fontId="4" fillId="0" borderId="49" xfId="7" applyFont="1" applyBorder="1" applyAlignment="1">
      <alignment horizontal="left" vertical="top" wrapText="1"/>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166" fontId="4" fillId="0" borderId="65" xfId="33" applyNumberFormat="1" applyFont="1" applyFill="1" applyBorder="1" applyAlignment="1">
      <alignment horizontal="center" vertical="center"/>
    </xf>
    <xf numFmtId="166" fontId="3" fillId="0" borderId="26"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1" fontId="4" fillId="0" borderId="49" xfId="7" applyNumberFormat="1" applyFont="1" applyBorder="1" applyAlignment="1">
      <alignment vertical="top" wrapText="1"/>
    </xf>
    <xf numFmtId="0" fontId="18" fillId="22" borderId="49" xfId="7" applyFont="1" applyFill="1" applyBorder="1" applyAlignment="1">
      <alignment horizontal="center" vertical="center"/>
    </xf>
    <xf numFmtId="166" fontId="3" fillId="22" borderId="4" xfId="33" applyNumberFormat="1" applyFont="1" applyFill="1" applyBorder="1" applyAlignment="1">
      <alignment horizontal="center" vertical="top"/>
    </xf>
    <xf numFmtId="166" fontId="3" fillId="22" borderId="4" xfId="33" applyNumberFormat="1" applyFont="1" applyFill="1" applyBorder="1" applyAlignment="1">
      <alignment horizontal="center" vertical="center"/>
    </xf>
    <xf numFmtId="166" fontId="3" fillId="22" borderId="60" xfId="33" applyNumberFormat="1" applyFont="1" applyFill="1" applyBorder="1" applyAlignment="1">
      <alignment horizontal="center" vertical="center"/>
    </xf>
    <xf numFmtId="0" fontId="6" fillId="0" borderId="18" xfId="7" applyFont="1" applyBorder="1" applyAlignment="1">
      <alignment horizontal="center" vertical="center"/>
    </xf>
    <xf numFmtId="43" fontId="6" fillId="0" borderId="28" xfId="33" applyFont="1" applyFill="1" applyBorder="1" applyAlignment="1">
      <alignment horizontal="center" vertical="center"/>
    </xf>
    <xf numFmtId="169" fontId="6" fillId="0" borderId="28" xfId="33" applyNumberFormat="1" applyFont="1" applyFill="1" applyBorder="1" applyAlignment="1">
      <alignment horizontal="center" vertical="center"/>
    </xf>
    <xf numFmtId="167" fontId="6" fillId="0" borderId="19" xfId="33" applyNumberFormat="1" applyFont="1" applyFill="1" applyBorder="1" applyAlignment="1">
      <alignment horizontal="center" vertical="center"/>
    </xf>
    <xf numFmtId="43" fontId="6" fillId="0" borderId="19" xfId="33" applyFont="1" applyFill="1" applyBorder="1" applyAlignment="1">
      <alignment horizontal="center" vertical="center"/>
    </xf>
    <xf numFmtId="167" fontId="5" fillId="0" borderId="19" xfId="33" applyNumberFormat="1" applyFont="1" applyFill="1" applyBorder="1" applyAlignment="1">
      <alignment horizontal="center" vertical="center"/>
    </xf>
    <xf numFmtId="167" fontId="6" fillId="0" borderId="20" xfId="33" applyNumberFormat="1"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0" fontId="5" fillId="22" borderId="49" xfId="7"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166" fontId="6" fillId="0" borderId="28" xfId="33" applyNumberFormat="1" applyFont="1" applyFill="1" applyBorder="1" applyAlignment="1">
      <alignment horizontal="center" vertical="center"/>
    </xf>
    <xf numFmtId="166" fontId="5" fillId="0" borderId="19" xfId="33" applyNumberFormat="1" applyFont="1" applyFill="1" applyBorder="1" applyAlignment="1">
      <alignment horizontal="center" vertical="center"/>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166" fontId="5" fillId="22" borderId="4" xfId="33" applyNumberFormat="1" applyFont="1" applyFill="1" applyBorder="1" applyAlignment="1">
      <alignment horizontal="center" vertical="center"/>
    </xf>
    <xf numFmtId="49" fontId="3" fillId="0" borderId="67" xfId="7" applyNumberFormat="1" applyFont="1" applyBorder="1" applyAlignment="1">
      <alignment horizontal="center" vertical="top"/>
    </xf>
    <xf numFmtId="0" fontId="6" fillId="0" borderId="18" xfId="7" applyFont="1" applyBorder="1" applyAlignment="1">
      <alignment horizontal="center" vertical="top"/>
    </xf>
    <xf numFmtId="166" fontId="6" fillId="11" borderId="15" xfId="33" applyNumberFormat="1" applyFont="1" applyFill="1" applyBorder="1" applyAlignment="1">
      <alignment horizontal="center" vertical="top"/>
    </xf>
    <xf numFmtId="166" fontId="5" fillId="11" borderId="14" xfId="33" applyNumberFormat="1" applyFont="1" applyFill="1" applyBorder="1" applyAlignment="1">
      <alignment horizontal="center" vertical="top" wrapText="1"/>
    </xf>
    <xf numFmtId="166" fontId="6" fillId="11" borderId="16" xfId="33" applyNumberFormat="1" applyFont="1" applyFill="1" applyBorder="1" applyAlignment="1">
      <alignment horizontal="center" vertical="top"/>
    </xf>
    <xf numFmtId="166" fontId="2" fillId="10" borderId="5" xfId="33" applyNumberFormat="1" applyFont="1" applyFill="1" applyBorder="1" applyAlignment="1">
      <alignment vertical="top"/>
    </xf>
    <xf numFmtId="166" fontId="2" fillId="0" borderId="5" xfId="33" applyNumberFormat="1" applyFont="1" applyFill="1" applyBorder="1" applyAlignment="1">
      <alignment vertical="top"/>
    </xf>
    <xf numFmtId="49" fontId="3" fillId="0" borderId="0" xfId="7" applyNumberFormat="1" applyFont="1" applyAlignment="1">
      <alignment horizontal="center" vertical="top"/>
    </xf>
    <xf numFmtId="0" fontId="6" fillId="0" borderId="55" xfId="7" applyFont="1" applyBorder="1" applyAlignment="1">
      <alignment horizontal="center" vertical="top"/>
    </xf>
    <xf numFmtId="168" fontId="6" fillId="0" borderId="71" xfId="33" applyNumberFormat="1" applyFont="1" applyFill="1" applyBorder="1" applyAlignment="1">
      <alignment horizontal="center" vertical="top"/>
    </xf>
    <xf numFmtId="168" fontId="6" fillId="0" borderId="36" xfId="33" applyNumberFormat="1" applyFont="1" applyFill="1" applyBorder="1" applyAlignment="1">
      <alignment horizontal="center" vertical="top"/>
    </xf>
    <xf numFmtId="168" fontId="5" fillId="0" borderId="36" xfId="33" applyNumberFormat="1" applyFont="1" applyFill="1" applyBorder="1" applyAlignment="1">
      <alignment horizontal="center" vertical="top" wrapText="1"/>
    </xf>
    <xf numFmtId="168" fontId="6" fillId="0" borderId="74" xfId="33" applyNumberFormat="1" applyFont="1" applyFill="1" applyBorder="1" applyAlignment="1">
      <alignment horizontal="center" vertical="top"/>
    </xf>
    <xf numFmtId="168" fontId="6" fillId="10" borderId="55" xfId="33" applyNumberFormat="1" applyFont="1" applyFill="1" applyBorder="1" applyAlignment="1">
      <alignment vertical="top"/>
    </xf>
    <xf numFmtId="168" fontId="6" fillId="0" borderId="55" xfId="33" applyNumberFormat="1" applyFont="1" applyFill="1" applyBorder="1" applyAlignment="1">
      <alignment vertical="top"/>
    </xf>
    <xf numFmtId="43" fontId="6" fillId="0" borderId="61" xfId="33" applyFont="1" applyFill="1" applyBorder="1" applyAlignment="1">
      <alignment vertical="top"/>
    </xf>
    <xf numFmtId="43" fontId="2" fillId="0" borderId="57" xfId="33" applyFont="1" applyFill="1" applyBorder="1" applyAlignment="1">
      <alignment horizontal="center" vertical="top"/>
    </xf>
    <xf numFmtId="167" fontId="5" fillId="0" borderId="57" xfId="33" applyNumberFormat="1" applyFont="1" applyFill="1" applyBorder="1" applyAlignment="1">
      <alignment horizontal="center" vertical="top" wrapText="1"/>
    </xf>
    <xf numFmtId="167" fontId="6" fillId="0" borderId="56" xfId="33" applyNumberFormat="1" applyFont="1" applyFill="1" applyBorder="1" applyAlignment="1">
      <alignment horizontal="center" vertical="top"/>
    </xf>
    <xf numFmtId="167" fontId="6" fillId="10" borderId="51" xfId="33" applyNumberFormat="1" applyFont="1" applyFill="1" applyBorder="1" applyAlignment="1">
      <alignment vertical="top"/>
    </xf>
    <xf numFmtId="167" fontId="6" fillId="0" borderId="51" xfId="33" applyNumberFormat="1" applyFont="1" applyFill="1" applyBorder="1" applyAlignment="1">
      <alignment vertical="top"/>
    </xf>
    <xf numFmtId="0" fontId="4" fillId="0" borderId="54" xfId="7" applyFont="1" applyBorder="1" applyAlignment="1">
      <alignment horizontal="left" vertical="center" wrapText="1"/>
    </xf>
    <xf numFmtId="164" fontId="4" fillId="0" borderId="10" xfId="7" applyNumberFormat="1" applyFont="1" applyBorder="1" applyAlignment="1">
      <alignment vertical="top"/>
    </xf>
    <xf numFmtId="164" fontId="4" fillId="0" borderId="9" xfId="7" applyNumberFormat="1" applyFont="1" applyBorder="1" applyAlignment="1">
      <alignment horizontal="center" vertical="top"/>
    </xf>
    <xf numFmtId="164" fontId="3" fillId="0" borderId="9" xfId="7" applyNumberFormat="1" applyFont="1" applyBorder="1" applyAlignment="1">
      <alignment horizontal="center" vertical="top" wrapText="1"/>
    </xf>
    <xf numFmtId="164" fontId="4" fillId="0" borderId="11" xfId="7" applyNumberFormat="1" applyFont="1" applyBorder="1" applyAlignment="1">
      <alignment horizontal="center" vertical="top"/>
    </xf>
    <xf numFmtId="164" fontId="4" fillId="10" borderId="8" xfId="7" applyNumberFormat="1" applyFont="1" applyFill="1" applyBorder="1" applyAlignment="1">
      <alignment vertical="top"/>
    </xf>
    <xf numFmtId="164" fontId="4" fillId="0" borderId="71" xfId="7" applyNumberFormat="1" applyFont="1" applyBorder="1" applyAlignment="1">
      <alignment vertical="top"/>
    </xf>
    <xf numFmtId="164" fontId="4" fillId="0" borderId="36" xfId="7" applyNumberFormat="1" applyFont="1" applyBorder="1" applyAlignment="1">
      <alignment horizontal="center" vertical="top"/>
    </xf>
    <xf numFmtId="164" fontId="3" fillId="0" borderId="36" xfId="7" applyNumberFormat="1" applyFont="1" applyBorder="1" applyAlignment="1">
      <alignment horizontal="center" vertical="top" wrapText="1"/>
    </xf>
    <xf numFmtId="164" fontId="4" fillId="0" borderId="74" xfId="7" applyNumberFormat="1" applyFont="1" applyBorder="1" applyAlignment="1">
      <alignment horizontal="center" vertical="top"/>
    </xf>
    <xf numFmtId="164" fontId="4" fillId="10" borderId="55" xfId="7" applyNumberFormat="1" applyFont="1" applyFill="1" applyBorder="1" applyAlignment="1">
      <alignment vertical="top"/>
    </xf>
    <xf numFmtId="164" fontId="4" fillId="0" borderId="6" xfId="7" applyNumberFormat="1" applyFont="1" applyBorder="1" applyAlignment="1">
      <alignment vertical="top"/>
    </xf>
    <xf numFmtId="164" fontId="4" fillId="0" borderId="19" xfId="7" applyNumberFormat="1" applyFont="1" applyBorder="1" applyAlignment="1">
      <alignment horizontal="center" vertical="top"/>
    </xf>
    <xf numFmtId="164" fontId="3" fillId="0" borderId="19" xfId="7" applyNumberFormat="1" applyFont="1" applyBorder="1" applyAlignment="1">
      <alignment horizontal="center" vertical="top" wrapText="1"/>
    </xf>
    <xf numFmtId="164" fontId="4" fillId="0" borderId="20" xfId="7" applyNumberFormat="1" applyFont="1" applyBorder="1" applyAlignment="1">
      <alignment horizontal="center" vertical="top"/>
    </xf>
    <xf numFmtId="164" fontId="4" fillId="10" borderId="18" xfId="7" applyNumberFormat="1" applyFont="1" applyFill="1" applyBorder="1" applyAlignment="1">
      <alignment vertical="top"/>
    </xf>
    <xf numFmtId="0" fontId="4" fillId="0" borderId="68" xfId="7" applyFont="1" applyBorder="1" applyAlignment="1">
      <alignment horizontal="left" vertical="center" wrapText="1"/>
    </xf>
    <xf numFmtId="1" fontId="2" fillId="0" borderId="36" xfId="7" applyNumberFormat="1" applyFont="1" applyBorder="1" applyAlignment="1">
      <alignment horizontal="center" vertical="center" wrapText="1"/>
    </xf>
    <xf numFmtId="0" fontId="2" fillId="0" borderId="36" xfId="7" applyFont="1" applyBorder="1" applyAlignment="1">
      <alignment horizontal="center" vertical="center" wrapText="1"/>
    </xf>
    <xf numFmtId="1" fontId="2" fillId="0" borderId="64" xfId="7" applyNumberFormat="1" applyFont="1" applyBorder="1" applyAlignment="1">
      <alignment horizontal="center" vertical="center" wrapText="1"/>
    </xf>
    <xf numFmtId="0" fontId="2" fillId="0" borderId="56" xfId="7" applyFont="1" applyBorder="1" applyAlignment="1">
      <alignment horizontal="center" vertical="top" wrapText="1"/>
    </xf>
    <xf numFmtId="0" fontId="4" fillId="0" borderId="59" xfId="7" applyFont="1" applyBorder="1" applyAlignment="1">
      <alignment horizontal="left" vertical="center" wrapText="1"/>
    </xf>
    <xf numFmtId="164"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0" fontId="4" fillId="0" borderId="61" xfId="7" applyFont="1" applyBorder="1" applyAlignment="1">
      <alignment horizontal="left" vertical="center"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4" fontId="4" fillId="0" borderId="7" xfId="7" applyNumberFormat="1" applyFont="1" applyBorder="1" applyAlignment="1">
      <alignment horizontal="center" vertical="top"/>
    </xf>
    <xf numFmtId="0" fontId="4" fillId="0" borderId="8" xfId="7" applyFont="1" applyBorder="1" applyAlignment="1">
      <alignment vertical="top"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3" xfId="7" applyNumberFormat="1" applyFont="1" applyBorder="1" applyAlignment="1">
      <alignment horizontal="center" vertical="top"/>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164" fontId="4" fillId="0" borderId="14" xfId="7" applyNumberFormat="1" applyFont="1" applyBorder="1" applyAlignment="1">
      <alignment horizontal="center" vertical="top"/>
    </xf>
    <xf numFmtId="164" fontId="3" fillId="0" borderId="76" xfId="7" applyNumberFormat="1" applyFont="1" applyBorder="1" applyAlignment="1">
      <alignment horizontal="center" vertical="top"/>
    </xf>
    <xf numFmtId="164" fontId="4" fillId="0" borderId="25" xfId="7" applyNumberFormat="1" applyFont="1" applyBorder="1" applyAlignment="1">
      <alignment horizontal="center" vertical="top"/>
    </xf>
    <xf numFmtId="164" fontId="4" fillId="0" borderId="5" xfId="7" applyNumberFormat="1" applyFont="1" applyBorder="1" applyAlignment="1">
      <alignment horizontal="center" vertical="top"/>
    </xf>
    <xf numFmtId="164" fontId="4" fillId="0" borderId="18" xfId="7" applyNumberFormat="1" applyFont="1" applyBorder="1" applyAlignment="1">
      <alignment horizontal="center" vertical="top"/>
    </xf>
    <xf numFmtId="2" fontId="3" fillId="9" borderId="34"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49" fontId="3" fillId="0" borderId="67" xfId="7" applyNumberFormat="1" applyFont="1" applyBorder="1" applyAlignment="1">
      <alignment horizontal="left" vertical="top"/>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164" fontId="4" fillId="0" borderId="32" xfId="7" applyNumberFormat="1" applyFont="1" applyBorder="1" applyAlignment="1">
      <alignment horizontal="center" vertical="top"/>
    </xf>
    <xf numFmtId="164" fontId="3" fillId="0" borderId="4" xfId="7" applyNumberFormat="1" applyFont="1" applyBorder="1" applyAlignment="1">
      <alignment horizontal="center" vertical="top"/>
    </xf>
    <xf numFmtId="164" fontId="4" fillId="0" borderId="22" xfId="7" applyNumberFormat="1" applyFont="1" applyBorder="1" applyAlignment="1">
      <alignment horizontal="center" vertical="top"/>
    </xf>
    <xf numFmtId="164" fontId="4" fillId="0" borderId="49" xfId="7" applyNumberFormat="1" applyFont="1" applyBorder="1" applyAlignment="1">
      <alignment horizontal="center" vertical="top"/>
    </xf>
    <xf numFmtId="0" fontId="4" fillId="0" borderId="42" xfId="7" applyFont="1" applyBorder="1" applyAlignment="1">
      <alignment vertical="center" wrapText="1"/>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0" fontId="4" fillId="0" borderId="46" xfId="7" applyFont="1" applyBorder="1" applyAlignment="1">
      <alignment horizontal="center" vertical="top"/>
    </xf>
    <xf numFmtId="164" fontId="4" fillId="0" borderId="52" xfId="7" applyNumberFormat="1" applyFont="1" applyBorder="1" applyAlignment="1">
      <alignment horizontal="center" vertical="top"/>
    </xf>
    <xf numFmtId="0" fontId="4" fillId="0" borderId="76" xfId="7" applyFont="1" applyBorder="1" applyAlignment="1">
      <alignment vertical="top" wrapText="1"/>
    </xf>
    <xf numFmtId="0" fontId="2" fillId="0" borderId="16" xfId="7" applyFont="1" applyBorder="1" applyAlignment="1">
      <alignment horizontal="center" vertical="top" wrapText="1"/>
    </xf>
    <xf numFmtId="164" fontId="4" fillId="0" borderId="0" xfId="7" applyNumberFormat="1" applyFont="1" applyAlignment="1">
      <alignment horizontal="center" vertical="top"/>
    </xf>
    <xf numFmtId="0" fontId="4" fillId="0" borderId="78" xfId="7" applyFont="1" applyBorder="1" applyAlignment="1">
      <alignment vertical="top" wrapText="1"/>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6" xfId="7" applyFont="1" applyBorder="1" applyAlignment="1">
      <alignment horizontal="center" vertical="center"/>
    </xf>
    <xf numFmtId="164" fontId="4" fillId="0" borderId="52" xfId="7" applyNumberFormat="1" applyFont="1" applyBorder="1" applyAlignment="1">
      <alignment horizontal="center" vertical="center"/>
    </xf>
    <xf numFmtId="0" fontId="4" fillId="10" borderId="50" xfId="7" applyFont="1" applyFill="1" applyBorder="1" applyAlignment="1">
      <alignment horizontal="center" vertical="top"/>
    </xf>
    <xf numFmtId="164" fontId="4" fillId="0" borderId="67" xfId="7" applyNumberFormat="1" applyFont="1" applyBorder="1" applyAlignment="1">
      <alignment horizontal="center" vertical="top"/>
    </xf>
    <xf numFmtId="164" fontId="4" fillId="0" borderId="35" xfId="7" applyNumberFormat="1" applyFont="1" applyBorder="1" applyAlignment="1">
      <alignment horizontal="center" vertical="top"/>
    </xf>
    <xf numFmtId="164" fontId="3" fillId="0" borderId="35" xfId="7" applyNumberFormat="1" applyFont="1" applyBorder="1" applyAlignment="1">
      <alignment horizontal="center" vertical="top"/>
    </xf>
    <xf numFmtId="164" fontId="3" fillId="9" borderId="32"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0" fontId="3" fillId="10" borderId="50" xfId="7" applyFont="1" applyFill="1" applyBorder="1" applyAlignment="1">
      <alignment vertical="center" wrapText="1"/>
    </xf>
    <xf numFmtId="164" fontId="4" fillId="11" borderId="52" xfId="7" applyNumberFormat="1" applyFont="1" applyFill="1" applyBorder="1" applyAlignment="1">
      <alignment horizontal="center" vertical="top"/>
    </xf>
    <xf numFmtId="164" fontId="4" fillId="11" borderId="5" xfId="7" applyNumberFormat="1" applyFont="1" applyFill="1" applyBorder="1" applyAlignment="1">
      <alignment horizontal="center" vertical="top"/>
    </xf>
    <xf numFmtId="164" fontId="4" fillId="11" borderId="17" xfId="7" applyNumberFormat="1" applyFont="1" applyFill="1" applyBorder="1" applyAlignment="1">
      <alignment vertical="top"/>
    </xf>
    <xf numFmtId="0" fontId="4" fillId="0" borderId="46" xfId="7" applyFont="1" applyBorder="1" applyAlignment="1">
      <alignment horizontal="left" vertical="center" wrapText="1"/>
    </xf>
    <xf numFmtId="49" fontId="4" fillId="0" borderId="14" xfId="7" applyNumberFormat="1" applyFont="1" applyBorder="1" applyAlignment="1">
      <alignment horizontal="center" vertical="center" wrapText="1"/>
    </xf>
    <xf numFmtId="0" fontId="4" fillId="0" borderId="51" xfId="7" applyFont="1" applyBorder="1" applyAlignment="1">
      <alignment wrapText="1"/>
    </xf>
    <xf numFmtId="164" fontId="4" fillId="0" borderId="62" xfId="7" applyNumberFormat="1" applyFont="1" applyBorder="1" applyAlignment="1">
      <alignment vertical="top"/>
    </xf>
    <xf numFmtId="0" fontId="4" fillId="10" borderId="69" xfId="7" applyFont="1" applyFill="1" applyBorder="1" applyAlignment="1">
      <alignment horizontal="left"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164" fontId="4" fillId="0" borderId="58" xfId="7" applyNumberFormat="1" applyFont="1" applyBorder="1" applyAlignment="1">
      <alignment vertical="top"/>
    </xf>
    <xf numFmtId="0" fontId="4" fillId="10" borderId="64" xfId="7" applyFont="1" applyFill="1" applyBorder="1" applyAlignment="1">
      <alignment horizontal="left" vertical="center" wrapText="1"/>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0" fontId="4" fillId="10" borderId="51" xfId="7" applyFont="1" applyFill="1" applyBorder="1" applyAlignment="1">
      <alignment horizontal="left" vertical="center" wrapText="1"/>
    </xf>
    <xf numFmtId="0" fontId="4" fillId="0" borderId="64" xfId="7" applyFont="1" applyBorder="1" applyAlignment="1">
      <alignment horizontal="left" vertical="center" wrapText="1"/>
    </xf>
    <xf numFmtId="0" fontId="4" fillId="0" borderId="51" xfId="7" applyFont="1" applyBorder="1" applyAlignment="1">
      <alignment horizontal="left" vertical="center" wrapText="1"/>
    </xf>
    <xf numFmtId="164" fontId="4" fillId="0" borderId="0" xfId="7" applyNumberFormat="1" applyFont="1" applyAlignment="1">
      <alignment vertical="top"/>
    </xf>
    <xf numFmtId="0" fontId="4" fillId="0" borderId="69" xfId="7" applyFont="1" applyBorder="1" applyAlignment="1">
      <alignment vertical="center" wrapText="1"/>
    </xf>
    <xf numFmtId="0" fontId="4" fillId="0" borderId="51" xfId="7" applyFont="1" applyBorder="1" applyAlignment="1">
      <alignment vertical="center" wrapText="1"/>
    </xf>
    <xf numFmtId="0" fontId="4" fillId="0" borderId="64" xfId="7" applyFont="1" applyBorder="1" applyAlignment="1">
      <alignment vertical="center" wrapText="1"/>
    </xf>
    <xf numFmtId="0" fontId="4" fillId="0" borderId="54" xfId="7" applyFont="1" applyBorder="1" applyAlignment="1">
      <alignment vertical="center" wrapText="1"/>
    </xf>
    <xf numFmtId="49" fontId="4" fillId="0" borderId="54" xfId="7" applyNumberFormat="1" applyFont="1" applyBorder="1" applyAlignment="1">
      <alignment horizontal="center" vertical="center" wrapText="1"/>
    </xf>
    <xf numFmtId="0" fontId="4" fillId="10" borderId="18" xfId="7" applyFont="1" applyFill="1" applyBorder="1" applyAlignment="1">
      <alignment horizontal="left" vertical="center" wrapText="1"/>
    </xf>
    <xf numFmtId="164" fontId="4" fillId="0" borderId="42" xfId="7" applyNumberFormat="1" applyFont="1" applyBorder="1" applyAlignment="1">
      <alignment horizontal="center" vertical="top"/>
    </xf>
    <xf numFmtId="49" fontId="4" fillId="0" borderId="59" xfId="7" applyNumberFormat="1" applyFont="1" applyBorder="1" applyAlignment="1">
      <alignment horizontal="center" vertical="center" wrapText="1"/>
    </xf>
    <xf numFmtId="49" fontId="4" fillId="0" borderId="19" xfId="7" applyNumberFormat="1" applyFont="1" applyBorder="1" applyAlignment="1">
      <alignment horizontal="center" vertical="center" wrapText="1"/>
    </xf>
    <xf numFmtId="1" fontId="4" fillId="0" borderId="20" xfId="7" applyNumberFormat="1" applyFont="1" applyBorder="1" applyAlignment="1">
      <alignment horizontal="center" vertical="center" wrapText="1"/>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2" fontId="24" fillId="0" borderId="0" xfId="0" applyNumberFormat="1" applyFont="1" applyAlignment="1">
      <alignment vertical="top"/>
    </xf>
    <xf numFmtId="164" fontId="38" fillId="0" borderId="16" xfId="0" applyNumberFormat="1" applyFont="1" applyBorder="1" applyAlignment="1">
      <alignment horizontal="center" vertical="top"/>
    </xf>
    <xf numFmtId="0" fontId="38" fillId="11" borderId="5" xfId="0" applyFont="1" applyFill="1" applyBorder="1" applyAlignment="1">
      <alignment horizontal="center" vertical="top"/>
    </xf>
    <xf numFmtId="0" fontId="38" fillId="0" borderId="8" xfId="0" applyFont="1" applyBorder="1" applyAlignment="1">
      <alignment horizontal="center" vertical="top" wrapText="1"/>
    </xf>
    <xf numFmtId="164" fontId="38" fillId="11" borderId="79" xfId="0" applyNumberFormat="1" applyFont="1" applyFill="1" applyBorder="1" applyAlignment="1">
      <alignment horizontal="center" vertical="center"/>
    </xf>
    <xf numFmtId="164" fontId="38" fillId="11" borderId="9" xfId="0" applyNumberFormat="1" applyFont="1" applyFill="1" applyBorder="1" applyAlignment="1">
      <alignment horizontal="center" vertical="center"/>
    </xf>
    <xf numFmtId="164" fontId="38" fillId="11" borderId="25" xfId="0" applyNumberFormat="1" applyFont="1" applyFill="1" applyBorder="1" applyAlignment="1">
      <alignment horizontal="center" vertical="center"/>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4" fontId="6" fillId="0" borderId="36" xfId="0" applyNumberFormat="1" applyFont="1" applyBorder="1" applyAlignment="1">
      <alignment horizontal="center" vertical="top"/>
    </xf>
    <xf numFmtId="164" fontId="6"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4"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164" fontId="6" fillId="0" borderId="28" xfId="0" applyNumberFormat="1" applyFont="1" applyBorder="1" applyAlignment="1">
      <alignment horizontal="center" vertical="center"/>
    </xf>
    <xf numFmtId="0" fontId="2" fillId="0" borderId="41" xfId="0" applyFont="1" applyBorder="1" applyAlignment="1">
      <alignment horizontal="center" vertical="top" wrapText="1"/>
    </xf>
    <xf numFmtId="164" fontId="6" fillId="11" borderId="32" xfId="0" applyNumberFormat="1" applyFont="1" applyFill="1" applyBorder="1" applyAlignment="1">
      <alignment horizontal="center" vertical="top"/>
    </xf>
    <xf numFmtId="2" fontId="49"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25" borderId="49" xfId="0" applyNumberFormat="1" applyFont="1" applyFill="1" applyBorder="1" applyAlignment="1">
      <alignment horizontal="center" vertical="top"/>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2" fontId="82" fillId="0" borderId="0" xfId="0" applyNumberFormat="1" applyFont="1" applyAlignment="1">
      <alignment vertical="top"/>
    </xf>
    <xf numFmtId="164" fontId="38" fillId="0" borderId="76" xfId="0" applyNumberFormat="1" applyFont="1" applyBorder="1" applyAlignment="1">
      <alignment horizontal="center" vertical="top"/>
    </xf>
    <xf numFmtId="49" fontId="26"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19"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2" xfId="0" applyFont="1" applyBorder="1" applyAlignment="1">
      <alignment horizontal="center" vertical="top" wrapText="1"/>
    </xf>
    <xf numFmtId="0" fontId="19" fillId="0" borderId="1" xfId="0" applyFont="1" applyBorder="1" applyAlignment="1">
      <alignment horizontal="center" vertical="center" textRotation="90" wrapText="1"/>
    </xf>
    <xf numFmtId="49" fontId="19" fillId="0" borderId="42"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164" fontId="77" fillId="0" borderId="16"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4" fontId="26" fillId="3" borderId="32" xfId="0" applyNumberFormat="1" applyFont="1" applyFill="1" applyBorder="1" applyAlignment="1">
      <alignment horizontal="center" vertical="top"/>
    </xf>
    <xf numFmtId="164" fontId="26" fillId="3" borderId="49" xfId="0" applyNumberFormat="1" applyFont="1" applyFill="1" applyBorder="1" applyAlignment="1">
      <alignment horizontal="center" vertical="top"/>
    </xf>
    <xf numFmtId="164"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4"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4"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4"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2" fontId="77" fillId="11" borderId="32" xfId="0" applyNumberFormat="1" applyFont="1" applyFill="1" applyBorder="1" applyAlignment="1">
      <alignment horizontal="center" vertical="top"/>
    </xf>
    <xf numFmtId="164" fontId="23" fillId="11" borderId="32" xfId="0" applyNumberFormat="1" applyFont="1" applyFill="1" applyBorder="1" applyAlignment="1">
      <alignment horizontal="center" vertical="top"/>
    </xf>
    <xf numFmtId="164"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5"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4"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4"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32" xfId="0" applyFont="1" applyFill="1" applyBorder="1" applyAlignment="1">
      <alignment horizontal="left" vertical="top" wrapText="1"/>
    </xf>
    <xf numFmtId="0" fontId="23" fillId="0" borderId="45" xfId="0" applyFont="1" applyFill="1" applyBorder="1" applyAlignment="1">
      <alignment vertical="top" wrapText="1"/>
    </xf>
    <xf numFmtId="0" fontId="23" fillId="0" borderId="49" xfId="0" applyFont="1" applyBorder="1" applyAlignment="1">
      <alignment vertical="top" wrapText="1"/>
    </xf>
    <xf numFmtId="0" fontId="19" fillId="0" borderId="49" xfId="0" applyFont="1" applyFill="1" applyBorder="1" applyAlignment="1">
      <alignment horizontal="center" vertical="top"/>
    </xf>
    <xf numFmtId="0" fontId="19" fillId="0" borderId="23" xfId="0" applyFont="1" applyFill="1" applyBorder="1" applyAlignment="1">
      <alignment horizontal="center" vertical="top"/>
    </xf>
    <xf numFmtId="164" fontId="40" fillId="0" borderId="71" xfId="0" applyNumberFormat="1" applyFont="1" applyBorder="1" applyAlignment="1">
      <alignment horizontal="center" vertical="top"/>
    </xf>
    <xf numFmtId="0" fontId="40" fillId="0" borderId="80" xfId="0" applyFont="1" applyBorder="1" applyAlignment="1">
      <alignment horizontal="center" vertical="top"/>
    </xf>
    <xf numFmtId="164" fontId="40" fillId="0" borderId="9" xfId="0" applyNumberFormat="1" applyFont="1" applyBorder="1" applyAlignment="1">
      <alignment horizontal="center" vertical="top"/>
    </xf>
    <xf numFmtId="164" fontId="40" fillId="0" borderId="79" xfId="0" applyNumberFormat="1" applyFont="1" applyBorder="1" applyAlignment="1">
      <alignment horizontal="center" vertical="top"/>
    </xf>
    <xf numFmtId="164" fontId="41" fillId="0" borderId="78" xfId="0" applyNumberFormat="1" applyFont="1" applyBorder="1" applyAlignment="1">
      <alignment horizontal="center" vertical="top"/>
    </xf>
    <xf numFmtId="164" fontId="40" fillId="11" borderId="61" xfId="0" applyNumberFormat="1" applyFont="1" applyFill="1" applyBorder="1" applyAlignment="1">
      <alignment horizontal="center" vertical="top"/>
    </xf>
    <xf numFmtId="164" fontId="40" fillId="11" borderId="57" xfId="0" applyNumberFormat="1" applyFont="1" applyFill="1" applyBorder="1" applyAlignment="1">
      <alignment horizontal="center" vertical="top"/>
    </xf>
    <xf numFmtId="164" fontId="40" fillId="0" borderId="6" xfId="0" applyNumberFormat="1" applyFont="1" applyBorder="1" applyAlignment="1">
      <alignment horizontal="center" vertical="top"/>
    </xf>
    <xf numFmtId="164" fontId="40" fillId="0" borderId="19" xfId="0" applyNumberFormat="1" applyFont="1" applyBorder="1" applyAlignment="1">
      <alignment horizontal="center" vertical="top"/>
    </xf>
    <xf numFmtId="164" fontId="40" fillId="0" borderId="36" xfId="0" applyNumberFormat="1" applyFont="1" applyBorder="1" applyAlignment="1">
      <alignment horizontal="center" vertical="top"/>
    </xf>
    <xf numFmtId="164" fontId="40" fillId="0" borderId="70" xfId="0" applyNumberFormat="1" applyFont="1" applyBorder="1" applyAlignment="1">
      <alignment horizontal="center" vertical="top"/>
    </xf>
    <xf numFmtId="164" fontId="40" fillId="0" borderId="25" xfId="0" applyNumberFormat="1" applyFont="1" applyBorder="1" applyAlignment="1">
      <alignment horizontal="center" vertical="top"/>
    </xf>
    <xf numFmtId="164" fontId="40" fillId="0" borderId="56" xfId="0" applyNumberFormat="1" applyFont="1" applyBorder="1" applyAlignment="1">
      <alignment horizontal="center" vertical="top"/>
    </xf>
    <xf numFmtId="2" fontId="4" fillId="0" borderId="58" xfId="3" applyNumberFormat="1" applyBorder="1" applyAlignment="1">
      <alignment horizontal="center" vertical="center"/>
    </xf>
    <xf numFmtId="2" fontId="4" fillId="0" borderId="5" xfId="3" applyNumberFormat="1" applyBorder="1" applyAlignment="1">
      <alignment horizontal="center" vertical="center"/>
    </xf>
    <xf numFmtId="0" fontId="38" fillId="0" borderId="39" xfId="0" applyFont="1" applyBorder="1" applyAlignment="1">
      <alignment horizontal="left" vertical="top"/>
    </xf>
    <xf numFmtId="0" fontId="38" fillId="0" borderId="36" xfId="0"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51" xfId="0" applyNumberFormat="1" applyFont="1" applyFill="1" applyBorder="1" applyAlignment="1">
      <alignment horizontal="center" vertical="top"/>
    </xf>
    <xf numFmtId="164" fontId="23" fillId="4" borderId="54" xfId="0" applyNumberFormat="1" applyFont="1" applyFill="1" applyBorder="1" applyAlignment="1">
      <alignment horizontal="center" vertical="top"/>
    </xf>
    <xf numFmtId="164" fontId="23" fillId="0" borderId="44" xfId="0" applyNumberFormat="1" applyFont="1" applyFill="1" applyBorder="1" applyAlignment="1">
      <alignment horizontal="center" vertical="top"/>
    </xf>
    <xf numFmtId="164" fontId="23" fillId="0" borderId="42" xfId="0" applyNumberFormat="1" applyFont="1" applyFill="1" applyBorder="1" applyAlignment="1">
      <alignment horizontal="center" vertical="top"/>
    </xf>
    <xf numFmtId="0" fontId="0" fillId="0" borderId="0" xfId="0"/>
    <xf numFmtId="0" fontId="2" fillId="0" borderId="30" xfId="0" applyFont="1" applyBorder="1" applyAlignment="1">
      <alignment horizontal="center" vertical="top"/>
    </xf>
    <xf numFmtId="0" fontId="2" fillId="0" borderId="31" xfId="0" applyFont="1" applyBorder="1" applyAlignment="1">
      <alignment horizontal="center" vertical="top"/>
    </xf>
    <xf numFmtId="49" fontId="2" fillId="0" borderId="53" xfId="0" applyNumberFormat="1" applyFont="1" applyBorder="1" applyAlignment="1">
      <alignment horizontal="center" vertical="top"/>
    </xf>
    <xf numFmtId="164" fontId="4" fillId="0" borderId="0" xfId="7" applyNumberFormat="1" applyFont="1" applyAlignment="1">
      <alignment horizontal="right" vertical="center"/>
    </xf>
    <xf numFmtId="164" fontId="31" fillId="0" borderId="5" xfId="7" applyNumberFormat="1" applyFont="1" applyBorder="1" applyAlignment="1">
      <alignment vertical="top"/>
    </xf>
    <xf numFmtId="164" fontId="31" fillId="0" borderId="76" xfId="7" applyNumberFormat="1" applyFont="1" applyBorder="1" applyAlignment="1">
      <alignment vertical="top"/>
    </xf>
    <xf numFmtId="164" fontId="31" fillId="10" borderId="16" xfId="7" applyNumberFormat="1" applyFont="1" applyFill="1" applyBorder="1" applyAlignment="1">
      <alignment vertical="top"/>
    </xf>
    <xf numFmtId="164" fontId="31" fillId="0" borderId="36" xfId="7" applyNumberFormat="1" applyFont="1" applyBorder="1" applyAlignment="1">
      <alignment horizontal="center" vertical="center"/>
    </xf>
    <xf numFmtId="164" fontId="85" fillId="0" borderId="36" xfId="7" applyNumberFormat="1" applyFont="1" applyBorder="1" applyAlignment="1">
      <alignment horizontal="center" vertical="center"/>
    </xf>
    <xf numFmtId="164" fontId="31" fillId="0" borderId="38" xfId="7" applyNumberFormat="1" applyFont="1" applyBorder="1" applyAlignment="1">
      <alignment horizontal="center" vertical="center"/>
    </xf>
    <xf numFmtId="164" fontId="82" fillId="0" borderId="57" xfId="7" applyNumberFormat="1" applyFont="1" applyBorder="1" applyAlignment="1">
      <alignment horizontal="center" vertical="center" wrapText="1"/>
    </xf>
    <xf numFmtId="164" fontId="82" fillId="0" borderId="69" xfId="7" applyNumberFormat="1" applyFont="1" applyBorder="1" applyAlignment="1">
      <alignment horizontal="center" vertical="center" wrapText="1"/>
    </xf>
    <xf numFmtId="0" fontId="82" fillId="0" borderId="57" xfId="7" applyFont="1" applyBorder="1" applyAlignment="1">
      <alignment horizontal="center" vertical="top" wrapText="1"/>
    </xf>
    <xf numFmtId="0" fontId="82" fillId="0" borderId="56" xfId="7" applyFont="1" applyBorder="1" applyAlignment="1">
      <alignment horizontal="center" vertical="top" wrapText="1"/>
    </xf>
    <xf numFmtId="2" fontId="82" fillId="0" borderId="57" xfId="7" applyNumberFormat="1" applyFont="1" applyBorder="1" applyAlignment="1">
      <alignment horizontal="center" vertical="top"/>
    </xf>
    <xf numFmtId="1" fontId="82" fillId="0" borderId="56" xfId="7" applyNumberFormat="1" applyFont="1" applyBorder="1" applyAlignment="1">
      <alignment horizontal="center" vertical="top" wrapText="1"/>
    </xf>
    <xf numFmtId="0" fontId="82" fillId="0" borderId="9" xfId="7" applyFont="1" applyBorder="1" applyAlignment="1">
      <alignment horizontal="center" vertical="center" wrapText="1"/>
    </xf>
    <xf numFmtId="0" fontId="82" fillId="0" borderId="57" xfId="7" applyFont="1" applyBorder="1" applyAlignment="1">
      <alignment horizontal="center" vertical="center"/>
    </xf>
    <xf numFmtId="164" fontId="38" fillId="11" borderId="70" xfId="7" applyNumberFormat="1" applyFont="1" applyFill="1" applyBorder="1" applyAlignment="1">
      <alignment horizontal="center" vertical="top"/>
    </xf>
    <xf numFmtId="166" fontId="85" fillId="0" borderId="19" xfId="33" applyNumberFormat="1" applyFont="1" applyFill="1" applyBorder="1" applyAlignment="1">
      <alignment horizontal="center" vertical="center"/>
    </xf>
    <xf numFmtId="166" fontId="85" fillId="0" borderId="20" xfId="33" applyNumberFormat="1" applyFont="1" applyFill="1" applyBorder="1" applyAlignment="1">
      <alignment horizontal="center" vertical="center"/>
    </xf>
    <xf numFmtId="166" fontId="39" fillId="0" borderId="28" xfId="33" applyNumberFormat="1" applyFont="1" applyFill="1" applyBorder="1" applyAlignment="1">
      <alignment horizontal="center" vertical="top"/>
    </xf>
    <xf numFmtId="166" fontId="39" fillId="0" borderId="19" xfId="33" applyNumberFormat="1" applyFont="1" applyFill="1" applyBorder="1" applyAlignment="1">
      <alignment horizontal="center" vertical="center"/>
    </xf>
    <xf numFmtId="168" fontId="39" fillId="0" borderId="19" xfId="33" applyNumberFormat="1" applyFont="1" applyFill="1" applyBorder="1" applyAlignment="1">
      <alignment horizontal="center" vertical="center"/>
    </xf>
    <xf numFmtId="166" fontId="38" fillId="11" borderId="14" xfId="33" applyNumberFormat="1" applyFont="1" applyFill="1" applyBorder="1" applyAlignment="1">
      <alignment horizontal="center" vertical="top"/>
    </xf>
    <xf numFmtId="1" fontId="82" fillId="0" borderId="57" xfId="7" applyNumberFormat="1" applyFont="1" applyBorder="1" applyAlignment="1">
      <alignment horizontal="center" vertical="center" wrapText="1"/>
    </xf>
    <xf numFmtId="0" fontId="82" fillId="0" borderId="57" xfId="7" applyFont="1" applyBorder="1" applyAlignment="1">
      <alignment horizontal="center" vertical="center" wrapText="1"/>
    </xf>
    <xf numFmtId="1" fontId="82" fillId="0" borderId="69" xfId="7" applyNumberFormat="1" applyFont="1" applyBorder="1" applyAlignment="1">
      <alignment horizontal="center" vertical="center" wrapText="1"/>
    </xf>
    <xf numFmtId="0" fontId="82" fillId="0" borderId="70" xfId="7" applyFont="1" applyBorder="1" applyAlignment="1">
      <alignment horizontal="center" vertical="top" wrapText="1"/>
    </xf>
    <xf numFmtId="1" fontId="82" fillId="0" borderId="19" xfId="7" applyNumberFormat="1" applyFont="1" applyBorder="1" applyAlignment="1">
      <alignment horizontal="center" vertical="center" wrapText="1"/>
    </xf>
    <xf numFmtId="1" fontId="82" fillId="0" borderId="56" xfId="7" applyNumberFormat="1" applyFont="1" applyBorder="1" applyAlignment="1">
      <alignment horizontal="center" vertical="center" wrapText="1"/>
    </xf>
    <xf numFmtId="1" fontId="82" fillId="0" borderId="36" xfId="7" applyNumberFormat="1" applyFont="1" applyBorder="1" applyAlignment="1">
      <alignment horizontal="center" vertical="center"/>
    </xf>
    <xf numFmtId="0" fontId="2" fillId="0" borderId="62" xfId="7" applyFont="1" applyBorder="1" applyAlignment="1">
      <alignment horizontal="center" vertical="top" wrapText="1"/>
    </xf>
    <xf numFmtId="164" fontId="31" fillId="0" borderId="15" xfId="7" applyNumberFormat="1" applyFont="1" applyBorder="1" applyAlignment="1">
      <alignment horizontal="center" vertical="top"/>
    </xf>
    <xf numFmtId="164" fontId="31" fillId="0" borderId="14" xfId="7" applyNumberFormat="1" applyFont="1" applyBorder="1" applyAlignment="1">
      <alignment horizontal="center" vertical="top"/>
    </xf>
    <xf numFmtId="0" fontId="82" fillId="0" borderId="39" xfId="7" applyFont="1" applyBorder="1" applyAlignment="1">
      <alignment horizontal="center" vertical="center" wrapText="1"/>
    </xf>
    <xf numFmtId="49" fontId="31" fillId="0" borderId="76" xfId="7" applyNumberFormat="1" applyFont="1" applyBorder="1" applyAlignment="1">
      <alignment horizontal="center" vertical="center" wrapText="1"/>
    </xf>
    <xf numFmtId="164" fontId="31" fillId="11" borderId="5" xfId="7" applyNumberFormat="1" applyFont="1" applyFill="1" applyBorder="1" applyAlignment="1">
      <alignment vertical="top"/>
    </xf>
    <xf numFmtId="49" fontId="31" fillId="0" borderId="71" xfId="7" applyNumberFormat="1" applyFont="1" applyBorder="1" applyAlignment="1">
      <alignment horizontal="center" vertical="center"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54" xfId="0" applyFont="1" applyBorder="1" applyAlignment="1">
      <alignment horizontal="left" vertical="top" wrapText="1"/>
    </xf>
    <xf numFmtId="49" fontId="5" fillId="8"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8" borderId="28" xfId="0" applyNumberFormat="1" applyFont="1" applyFill="1" applyBorder="1" applyAlignment="1">
      <alignment horizontal="center" vertical="top"/>
    </xf>
    <xf numFmtId="49" fontId="5" fillId="0" borderId="20"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6" fillId="0" borderId="54" xfId="0" applyFont="1" applyBorder="1" applyAlignment="1">
      <alignment horizontal="left" vertical="top" wrapText="1"/>
    </xf>
    <xf numFmtId="49" fontId="5" fillId="18" borderId="23" xfId="0" applyNumberFormat="1" applyFont="1" applyFill="1" applyBorder="1" applyAlignment="1">
      <alignment horizontal="right" vertical="top"/>
    </xf>
    <xf numFmtId="0" fontId="0" fillId="0" borderId="0" xfId="0"/>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4" fillId="0" borderId="52" xfId="0" applyFont="1" applyBorder="1" applyAlignment="1">
      <alignment horizontal="left" vertical="top" wrapText="1"/>
    </xf>
    <xf numFmtId="0" fontId="4" fillId="0" borderId="54"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0" fontId="23" fillId="0" borderId="18" xfId="0" applyFont="1" applyBorder="1" applyAlignment="1">
      <alignment horizontal="center" vertical="top"/>
    </xf>
    <xf numFmtId="0" fontId="23" fillId="0" borderId="26" xfId="0" applyFont="1" applyBorder="1" applyAlignment="1">
      <alignment horizontal="center" vertical="top"/>
    </xf>
    <xf numFmtId="0" fontId="77" fillId="0" borderId="18" xfId="0"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23" xfId="0" applyFont="1" applyBorder="1" applyAlignment="1">
      <alignment horizontal="left" vertical="top" wrapText="1"/>
    </xf>
    <xf numFmtId="49" fontId="5" fillId="7" borderId="23" xfId="0" applyNumberFormat="1" applyFont="1" applyFill="1" applyBorder="1" applyAlignment="1">
      <alignment horizontal="right" vertical="top"/>
    </xf>
    <xf numFmtId="49" fontId="5" fillId="8" borderId="7" xfId="0" applyNumberFormat="1" applyFont="1" applyFill="1" applyBorder="1" applyAlignment="1">
      <alignment horizontal="center" vertical="top"/>
    </xf>
    <xf numFmtId="0" fontId="4" fillId="0" borderId="7" xfId="0" applyFont="1" applyBorder="1" applyAlignment="1">
      <alignment horizontal="left" vertical="top" wrapText="1"/>
    </xf>
    <xf numFmtId="0" fontId="2" fillId="0" borderId="26" xfId="0" applyFont="1" applyBorder="1" applyAlignment="1">
      <alignment horizontal="center" vertical="center" textRotation="90" wrapText="1"/>
    </xf>
    <xf numFmtId="0" fontId="4" fillId="0" borderId="39" xfId="7" applyFont="1" applyBorder="1" applyAlignment="1">
      <alignment horizontal="left" vertical="center" wrapText="1"/>
    </xf>
    <xf numFmtId="49" fontId="2" fillId="0" borderId="50"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0" xfId="7" applyFont="1" applyAlignment="1">
      <alignment vertical="center" wrapText="1"/>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4" fillId="0" borderId="27" xfId="7" applyFont="1" applyBorder="1" applyAlignment="1">
      <alignment vertical="top" wrapText="1"/>
    </xf>
    <xf numFmtId="0" fontId="4" fillId="0" borderId="31" xfId="7" applyFont="1" applyBorder="1" applyAlignment="1">
      <alignment vertical="top" wrapText="1"/>
    </xf>
    <xf numFmtId="49" fontId="11" fillId="7" borderId="66"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5" xfId="7" applyNumberFormat="1" applyFont="1" applyBorder="1" applyAlignment="1">
      <alignment horizontal="center" vertical="top"/>
    </xf>
    <xf numFmtId="49" fontId="26" fillId="15" borderId="42" xfId="7" applyNumberFormat="1" applyFont="1" applyFill="1" applyBorder="1" applyAlignment="1">
      <alignment horizontal="center" vertical="top"/>
    </xf>
    <xf numFmtId="0" fontId="4" fillId="11" borderId="39" xfId="7" applyFont="1" applyFill="1" applyBorder="1" applyAlignment="1">
      <alignment horizontal="center" vertical="top" wrapText="1"/>
    </xf>
    <xf numFmtId="0" fontId="2" fillId="0" borderId="30" xfId="7" applyFont="1" applyBorder="1" applyAlignment="1">
      <alignment horizontal="center" vertical="center" wrapText="1"/>
    </xf>
    <xf numFmtId="0" fontId="2" fillId="0" borderId="31" xfId="7" applyFont="1" applyBorder="1" applyAlignment="1">
      <alignment horizontal="center" vertical="center" wrapText="1"/>
    </xf>
    <xf numFmtId="49" fontId="26" fillId="11" borderId="23" xfId="7" applyNumberFormat="1" applyFont="1" applyFill="1" applyBorder="1" applyAlignment="1">
      <alignment horizontal="right" vertical="top"/>
    </xf>
    <xf numFmtId="0" fontId="4" fillId="0" borderId="18" xfId="7" applyFont="1" applyBorder="1" applyAlignment="1">
      <alignment horizontal="left" vertical="center" wrapText="1"/>
    </xf>
    <xf numFmtId="49" fontId="3" fillId="8" borderId="24" xfId="7" applyNumberFormat="1" applyFont="1" applyFill="1" applyBorder="1" applyAlignment="1">
      <alignment horizontal="right" vertical="top"/>
    </xf>
    <xf numFmtId="1" fontId="4" fillId="0" borderId="59"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18" xfId="7" applyFont="1" applyBorder="1" applyAlignment="1">
      <alignment horizontal="center" vertical="center" wrapText="1"/>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50"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2" fillId="0" borderId="19" xfId="7" applyFont="1" applyBorder="1" applyAlignment="1">
      <alignment horizontal="center" vertical="center" wrapText="1"/>
    </xf>
    <xf numFmtId="1" fontId="2" fillId="0" borderId="20" xfId="7" applyNumberFormat="1" applyFont="1" applyBorder="1" applyAlignment="1">
      <alignment horizontal="center" vertical="center" wrapText="1"/>
    </xf>
    <xf numFmtId="49" fontId="11" fillId="7" borderId="6" xfId="7" applyNumberFormat="1" applyFont="1" applyFill="1" applyBorder="1" applyAlignment="1">
      <alignment horizontal="center" vertical="top"/>
    </xf>
    <xf numFmtId="49" fontId="11" fillId="7" borderId="34" xfId="7" applyNumberFormat="1" applyFont="1" applyFill="1" applyBorder="1" applyAlignment="1">
      <alignment horizontal="center" vertical="top"/>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56" xfId="7" applyNumberFormat="1" applyFont="1" applyBorder="1" applyAlignment="1">
      <alignment horizontal="center" vertical="top" wrapText="1"/>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0" fontId="10" fillId="0" borderId="0" xfId="7" applyFont="1" applyAlignment="1">
      <alignment horizontal="center"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1" fontId="4" fillId="0" borderId="50" xfId="7" applyNumberFormat="1" applyFont="1" applyBorder="1" applyAlignment="1">
      <alignment horizontal="center" vertical="center" wrapText="1"/>
    </xf>
    <xf numFmtId="0" fontId="4" fillId="0" borderId="45" xfId="7" applyFont="1" applyBorder="1" applyAlignment="1">
      <alignment vertical="center"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49" fontId="26" fillId="3" borderId="7" xfId="0" applyNumberFormat="1" applyFont="1" applyFill="1" applyBorder="1" applyAlignment="1">
      <alignment horizontal="center" vertical="top"/>
    </xf>
    <xf numFmtId="2" fontId="3" fillId="5" borderId="12"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wrapText="1"/>
    </xf>
    <xf numFmtId="164" fontId="6" fillId="0" borderId="0" xfId="0" applyNumberFormat="1" applyFont="1" applyBorder="1" applyAlignment="1">
      <alignment horizontal="center" vertical="top"/>
    </xf>
    <xf numFmtId="164" fontId="6" fillId="10" borderId="0" xfId="0" applyNumberFormat="1" applyFont="1" applyFill="1" applyBorder="1" applyAlignment="1">
      <alignment horizontal="center" vertical="top"/>
    </xf>
    <xf numFmtId="2" fontId="19" fillId="0" borderId="0" xfId="7" applyNumberFormat="1" applyFont="1" applyAlignment="1">
      <alignment vertical="top"/>
    </xf>
    <xf numFmtId="43" fontId="5" fillId="0" borderId="4" xfId="33" applyFont="1" applyFill="1" applyBorder="1" applyAlignment="1">
      <alignment horizontal="center" vertical="center"/>
    </xf>
    <xf numFmtId="43" fontId="18" fillId="0" borderId="4" xfId="33" applyFont="1" applyFill="1" applyBorder="1" applyAlignment="1">
      <alignment horizontal="center" vertical="center"/>
    </xf>
    <xf numFmtId="166" fontId="18" fillId="22" borderId="4" xfId="33" applyNumberFormat="1" applyFont="1" applyFill="1" applyBorder="1" applyAlignment="1">
      <alignment horizontal="center" vertical="center"/>
    </xf>
    <xf numFmtId="166" fontId="87" fillId="22" borderId="4" xfId="33" applyNumberFormat="1" applyFont="1" applyFill="1" applyBorder="1" applyAlignment="1">
      <alignment horizontal="center" vertical="center"/>
    </xf>
    <xf numFmtId="164" fontId="3" fillId="0" borderId="78" xfId="7" applyNumberFormat="1" applyFont="1" applyBorder="1" applyAlignment="1">
      <alignment horizontal="center" vertical="top"/>
    </xf>
    <xf numFmtId="2" fontId="4" fillId="0" borderId="15" xfId="7" applyNumberFormat="1" applyFont="1" applyBorder="1" applyAlignment="1">
      <alignment horizontal="center" vertical="top"/>
    </xf>
    <xf numFmtId="2" fontId="4" fillId="0" borderId="14" xfId="7" applyNumberFormat="1" applyFont="1" applyBorder="1" applyAlignment="1">
      <alignment horizontal="center" vertical="top"/>
    </xf>
    <xf numFmtId="49" fontId="3" fillId="8" borderId="23" xfId="7" applyNumberFormat="1" applyFont="1" applyFill="1" applyBorder="1" applyAlignment="1">
      <alignment horizontal="center" vertical="top"/>
    </xf>
    <xf numFmtId="0" fontId="4" fillId="25" borderId="47" xfId="7" applyFont="1" applyFill="1" applyBorder="1" applyAlignment="1">
      <alignment horizontal="center" vertical="top"/>
    </xf>
    <xf numFmtId="2" fontId="4" fillId="25" borderId="28" xfId="7" applyNumberFormat="1" applyFont="1" applyFill="1" applyBorder="1" applyAlignment="1">
      <alignment horizontal="center" vertical="top"/>
    </xf>
    <xf numFmtId="164" fontId="10" fillId="0" borderId="50" xfId="7" applyNumberFormat="1" applyFont="1" applyBorder="1" applyAlignment="1">
      <alignment horizontal="center" vertical="top"/>
    </xf>
    <xf numFmtId="164" fontId="10" fillId="0" borderId="66" xfId="7" applyNumberFormat="1" applyFont="1" applyBorder="1" applyAlignment="1">
      <alignment horizontal="center" vertical="top"/>
    </xf>
    <xf numFmtId="164" fontId="4" fillId="0" borderId="4" xfId="7"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5" fillId="8" borderId="6" xfId="0" applyNumberFormat="1" applyFont="1" applyFill="1" applyBorder="1" applyAlignment="1">
      <alignment horizontal="center" vertical="top"/>
    </xf>
    <xf numFmtId="49" fontId="5" fillId="0" borderId="20" xfId="0" applyNumberFormat="1" applyFont="1" applyBorder="1" applyAlignment="1">
      <alignment horizontal="center" vertical="top"/>
    </xf>
    <xf numFmtId="0" fontId="4" fillId="0" borderId="54" xfId="0" applyFont="1" applyBorder="1" applyAlignment="1">
      <alignment horizontal="left" vertical="top" wrapText="1"/>
    </xf>
    <xf numFmtId="0" fontId="4" fillId="0" borderId="52" xfId="0" applyFont="1" applyBorder="1" applyAlignment="1">
      <alignment horizontal="left" vertical="top"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49" fontId="26" fillId="3" borderId="23" xfId="0" applyNumberFormat="1" applyFont="1" applyFill="1" applyBorder="1" applyAlignment="1">
      <alignment horizontal="right"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31" fillId="0" borderId="61" xfId="7" applyFont="1" applyBorder="1" applyAlignment="1">
      <alignment horizontal="left" vertical="top" wrapText="1"/>
    </xf>
    <xf numFmtId="164" fontId="82" fillId="0" borderId="19" xfId="7" applyNumberFormat="1" applyFont="1" applyBorder="1" applyAlignment="1">
      <alignment horizontal="center" vertical="center" wrapText="1"/>
    </xf>
    <xf numFmtId="0" fontId="38" fillId="0" borderId="70" xfId="7" applyFont="1" applyBorder="1" applyAlignment="1">
      <alignment horizontal="center" vertical="top"/>
    </xf>
    <xf numFmtId="0" fontId="31" fillId="0" borderId="43" xfId="7" applyFont="1" applyBorder="1" applyAlignment="1">
      <alignment vertical="top" wrapText="1"/>
    </xf>
    <xf numFmtId="0" fontId="31" fillId="0" borderId="44" xfId="7" applyFont="1" applyBorder="1" applyAlignment="1">
      <alignment horizontal="left" vertical="center" wrapText="1"/>
    </xf>
    <xf numFmtId="164" fontId="31" fillId="0" borderId="42" xfId="7" applyNumberFormat="1" applyFont="1" applyBorder="1" applyAlignment="1">
      <alignment horizontal="center" vertical="center" wrapText="1"/>
    </xf>
    <xf numFmtId="0" fontId="31" fillId="0" borderId="43" xfId="7" applyFont="1" applyBorder="1" applyAlignment="1">
      <alignment horizontal="center" vertical="center" wrapText="1"/>
    </xf>
    <xf numFmtId="0" fontId="23" fillId="0" borderId="18" xfId="7" applyFont="1" applyBorder="1" applyAlignment="1">
      <alignment horizontal="center" vertical="center"/>
    </xf>
    <xf numFmtId="0" fontId="4" fillId="0" borderId="0" xfId="7" applyFont="1" applyAlignment="1">
      <alignment horizontal="center" vertical="center" wrapText="1"/>
    </xf>
    <xf numFmtId="43" fontId="5" fillId="22" borderId="4" xfId="33" applyFont="1" applyFill="1" applyBorder="1" applyAlignment="1">
      <alignment horizontal="center" vertical="center"/>
    </xf>
    <xf numFmtId="43" fontId="18" fillId="22" borderId="4" xfId="33" applyFont="1" applyFill="1" applyBorder="1" applyAlignment="1">
      <alignment horizontal="center" vertical="center"/>
    </xf>
    <xf numFmtId="0" fontId="5" fillId="0" borderId="49" xfId="7" applyFont="1" applyBorder="1" applyAlignment="1">
      <alignment horizontal="center" vertical="center"/>
    </xf>
    <xf numFmtId="49" fontId="3" fillId="0" borderId="23" xfId="7" applyNumberFormat="1" applyFont="1" applyBorder="1" applyAlignment="1">
      <alignment horizontal="left" vertical="top"/>
    </xf>
    <xf numFmtId="0" fontId="3" fillId="0" borderId="49" xfId="7" applyFont="1" applyBorder="1" applyAlignment="1">
      <alignment horizontal="center" vertical="top"/>
    </xf>
    <xf numFmtId="164" fontId="3" fillId="0" borderId="33" xfId="7" applyNumberFormat="1" applyFont="1" applyBorder="1" applyAlignment="1">
      <alignment horizontal="center" vertical="top"/>
    </xf>
    <xf numFmtId="164" fontId="3" fillId="0" borderId="22" xfId="7" applyNumberFormat="1" applyFont="1" applyBorder="1" applyAlignment="1">
      <alignment horizontal="center" vertical="top"/>
    </xf>
    <xf numFmtId="164" fontId="3" fillId="0" borderId="49" xfId="7" applyNumberFormat="1" applyFont="1" applyBorder="1" applyAlignment="1">
      <alignment horizontal="center" vertical="top"/>
    </xf>
    <xf numFmtId="0" fontId="4" fillId="0" borderId="48" xfId="7" applyFont="1" applyBorder="1" applyAlignment="1">
      <alignment horizontal="center" vertical="top"/>
    </xf>
    <xf numFmtId="164" fontId="4" fillId="0" borderId="63" xfId="7" applyNumberFormat="1" applyFont="1" applyBorder="1" applyAlignment="1">
      <alignment horizontal="center" vertical="top"/>
    </xf>
    <xf numFmtId="164" fontId="4" fillId="0" borderId="1" xfId="7" applyNumberFormat="1" applyFont="1" applyBorder="1" applyAlignment="1">
      <alignment horizontal="center" vertical="top"/>
    </xf>
    <xf numFmtId="164" fontId="4" fillId="0" borderId="12" xfId="7" applyNumberFormat="1" applyFont="1" applyBorder="1" applyAlignment="1">
      <alignment horizontal="center" vertical="top"/>
    </xf>
    <xf numFmtId="0" fontId="18" fillId="0" borderId="48" xfId="7" applyFont="1" applyBorder="1" applyAlignment="1">
      <alignment horizontal="center" vertical="top"/>
    </xf>
    <xf numFmtId="164" fontId="3" fillId="0" borderId="63" xfId="7" applyNumberFormat="1" applyFont="1" applyBorder="1" applyAlignment="1">
      <alignment horizontal="center" vertical="top"/>
    </xf>
    <xf numFmtId="164" fontId="3" fillId="0" borderId="1" xfId="7" applyNumberFormat="1" applyFont="1" applyBorder="1" applyAlignment="1">
      <alignment horizontal="center" vertical="top"/>
    </xf>
    <xf numFmtId="164" fontId="3" fillId="0" borderId="12" xfId="7" applyNumberFormat="1" applyFont="1" applyBorder="1" applyAlignment="1">
      <alignment horizontal="center" vertical="top"/>
    </xf>
    <xf numFmtId="164" fontId="10" fillId="0" borderId="0" xfId="7" applyNumberFormat="1" applyFont="1" applyAlignment="1">
      <alignment vertical="top"/>
    </xf>
    <xf numFmtId="43" fontId="10" fillId="0" borderId="0" xfId="7" applyNumberFormat="1" applyFont="1" applyAlignment="1">
      <alignment vertical="top"/>
    </xf>
    <xf numFmtId="0" fontId="19" fillId="0" borderId="0" xfId="7" applyFont="1" applyAlignment="1">
      <alignment horizontal="left" vertical="top"/>
    </xf>
    <xf numFmtId="170" fontId="19" fillId="0" borderId="0" xfId="7" applyNumberFormat="1" applyFont="1" applyAlignment="1">
      <alignment horizontal="left" vertical="top"/>
    </xf>
    <xf numFmtId="2" fontId="19" fillId="0" borderId="0" xfId="7" applyNumberFormat="1" applyFont="1" applyAlignment="1">
      <alignment horizontal="center" vertical="top"/>
    </xf>
    <xf numFmtId="0" fontId="19" fillId="0" borderId="0" xfId="7" applyFont="1" applyAlignment="1">
      <alignment horizontal="center" vertical="top"/>
    </xf>
    <xf numFmtId="43" fontId="19" fillId="0" borderId="0" xfId="7" applyNumberFormat="1" applyFont="1" applyAlignment="1">
      <alignment vertical="top"/>
    </xf>
    <xf numFmtId="43" fontId="19" fillId="0" borderId="0" xfId="7" applyNumberFormat="1" applyFont="1" applyAlignment="1">
      <alignment horizontal="left" vertical="top"/>
    </xf>
    <xf numFmtId="2" fontId="41" fillId="14" borderId="49" xfId="7" applyNumberFormat="1" applyFont="1" applyFill="1" applyBorder="1" applyAlignment="1">
      <alignment horizontal="left" vertical="top"/>
    </xf>
    <xf numFmtId="0" fontId="88" fillId="0" borderId="0" xfId="0" applyFont="1" applyAlignment="1">
      <alignment vertical="top"/>
    </xf>
    <xf numFmtId="0" fontId="88" fillId="0" borderId="0" xfId="0" applyFont="1" applyAlignment="1">
      <alignment horizontal="left" vertical="top"/>
    </xf>
    <xf numFmtId="0" fontId="89" fillId="0" borderId="0" xfId="0" applyFont="1" applyAlignment="1">
      <alignment vertical="top"/>
    </xf>
    <xf numFmtId="0" fontId="90" fillId="0" borderId="0" xfId="0" applyFont="1" applyAlignment="1">
      <alignment vertical="top"/>
    </xf>
    <xf numFmtId="0" fontId="91" fillId="0" borderId="0" xfId="0" applyFont="1" applyAlignment="1">
      <alignment vertical="top"/>
    </xf>
    <xf numFmtId="0" fontId="92" fillId="0" borderId="0" xfId="0" applyFont="1" applyAlignment="1">
      <alignment vertical="top"/>
    </xf>
    <xf numFmtId="0" fontId="93" fillId="0" borderId="0" xfId="0" applyFont="1" applyAlignment="1">
      <alignment vertical="top"/>
    </xf>
    <xf numFmtId="164" fontId="77" fillId="0" borderId="78" xfId="0" applyNumberFormat="1" applyFont="1" applyBorder="1" applyAlignment="1">
      <alignment horizontal="center"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94"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0" fontId="80" fillId="0" borderId="47" xfId="0" applyFont="1" applyBorder="1" applyAlignment="1">
      <alignment horizontal="center" vertical="top"/>
    </xf>
    <xf numFmtId="2" fontId="6" fillId="18" borderId="44" xfId="0" applyNumberFormat="1" applyFont="1" applyFill="1" applyBorder="1" applyAlignment="1">
      <alignment horizontal="center" vertical="top"/>
    </xf>
    <xf numFmtId="2" fontId="33" fillId="13" borderId="49" xfId="0" applyNumberFormat="1" applyFont="1" applyFill="1" applyBorder="1" applyAlignment="1">
      <alignment horizontal="center" vertical="top"/>
    </xf>
    <xf numFmtId="2" fontId="33" fillId="13" borderId="23" xfId="0" applyNumberFormat="1" applyFont="1" applyFill="1" applyBorder="1" applyAlignment="1">
      <alignment horizontal="center" vertical="top"/>
    </xf>
    <xf numFmtId="2" fontId="33" fillId="13" borderId="32" xfId="0" applyNumberFormat="1" applyFont="1" applyFill="1" applyBorder="1" applyAlignment="1">
      <alignment horizontal="center" vertical="top"/>
    </xf>
    <xf numFmtId="0" fontId="18" fillId="0" borderId="80" xfId="0" applyFont="1" applyBorder="1" applyAlignment="1">
      <alignment horizontal="center" vertical="top"/>
    </xf>
    <xf numFmtId="2" fontId="38" fillId="0" borderId="73" xfId="0" applyNumberFormat="1" applyFont="1" applyBorder="1" applyAlignment="1">
      <alignment horizontal="center" vertical="top"/>
    </xf>
    <xf numFmtId="2" fontId="38" fillId="0" borderId="9" xfId="0" applyNumberFormat="1" applyFont="1" applyBorder="1" applyAlignment="1">
      <alignment horizontal="center" vertical="top"/>
    </xf>
    <xf numFmtId="2" fontId="38" fillId="0" borderId="11" xfId="0" applyNumberFormat="1" applyFont="1" applyBorder="1" applyAlignment="1">
      <alignment horizontal="center" vertical="top"/>
    </xf>
    <xf numFmtId="2" fontId="38" fillId="0" borderId="56" xfId="0" applyNumberFormat="1" applyFont="1" applyBorder="1" applyAlignment="1">
      <alignment horizontal="center" vertical="top"/>
    </xf>
    <xf numFmtId="2" fontId="38" fillId="0" borderId="16" xfId="0" applyNumberFormat="1" applyFont="1" applyBorder="1" applyAlignment="1">
      <alignment horizontal="center" vertical="top"/>
    </xf>
    <xf numFmtId="2" fontId="40" fillId="0" borderId="61" xfId="0" applyNumberFormat="1" applyFont="1" applyBorder="1" applyAlignment="1">
      <alignment horizontal="center" vertical="top"/>
    </xf>
    <xf numFmtId="2" fontId="40" fillId="0" borderId="70" xfId="0" applyNumberFormat="1" applyFont="1" applyBorder="1" applyAlignment="1">
      <alignment horizontal="center" vertical="top"/>
    </xf>
    <xf numFmtId="2" fontId="40" fillId="0" borderId="7" xfId="0" applyNumberFormat="1" applyFont="1" applyBorder="1" applyAlignment="1">
      <alignment horizontal="center" vertical="top"/>
    </xf>
    <xf numFmtId="2" fontId="38" fillId="0" borderId="76" xfId="0" applyNumberFormat="1" applyFont="1" applyBorder="1" applyAlignment="1">
      <alignment horizontal="center" vertical="top"/>
    </xf>
    <xf numFmtId="2" fontId="38" fillId="0" borderId="71" xfId="0" applyNumberFormat="1" applyFont="1" applyBorder="1" applyAlignment="1">
      <alignment horizontal="center" vertical="top"/>
    </xf>
    <xf numFmtId="2" fontId="38" fillId="0" borderId="20" xfId="0" applyNumberFormat="1" applyFont="1" applyBorder="1" applyAlignment="1">
      <alignment horizontal="center" vertical="top"/>
    </xf>
    <xf numFmtId="2" fontId="38" fillId="18" borderId="0" xfId="0" applyNumberFormat="1" applyFont="1" applyFill="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6" fillId="0" borderId="17" xfId="0" applyNumberFormat="1" applyFont="1" applyBorder="1" applyAlignment="1">
      <alignment horizontal="center" vertical="center" wrapText="1"/>
    </xf>
    <xf numFmtId="164" fontId="5" fillId="17" borderId="1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5" borderId="8"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5" fillId="5" borderId="28" xfId="0" applyNumberFormat="1" applyFont="1" applyFill="1" applyBorder="1" applyAlignment="1">
      <alignment horizontal="center" vertical="center"/>
    </xf>
    <xf numFmtId="164" fontId="5" fillId="5" borderId="0" xfId="0" applyNumberFormat="1" applyFont="1" applyFill="1" applyAlignment="1">
      <alignment horizontal="center" vertical="center"/>
    </xf>
    <xf numFmtId="164"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4" fontId="5" fillId="3" borderId="39" xfId="0" applyNumberFormat="1" applyFont="1" applyFill="1" applyBorder="1" applyAlignment="1">
      <alignment horizontal="center" vertical="center"/>
    </xf>
    <xf numFmtId="0" fontId="49"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0" fontId="49"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28" borderId="13" xfId="0" applyNumberFormat="1" applyFont="1" applyFill="1" applyBorder="1" applyAlignment="1">
      <alignment horizontal="center" vertical="top"/>
    </xf>
    <xf numFmtId="164" fontId="5" fillId="28" borderId="1" xfId="0" applyNumberFormat="1" applyFont="1" applyFill="1" applyBorder="1" applyAlignment="1">
      <alignment horizontal="center" vertical="top"/>
    </xf>
    <xf numFmtId="164" fontId="5" fillId="28" borderId="29" xfId="0" applyNumberFormat="1" applyFont="1" applyFill="1" applyBorder="1" applyAlignment="1">
      <alignment horizontal="center" vertical="top"/>
    </xf>
    <xf numFmtId="164" fontId="5" fillId="28" borderId="2" xfId="0" applyNumberFormat="1" applyFont="1" applyFill="1" applyBorder="1" applyAlignment="1">
      <alignment horizontal="center" vertical="top"/>
    </xf>
    <xf numFmtId="164" fontId="5" fillId="28" borderId="21" xfId="0" applyNumberFormat="1" applyFont="1" applyFill="1" applyBorder="1" applyAlignment="1">
      <alignment horizontal="center" vertical="top"/>
    </xf>
    <xf numFmtId="164" fontId="5" fillId="28" borderId="12" xfId="0" applyNumberFormat="1" applyFont="1" applyFill="1" applyBorder="1" applyAlignment="1">
      <alignment horizontal="center" vertical="top"/>
    </xf>
    <xf numFmtId="0" fontId="77" fillId="28" borderId="23" xfId="0" applyFont="1" applyFill="1" applyBorder="1" applyAlignment="1">
      <alignment vertical="top" wrapText="1"/>
    </xf>
    <xf numFmtId="0" fontId="51" fillId="3" borderId="23" xfId="0" applyFont="1" applyFill="1" applyBorder="1" applyAlignment="1">
      <alignment horizontal="center" vertical="top" wrapText="1"/>
    </xf>
    <xf numFmtId="0" fontId="51" fillId="3" borderId="24" xfId="0" applyFont="1" applyFill="1" applyBorder="1" applyAlignment="1">
      <alignment horizontal="center" vertical="top" wrapText="1"/>
    </xf>
    <xf numFmtId="0" fontId="77" fillId="3" borderId="23" xfId="0" applyFont="1" applyFill="1" applyBorder="1" applyAlignment="1">
      <alignment vertical="top" wrapText="1"/>
    </xf>
    <xf numFmtId="0" fontId="51" fillId="2" borderId="32" xfId="0" applyFont="1" applyFill="1" applyBorder="1" applyAlignment="1">
      <alignment vertical="top"/>
    </xf>
    <xf numFmtId="0" fontId="51" fillId="2" borderId="23" xfId="0" applyFont="1" applyFill="1" applyBorder="1" applyAlignment="1">
      <alignment vertical="top"/>
    </xf>
    <xf numFmtId="0" fontId="51" fillId="2" borderId="24" xfId="0" applyFont="1" applyFill="1" applyBorder="1" applyAlignment="1">
      <alignment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164" fontId="4" fillId="0" borderId="0" xfId="0" applyNumberFormat="1" applyFont="1" applyAlignment="1">
      <alignment vertical="top"/>
    </xf>
    <xf numFmtId="164" fontId="6" fillId="0" borderId="0" xfId="0" applyNumberFormat="1" applyFont="1" applyAlignment="1">
      <alignment horizontal="right" vertical="top"/>
    </xf>
    <xf numFmtId="0" fontId="38" fillId="4" borderId="26" xfId="0" applyFont="1" applyFill="1" applyBorder="1" applyAlignment="1">
      <alignment horizontal="center" vertical="top"/>
    </xf>
    <xf numFmtId="0" fontId="38" fillId="0" borderId="30" xfId="0" applyFont="1" applyBorder="1" applyAlignment="1">
      <alignment horizontal="center" vertical="top"/>
    </xf>
    <xf numFmtId="164" fontId="38" fillId="0" borderId="15" xfId="0" applyNumberFormat="1" applyFont="1" applyBorder="1" applyAlignment="1">
      <alignment horizontal="center" vertical="center"/>
    </xf>
    <xf numFmtId="164" fontId="38" fillId="0" borderId="14" xfId="0" applyNumberFormat="1" applyFont="1" applyBorder="1" applyAlignment="1">
      <alignment horizontal="center" vertical="center"/>
    </xf>
    <xf numFmtId="164" fontId="33" fillId="5" borderId="10" xfId="0" applyNumberFormat="1" applyFont="1" applyFill="1" applyBorder="1" applyAlignment="1">
      <alignment horizontal="center" vertical="center"/>
    </xf>
    <xf numFmtId="164" fontId="33" fillId="5" borderId="13" xfId="0" applyNumberFormat="1" applyFont="1" applyFill="1" applyBorder="1" applyAlignment="1">
      <alignment horizontal="center" vertical="center"/>
    </xf>
    <xf numFmtId="164" fontId="33" fillId="5" borderId="6" xfId="0" applyNumberFormat="1" applyFont="1" applyFill="1" applyBorder="1" applyAlignment="1">
      <alignment horizontal="center" vertical="center"/>
    </xf>
    <xf numFmtId="164" fontId="33" fillId="5" borderId="28" xfId="0" applyNumberFormat="1" applyFont="1" applyFill="1" applyBorder="1" applyAlignment="1">
      <alignment horizontal="center" vertical="center"/>
    </xf>
    <xf numFmtId="164" fontId="33" fillId="5" borderId="71" xfId="0" applyNumberFormat="1" applyFont="1" applyFill="1" applyBorder="1" applyAlignment="1">
      <alignment horizontal="center" vertical="center"/>
    </xf>
    <xf numFmtId="164" fontId="33" fillId="3" borderId="39" xfId="0" applyNumberFormat="1" applyFont="1" applyFill="1" applyBorder="1" applyAlignment="1">
      <alignment horizontal="center" vertical="center"/>
    </xf>
    <xf numFmtId="164" fontId="41" fillId="5" borderId="13" xfId="0" applyNumberFormat="1" applyFont="1" applyFill="1" applyBorder="1" applyAlignment="1">
      <alignment horizontal="center" vertical="top"/>
    </xf>
    <xf numFmtId="164" fontId="41" fillId="3" borderId="3" xfId="0" applyNumberFormat="1" applyFont="1" applyFill="1" applyBorder="1" applyAlignment="1">
      <alignment horizontal="center" vertical="top"/>
    </xf>
    <xf numFmtId="164" fontId="41" fillId="2" borderId="49" xfId="0" applyNumberFormat="1" applyFont="1" applyFill="1" applyBorder="1" applyAlignment="1">
      <alignment horizontal="center" vertical="top"/>
    </xf>
    <xf numFmtId="164" fontId="40" fillId="0" borderId="28" xfId="0" applyNumberFormat="1" applyFont="1" applyBorder="1" applyAlignment="1">
      <alignment horizontal="center" vertical="top"/>
    </xf>
    <xf numFmtId="164" fontId="41" fillId="5" borderId="1" xfId="0" applyNumberFormat="1" applyFont="1" applyFill="1" applyBorder="1" applyAlignment="1">
      <alignment horizontal="center" vertical="top"/>
    </xf>
    <xf numFmtId="2" fontId="40" fillId="0" borderId="9" xfId="0" applyNumberFormat="1" applyFont="1" applyBorder="1" applyAlignment="1">
      <alignment horizontal="center" vertical="top"/>
    </xf>
    <xf numFmtId="2" fontId="40" fillId="0" borderId="79" xfId="0" applyNumberFormat="1" applyFont="1" applyBorder="1" applyAlignment="1">
      <alignment horizontal="center" vertical="top"/>
    </xf>
    <xf numFmtId="164" fontId="40" fillId="0" borderId="72" xfId="0" applyNumberFormat="1" applyFont="1" applyBorder="1" applyAlignment="1">
      <alignment horizontal="center" vertical="top"/>
    </xf>
    <xf numFmtId="164" fontId="41" fillId="5" borderId="29" xfId="0" applyNumberFormat="1" applyFont="1" applyFill="1" applyBorder="1" applyAlignment="1">
      <alignment horizontal="center" vertical="top"/>
    </xf>
    <xf numFmtId="164" fontId="41" fillId="3" borderId="39" xfId="0" applyNumberFormat="1" applyFont="1" applyFill="1" applyBorder="1" applyAlignment="1">
      <alignment horizontal="center" vertical="top"/>
    </xf>
    <xf numFmtId="164" fontId="41" fillId="29" borderId="32" xfId="0" applyNumberFormat="1" applyFont="1" applyFill="1" applyBorder="1" applyAlignment="1">
      <alignment horizontal="center" vertical="top"/>
    </xf>
    <xf numFmtId="164" fontId="40" fillId="0" borderId="51" xfId="0" applyNumberFormat="1" applyFont="1" applyBorder="1" applyAlignment="1">
      <alignment horizontal="center" vertical="top"/>
    </xf>
    <xf numFmtId="164" fontId="40" fillId="0" borderId="62" xfId="0" applyNumberFormat="1" applyFont="1" applyBorder="1" applyAlignment="1">
      <alignment horizontal="center" vertical="top"/>
    </xf>
    <xf numFmtId="164" fontId="41" fillId="5" borderId="12" xfId="0" applyNumberFormat="1" applyFont="1" applyFill="1" applyBorder="1" applyAlignment="1">
      <alignment horizontal="center" vertical="top"/>
    </xf>
    <xf numFmtId="164" fontId="41" fillId="5" borderId="21" xfId="0" applyNumberFormat="1" applyFont="1" applyFill="1" applyBorder="1" applyAlignment="1">
      <alignment horizontal="center" vertical="top"/>
    </xf>
    <xf numFmtId="164" fontId="41" fillId="29" borderId="49" xfId="0" applyNumberFormat="1" applyFont="1" applyFill="1" applyBorder="1" applyAlignment="1">
      <alignment horizontal="center" vertical="top"/>
    </xf>
    <xf numFmtId="164" fontId="41" fillId="29" borderId="23" xfId="0" applyNumberFormat="1" applyFont="1" applyFill="1" applyBorder="1" applyAlignment="1">
      <alignment horizontal="center" vertical="top"/>
    </xf>
    <xf numFmtId="164" fontId="41" fillId="2" borderId="32" xfId="0" applyNumberFormat="1" applyFont="1" applyFill="1" applyBorder="1" applyAlignment="1">
      <alignment horizontal="center" vertical="top"/>
    </xf>
    <xf numFmtId="164" fontId="41" fillId="14" borderId="49" xfId="0" applyNumberFormat="1" applyFont="1" applyFill="1" applyBorder="1" applyAlignment="1">
      <alignment horizontal="center" vertical="top"/>
    </xf>
    <xf numFmtId="0" fontId="6" fillId="0" borderId="39" xfId="0" applyFont="1" applyBorder="1" applyAlignment="1">
      <alignment horizontal="center"/>
    </xf>
    <xf numFmtId="164" fontId="38" fillId="0" borderId="30" xfId="0" applyNumberFormat="1" applyFont="1" applyBorder="1" applyAlignment="1">
      <alignment horizontal="center"/>
    </xf>
    <xf numFmtId="164" fontId="6" fillId="0" borderId="30" xfId="0" applyNumberFormat="1" applyFont="1" applyBorder="1" applyAlignment="1">
      <alignment horizontal="center"/>
    </xf>
    <xf numFmtId="164" fontId="6" fillId="0" borderId="31" xfId="0" applyNumberFormat="1" applyFont="1" applyBorder="1" applyAlignment="1">
      <alignment horizontal="center"/>
    </xf>
    <xf numFmtId="0" fontId="18" fillId="5" borderId="42" xfId="0" applyFont="1" applyFill="1" applyBorder="1" applyAlignment="1">
      <alignment horizontal="center" vertical="top"/>
    </xf>
    <xf numFmtId="164" fontId="5" fillId="5" borderId="39" xfId="0" applyNumberFormat="1" applyFont="1" applyFill="1" applyBorder="1" applyAlignment="1">
      <alignment horizontal="center" vertical="center"/>
    </xf>
    <xf numFmtId="164" fontId="23" fillId="0" borderId="0" xfId="0" applyNumberFormat="1" applyFont="1" applyBorder="1" applyAlignment="1">
      <alignment horizontal="center" vertical="top"/>
    </xf>
    <xf numFmtId="49" fontId="5" fillId="8" borderId="34" xfId="0" applyNumberFormat="1" applyFont="1" applyFill="1" applyBorder="1" applyAlignment="1">
      <alignment horizontal="center" vertical="top"/>
    </xf>
    <xf numFmtId="0" fontId="10" fillId="0" borderId="0" xfId="0" applyFont="1" applyBorder="1" applyAlignment="1">
      <alignment horizontal="left" vertical="top"/>
    </xf>
    <xf numFmtId="49" fontId="5" fillId="8" borderId="39" xfId="0" applyNumberFormat="1" applyFont="1" applyFill="1" applyBorder="1" applyAlignment="1">
      <alignment horizontal="center" vertical="top"/>
    </xf>
    <xf numFmtId="0" fontId="4" fillId="0" borderId="0" xfId="0" applyFont="1" applyBorder="1" applyAlignment="1">
      <alignment horizontal="left" vertical="top"/>
    </xf>
    <xf numFmtId="2" fontId="6" fillId="18" borderId="0" xfId="0" applyNumberFormat="1" applyFont="1" applyFill="1" applyBorder="1" applyAlignment="1">
      <alignment horizontal="center" vertical="top"/>
    </xf>
    <xf numFmtId="2" fontId="81" fillId="0" borderId="61" xfId="0" applyNumberFormat="1" applyFont="1" applyBorder="1" applyAlignment="1">
      <alignment horizontal="center" vertical="top"/>
    </xf>
    <xf numFmtId="2" fontId="81" fillId="0" borderId="73" xfId="0" applyNumberFormat="1" applyFont="1" applyBorder="1" applyAlignment="1">
      <alignment horizontal="center" vertical="top"/>
    </xf>
    <xf numFmtId="0" fontId="98" fillId="0" borderId="47" xfId="0" applyFont="1" applyBorder="1" applyAlignment="1">
      <alignment horizontal="center" vertical="top"/>
    </xf>
    <xf numFmtId="2" fontId="99" fillId="0" borderId="61" xfId="0" applyNumberFormat="1" applyFont="1" applyBorder="1" applyAlignment="1">
      <alignment horizontal="center" vertical="top"/>
    </xf>
    <xf numFmtId="2" fontId="99" fillId="0" borderId="11" xfId="0" applyNumberFormat="1" applyFont="1" applyBorder="1" applyAlignment="1">
      <alignment horizontal="center" vertical="top"/>
    </xf>
    <xf numFmtId="164" fontId="100" fillId="0" borderId="7" xfId="0" applyNumberFormat="1" applyFont="1" applyBorder="1" applyAlignment="1">
      <alignment horizontal="center" vertical="top"/>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30" fillId="0" borderId="52" xfId="0" applyNumberFormat="1" applyFont="1" applyBorder="1" applyAlignment="1">
      <alignment horizontal="center" vertical="top" wrapText="1"/>
    </xf>
    <xf numFmtId="2" fontId="30" fillId="0" borderId="17" xfId="0" applyNumberFormat="1" applyFont="1" applyBorder="1" applyAlignment="1">
      <alignment horizontal="center" vertical="top" wrapText="1"/>
    </xf>
    <xf numFmtId="2" fontId="30"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2" fontId="30" fillId="0" borderId="62" xfId="0" applyNumberFormat="1" applyFont="1" applyBorder="1" applyAlignment="1">
      <alignment horizontal="center" vertical="top" wrapText="1"/>
    </xf>
    <xf numFmtId="2" fontId="30" fillId="0" borderId="69" xfId="0" applyNumberFormat="1" applyFont="1" applyBorder="1" applyAlignment="1">
      <alignment horizontal="center"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75" fillId="5" borderId="23" xfId="0" applyNumberFormat="1" applyFont="1" applyFill="1" applyBorder="1" applyAlignment="1">
      <alignment horizontal="center" vertical="top" wrapText="1"/>
    </xf>
    <xf numFmtId="2" fontId="75" fillId="5" borderId="24" xfId="0" applyNumberFormat="1" applyFont="1" applyFill="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45" fillId="0" borderId="54" xfId="0" applyNumberFormat="1" applyFont="1" applyBorder="1" applyAlignment="1">
      <alignment horizontal="center" vertical="top" wrapText="1"/>
    </xf>
    <xf numFmtId="2" fontId="45" fillId="0" borderId="62" xfId="0" applyNumberFormat="1" applyFont="1" applyBorder="1" applyAlignment="1">
      <alignment horizontal="center" vertical="top" wrapText="1"/>
    </xf>
    <xf numFmtId="2" fontId="45" fillId="0" borderId="69" xfId="0" applyNumberFormat="1" applyFont="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30" fillId="0" borderId="53" xfId="0" applyNumberFormat="1" applyFont="1" applyBorder="1" applyAlignment="1">
      <alignment horizontal="center" vertical="top" wrapText="1"/>
    </xf>
    <xf numFmtId="2" fontId="30" fillId="0" borderId="21" xfId="0" applyNumberFormat="1" applyFont="1" applyBorder="1" applyAlignment="1">
      <alignment horizontal="center" vertical="top" wrapText="1"/>
    </xf>
    <xf numFmtId="2" fontId="30"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47" fillId="6" borderId="32" xfId="0" applyNumberFormat="1" applyFont="1" applyFill="1" applyBorder="1" applyAlignment="1">
      <alignment horizontal="center" vertical="top" wrapText="1"/>
    </xf>
    <xf numFmtId="2" fontId="47" fillId="6" borderId="23" xfId="0" applyNumberFormat="1" applyFont="1" applyFill="1" applyBorder="1" applyAlignment="1">
      <alignment horizontal="center" vertical="top" wrapText="1"/>
    </xf>
    <xf numFmtId="2" fontId="47" fillId="6" borderId="24" xfId="0" applyNumberFormat="1" applyFont="1" applyFill="1" applyBorder="1" applyAlignment="1">
      <alignment horizontal="center" vertical="top" wrapText="1"/>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30" fillId="0" borderId="54"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2" fontId="45" fillId="0" borderId="52" xfId="0" applyNumberFormat="1" applyFont="1" applyBorder="1" applyAlignment="1">
      <alignment horizontal="center" vertical="top" wrapText="1"/>
    </xf>
    <xf numFmtId="2" fontId="45" fillId="0" borderId="17" xfId="0" applyNumberFormat="1" applyFont="1" applyBorder="1" applyAlignment="1">
      <alignment horizontal="center" vertical="top" wrapText="1"/>
    </xf>
    <xf numFmtId="2" fontId="45" fillId="0" borderId="46" xfId="0" applyNumberFormat="1" applyFont="1" applyBorder="1" applyAlignment="1">
      <alignment horizontal="center" vertical="top" wrapText="1"/>
    </xf>
    <xf numFmtId="49" fontId="26" fillId="21" borderId="32" xfId="7" applyNumberFormat="1" applyFont="1" applyFill="1" applyBorder="1" applyAlignment="1">
      <alignment horizontal="right" vertical="top"/>
    </xf>
    <xf numFmtId="49" fontId="26" fillId="21" borderId="23" xfId="7" applyNumberFormat="1" applyFont="1" applyFill="1" applyBorder="1" applyAlignment="1">
      <alignment horizontal="right" vertical="top"/>
    </xf>
    <xf numFmtId="49" fontId="26" fillId="21"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4" borderId="22" xfId="0" applyNumberFormat="1" applyFont="1" applyFill="1" applyBorder="1" applyAlignment="1">
      <alignment horizontal="right" vertical="top"/>
    </xf>
    <xf numFmtId="49" fontId="26" fillId="24" borderId="23" xfId="0" applyNumberFormat="1" applyFont="1" applyFill="1" applyBorder="1" applyAlignment="1">
      <alignment horizontal="right" vertical="top"/>
    </xf>
    <xf numFmtId="0" fontId="19" fillId="24" borderId="32" xfId="0" applyFont="1" applyFill="1" applyBorder="1" applyAlignment="1">
      <alignment horizontal="center" vertical="top"/>
    </xf>
    <xf numFmtId="0" fontId="19" fillId="24" borderId="23" xfId="0" applyFont="1" applyFill="1" applyBorder="1" applyAlignment="1">
      <alignment horizontal="center" vertical="top"/>
    </xf>
    <xf numFmtId="0" fontId="19" fillId="24"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49" fontId="43"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19" xfId="0" applyNumberFormat="1" applyFont="1" applyFill="1" applyBorder="1" applyAlignment="1">
      <alignment horizontal="center" vertical="top" wrapText="1"/>
    </xf>
    <xf numFmtId="0" fontId="10" fillId="0" borderId="20" xfId="0" applyFont="1" applyBorder="1" applyAlignment="1">
      <alignment vertical="top" wrapText="1"/>
    </xf>
    <xf numFmtId="49" fontId="43" fillId="0" borderId="18" xfId="0" applyNumberFormat="1" applyFont="1" applyBorder="1" applyAlignment="1">
      <alignment horizontal="center" vertical="top"/>
    </xf>
    <xf numFmtId="49" fontId="19" fillId="0" borderId="18" xfId="0" applyNumberFormat="1" applyFont="1" applyBorder="1" applyAlignment="1">
      <alignment horizontal="center" vertical="top"/>
    </xf>
    <xf numFmtId="49" fontId="5" fillId="21" borderId="32" xfId="7" applyNumberFormat="1" applyFont="1" applyFill="1" applyBorder="1" applyAlignment="1">
      <alignment horizontal="right" vertical="top"/>
    </xf>
    <xf numFmtId="49" fontId="5" fillId="21" borderId="23" xfId="7" applyNumberFormat="1" applyFont="1" applyFill="1" applyBorder="1" applyAlignment="1">
      <alignment horizontal="right" vertical="top"/>
    </xf>
    <xf numFmtId="49" fontId="5" fillId="21" borderId="24" xfId="7" applyNumberFormat="1" applyFont="1" applyFill="1" applyBorder="1" applyAlignment="1">
      <alignment horizontal="right"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77" fillId="11" borderId="27" xfId="0" applyNumberFormat="1" applyFont="1" applyFill="1" applyBorder="1" applyAlignment="1">
      <alignment horizontal="center" vertical="top" wrapText="1"/>
    </xf>
    <xf numFmtId="49" fontId="77" fillId="11" borderId="20" xfId="0" applyNumberFormat="1" applyFont="1" applyFill="1" applyBorder="1" applyAlignment="1">
      <alignment horizontal="center" vertical="top" wrapText="1"/>
    </xf>
    <xf numFmtId="0" fontId="76" fillId="11" borderId="31" xfId="0" applyFont="1" applyFill="1" applyBorder="1" applyAlignment="1">
      <alignment horizontal="center" vertical="top" wrapText="1"/>
    </xf>
    <xf numFmtId="49" fontId="77" fillId="11" borderId="67" xfId="0" applyNumberFormat="1" applyFont="1" applyFill="1" applyBorder="1" applyAlignment="1">
      <alignment horizontal="center" vertical="top" wrapText="1"/>
    </xf>
    <xf numFmtId="49" fontId="77" fillId="11" borderId="65" xfId="0" applyNumberFormat="1" applyFont="1" applyFill="1" applyBorder="1" applyAlignment="1">
      <alignment horizontal="center" vertical="top" wrapText="1"/>
    </xf>
    <xf numFmtId="49" fontId="77" fillId="11" borderId="0" xfId="0" applyNumberFormat="1" applyFont="1" applyFill="1" applyAlignment="1">
      <alignment horizontal="center" vertical="top" wrapText="1"/>
    </xf>
    <xf numFmtId="49" fontId="77" fillId="11" borderId="28" xfId="0" applyNumberFormat="1" applyFont="1" applyFill="1" applyBorder="1" applyAlignment="1">
      <alignment horizontal="center" vertical="top" wrapText="1"/>
    </xf>
    <xf numFmtId="49" fontId="77" fillId="11" borderId="43" xfId="0" applyNumberFormat="1" applyFont="1" applyFill="1" applyBorder="1" applyAlignment="1">
      <alignment horizontal="center" vertical="top" wrapText="1"/>
    </xf>
    <xf numFmtId="49" fontId="77" fillId="11" borderId="41" xfId="0" applyNumberFormat="1" applyFont="1" applyFill="1" applyBorder="1" applyAlignment="1">
      <alignment horizontal="center" vertical="top" wrapText="1"/>
    </xf>
    <xf numFmtId="0" fontId="23" fillId="0" borderId="50" xfId="0" applyFont="1" applyBorder="1" applyAlignment="1">
      <alignment horizontal="left" vertical="top" wrapText="1"/>
    </xf>
    <xf numFmtId="0" fontId="7" fillId="0" borderId="55" xfId="0" applyFont="1" applyBorder="1" applyAlignment="1">
      <alignment horizontal="left" vertical="top" wrapText="1"/>
    </xf>
    <xf numFmtId="0" fontId="6" fillId="0" borderId="50" xfId="0" applyFont="1" applyBorder="1" applyAlignment="1">
      <alignment horizontal="left" vertical="top" wrapText="1"/>
    </xf>
    <xf numFmtId="0" fontId="0" fillId="0" borderId="55" xfId="0" applyBorder="1" applyAlignment="1">
      <alignment horizontal="left" vertical="top" wrapText="1"/>
    </xf>
    <xf numFmtId="49" fontId="2" fillId="0" borderId="50" xfId="0" applyNumberFormat="1" applyFont="1" applyBorder="1" applyAlignment="1">
      <alignment horizontal="center" vertical="top" wrapText="1"/>
    </xf>
    <xf numFmtId="0" fontId="0" fillId="0" borderId="42" xfId="0" applyBorder="1" applyAlignment="1">
      <alignment horizontal="center" vertical="top" wrapText="1"/>
    </xf>
    <xf numFmtId="0" fontId="0" fillId="0" borderId="42" xfId="0" applyBorder="1" applyAlignment="1">
      <alignment horizontal="left" vertical="top" wrapText="1"/>
    </xf>
    <xf numFmtId="49" fontId="6" fillId="3" borderId="66" xfId="0" applyNumberFormat="1" applyFont="1" applyFill="1" applyBorder="1" applyAlignment="1">
      <alignment horizontal="center" vertical="top" wrapText="1"/>
    </xf>
    <xf numFmtId="0" fontId="0" fillId="0" borderId="44" xfId="0" applyBorder="1" applyAlignment="1">
      <alignment horizontal="center" vertical="top" wrapText="1"/>
    </xf>
    <xf numFmtId="0" fontId="15" fillId="11" borderId="27" xfId="0" applyFont="1" applyFill="1" applyBorder="1" applyAlignment="1">
      <alignment horizontal="center" vertical="top" wrapText="1"/>
    </xf>
    <xf numFmtId="0" fontId="0" fillId="0" borderId="31" xfId="0" applyBorder="1" applyAlignment="1">
      <alignment horizontal="center" vertical="top" wrapText="1"/>
    </xf>
    <xf numFmtId="49" fontId="6" fillId="11" borderId="66" xfId="0" applyNumberFormat="1" applyFont="1" applyFill="1" applyBorder="1" applyAlignment="1">
      <alignment horizontal="center" vertical="top" wrapText="1"/>
    </xf>
    <xf numFmtId="0" fontId="0" fillId="0" borderId="67" xfId="0" applyBorder="1" applyAlignment="1">
      <alignment horizontal="center" vertical="top" wrapText="1"/>
    </xf>
    <xf numFmtId="0" fontId="0" fillId="0" borderId="65" xfId="0" applyBorder="1" applyAlignment="1">
      <alignment horizontal="center" vertical="top" wrapText="1"/>
    </xf>
    <xf numFmtId="0" fontId="0" fillId="0" borderId="43" xfId="0" applyBorder="1" applyAlignment="1">
      <alignment horizontal="center" vertical="top" wrapText="1"/>
    </xf>
    <xf numFmtId="0" fontId="0" fillId="0" borderId="41" xfId="0" applyBorder="1" applyAlignment="1">
      <alignment horizontal="center" vertical="top" wrapText="1"/>
    </xf>
    <xf numFmtId="0" fontId="4" fillId="0" borderId="50" xfId="0" applyFont="1" applyBorder="1" applyAlignment="1">
      <alignment horizontal="left" vertical="top" wrapText="1"/>
    </xf>
    <xf numFmtId="0" fontId="6" fillId="0" borderId="61" xfId="0" applyFont="1" applyBorder="1" applyAlignment="1">
      <alignment horizontal="left" vertical="top" wrapText="1"/>
    </xf>
    <xf numFmtId="0" fontId="6"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18"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0" xfId="0" applyNumberFormat="1" applyFont="1" applyFill="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10" fillId="0" borderId="8" xfId="0" applyFont="1" applyBorder="1" applyAlignment="1">
      <alignment horizontal="left" vertical="top" wrapText="1"/>
    </xf>
    <xf numFmtId="0" fontId="7" fillId="0" borderId="42" xfId="0" applyFont="1" applyBorder="1" applyAlignment="1">
      <alignment horizontal="left"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Border="1" applyAlignment="1">
      <alignment horizontal="center"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2" fontId="86" fillId="0" borderId="54" xfId="0" applyNumberFormat="1" applyFont="1" applyBorder="1" applyAlignment="1">
      <alignment horizontal="center" vertical="top"/>
    </xf>
    <xf numFmtId="2" fontId="86" fillId="0" borderId="62" xfId="0" applyNumberFormat="1" applyFont="1" applyBorder="1" applyAlignment="1">
      <alignment horizontal="center" vertical="top"/>
    </xf>
    <xf numFmtId="2" fontId="86" fillId="0" borderId="69" xfId="0" applyNumberFormat="1" applyFont="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86" fillId="0" borderId="52" xfId="0" applyNumberFormat="1" applyFont="1" applyBorder="1" applyAlignment="1">
      <alignment horizontal="center" vertical="top" wrapText="1"/>
    </xf>
    <xf numFmtId="2" fontId="86" fillId="0" borderId="17" xfId="0" applyNumberFormat="1" applyFont="1" applyBorder="1" applyAlignment="1">
      <alignment horizontal="center" vertical="top" wrapText="1"/>
    </xf>
    <xf numFmtId="2" fontId="86" fillId="0" borderId="46" xfId="0" applyNumberFormat="1" applyFont="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0" xfId="0" applyNumberFormat="1" applyFont="1" applyBorder="1" applyAlignment="1">
      <alignment horizontal="center" vertical="top"/>
    </xf>
    <xf numFmtId="49" fontId="5" fillId="0" borderId="43"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0" xfId="0" applyNumberFormat="1" applyFont="1" applyAlignment="1">
      <alignment horizontal="center" vertical="top"/>
    </xf>
    <xf numFmtId="0" fontId="4" fillId="0" borderId="34" xfId="0" applyFont="1" applyBorder="1" applyAlignment="1">
      <alignment horizontal="left" vertical="top" wrapText="1"/>
    </xf>
    <xf numFmtId="0" fontId="15" fillId="0" borderId="71" xfId="0" applyFont="1" applyBorder="1" applyAlignment="1">
      <alignment horizontal="left" vertical="top" wrapText="1"/>
    </xf>
    <xf numFmtId="49" fontId="5" fillId="8" borderId="38"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15" xfId="0" applyNumberFormat="1" applyFont="1" applyBorder="1" applyAlignment="1">
      <alignment horizontal="center" vertical="top"/>
    </xf>
    <xf numFmtId="49" fontId="5" fillId="0" borderId="13" xfId="0" applyNumberFormat="1" applyFont="1" applyBorder="1" applyAlignment="1">
      <alignment horizontal="center" vertical="top"/>
    </xf>
    <xf numFmtId="49" fontId="2" fillId="0" borderId="18" xfId="0" applyNumberFormat="1" applyFont="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9" fillId="0" borderId="5" xfId="0" applyNumberFormat="1" applyFont="1" applyBorder="1" applyAlignment="1">
      <alignment horizontal="center" vertical="top" wrapText="1"/>
    </xf>
    <xf numFmtId="49" fontId="2" fillId="0" borderId="55" xfId="0" applyNumberFormat="1" applyFont="1" applyBorder="1" applyAlignment="1">
      <alignment horizontal="center" vertical="top" wrapText="1"/>
    </xf>
    <xf numFmtId="49" fontId="2" fillId="0" borderId="51"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Border="1" applyAlignment="1">
      <alignment vertical="top" wrapText="1"/>
    </xf>
    <xf numFmtId="0" fontId="3" fillId="0" borderId="7" xfId="0" applyFont="1" applyBorder="1" applyAlignment="1">
      <alignment vertical="top" wrapText="1"/>
    </xf>
    <xf numFmtId="0" fontId="3" fillId="0" borderId="63" xfId="0" applyFont="1" applyBorder="1" applyAlignment="1">
      <alignment vertical="top" wrapText="1"/>
    </xf>
    <xf numFmtId="0" fontId="4" fillId="0" borderId="35" xfId="0" applyFont="1" applyBorder="1" applyAlignment="1">
      <alignment vertical="top" wrapText="1"/>
    </xf>
    <xf numFmtId="0" fontId="15" fillId="0" borderId="7" xfId="0" applyFont="1" applyBorder="1" applyAlignment="1">
      <alignment vertical="top" wrapText="1"/>
    </xf>
    <xf numFmtId="0" fontId="15" fillId="0" borderId="40" xfId="0" applyFont="1" applyBorder="1" applyAlignment="1">
      <alignment vertical="top" wrapText="1"/>
    </xf>
    <xf numFmtId="49" fontId="5" fillId="0" borderId="28" xfId="0" applyNumberFormat="1" applyFont="1" applyBorder="1" applyAlignment="1">
      <alignment horizontal="center" vertical="top" wrapText="1"/>
    </xf>
    <xf numFmtId="0" fontId="15" fillId="0" borderId="28" xfId="0" applyFont="1" applyBorder="1" applyAlignment="1">
      <alignment horizontal="center" vertical="top" wrapText="1"/>
    </xf>
    <xf numFmtId="0" fontId="15" fillId="0" borderId="41" xfId="0" applyFont="1" applyBorder="1" applyAlignment="1">
      <alignment horizontal="center" vertical="top" wrapText="1"/>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0" fontId="97" fillId="0" borderId="27" xfId="0" applyFont="1" applyBorder="1" applyAlignment="1">
      <alignment vertical="top" wrapText="1"/>
    </xf>
    <xf numFmtId="0" fontId="97" fillId="0" borderId="20" xfId="0" applyFont="1" applyBorder="1" applyAlignment="1">
      <alignment vertical="top" wrapText="1"/>
    </xf>
    <xf numFmtId="0" fontId="97" fillId="0" borderId="31" xfId="0" applyFont="1" applyBorder="1" applyAlignment="1">
      <alignment vertical="top" wrapText="1"/>
    </xf>
    <xf numFmtId="0" fontId="7" fillId="0" borderId="31" xfId="0" applyFont="1" applyBorder="1" applyAlignment="1">
      <alignment vertical="top" wrapText="1"/>
    </xf>
    <xf numFmtId="49" fontId="5" fillId="0" borderId="16"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2" xfId="0" applyNumberFormat="1" applyFont="1" applyBorder="1" applyAlignment="1">
      <alignment horizontal="center" vertical="top"/>
    </xf>
    <xf numFmtId="0" fontId="10" fillId="0" borderId="25" xfId="0" applyFont="1" applyBorder="1" applyAlignment="1">
      <alignment vertical="top"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5" fillId="8" borderId="37"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5" fillId="8" borderId="76" xfId="0" applyNumberFormat="1" applyFont="1" applyFill="1" applyBorder="1" applyAlignment="1">
      <alignment horizontal="center" vertical="top"/>
    </xf>
    <xf numFmtId="49" fontId="5" fillId="8" borderId="36"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75" xfId="0" applyNumberFormat="1" applyFont="1" applyBorder="1" applyAlignment="1">
      <alignment horizontal="center" vertical="top"/>
    </xf>
    <xf numFmtId="49" fontId="5" fillId="0" borderId="47" xfId="0" applyNumberFormat="1" applyFont="1" applyBorder="1" applyAlignment="1">
      <alignment horizontal="center" vertical="top"/>
    </xf>
    <xf numFmtId="49" fontId="5" fillId="0" borderId="45" xfId="0" applyNumberFormat="1" applyFont="1" applyBorder="1" applyAlignment="1">
      <alignment horizontal="center" vertical="top"/>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 fillId="0" borderId="5" xfId="0" applyNumberFormat="1" applyFont="1" applyBorder="1" applyAlignment="1">
      <alignment horizontal="center" vertical="top" wrapText="1"/>
    </xf>
    <xf numFmtId="49" fontId="2" fillId="0" borderId="54" xfId="0" applyNumberFormat="1" applyFont="1" applyBorder="1" applyAlignment="1">
      <alignment horizontal="center" vertical="top"/>
    </xf>
    <xf numFmtId="49" fontId="2" fillId="11" borderId="5"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49" fontId="2" fillId="11" borderId="51"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0" fontId="97" fillId="0" borderId="25" xfId="0" applyFont="1" applyBorder="1" applyAlignment="1">
      <alignment vertical="top" wrapText="1"/>
    </xf>
    <xf numFmtId="0" fontId="97" fillId="0" borderId="7" xfId="0" applyFont="1" applyBorder="1" applyAlignment="1">
      <alignment vertical="top" wrapText="1"/>
    </xf>
    <xf numFmtId="0" fontId="97" fillId="0" borderId="63" xfId="0" applyFont="1" applyBorder="1" applyAlignment="1">
      <alignment vertical="top" wrapText="1"/>
    </xf>
    <xf numFmtId="0" fontId="15" fillId="0" borderId="55"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2" fillId="0" borderId="5" xfId="0" applyNumberFormat="1" applyFont="1" applyBorder="1" applyAlignment="1">
      <alignment horizontal="center" vertical="top" shrinkToFit="1"/>
    </xf>
    <xf numFmtId="49" fontId="2" fillId="0" borderId="18" xfId="0" applyNumberFormat="1" applyFont="1" applyBorder="1" applyAlignment="1">
      <alignment horizontal="center" vertical="top" shrinkToFit="1"/>
    </xf>
    <xf numFmtId="49" fontId="2" fillId="0" borderId="12" xfId="0" applyNumberFormat="1" applyFont="1" applyBorder="1" applyAlignment="1">
      <alignment horizontal="center" vertical="top" shrinkToFi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4" fillId="0" borderId="0" xfId="0" applyFont="1" applyAlignment="1">
      <alignment wrapText="1"/>
    </xf>
    <xf numFmtId="49" fontId="78" fillId="8" borderId="15" xfId="0" applyNumberFormat="1" applyFont="1" applyFill="1" applyBorder="1" applyAlignment="1">
      <alignment horizontal="center" vertical="top"/>
    </xf>
    <xf numFmtId="49" fontId="78" fillId="8" borderId="6" xfId="0" applyNumberFormat="1" applyFont="1" applyFill="1" applyBorder="1" applyAlignment="1">
      <alignment horizontal="center" vertical="top"/>
    </xf>
    <xf numFmtId="49" fontId="78" fillId="8" borderId="13" xfId="0" applyNumberFormat="1" applyFont="1" applyFill="1" applyBorder="1" applyAlignment="1">
      <alignment horizontal="center" vertical="top"/>
    </xf>
    <xf numFmtId="49" fontId="78" fillId="0" borderId="14" xfId="0" applyNumberFormat="1" applyFont="1" applyBorder="1" applyAlignment="1">
      <alignment horizontal="center" vertical="top"/>
    </xf>
    <xf numFmtId="49" fontId="78" fillId="0" borderId="19" xfId="0" applyNumberFormat="1" applyFont="1" applyBorder="1" applyAlignment="1">
      <alignment horizontal="center" vertical="top"/>
    </xf>
    <xf numFmtId="49" fontId="78" fillId="0" borderId="1" xfId="0" applyNumberFormat="1" applyFont="1" applyBorder="1" applyAlignment="1">
      <alignment horizontal="center" vertical="top"/>
    </xf>
    <xf numFmtId="49" fontId="78" fillId="0" borderId="35" xfId="0" applyNumberFormat="1" applyFont="1" applyBorder="1" applyAlignment="1">
      <alignment horizontal="center" vertical="top"/>
    </xf>
    <xf numFmtId="49" fontId="78" fillId="0" borderId="67" xfId="0" applyNumberFormat="1" applyFont="1" applyBorder="1" applyAlignment="1">
      <alignment horizontal="center" vertical="top"/>
    </xf>
    <xf numFmtId="49" fontId="78" fillId="0" borderId="65" xfId="0" applyNumberFormat="1" applyFont="1" applyBorder="1" applyAlignment="1">
      <alignment horizontal="center" vertical="top"/>
    </xf>
    <xf numFmtId="49" fontId="78" fillId="0" borderId="7" xfId="0" applyNumberFormat="1" applyFont="1" applyBorder="1" applyAlignment="1">
      <alignment horizontal="center" vertical="top"/>
    </xf>
    <xf numFmtId="49" fontId="78" fillId="0" borderId="0" xfId="0" applyNumberFormat="1" applyFont="1" applyBorder="1" applyAlignment="1">
      <alignment horizontal="center" vertical="top"/>
    </xf>
    <xf numFmtId="49" fontId="78" fillId="0" borderId="28" xfId="0" applyNumberFormat="1" applyFont="1" applyBorder="1" applyAlignment="1">
      <alignment horizontal="center" vertical="top"/>
    </xf>
    <xf numFmtId="49" fontId="78" fillId="0" borderId="40" xfId="0" applyNumberFormat="1" applyFont="1" applyBorder="1" applyAlignment="1">
      <alignment horizontal="center" vertical="top"/>
    </xf>
    <xf numFmtId="49" fontId="78" fillId="0" borderId="43" xfId="0" applyNumberFormat="1" applyFont="1" applyBorder="1" applyAlignment="1">
      <alignment horizontal="center" vertical="top"/>
    </xf>
    <xf numFmtId="49" fontId="78" fillId="0" borderId="41" xfId="0" applyNumberFormat="1" applyFont="1" applyBorder="1" applyAlignment="1">
      <alignment horizontal="center" vertical="top"/>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164" fontId="4"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0" borderId="0" xfId="0" applyNumberFormat="1" applyFont="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5" fillId="24" borderId="22" xfId="0" applyNumberFormat="1" applyFont="1" applyFill="1" applyBorder="1" applyAlignment="1">
      <alignment horizontal="right" vertical="top"/>
    </xf>
    <xf numFmtId="49" fontId="5" fillId="24" borderId="23"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0" fontId="2" fillId="24" borderId="32" xfId="0" applyFont="1" applyFill="1" applyBorder="1" applyAlignment="1">
      <alignment horizontal="center" vertical="top"/>
    </xf>
    <xf numFmtId="0" fontId="2" fillId="24" borderId="23" xfId="0" applyFont="1" applyFill="1" applyBorder="1" applyAlignment="1">
      <alignment horizontal="center" vertical="top"/>
    </xf>
    <xf numFmtId="0" fontId="2" fillId="24" borderId="24" xfId="0" applyFont="1" applyFill="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164" fontId="4" fillId="0" borderId="35"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7" borderId="1" xfId="0" applyNumberFormat="1" applyFont="1" applyFill="1" applyBorder="1" applyAlignment="1">
      <alignment horizontal="center" vertical="top"/>
    </xf>
    <xf numFmtId="164" fontId="10" fillId="0" borderId="26" xfId="0" applyNumberFormat="1" applyFont="1" applyBorder="1" applyAlignment="1">
      <alignment horizontal="center" vertical="top"/>
    </xf>
    <xf numFmtId="0" fontId="7" fillId="0" borderId="19" xfId="0" applyFont="1" applyBorder="1" applyAlignment="1">
      <alignment horizontal="center" vertical="top"/>
    </xf>
    <xf numFmtId="0" fontId="7" fillId="0" borderId="36" xfId="0" applyFont="1" applyBorder="1" applyAlignment="1">
      <alignment horizontal="center" vertical="top"/>
    </xf>
    <xf numFmtId="164" fontId="10"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164" fontId="4" fillId="0" borderId="26" xfId="0" applyNumberFormat="1" applyFont="1" applyBorder="1" applyAlignment="1">
      <alignment horizontal="center" vertical="top" wrapText="1"/>
    </xf>
    <xf numFmtId="0" fontId="4" fillId="0" borderId="0" xfId="3"/>
    <xf numFmtId="0" fontId="15" fillId="0" borderId="0" xfId="0" applyFont="1"/>
    <xf numFmtId="0" fontId="4" fillId="0" borderId="59" xfId="3" applyBorder="1"/>
    <xf numFmtId="0" fontId="15" fillId="0" borderId="59" xfId="0" applyFont="1" applyBorder="1"/>
    <xf numFmtId="0" fontId="4" fillId="0" borderId="11" xfId="0" applyFont="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Border="1"/>
    <xf numFmtId="0" fontId="15" fillId="0" borderId="18" xfId="0" applyFont="1" applyBorder="1"/>
    <xf numFmtId="0" fontId="4" fillId="0" borderId="0" xfId="3" applyAlignment="1">
      <alignment horizontal="center" vertical="top"/>
    </xf>
    <xf numFmtId="0" fontId="15" fillId="0" borderId="0" xfId="0" applyFont="1" applyAlignment="1">
      <alignment horizontal="center" vertical="top"/>
    </xf>
    <xf numFmtId="2" fontId="15" fillId="0" borderId="18" xfId="0" applyNumberFormat="1" applyFont="1" applyBorder="1" applyAlignment="1">
      <alignment horizontal="center"/>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1" xfId="0" applyFont="1" applyFill="1" applyBorder="1" applyAlignment="1">
      <alignment horizontal="center" vertical="top"/>
    </xf>
    <xf numFmtId="0" fontId="15" fillId="0" borderId="21"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2" fillId="0" borderId="59" xfId="0" applyNumberFormat="1"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0" fillId="0" borderId="0" xfId="0"/>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0" fontId="5" fillId="5" borderId="3" xfId="0" applyFont="1" applyFill="1" applyBorder="1" applyAlignment="1">
      <alignment horizontal="righ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49" fontId="5" fillId="6" borderId="23" xfId="0" applyNumberFormat="1" applyFont="1" applyFill="1" applyBorder="1" applyAlignment="1">
      <alignment horizontal="right" vertical="top"/>
    </xf>
    <xf numFmtId="49" fontId="20" fillId="0" borderId="0" xfId="0" applyNumberFormat="1" applyFont="1" applyAlignment="1">
      <alignment horizontal="center" vertical="top" wrapText="1"/>
    </xf>
    <xf numFmtId="0" fontId="7" fillId="0" borderId="0" xfId="0" applyFont="1" applyAlignment="1">
      <alignmen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4"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Border="1" applyAlignment="1">
      <alignment horizontal="left" vertical="top" wrapText="1"/>
    </xf>
    <xf numFmtId="0" fontId="23" fillId="0" borderId="28" xfId="0" applyFont="1" applyBorder="1" applyAlignment="1">
      <alignment horizontal="left" vertical="top" wrapText="1"/>
    </xf>
    <xf numFmtId="0" fontId="23" fillId="0" borderId="41" xfId="0" applyFont="1" applyBorder="1" applyAlignment="1">
      <alignment horizontal="left" vertical="top" wrapText="1"/>
    </xf>
    <xf numFmtId="0" fontId="56" fillId="4" borderId="27" xfId="0" applyFont="1" applyFill="1" applyBorder="1" applyAlignment="1">
      <alignment horizontal="left" vertical="top" wrapText="1"/>
    </xf>
    <xf numFmtId="0" fontId="56" fillId="4" borderId="20" xfId="0" applyFont="1" applyFill="1" applyBorder="1" applyAlignment="1">
      <alignment horizontal="left" vertical="top" wrapText="1"/>
    </xf>
    <xf numFmtId="0" fontId="56" fillId="4" borderId="31" xfId="0" applyFont="1" applyFill="1" applyBorder="1" applyAlignment="1">
      <alignment horizontal="left" vertical="top" wrapText="1"/>
    </xf>
    <xf numFmtId="0" fontId="7" fillId="0" borderId="42" xfId="0" applyFont="1" applyBorder="1" applyAlignment="1">
      <alignment horizontal="center" vertical="top" wrapText="1"/>
    </xf>
    <xf numFmtId="0" fontId="23" fillId="0" borderId="34" xfId="0" applyFont="1" applyBorder="1" applyAlignment="1">
      <alignment horizontal="left" vertical="top" wrapText="1"/>
    </xf>
    <xf numFmtId="0" fontId="23" fillId="0" borderId="6" xfId="0" applyFont="1" applyBorder="1" applyAlignment="1">
      <alignment horizontal="left" vertical="top" wrapText="1"/>
    </xf>
    <xf numFmtId="0" fontId="23" fillId="0" borderId="39" xfId="0" applyFont="1" applyBorder="1" applyAlignment="1">
      <alignment horizontal="left" vertical="top" wrapText="1"/>
    </xf>
    <xf numFmtId="0" fontId="77" fillId="0" borderId="50" xfId="0" applyFont="1" applyBorder="1" applyAlignment="1">
      <alignment horizontal="center" vertical="top"/>
    </xf>
    <xf numFmtId="0" fontId="77" fillId="0" borderId="18" xfId="0" applyFont="1" applyBorder="1" applyAlignment="1">
      <alignment horizontal="center" vertical="top"/>
    </xf>
    <xf numFmtId="0" fontId="77" fillId="0" borderId="42"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62" fillId="4" borderId="27" xfId="0" applyFont="1" applyFill="1" applyBorder="1" applyAlignment="1">
      <alignment horizontal="left" vertical="top" wrapText="1"/>
    </xf>
    <xf numFmtId="0" fontId="62" fillId="4" borderId="20" xfId="0" applyFont="1" applyFill="1" applyBorder="1" applyAlignment="1">
      <alignment horizontal="left" vertical="top" wrapText="1"/>
    </xf>
    <xf numFmtId="0" fontId="48" fillId="4" borderId="31" xfId="0" applyFont="1" applyFill="1" applyBorder="1" applyAlignment="1">
      <alignment horizontal="left" vertical="top"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0" fontId="6" fillId="0" borderId="66" xfId="0" applyFont="1" applyBorder="1" applyAlignment="1">
      <alignment vertical="top" wrapText="1"/>
    </xf>
    <xf numFmtId="0" fontId="6" fillId="0" borderId="59" xfId="0" applyFont="1" applyBorder="1" applyAlignment="1">
      <alignment vertical="top" wrapText="1"/>
    </xf>
    <xf numFmtId="0" fontId="30" fillId="0" borderId="59" xfId="0" applyFont="1" applyBorder="1" applyAlignment="1">
      <alignment wrapText="1"/>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39"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7" fillId="4" borderId="31" xfId="0" applyFont="1" applyFill="1" applyBorder="1" applyAlignment="1">
      <alignment horizontal="left" vertical="top" wrapText="1"/>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23" fillId="0" borderId="42" xfId="0" applyFont="1" applyBorder="1" applyAlignment="1">
      <alignment horizontal="left" vertical="justify" wrapText="1"/>
    </xf>
    <xf numFmtId="49" fontId="2" fillId="0" borderId="27"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31" xfId="0" applyNumberFormat="1" applyFont="1" applyBorder="1" applyAlignment="1">
      <alignment horizontal="center" vertical="top"/>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2" fillId="0" borderId="25" xfId="0" applyFont="1" applyBorder="1" applyAlignment="1">
      <alignment vertical="top" wrapText="1"/>
    </xf>
    <xf numFmtId="0" fontId="62" fillId="0" borderId="7" xfId="0" applyFont="1" applyBorder="1" applyAlignment="1">
      <alignment vertical="top" wrapText="1"/>
    </xf>
    <xf numFmtId="0" fontId="62" fillId="0" borderId="63" xfId="0" applyFont="1" applyBorder="1" applyAlignment="1">
      <alignment vertical="top" wrapText="1"/>
    </xf>
    <xf numFmtId="49" fontId="66" fillId="0" borderId="5" xfId="0" applyNumberFormat="1" applyFont="1" applyBorder="1" applyAlignment="1">
      <alignment horizontal="center" vertical="top"/>
    </xf>
    <xf numFmtId="49" fontId="66" fillId="0" borderId="18" xfId="0" applyNumberFormat="1" applyFont="1" applyBorder="1" applyAlignment="1">
      <alignment horizontal="center" vertical="top"/>
    </xf>
    <xf numFmtId="49" fontId="63" fillId="0" borderId="12" xfId="0" applyNumberFormat="1" applyFont="1" applyBorder="1" applyAlignment="1">
      <alignment horizontal="center" vertical="top"/>
    </xf>
    <xf numFmtId="49" fontId="63" fillId="0" borderId="52" xfId="0" applyNumberFormat="1" applyFont="1" applyBorder="1" applyAlignment="1">
      <alignment horizontal="center" vertical="top"/>
    </xf>
    <xf numFmtId="49" fontId="63" fillId="0" borderId="59" xfId="0" applyNumberFormat="1" applyFont="1" applyBorder="1" applyAlignment="1">
      <alignment horizontal="center" vertical="top"/>
    </xf>
    <xf numFmtId="49" fontId="63" fillId="0" borderId="53" xfId="0" applyNumberFormat="1" applyFont="1" applyBorder="1" applyAlignment="1">
      <alignment horizontal="center" vertical="top"/>
    </xf>
    <xf numFmtId="0" fontId="6" fillId="0" borderId="18" xfId="0" applyFont="1" applyBorder="1" applyAlignment="1">
      <alignment horizontal="left" vertical="top" wrapText="1"/>
    </xf>
    <xf numFmtId="0" fontId="6" fillId="0" borderId="42" xfId="0" applyFont="1" applyBorder="1" applyAlignment="1">
      <alignment horizontal="left" vertical="top" wrapText="1"/>
    </xf>
    <xf numFmtId="49" fontId="24" fillId="0" borderId="34" xfId="0" applyNumberFormat="1" applyFont="1" applyBorder="1" applyAlignment="1">
      <alignment horizontal="center" vertical="top"/>
    </xf>
    <xf numFmtId="49" fontId="24" fillId="0" borderId="6" xfId="0" applyNumberFormat="1" applyFont="1" applyBorder="1" applyAlignment="1">
      <alignment horizontal="center" vertical="top"/>
    </xf>
    <xf numFmtId="49" fontId="24" fillId="0" borderId="39" xfId="0" applyNumberFormat="1" applyFont="1"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39" xfId="0" applyNumberFormat="1" applyFont="1" applyBorder="1" applyAlignment="1">
      <alignment horizontal="center" vertical="top" wrapText="1"/>
    </xf>
    <xf numFmtId="0" fontId="6" fillId="0" borderId="55" xfId="0" applyFont="1" applyBorder="1" applyAlignment="1">
      <alignment horizontal="left" vertical="top" wrapText="1"/>
    </xf>
    <xf numFmtId="49" fontId="63" fillId="0" borderId="50" xfId="0" applyNumberFormat="1" applyFont="1" applyBorder="1" applyAlignment="1">
      <alignment horizontal="center" vertical="top"/>
    </xf>
    <xf numFmtId="49" fontId="63" fillId="0" borderId="18" xfId="0" applyNumberFormat="1" applyFont="1" applyBorder="1" applyAlignment="1">
      <alignment horizontal="center" vertical="top"/>
    </xf>
    <xf numFmtId="49" fontId="63" fillId="0" borderId="42" xfId="0" applyNumberFormat="1" applyFont="1" applyBorder="1" applyAlignment="1">
      <alignment horizontal="center" vertical="top"/>
    </xf>
    <xf numFmtId="0" fontId="6" fillId="0" borderId="20" xfId="0" applyFont="1" applyBorder="1" applyAlignment="1">
      <alignment horizontal="left" vertical="top" wrapText="1"/>
    </xf>
    <xf numFmtId="0" fontId="6" fillId="0" borderId="31" xfId="0" applyFont="1" applyBorder="1" applyAlignment="1">
      <alignment horizontal="left" vertical="top" wrapText="1"/>
    </xf>
    <xf numFmtId="0" fontId="2" fillId="0" borderId="10" xfId="0" applyFont="1" applyBorder="1" applyAlignment="1">
      <alignment horizontal="center" vertical="top" wrapText="1"/>
    </xf>
    <xf numFmtId="0" fontId="2" fillId="0" borderId="39" xfId="0"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30"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49" fontId="2" fillId="0" borderId="31"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2" fillId="0" borderId="27" xfId="0" applyFont="1" applyBorder="1" applyAlignment="1">
      <alignment vertical="top" wrapText="1"/>
    </xf>
    <xf numFmtId="0" fontId="62" fillId="0" borderId="20" xfId="0" applyFont="1" applyBorder="1" applyAlignment="1">
      <alignment vertical="top" wrapText="1"/>
    </xf>
    <xf numFmtId="0" fontId="62" fillId="0" borderId="31" xfId="0" applyFont="1" applyBorder="1" applyAlignment="1">
      <alignment vertical="top" wrapText="1"/>
    </xf>
    <xf numFmtId="49" fontId="66" fillId="0" borderId="50" xfId="0" applyNumberFormat="1" applyFont="1" applyBorder="1" applyAlignment="1">
      <alignment horizontal="center" vertical="top"/>
    </xf>
    <xf numFmtId="49" fontId="63" fillId="0" borderId="66" xfId="0" applyNumberFormat="1" applyFont="1" applyBorder="1" applyAlignment="1">
      <alignment horizontal="center" vertical="top"/>
    </xf>
    <xf numFmtId="49" fontId="63" fillId="0" borderId="44" xfId="0" applyNumberFormat="1" applyFont="1" applyBorder="1" applyAlignment="1">
      <alignment horizontal="center" vertical="top"/>
    </xf>
    <xf numFmtId="49" fontId="82" fillId="0" borderId="9" xfId="0" applyNumberFormat="1" applyFont="1" applyBorder="1" applyAlignment="1">
      <alignment horizontal="center" vertical="top"/>
    </xf>
    <xf numFmtId="49" fontId="82" fillId="0" borderId="30" xfId="0" applyNumberFormat="1" applyFont="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62" fillId="0" borderId="27" xfId="0" applyFont="1" applyBorder="1" applyAlignment="1">
      <alignment horizontal="left" vertical="top" wrapText="1"/>
    </xf>
    <xf numFmtId="0" fontId="62" fillId="0" borderId="20" xfId="0" applyFont="1" applyBorder="1" applyAlignment="1">
      <alignment horizontal="left" vertical="top" wrapText="1"/>
    </xf>
    <xf numFmtId="0" fontId="62" fillId="0" borderId="31" xfId="0" applyFont="1" applyBorder="1" applyAlignment="1">
      <alignment horizontal="left" vertical="top" wrapText="1"/>
    </xf>
    <xf numFmtId="49" fontId="66"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30" xfId="0" applyFont="1" applyBorder="1" applyAlignment="1">
      <alignment horizontal="center" vertical="top" wrapText="1"/>
    </xf>
    <xf numFmtId="0" fontId="2" fillId="0" borderId="11" xfId="0" applyFont="1" applyBorder="1" applyAlignment="1">
      <alignment horizontal="center" vertical="top" wrapText="1"/>
    </xf>
    <xf numFmtId="0" fontId="2" fillId="0" borderId="31" xfId="0" applyFont="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6" fillId="0" borderId="27" xfId="0" applyFont="1" applyBorder="1" applyAlignment="1">
      <alignment horizontal="left" vertical="top" wrapText="1"/>
    </xf>
    <xf numFmtId="0" fontId="56" fillId="0" borderId="20" xfId="0" applyFont="1" applyBorder="1" applyAlignment="1">
      <alignment horizontal="left" vertical="top" wrapText="1"/>
    </xf>
    <xf numFmtId="0" fontId="56" fillId="0" borderId="31" xfId="0" applyFont="1" applyBorder="1" applyAlignment="1">
      <alignment horizontal="left" vertical="top" wrapText="1"/>
    </xf>
    <xf numFmtId="49" fontId="57" fillId="0" borderId="50" xfId="0" applyNumberFormat="1" applyFont="1" applyBorder="1" applyAlignment="1">
      <alignment horizontal="center" vertical="top"/>
    </xf>
    <xf numFmtId="49" fontId="57" fillId="0" borderId="18" xfId="0" applyNumberFormat="1" applyFont="1" applyBorder="1" applyAlignment="1">
      <alignment horizontal="center" vertical="top"/>
    </xf>
    <xf numFmtId="49" fontId="57" fillId="0" borderId="42" xfId="0" applyNumberFormat="1" applyFont="1" applyBorder="1" applyAlignment="1">
      <alignment horizontal="center" vertical="top"/>
    </xf>
    <xf numFmtId="49" fontId="58" fillId="0" borderId="50" xfId="0" applyNumberFormat="1" applyFont="1" applyBorder="1" applyAlignment="1">
      <alignment horizontal="center" vertical="top"/>
    </xf>
    <xf numFmtId="49" fontId="58" fillId="0" borderId="18" xfId="0" applyNumberFormat="1" applyFont="1" applyBorder="1" applyAlignment="1">
      <alignment horizontal="center" vertical="top"/>
    </xf>
    <xf numFmtId="49" fontId="58" fillId="0" borderId="42" xfId="0" applyNumberFormat="1" applyFont="1" applyBorder="1" applyAlignment="1">
      <alignment horizontal="center" vertical="top"/>
    </xf>
    <xf numFmtId="164" fontId="6" fillId="0" borderId="66" xfId="0" applyNumberFormat="1" applyFont="1" applyBorder="1" applyAlignment="1">
      <alignment horizontal="left" vertical="top" wrapText="1"/>
    </xf>
    <xf numFmtId="164" fontId="6" fillId="0" borderId="59" xfId="0" applyNumberFormat="1" applyFont="1" applyBorder="1" applyAlignment="1">
      <alignment horizontal="left" vertical="top" wrapText="1"/>
    </xf>
    <xf numFmtId="164" fontId="6" fillId="0" borderId="44" xfId="0" applyNumberFormat="1" applyFont="1" applyBorder="1" applyAlignment="1">
      <alignment horizontal="left" vertical="top" wrapText="1"/>
    </xf>
    <xf numFmtId="0" fontId="2" fillId="0" borderId="34" xfId="0" applyFont="1" applyBorder="1" applyAlignment="1">
      <alignment horizontal="center" vertical="top"/>
    </xf>
    <xf numFmtId="0" fontId="2" fillId="0" borderId="6" xfId="0" applyFont="1" applyBorder="1" applyAlignment="1">
      <alignment horizontal="center" vertical="top"/>
    </xf>
    <xf numFmtId="0" fontId="2" fillId="0" borderId="39" xfId="0" applyFont="1" applyBorder="1" applyAlignment="1">
      <alignment horizontal="center" vertical="top"/>
    </xf>
    <xf numFmtId="0" fontId="2" fillId="0" borderId="26" xfId="0" applyFont="1" applyBorder="1" applyAlignment="1">
      <alignment horizontal="center" vertical="top"/>
    </xf>
    <xf numFmtId="0" fontId="2" fillId="0" borderId="19" xfId="0" applyFont="1" applyBorder="1" applyAlignment="1">
      <alignment horizontal="center" vertical="top"/>
    </xf>
    <xf numFmtId="0" fontId="2" fillId="0" borderId="30" xfId="0" applyFont="1" applyBorder="1" applyAlignment="1">
      <alignment horizontal="center" vertical="top"/>
    </xf>
    <xf numFmtId="0" fontId="2" fillId="0" borderId="27" xfId="0" applyFont="1" applyBorder="1" applyAlignment="1">
      <alignment horizontal="center" vertical="top"/>
    </xf>
    <xf numFmtId="0" fontId="2" fillId="0" borderId="20" xfId="0" applyFont="1" applyBorder="1" applyAlignment="1">
      <alignment horizontal="center" vertical="top"/>
    </xf>
    <xf numFmtId="0" fontId="2" fillId="0" borderId="31" xfId="0" applyFont="1" applyBorder="1" applyAlignment="1">
      <alignment horizontal="center" vertical="top"/>
    </xf>
    <xf numFmtId="0" fontId="6" fillId="0" borderId="66" xfId="0" applyFont="1" applyBorder="1" applyAlignment="1">
      <alignment horizontal="left" vertical="top" wrapText="1"/>
    </xf>
    <xf numFmtId="0" fontId="6" fillId="0" borderId="44" xfId="0" applyFont="1" applyBorder="1" applyAlignment="1">
      <alignment horizontal="left" vertical="top" wrapText="1"/>
    </xf>
    <xf numFmtId="0" fontId="48" fillId="0" borderId="31" xfId="0" applyFont="1" applyBorder="1" applyAlignment="1">
      <alignment horizontal="left" vertical="top" wrapText="1"/>
    </xf>
    <xf numFmtId="0" fontId="23" fillId="0" borderId="50" xfId="0" applyFont="1" applyBorder="1" applyAlignment="1">
      <alignment horizontal="center" vertical="center" textRotation="90" wrapText="1"/>
    </xf>
    <xf numFmtId="0" fontId="53" fillId="0" borderId="0" xfId="0" applyFont="1" applyAlignment="1">
      <alignment vertical="top" wrapText="1"/>
    </xf>
    <xf numFmtId="0" fontId="23" fillId="0" borderId="67" xfId="0" applyFont="1" applyBorder="1" applyAlignment="1">
      <alignment horizontal="center" vertical="center" textRotation="90"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164" fontId="47" fillId="6" borderId="32" xfId="0" applyNumberFormat="1" applyFont="1" applyFill="1" applyBorder="1" applyAlignment="1">
      <alignment horizontal="center" vertical="top" wrapText="1"/>
    </xf>
    <xf numFmtId="164" fontId="47" fillId="6" borderId="23" xfId="0" applyNumberFormat="1" applyFont="1" applyFill="1" applyBorder="1" applyAlignment="1">
      <alignment horizontal="center" vertical="top" wrapText="1"/>
    </xf>
    <xf numFmtId="164" fontId="47" fillId="6" borderId="24" xfId="0" applyNumberFormat="1" applyFont="1" applyFill="1" applyBorder="1" applyAlignment="1">
      <alignment horizontal="center" vertical="top" wrapText="1"/>
    </xf>
    <xf numFmtId="164" fontId="30" fillId="0" borderId="52" xfId="0" applyNumberFormat="1" applyFont="1" applyBorder="1" applyAlignment="1">
      <alignment horizontal="center" vertical="top" wrapText="1"/>
    </xf>
    <xf numFmtId="164" fontId="30" fillId="0" borderId="17" xfId="0" applyNumberFormat="1" applyFont="1" applyBorder="1" applyAlignment="1">
      <alignment horizontal="center" vertical="top" wrapText="1"/>
    </xf>
    <xf numFmtId="164" fontId="30" fillId="0" borderId="46" xfId="0" applyNumberFormat="1" applyFont="1" applyBorder="1" applyAlignment="1">
      <alignment horizontal="center" vertical="top" wrapText="1"/>
    </xf>
    <xf numFmtId="0" fontId="6" fillId="0" borderId="34" xfId="0" applyFont="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40" xfId="0" applyNumberFormat="1" applyFont="1" applyFill="1" applyBorder="1" applyAlignment="1">
      <alignment horizontal="center" vertical="top"/>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8" borderId="15" xfId="0" applyFont="1" applyFill="1" applyBorder="1" applyAlignment="1">
      <alignment horizontal="left" vertical="top" wrapText="1"/>
    </xf>
    <xf numFmtId="0" fontId="6" fillId="18"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17" fillId="0" borderId="12" xfId="0" applyNumberFormat="1" applyFont="1" applyBorder="1" applyAlignment="1">
      <alignment horizontal="center" vertical="top"/>
    </xf>
    <xf numFmtId="0" fontId="0" fillId="0" borderId="6" xfId="0" applyBorder="1" applyAlignment="1">
      <alignment horizontal="left" vertical="top" wrapText="1"/>
    </xf>
    <xf numFmtId="0" fontId="0" fillId="0" borderId="71" xfId="0"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0" fontId="6" fillId="0" borderId="6" xfId="0" applyFont="1" applyBorder="1" applyAlignment="1">
      <alignment horizontal="left" vertical="top" wrapText="1"/>
    </xf>
    <xf numFmtId="164" fontId="6" fillId="0" borderId="73" xfId="0" applyNumberFormat="1" applyFont="1" applyBorder="1" applyAlignment="1">
      <alignment horizontal="left" vertical="center" wrapText="1"/>
    </xf>
    <xf numFmtId="0" fontId="30" fillId="0" borderId="44" xfId="0" applyFont="1" applyBorder="1" applyAlignment="1">
      <alignment horizontal="left" vertical="center" wrapText="1"/>
    </xf>
    <xf numFmtId="0" fontId="4" fillId="0" borderId="0" xfId="0" applyFont="1" applyAlignment="1">
      <alignment horizontal="left" vertical="center" wrapText="1"/>
    </xf>
    <xf numFmtId="0" fontId="46" fillId="0" borderId="0" xfId="0" applyFont="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0" fontId="22" fillId="0" borderId="41"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23" fillId="0" borderId="65" xfId="0" applyFont="1" applyBorder="1" applyAlignment="1">
      <alignment wrapText="1"/>
    </xf>
    <xf numFmtId="0" fontId="30" fillId="0" borderId="37" xfId="0" applyFont="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0" fontId="7" fillId="0" borderId="18" xfId="0" applyFont="1" applyBorder="1" applyAlignment="1">
      <alignment horizontal="center" vertical="top" wrapText="1"/>
    </xf>
    <xf numFmtId="0" fontId="6" fillId="0" borderId="50" xfId="0" applyFont="1" applyBorder="1" applyAlignment="1">
      <alignment horizontal="center" vertical="top" wrapText="1"/>
    </xf>
    <xf numFmtId="0" fontId="7" fillId="0" borderId="55" xfId="0" applyFont="1" applyBorder="1" applyAlignment="1">
      <alignment horizontal="center" vertical="top" wrapText="1"/>
    </xf>
    <xf numFmtId="49" fontId="2" fillId="0" borderId="46" xfId="0" applyNumberFormat="1" applyFont="1" applyBorder="1" applyAlignment="1">
      <alignment horizontal="center" vertical="top"/>
    </xf>
    <xf numFmtId="49" fontId="2" fillId="0" borderId="48" xfId="0" applyNumberFormat="1" applyFont="1" applyBorder="1" applyAlignment="1">
      <alignment horizontal="center" vertical="top"/>
    </xf>
    <xf numFmtId="0" fontId="10" fillId="0" borderId="27" xfId="0" applyFont="1" applyBorder="1" applyAlignment="1">
      <alignment horizontal="left" vertical="top" wrapText="1"/>
    </xf>
    <xf numFmtId="0" fontId="10" fillId="0" borderId="31" xfId="0" applyFont="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2" fillId="0" borderId="52" xfId="0" applyNumberFormat="1" applyFont="1" applyBorder="1" applyAlignment="1">
      <alignment horizontal="center" vertical="top" wrapText="1"/>
    </xf>
    <xf numFmtId="0" fontId="23" fillId="0" borderId="59" xfId="0" applyFont="1" applyBorder="1" applyAlignment="1">
      <alignment wrapText="1"/>
    </xf>
    <xf numFmtId="49" fontId="5" fillId="18" borderId="24" xfId="0" applyNumberFormat="1" applyFont="1" applyFill="1" applyBorder="1" applyAlignment="1">
      <alignment horizontal="right" vertical="top"/>
    </xf>
    <xf numFmtId="0" fontId="15" fillId="0" borderId="0" xfId="0" applyFont="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7" xfId="0" applyFont="1" applyBorder="1" applyAlignment="1">
      <alignment horizontal="left" vertical="top" wrapText="1"/>
    </xf>
    <xf numFmtId="0" fontId="31" fillId="0" borderId="40"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5" fillId="6" borderId="22" xfId="0" applyNumberFormat="1" applyFont="1" applyFill="1" applyBorder="1" applyAlignment="1">
      <alignment horizontal="right" vertical="top"/>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86" fillId="0" borderId="52" xfId="0" applyNumberFormat="1" applyFont="1" applyBorder="1" applyAlignment="1">
      <alignment horizontal="center" vertical="top" wrapText="1"/>
    </xf>
    <xf numFmtId="164" fontId="86" fillId="0" borderId="17" xfId="0" applyNumberFormat="1" applyFont="1" applyBorder="1" applyAlignment="1">
      <alignment horizontal="center" vertical="top" wrapText="1"/>
    </xf>
    <xf numFmtId="164" fontId="86" fillId="0" borderId="46" xfId="0" applyNumberFormat="1" applyFont="1" applyBorder="1" applyAlignment="1">
      <alignment horizontal="center" vertical="top" wrapText="1"/>
    </xf>
    <xf numFmtId="0" fontId="2" fillId="0" borderId="26" xfId="7" applyFont="1" applyBorder="1" applyAlignment="1">
      <alignment horizontal="center" vertical="center" wrapText="1"/>
    </xf>
    <xf numFmtId="49" fontId="2" fillId="0" borderId="30" xfId="7" applyNumberFormat="1" applyFont="1" applyBorder="1" applyAlignment="1">
      <alignment horizontal="center" vertical="center" wrapText="1"/>
    </xf>
    <xf numFmtId="49" fontId="3" fillId="0" borderId="27" xfId="7" applyNumberFormat="1" applyFont="1" applyBorder="1" applyAlignment="1">
      <alignment horizontal="center" vertical="top"/>
    </xf>
    <xf numFmtId="49" fontId="3" fillId="0" borderId="31" xfId="7" applyNumberFormat="1" applyFont="1" applyBorder="1" applyAlignment="1">
      <alignment horizontal="center" vertical="top"/>
    </xf>
    <xf numFmtId="49" fontId="3" fillId="8" borderId="32"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49" fontId="3" fillId="8" borderId="24" xfId="7" applyNumberFormat="1" applyFont="1" applyFill="1" applyBorder="1" applyAlignment="1">
      <alignment horizontal="center" vertical="top"/>
    </xf>
    <xf numFmtId="49" fontId="4" fillId="0" borderId="50" xfId="7" applyNumberFormat="1" applyFont="1" applyBorder="1" applyAlignment="1">
      <alignment horizontal="left" vertical="top" wrapText="1"/>
    </xf>
    <xf numFmtId="49" fontId="4" fillId="0" borderId="42" xfId="7" applyNumberFormat="1" applyFont="1" applyBorder="1" applyAlignment="1">
      <alignment horizontal="left" vertical="top" wrapText="1"/>
    </xf>
    <xf numFmtId="49" fontId="5" fillId="0" borderId="27" xfId="7" applyNumberFormat="1" applyFont="1" applyBorder="1" applyAlignment="1">
      <alignment horizontal="center" vertical="top"/>
    </xf>
    <xf numFmtId="49" fontId="5" fillId="0" borderId="31" xfId="7" applyNumberFormat="1" applyFont="1" applyBorder="1" applyAlignment="1">
      <alignment horizontal="center" vertical="top"/>
    </xf>
    <xf numFmtId="49" fontId="2" fillId="0" borderId="5"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12" xfId="7" applyNumberFormat="1" applyFont="1" applyBorder="1" applyAlignment="1">
      <alignment horizontal="center" vertical="top"/>
    </xf>
    <xf numFmtId="1" fontId="82" fillId="0" borderId="27" xfId="7" applyNumberFormat="1" applyFont="1" applyBorder="1" applyAlignment="1">
      <alignment horizontal="center" vertical="center" wrapText="1"/>
    </xf>
    <xf numFmtId="1" fontId="82" fillId="0" borderId="20" xfId="7" applyNumberFormat="1" applyFont="1" applyBorder="1" applyAlignment="1">
      <alignment horizontal="center" vertical="center" wrapText="1"/>
    </xf>
    <xf numFmtId="1" fontId="82" fillId="0" borderId="31" xfId="7" applyNumberFormat="1" applyFont="1" applyBorder="1" applyAlignment="1">
      <alignment horizontal="center" vertical="center"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50" xfId="7" applyFont="1" applyBorder="1" applyAlignment="1">
      <alignment horizontal="left" vertical="center" wrapText="1"/>
    </xf>
    <xf numFmtId="0" fontId="4" fillId="0" borderId="42"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1" fontId="4" fillId="0" borderId="50"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1" fontId="4" fillId="0" borderId="45" xfId="7" applyNumberFormat="1" applyFont="1" applyBorder="1" applyAlignment="1">
      <alignment horizontal="center" vertical="center" wrapText="1"/>
    </xf>
    <xf numFmtId="49" fontId="3" fillId="0" borderId="14"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1" xfId="7" applyNumberFormat="1" applyFont="1" applyBorder="1" applyAlignment="1">
      <alignment horizontal="center" vertical="top"/>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1" fontId="4" fillId="0" borderId="59" xfId="7" applyNumberFormat="1" applyFont="1" applyBorder="1" applyAlignment="1">
      <alignment horizontal="center" vertical="center" wrapText="1"/>
    </xf>
    <xf numFmtId="1" fontId="4" fillId="0" borderId="18"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0" fontId="82" fillId="0" borderId="26" xfId="7" applyFont="1" applyBorder="1" applyAlignment="1">
      <alignment horizontal="center" vertical="center" wrapText="1"/>
    </xf>
    <xf numFmtId="0" fontId="82" fillId="0" borderId="19" xfId="7" applyFont="1" applyBorder="1" applyAlignment="1">
      <alignment horizontal="center" vertical="center" wrapText="1"/>
    </xf>
    <xf numFmtId="0" fontId="82" fillId="0" borderId="30" xfId="7" applyFont="1" applyBorder="1" applyAlignment="1">
      <alignment horizontal="center" vertical="center" wrapText="1"/>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49" fontId="26" fillId="15" borderId="50" xfId="7" applyNumberFormat="1" applyFont="1" applyFill="1" applyBorder="1" applyAlignment="1">
      <alignment horizontal="center" vertical="top"/>
    </xf>
    <xf numFmtId="49" fontId="26" fillId="15" borderId="42"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0" fontId="3" fillId="0" borderId="75" xfId="7" applyFont="1" applyBorder="1" applyAlignment="1">
      <alignment vertical="top" wrapText="1"/>
    </xf>
    <xf numFmtId="0" fontId="3" fillId="0" borderId="45" xfId="7" applyFont="1" applyBorder="1" applyAlignment="1">
      <alignment vertical="top" wrapText="1"/>
    </xf>
    <xf numFmtId="49" fontId="26" fillId="15" borderId="18"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0" fontId="4" fillId="11" borderId="6" xfId="7" applyFont="1" applyFill="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0" fontId="4" fillId="0" borderId="34" xfId="7" applyFont="1" applyBorder="1" applyAlignment="1">
      <alignment horizontal="left" vertical="center" wrapText="1"/>
    </xf>
    <xf numFmtId="0" fontId="4" fillId="0" borderId="6" xfId="7" applyFont="1" applyBorder="1" applyAlignment="1">
      <alignment horizontal="left" vertical="center" wrapText="1"/>
    </xf>
    <xf numFmtId="0" fontId="4" fillId="0" borderId="39" xfId="7" applyFont="1" applyBorder="1" applyAlignment="1">
      <alignment horizontal="left" vertical="center" wrapText="1"/>
    </xf>
    <xf numFmtId="49" fontId="3" fillId="0" borderId="20" xfId="7" applyNumberFormat="1" applyFont="1" applyBorder="1" applyAlignment="1">
      <alignment horizontal="center" vertical="top"/>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49" fontId="11" fillId="8" borderId="50" xfId="7" applyNumberFormat="1" applyFont="1" applyFill="1" applyBorder="1" applyAlignment="1">
      <alignment horizontal="center" vertical="top"/>
    </xf>
    <xf numFmtId="49" fontId="11" fillId="8" borderId="18" xfId="7" applyNumberFormat="1" applyFont="1" applyFill="1" applyBorder="1" applyAlignment="1">
      <alignment horizontal="center" vertical="top"/>
    </xf>
    <xf numFmtId="49" fontId="11" fillId="8" borderId="42" xfId="7" applyNumberFormat="1" applyFont="1" applyFill="1" applyBorder="1" applyAlignment="1">
      <alignment horizontal="center" vertical="top"/>
    </xf>
    <xf numFmtId="0" fontId="4" fillId="0" borderId="8" xfId="7" applyFont="1" applyBorder="1" applyAlignment="1">
      <alignment horizontal="left" vertical="center" wrapText="1"/>
    </xf>
    <xf numFmtId="0" fontId="4" fillId="0" borderId="55" xfId="7" applyFont="1" applyBorder="1" applyAlignment="1">
      <alignment horizontal="left" vertical="center" wrapText="1"/>
    </xf>
    <xf numFmtId="0" fontId="4" fillId="0" borderId="18" xfId="7" applyFont="1" applyBorder="1" applyAlignment="1">
      <alignment horizontal="left" vertical="center"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49" fontId="11" fillId="7" borderId="66" xfId="7" applyNumberFormat="1" applyFont="1" applyFill="1" applyBorder="1" applyAlignment="1">
      <alignment horizontal="center" vertical="top"/>
    </xf>
    <xf numFmtId="49" fontId="11" fillId="7" borderId="59"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35" fillId="0" borderId="0" xfId="7" applyFont="1" applyAlignment="1">
      <alignment horizontal="left" vertical="top" wrapText="1"/>
    </xf>
    <xf numFmtId="0" fontId="4" fillId="0" borderId="0" xfId="7" applyFont="1" applyAlignment="1">
      <alignment horizontal="left" vertical="top" wrapText="1"/>
    </xf>
    <xf numFmtId="0" fontId="11" fillId="0" borderId="0" xfId="7" applyFont="1" applyAlignment="1">
      <alignment horizontal="center" vertical="top"/>
    </xf>
    <xf numFmtId="0" fontId="10" fillId="0" borderId="0" xfId="7" applyFont="1" applyAlignment="1">
      <alignment horizontal="center" vertical="top"/>
    </xf>
    <xf numFmtId="0" fontId="10" fillId="0" borderId="34" xfId="7" applyFont="1" applyBorder="1" applyAlignment="1">
      <alignment horizontal="center" vertical="center" textRotation="90" wrapText="1"/>
    </xf>
    <xf numFmtId="0" fontId="10" fillId="0" borderId="6" xfId="7" applyFont="1" applyBorder="1" applyAlignment="1">
      <alignment horizontal="center" vertical="center" textRotation="90" wrapText="1"/>
    </xf>
    <xf numFmtId="0" fontId="10" fillId="0" borderId="39" xfId="7" applyFont="1" applyBorder="1" applyAlignment="1">
      <alignment horizontal="center" vertical="center" textRotation="90" wrapText="1"/>
    </xf>
    <xf numFmtId="0" fontId="10" fillId="0" borderId="26" xfId="7" applyFont="1" applyBorder="1" applyAlignment="1">
      <alignment horizontal="center" vertical="center" textRotation="90" wrapText="1"/>
    </xf>
    <xf numFmtId="0" fontId="10" fillId="0" borderId="19" xfId="7" applyFont="1" applyBorder="1" applyAlignment="1">
      <alignment horizontal="center" vertical="center" textRotation="90" wrapText="1"/>
    </xf>
    <xf numFmtId="0" fontId="10" fillId="0" borderId="30" xfId="7" applyFont="1" applyBorder="1" applyAlignment="1">
      <alignment horizontal="center" vertical="center" textRotation="90" wrapText="1"/>
    </xf>
    <xf numFmtId="0" fontId="19" fillId="0" borderId="14" xfId="7" applyFont="1" applyBorder="1" applyAlignment="1">
      <alignment horizontal="center" vertical="center" textRotation="90" wrapText="1"/>
    </xf>
    <xf numFmtId="0" fontId="19" fillId="0" borderId="57" xfId="7" applyFont="1" applyBorder="1" applyAlignment="1">
      <alignment horizontal="center" vertical="center" textRotation="90" wrapText="1"/>
    </xf>
    <xf numFmtId="0" fontId="19" fillId="0" borderId="1" xfId="7" applyFont="1" applyBorder="1" applyAlignment="1">
      <alignment horizontal="center" vertical="center" textRotation="90" wrapText="1"/>
    </xf>
    <xf numFmtId="0" fontId="10" fillId="0" borderId="27"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31" xfId="7" applyFont="1" applyBorder="1" applyAlignment="1">
      <alignment horizontal="center" vertical="center" wrapText="1"/>
    </xf>
    <xf numFmtId="0" fontId="11" fillId="0" borderId="52" xfId="7" applyFont="1" applyBorder="1" applyAlignment="1">
      <alignment horizontal="center" vertical="center"/>
    </xf>
    <xf numFmtId="0" fontId="11" fillId="0" borderId="17" xfId="7" applyFont="1" applyBorder="1" applyAlignment="1">
      <alignment horizontal="center" vertical="center"/>
    </xf>
    <xf numFmtId="0" fontId="11" fillId="0" borderId="46" xfId="7" applyFont="1" applyBorder="1" applyAlignment="1">
      <alignment horizontal="center" vertical="center"/>
    </xf>
    <xf numFmtId="0" fontId="23" fillId="0" borderId="10" xfId="7" applyFont="1" applyBorder="1" applyAlignment="1">
      <alignment horizontal="center" vertical="center" textRotation="90" wrapText="1"/>
    </xf>
    <xf numFmtId="0" fontId="23" fillId="0" borderId="39" xfId="7" applyFont="1" applyBorder="1" applyAlignment="1">
      <alignment horizontal="center" vertical="center" textRotation="90" wrapText="1"/>
    </xf>
    <xf numFmtId="0" fontId="23" fillId="0" borderId="70" xfId="7" applyFont="1" applyBorder="1" applyAlignment="1">
      <alignment horizontal="center" vertical="center"/>
    </xf>
    <xf numFmtId="0" fontId="23" fillId="0" borderId="78" xfId="7" applyFont="1" applyBorder="1" applyAlignment="1">
      <alignment horizontal="center" vertical="center"/>
    </xf>
    <xf numFmtId="0" fontId="23" fillId="0" borderId="11" xfId="7" applyFont="1" applyBorder="1" applyAlignment="1">
      <alignment horizontal="center" vertical="center" textRotation="90" wrapText="1"/>
    </xf>
    <xf numFmtId="0" fontId="23" fillId="0" borderId="31" xfId="7" applyFont="1" applyBorder="1" applyAlignment="1">
      <alignment horizontal="center" vertical="center" textRotation="90" wrapText="1"/>
    </xf>
    <xf numFmtId="0" fontId="10" fillId="0" borderId="10" xfId="7" applyFont="1" applyBorder="1" applyAlignment="1">
      <alignment horizontal="center" vertical="center" wrapText="1"/>
    </xf>
    <xf numFmtId="0" fontId="10" fillId="0" borderId="39" xfId="7" applyFont="1" applyBorder="1" applyAlignment="1">
      <alignment horizontal="center" vertical="center" wrapText="1"/>
    </xf>
    <xf numFmtId="0" fontId="10" fillId="0" borderId="70" xfId="7" applyFont="1" applyBorder="1" applyAlignment="1">
      <alignment horizontal="center" vertical="center" wrapText="1"/>
    </xf>
    <xf numFmtId="0" fontId="10" fillId="0" borderId="62" xfId="7" applyFont="1" applyBorder="1" applyAlignment="1">
      <alignment horizontal="center" vertical="center" wrapText="1"/>
    </xf>
    <xf numFmtId="0" fontId="10" fillId="0" borderId="69" xfId="7" applyFont="1" applyBorder="1" applyAlignment="1">
      <alignment horizontal="center" vertical="center" wrapText="1"/>
    </xf>
    <xf numFmtId="0" fontId="23" fillId="0" borderId="50" xfId="7" applyFont="1" applyBorder="1" applyAlignment="1">
      <alignment horizontal="center" vertical="center" textRotation="90" wrapText="1"/>
    </xf>
    <xf numFmtId="0" fontId="23" fillId="0" borderId="18" xfId="7" applyFont="1" applyBorder="1" applyAlignment="1">
      <alignment horizontal="center" vertical="center" textRotation="90" wrapText="1"/>
    </xf>
    <xf numFmtId="0" fontId="23" fillId="0" borderId="42" xfId="7" applyFont="1" applyBorder="1" applyAlignment="1">
      <alignment horizontal="center" vertical="center" textRotation="90" wrapText="1"/>
    </xf>
    <xf numFmtId="0" fontId="26" fillId="0" borderId="52"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46" xfId="7" applyFont="1" applyBorder="1" applyAlignment="1">
      <alignment horizontal="center" vertical="center" wrapText="1"/>
    </xf>
    <xf numFmtId="0" fontId="11" fillId="7" borderId="22" xfId="7" applyFont="1" applyFill="1" applyBorder="1" applyAlignment="1">
      <alignment horizontal="left" vertical="top"/>
    </xf>
    <xf numFmtId="0" fontId="11" fillId="7" borderId="23" xfId="7" applyFont="1" applyFill="1" applyBorder="1" applyAlignment="1">
      <alignment horizontal="left" vertical="top"/>
    </xf>
    <xf numFmtId="0" fontId="11" fillId="7" borderId="24" xfId="7" applyFont="1" applyFill="1" applyBorder="1" applyAlignment="1">
      <alignment horizontal="left" vertical="top"/>
    </xf>
    <xf numFmtId="0" fontId="11" fillId="15" borderId="32" xfId="7" applyFont="1" applyFill="1" applyBorder="1" applyAlignment="1">
      <alignment horizontal="left" vertical="top" wrapText="1"/>
    </xf>
    <xf numFmtId="0" fontId="11" fillId="15" borderId="23" xfId="7" applyFont="1" applyFill="1" applyBorder="1" applyAlignment="1">
      <alignment horizontal="left" vertical="top" wrapText="1"/>
    </xf>
    <xf numFmtId="0" fontId="11" fillId="15" borderId="24" xfId="7" applyFont="1" applyFill="1" applyBorder="1" applyAlignment="1">
      <alignment horizontal="left" vertical="top" wrapText="1"/>
    </xf>
    <xf numFmtId="49" fontId="11" fillId="7" borderId="34" xfId="7" applyNumberFormat="1" applyFont="1" applyFill="1" applyBorder="1" applyAlignment="1">
      <alignment horizontal="center" vertical="top"/>
    </xf>
    <xf numFmtId="49" fontId="11" fillId="7" borderId="6" xfId="7" applyNumberFormat="1" applyFont="1" applyFill="1" applyBorder="1" applyAlignment="1">
      <alignment horizontal="center" vertical="top"/>
    </xf>
    <xf numFmtId="49" fontId="11" fillId="7" borderId="39" xfId="7" applyNumberFormat="1" applyFont="1" applyFill="1" applyBorder="1" applyAlignment="1">
      <alignment horizontal="center" vertical="top"/>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8" borderId="40" xfId="7" applyNumberFormat="1" applyFont="1" applyFill="1" applyBorder="1" applyAlignment="1">
      <alignment horizontal="center" vertical="top"/>
    </xf>
    <xf numFmtId="49" fontId="3" fillId="0" borderId="66" xfId="7" applyNumberFormat="1" applyFont="1" applyBorder="1" applyAlignment="1">
      <alignment horizontal="center" vertical="top"/>
    </xf>
    <xf numFmtId="49" fontId="3" fillId="0" borderId="59" xfId="7" applyNumberFormat="1" applyFont="1" applyBorder="1" applyAlignment="1">
      <alignment horizontal="center" vertical="top"/>
    </xf>
    <xf numFmtId="49" fontId="3" fillId="0" borderId="44" xfId="7" applyNumberFormat="1" applyFont="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0" fontId="3" fillId="0" borderId="50" xfId="7" applyFont="1" applyBorder="1" applyAlignment="1">
      <alignment horizontal="left" vertical="center" wrapText="1"/>
    </xf>
    <xf numFmtId="0" fontId="3" fillId="0" borderId="18" xfId="7" applyFont="1" applyBorder="1" applyAlignment="1">
      <alignment horizontal="left" vertical="center" wrapText="1"/>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Border="1" applyAlignment="1">
      <alignment horizontal="center" vertical="top" wrapText="1"/>
    </xf>
    <xf numFmtId="0" fontId="2" fillId="0" borderId="36" xfId="7" applyFont="1" applyBorder="1" applyAlignment="1">
      <alignment horizontal="center" vertical="top" wrapText="1"/>
    </xf>
    <xf numFmtId="1" fontId="2" fillId="0" borderId="27" xfId="7" applyNumberFormat="1"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11" fillId="7" borderId="50" xfId="7" applyNumberFormat="1" applyFont="1" applyFill="1" applyBorder="1" applyAlignment="1">
      <alignment horizontal="center" vertical="top"/>
    </xf>
    <xf numFmtId="49" fontId="11" fillId="7" borderId="42" xfId="7" applyNumberFormat="1" applyFont="1" applyFill="1" applyBorder="1" applyAlignment="1">
      <alignment horizontal="center"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16" xfId="7" applyNumberFormat="1" applyFont="1" applyBorder="1" applyAlignment="1">
      <alignment horizontal="center" vertical="top" wrapText="1"/>
    </xf>
    <xf numFmtId="1" fontId="2" fillId="0" borderId="56" xfId="7" applyNumberFormat="1" applyFont="1" applyBorder="1" applyAlignment="1">
      <alignment horizontal="center" vertical="top" wrapText="1"/>
    </xf>
    <xf numFmtId="0" fontId="3" fillId="0" borderId="50" xfId="7" applyFont="1" applyBorder="1" applyAlignment="1">
      <alignment horizontal="left" vertical="top" wrapText="1"/>
    </xf>
    <xf numFmtId="0" fontId="3" fillId="0" borderId="18" xfId="7" applyFont="1" applyBorder="1" applyAlignment="1">
      <alignment horizontal="left" vertical="top" wrapText="1"/>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11" fillId="8" borderId="19" xfId="7" applyNumberFormat="1" applyFont="1" applyFill="1" applyBorder="1" applyAlignment="1">
      <alignment horizontal="center" vertical="top"/>
    </xf>
    <xf numFmtId="49" fontId="11" fillId="8" borderId="30" xfId="7" applyNumberFormat="1" applyFont="1" applyFill="1" applyBorder="1" applyAlignment="1">
      <alignment horizontal="center" vertical="top"/>
    </xf>
    <xf numFmtId="0" fontId="3" fillId="0" borderId="55" xfId="7" applyFont="1" applyBorder="1" applyAlignment="1">
      <alignment horizontal="left" vertical="center" wrapText="1"/>
    </xf>
    <xf numFmtId="49" fontId="11" fillId="8" borderId="26" xfId="7" applyNumberFormat="1" applyFont="1" applyFill="1" applyBorder="1" applyAlignment="1">
      <alignment horizontal="center" vertical="top"/>
    </xf>
    <xf numFmtId="49" fontId="3" fillId="0" borderId="26" xfId="7" applyNumberFormat="1" applyFont="1" applyBorder="1" applyAlignment="1">
      <alignment horizontal="center" vertical="top"/>
    </xf>
    <xf numFmtId="49" fontId="3" fillId="0" borderId="30" xfId="7" applyNumberFormat="1" applyFont="1" applyBorder="1" applyAlignment="1">
      <alignment horizontal="center" vertical="top"/>
    </xf>
    <xf numFmtId="0" fontId="3" fillId="0" borderId="27" xfId="7" applyFont="1" applyBorder="1" applyAlignment="1">
      <alignment wrapText="1"/>
    </xf>
    <xf numFmtId="0" fontId="3" fillId="0" borderId="20" xfId="7" applyFont="1" applyBorder="1" applyAlignment="1">
      <alignment wrapText="1"/>
    </xf>
    <xf numFmtId="0" fontId="3" fillId="0" borderId="31" xfId="7" applyFont="1" applyBorder="1" applyAlignment="1">
      <alignment wrapText="1"/>
    </xf>
    <xf numFmtId="0" fontId="35" fillId="0" borderId="34" xfId="7" applyFont="1" applyBorder="1" applyAlignment="1">
      <alignment horizontal="left" vertical="top" wrapText="1"/>
    </xf>
    <xf numFmtId="0" fontId="35" fillId="0" borderId="71" xfId="7" applyFont="1" applyBorder="1" applyAlignment="1">
      <alignment horizontal="left" vertical="top" wrapText="1"/>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1" fontId="2" fillId="0" borderId="26" xfId="7" applyNumberFormat="1" applyFont="1" applyBorder="1" applyAlignment="1">
      <alignment horizontal="center" vertical="center" wrapText="1"/>
    </xf>
    <xf numFmtId="1" fontId="2" fillId="0" borderId="19" xfId="7" applyNumberFormat="1" applyFont="1" applyBorder="1" applyAlignment="1">
      <alignment horizontal="center" vertical="center" wrapText="1"/>
    </xf>
    <xf numFmtId="1" fontId="2" fillId="0" borderId="30" xfId="7" applyNumberFormat="1" applyFont="1" applyBorder="1" applyAlignment="1">
      <alignment horizontal="center"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164" fontId="3" fillId="0" borderId="67" xfId="7" applyNumberFormat="1" applyFont="1" applyBorder="1" applyAlignment="1">
      <alignment horizontal="center" vertical="center"/>
    </xf>
    <xf numFmtId="164" fontId="3" fillId="0" borderId="0" xfId="7" applyNumberFormat="1" applyFont="1" applyAlignment="1">
      <alignment horizontal="center" vertical="center"/>
    </xf>
    <xf numFmtId="164"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49" fontId="5" fillId="0" borderId="20" xfId="7" applyNumberFormat="1" applyFont="1" applyBorder="1" applyAlignment="1">
      <alignment horizontal="center" vertical="top"/>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0" fontId="4" fillId="0" borderId="18" xfId="7" applyFont="1" applyBorder="1" applyAlignment="1">
      <alignment horizontal="left" vertical="top" wrapText="1"/>
    </xf>
    <xf numFmtId="0" fontId="4" fillId="0" borderId="18" xfId="7" applyFont="1" applyBorder="1" applyAlignment="1">
      <alignment horizontal="center" vertical="center"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3" fillId="0" borderId="47" xfId="7" applyFont="1" applyBorder="1" applyAlignment="1">
      <alignment vertical="top" wrapText="1"/>
    </xf>
    <xf numFmtId="0" fontId="3" fillId="0" borderId="55" xfId="7" applyFont="1" applyBorder="1" applyAlignment="1">
      <alignment horizontal="left" vertical="top" wrapText="1"/>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0" fontId="23"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164" fontId="30" fillId="0" borderId="62" xfId="7" applyNumberFormat="1" applyFont="1" applyBorder="1" applyAlignment="1">
      <alignment horizontal="center" vertical="top" wrapText="1"/>
    </xf>
    <xf numFmtId="164" fontId="30" fillId="0" borderId="69" xfId="7" applyNumberFormat="1" applyFont="1" applyBorder="1" applyAlignment="1">
      <alignment horizontal="center" vertical="top" wrapText="1"/>
    </xf>
    <xf numFmtId="0" fontId="26"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4" fontId="47" fillId="6" borderId="32" xfId="7" applyNumberFormat="1" applyFont="1" applyFill="1" applyBorder="1" applyAlignment="1">
      <alignment horizontal="center" vertical="top" wrapText="1"/>
    </xf>
    <xf numFmtId="164" fontId="47" fillId="6" borderId="23" xfId="7" applyNumberFormat="1" applyFont="1" applyFill="1" applyBorder="1" applyAlignment="1">
      <alignment horizontal="center" vertical="top" wrapText="1"/>
    </xf>
    <xf numFmtId="164" fontId="47" fillId="6" borderId="24" xfId="7" applyNumberFormat="1" applyFont="1" applyFill="1" applyBorder="1" applyAlignment="1">
      <alignment horizontal="center" vertical="top" wrapText="1"/>
    </xf>
    <xf numFmtId="0" fontId="23" fillId="0" borderId="52" xfId="7" applyFont="1" applyBorder="1" applyAlignment="1">
      <alignment horizontal="left" vertical="top" wrapText="1"/>
    </xf>
    <xf numFmtId="0" fontId="23" fillId="0" borderId="17" xfId="7" applyFont="1" applyBorder="1" applyAlignment="1">
      <alignment horizontal="left" vertical="top" wrapText="1"/>
    </xf>
    <xf numFmtId="0" fontId="23" fillId="0" borderId="46" xfId="7" applyFont="1" applyBorder="1" applyAlignment="1">
      <alignment horizontal="left" vertical="top" wrapText="1"/>
    </xf>
    <xf numFmtId="164" fontId="30" fillId="0" borderId="52" xfId="7" applyNumberFormat="1" applyFont="1" applyBorder="1" applyAlignment="1">
      <alignment horizontal="center" vertical="top" wrapText="1"/>
    </xf>
    <xf numFmtId="164" fontId="30" fillId="0" borderId="17" xfId="7" applyNumberFormat="1" applyFont="1" applyBorder="1" applyAlignment="1">
      <alignment horizontal="center" vertical="top" wrapText="1"/>
    </xf>
    <xf numFmtId="164" fontId="30" fillId="0" borderId="46" xfId="7" applyNumberFormat="1" applyFont="1" applyBorder="1" applyAlignment="1">
      <alignment horizontal="center" vertical="top" wrapText="1"/>
    </xf>
    <xf numFmtId="0" fontId="23"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23" fillId="0" borderId="54" xfId="7" applyFont="1" applyBorder="1" applyAlignment="1">
      <alignment horizontal="left" vertical="top" wrapText="1"/>
    </xf>
    <xf numFmtId="0" fontId="23" fillId="0" borderId="62" xfId="7" applyFont="1" applyBorder="1" applyAlignment="1">
      <alignment horizontal="left" vertical="top" wrapText="1"/>
    </xf>
    <xf numFmtId="0" fontId="23" fillId="0" borderId="69" xfId="7" applyFont="1" applyBorder="1" applyAlignment="1">
      <alignment horizontal="left" vertical="top" wrapText="1"/>
    </xf>
    <xf numFmtId="2" fontId="30" fillId="0" borderId="54" xfId="7" applyNumberFormat="1" applyFont="1" applyBorder="1" applyAlignment="1">
      <alignment horizontal="center" vertical="top" wrapText="1"/>
    </xf>
    <xf numFmtId="2" fontId="30" fillId="0" borderId="62" xfId="7" applyNumberFormat="1" applyFont="1" applyBorder="1" applyAlignment="1">
      <alignment horizontal="center" vertical="top" wrapText="1"/>
    </xf>
    <xf numFmtId="2" fontId="30" fillId="0" borderId="69" xfId="7" applyNumberFormat="1" applyFont="1" applyBorder="1" applyAlignment="1">
      <alignment horizontal="center" vertical="top" wrapText="1"/>
    </xf>
    <xf numFmtId="0" fontId="23" fillId="0" borderId="61" xfId="7" applyFont="1" applyBorder="1" applyAlignment="1">
      <alignment horizontal="left" vertical="top" wrapText="1"/>
    </xf>
    <xf numFmtId="0" fontId="7" fillId="0" borderId="57" xfId="7" applyBorder="1" applyAlignment="1">
      <alignment vertical="top" wrapText="1"/>
    </xf>
    <xf numFmtId="0" fontId="7" fillId="0" borderId="70" xfId="7" applyBorder="1" applyAlignment="1">
      <alignment vertical="top" wrapText="1"/>
    </xf>
    <xf numFmtId="0" fontId="7" fillId="0" borderId="62" xfId="7" applyBorder="1" applyAlignment="1">
      <alignment vertical="top" wrapText="1"/>
    </xf>
    <xf numFmtId="0" fontId="7" fillId="0" borderId="69" xfId="7" applyBorder="1" applyAlignment="1">
      <alignment vertical="top" wrapText="1"/>
    </xf>
    <xf numFmtId="49" fontId="26" fillId="11" borderId="23" xfId="7" applyNumberFormat="1" applyFont="1" applyFill="1" applyBorder="1" applyAlignment="1">
      <alignment horizontal="right" vertical="top"/>
    </xf>
    <xf numFmtId="49" fontId="26" fillId="11" borderId="24" xfId="7" applyNumberFormat="1" applyFont="1" applyFill="1" applyBorder="1" applyAlignment="1">
      <alignment horizontal="right" vertical="top"/>
    </xf>
    <xf numFmtId="0" fontId="26" fillId="11" borderId="23" xfId="7" applyFont="1" applyFill="1" applyBorder="1" applyAlignment="1">
      <alignment horizontal="right" vertical="top"/>
    </xf>
    <xf numFmtId="0" fontId="26" fillId="11" borderId="24" xfId="7" applyFont="1" applyFill="1" applyBorder="1" applyAlignment="1">
      <alignment horizontal="right" vertical="top"/>
    </xf>
    <xf numFmtId="0" fontId="26"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42" fillId="5" borderId="23" xfId="7" applyNumberFormat="1" applyFont="1" applyFill="1" applyBorder="1" applyAlignment="1">
      <alignment horizontal="center" vertical="top" wrapText="1"/>
    </xf>
    <xf numFmtId="2" fontId="42" fillId="5" borderId="24" xfId="7" applyNumberFormat="1" applyFont="1" applyFill="1" applyBorder="1" applyAlignment="1">
      <alignment horizontal="center" vertical="top" wrapText="1"/>
    </xf>
    <xf numFmtId="2" fontId="45" fillId="0" borderId="54" xfId="7" applyNumberFormat="1" applyFont="1" applyBorder="1" applyAlignment="1">
      <alignment horizontal="center" vertical="top" wrapText="1"/>
    </xf>
    <xf numFmtId="2" fontId="45" fillId="0" borderId="62" xfId="7" applyNumberFormat="1" applyFont="1" applyBorder="1" applyAlignment="1">
      <alignment horizontal="center" vertical="top" wrapText="1"/>
    </xf>
    <xf numFmtId="2" fontId="45" fillId="0" borderId="69" xfId="7" applyNumberFormat="1" applyFont="1" applyBorder="1" applyAlignment="1">
      <alignment horizontal="center" vertical="top" wrapText="1"/>
    </xf>
    <xf numFmtId="0" fontId="23" fillId="0" borderId="53" xfId="7" applyFont="1" applyBorder="1" applyAlignment="1">
      <alignment horizontal="left" vertical="top" wrapText="1"/>
    </xf>
    <xf numFmtId="0" fontId="23" fillId="0" borderId="21" xfId="7" applyFont="1" applyBorder="1" applyAlignment="1">
      <alignment horizontal="left" vertical="top" wrapText="1"/>
    </xf>
    <xf numFmtId="0" fontId="23" fillId="0" borderId="48" xfId="7" applyFont="1" applyBorder="1" applyAlignment="1">
      <alignment horizontal="left" vertical="top" wrapText="1"/>
    </xf>
    <xf numFmtId="2" fontId="30" fillId="0" borderId="53" xfId="7" applyNumberFormat="1" applyFont="1" applyBorder="1" applyAlignment="1">
      <alignment horizontal="center" vertical="top" wrapText="1"/>
    </xf>
    <xf numFmtId="2" fontId="30" fillId="0" borderId="21" xfId="7" applyNumberFormat="1" applyFont="1" applyBorder="1" applyAlignment="1">
      <alignment horizontal="center" vertical="top" wrapText="1"/>
    </xf>
    <xf numFmtId="2" fontId="30" fillId="0" borderId="48" xfId="7" applyNumberFormat="1" applyFont="1" applyBorder="1" applyAlignment="1">
      <alignment horizontal="center" vertical="top" wrapText="1"/>
    </xf>
    <xf numFmtId="0" fontId="7" fillId="0" borderId="56" xfId="7" applyBorder="1" applyAlignment="1">
      <alignment vertical="top" wrapText="1"/>
    </xf>
    <xf numFmtId="49" fontId="26" fillId="14" borderId="32" xfId="7" applyNumberFormat="1" applyFont="1" applyFill="1" applyBorder="1" applyAlignment="1">
      <alignment horizontal="right" vertical="top"/>
    </xf>
    <xf numFmtId="49" fontId="26" fillId="14" borderId="23" xfId="7" applyNumberFormat="1" applyFont="1" applyFill="1" applyBorder="1" applyAlignment="1">
      <alignment horizontal="right" vertical="top"/>
    </xf>
    <xf numFmtId="49" fontId="26" fillId="14" borderId="24" xfId="7" applyNumberFormat="1" applyFont="1" applyFill="1" applyBorder="1" applyAlignment="1">
      <alignment horizontal="right" vertical="top"/>
    </xf>
    <xf numFmtId="0" fontId="26" fillId="6" borderId="44" xfId="7" applyFont="1" applyFill="1" applyBorder="1" applyAlignment="1">
      <alignment horizontal="right" vertical="top" wrapText="1"/>
    </xf>
    <xf numFmtId="0" fontId="26" fillId="6" borderId="43" xfId="7" applyFont="1" applyFill="1" applyBorder="1" applyAlignment="1">
      <alignment horizontal="right" vertical="top" wrapText="1"/>
    </xf>
    <xf numFmtId="0" fontId="26" fillId="6" borderId="45" xfId="7" applyFont="1" applyFill="1" applyBorder="1" applyAlignment="1">
      <alignment horizontal="right" vertical="top" wrapText="1"/>
    </xf>
    <xf numFmtId="2" fontId="47" fillId="6" borderId="44" xfId="7" applyNumberFormat="1" applyFont="1" applyFill="1" applyBorder="1" applyAlignment="1">
      <alignment horizontal="center" vertical="top" wrapText="1"/>
    </xf>
    <xf numFmtId="2" fontId="47" fillId="6" borderId="43" xfId="7" applyNumberFormat="1" applyFont="1" applyFill="1" applyBorder="1" applyAlignment="1">
      <alignment horizontal="center" vertical="top" wrapText="1"/>
    </xf>
    <xf numFmtId="2" fontId="47" fillId="6" borderId="45" xfId="7" applyNumberFormat="1" applyFont="1" applyFill="1" applyBorder="1" applyAlignment="1">
      <alignment horizontal="center" vertical="top" wrapText="1"/>
    </xf>
    <xf numFmtId="2" fontId="45" fillId="0" borderId="52" xfId="7" applyNumberFormat="1" applyFont="1" applyBorder="1" applyAlignment="1">
      <alignment horizontal="center" vertical="top" wrapText="1"/>
    </xf>
    <xf numFmtId="2" fontId="45" fillId="0" borderId="17" xfId="7" applyNumberFormat="1" applyFont="1" applyBorder="1" applyAlignment="1">
      <alignment horizontal="center" vertical="top" wrapText="1"/>
    </xf>
    <xf numFmtId="2" fontId="45" fillId="0" borderId="46" xfId="7" applyNumberFormat="1" applyFont="1" applyBorder="1" applyAlignment="1">
      <alignment horizontal="center" vertical="top" wrapText="1"/>
    </xf>
    <xf numFmtId="0" fontId="11" fillId="0" borderId="70" xfId="7" applyFont="1" applyBorder="1" applyAlignment="1">
      <alignment horizontal="center" vertical="top"/>
    </xf>
    <xf numFmtId="0" fontId="11" fillId="0" borderId="62" xfId="7" applyFont="1" applyBorder="1" applyAlignment="1">
      <alignment horizontal="center" vertical="top"/>
    </xf>
    <xf numFmtId="0" fontId="11" fillId="0" borderId="78" xfId="7" applyFont="1" applyBorder="1" applyAlignment="1">
      <alignment horizontal="center" vertical="top"/>
    </xf>
    <xf numFmtId="0" fontId="11" fillId="0" borderId="70" xfId="7" applyFont="1" applyBorder="1" applyAlignment="1">
      <alignment horizontal="center" vertical="top" wrapText="1"/>
    </xf>
    <xf numFmtId="0" fontId="11" fillId="0" borderId="62" xfId="7" applyFont="1" applyBorder="1" applyAlignment="1">
      <alignment horizontal="center" vertical="top" wrapText="1"/>
    </xf>
    <xf numFmtId="0" fontId="11" fillId="0" borderId="78" xfId="7" applyFont="1" applyBorder="1" applyAlignment="1">
      <alignment horizontal="center" vertical="top" wrapText="1"/>
    </xf>
    <xf numFmtId="49" fontId="11" fillId="7" borderId="52" xfId="7" applyNumberFormat="1" applyFont="1" applyFill="1" applyBorder="1" applyAlignment="1">
      <alignment horizontal="center" vertical="top"/>
    </xf>
    <xf numFmtId="49" fontId="11" fillId="7" borderId="53" xfId="7" applyNumberFormat="1" applyFont="1" applyFill="1" applyBorder="1" applyAlignment="1">
      <alignment horizontal="center" vertical="top"/>
    </xf>
    <xf numFmtId="49" fontId="11" fillId="8" borderId="5" xfId="7" applyNumberFormat="1" applyFont="1" applyFill="1" applyBorder="1" applyAlignment="1">
      <alignment horizontal="center" vertical="top"/>
    </xf>
    <xf numFmtId="49" fontId="11" fillId="8" borderId="12" xfId="7" applyNumberFormat="1" applyFont="1" applyFill="1" applyBorder="1" applyAlignment="1">
      <alignment horizontal="center" vertical="top"/>
    </xf>
    <xf numFmtId="49" fontId="26" fillId="8" borderId="22" xfId="7" applyNumberFormat="1" applyFont="1" applyFill="1" applyBorder="1" applyAlignment="1">
      <alignment horizontal="right" vertical="top"/>
    </xf>
    <xf numFmtId="49" fontId="26" fillId="8" borderId="23" xfId="7" applyNumberFormat="1" applyFont="1" applyFill="1" applyBorder="1" applyAlignment="1">
      <alignment horizontal="right" vertical="top"/>
    </xf>
    <xf numFmtId="49" fontId="26" fillId="7" borderId="22" xfId="7" applyNumberFormat="1" applyFont="1" applyFill="1" applyBorder="1" applyAlignment="1">
      <alignment horizontal="right" vertical="top"/>
    </xf>
    <xf numFmtId="49" fontId="26" fillId="7" borderId="23" xfId="7" applyNumberFormat="1" applyFont="1" applyFill="1" applyBorder="1" applyAlignment="1">
      <alignment horizontal="right" vertical="top"/>
    </xf>
    <xf numFmtId="0" fontId="4" fillId="0" borderId="25" xfId="7" applyFont="1" applyBorder="1" applyAlignment="1">
      <alignment vertical="center" wrapText="1"/>
    </xf>
    <xf numFmtId="0" fontId="4" fillId="0" borderId="63" xfId="7" applyFont="1" applyBorder="1" applyAlignment="1">
      <alignment vertical="center" wrapText="1"/>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0" fontId="4" fillId="0" borderId="75" xfId="7" applyFont="1" applyBorder="1" applyAlignment="1">
      <alignment vertical="center" wrapText="1"/>
    </xf>
    <xf numFmtId="0" fontId="4" fillId="0" borderId="45" xfId="7" applyFont="1" applyBorder="1" applyAlignment="1">
      <alignment vertical="center"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20" xfId="0" applyFont="1" applyFill="1" applyBorder="1" applyAlignment="1">
      <alignment horizontal="left" vertical="top" wrapText="1"/>
    </xf>
    <xf numFmtId="49" fontId="5" fillId="3" borderId="75" xfId="0" applyNumberFormat="1" applyFont="1" applyFill="1" applyBorder="1" applyAlignment="1">
      <alignment horizontal="left"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2" fillId="11" borderId="59"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10" fillId="0" borderId="20" xfId="0" applyFont="1" applyBorder="1" applyAlignment="1">
      <alignment horizontal="left" vertical="top" wrapText="1"/>
    </xf>
    <xf numFmtId="49" fontId="43" fillId="0" borderId="50" xfId="0" applyNumberFormat="1" applyFont="1" applyBorder="1" applyAlignment="1">
      <alignment horizontal="center" vertical="top" wrapText="1"/>
    </xf>
    <xf numFmtId="49" fontId="43" fillId="0" borderId="18" xfId="0" applyNumberFormat="1" applyFont="1" applyBorder="1" applyAlignment="1">
      <alignment horizontal="center" vertical="top" wrapText="1"/>
    </xf>
    <xf numFmtId="49" fontId="84" fillId="0" borderId="50" xfId="0" applyNumberFormat="1" applyFont="1" applyBorder="1" applyAlignment="1">
      <alignment horizontal="center" vertical="top" wrapText="1"/>
    </xf>
    <xf numFmtId="49" fontId="84" fillId="0" borderId="18" xfId="0" applyNumberFormat="1" applyFont="1" applyBorder="1" applyAlignment="1">
      <alignment horizontal="center" vertical="top" wrapText="1"/>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23" fillId="0" borderId="34" xfId="0" applyNumberFormat="1" applyFont="1" applyBorder="1" applyAlignment="1">
      <alignment horizontal="center" vertical="center"/>
    </xf>
    <xf numFmtId="164" fontId="23" fillId="0" borderId="6" xfId="0" applyNumberFormat="1" applyFont="1" applyBorder="1" applyAlignment="1">
      <alignment horizontal="center" vertical="center"/>
    </xf>
    <xf numFmtId="164" fontId="23" fillId="0" borderId="71"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2" fillId="0" borderId="1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49" fontId="17" fillId="0" borderId="42" xfId="0" applyNumberFormat="1" applyFont="1" applyBorder="1" applyAlignment="1">
      <alignment horizontal="center" vertical="top"/>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Border="1" applyAlignment="1">
      <alignment horizontal="left" vertical="top" wrapText="1"/>
    </xf>
    <xf numFmtId="0" fontId="15"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49" fontId="5" fillId="24" borderId="24" xfId="0" applyNumberFormat="1" applyFont="1" applyFill="1" applyBorder="1" applyAlignment="1">
      <alignment horizontal="right" vertical="top"/>
    </xf>
    <xf numFmtId="2" fontId="2" fillId="24" borderId="32" xfId="0" applyNumberFormat="1" applyFont="1" applyFill="1" applyBorder="1" applyAlignment="1">
      <alignment horizontal="center" vertical="top"/>
    </xf>
    <xf numFmtId="2" fontId="2" fillId="24" borderId="23" xfId="0" applyNumberFormat="1" applyFont="1" applyFill="1" applyBorder="1" applyAlignment="1">
      <alignment horizontal="center" vertical="top"/>
    </xf>
    <xf numFmtId="2" fontId="2" fillId="24" borderId="24" xfId="0" applyNumberFormat="1" applyFont="1" applyFill="1" applyBorder="1" applyAlignment="1">
      <alignment horizontal="center" vertical="top"/>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42" fillId="5" borderId="32" xfId="0" applyNumberFormat="1" applyFont="1" applyFill="1" applyBorder="1" applyAlignment="1">
      <alignment horizontal="center" vertical="top" wrapText="1"/>
    </xf>
    <xf numFmtId="2" fontId="42" fillId="5" borderId="23" xfId="0" applyNumberFormat="1" applyFont="1" applyFill="1" applyBorder="1" applyAlignment="1">
      <alignment horizontal="center" vertical="top" wrapText="1"/>
    </xf>
    <xf numFmtId="2" fontId="42" fillId="5" borderId="24"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49" fontId="26" fillId="0" borderId="26"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30" xfId="0" applyNumberFormat="1" applyFont="1" applyBorder="1" applyAlignment="1">
      <alignment horizontal="center" vertical="top"/>
    </xf>
    <xf numFmtId="49" fontId="43" fillId="0" borderId="50" xfId="0" applyNumberFormat="1" applyFont="1" applyBorder="1" applyAlignment="1">
      <alignment horizontal="center" vertical="top"/>
    </xf>
    <xf numFmtId="49" fontId="43" fillId="0" borderId="4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49" fontId="26" fillId="2" borderId="6" xfId="0" applyNumberFormat="1" applyFont="1" applyFill="1" applyBorder="1" applyAlignment="1">
      <alignment horizontal="center"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0" fontId="23" fillId="0" borderId="50" xfId="0" applyFont="1" applyBorder="1" applyAlignment="1">
      <alignment horizontal="center" vertical="top" wrapText="1"/>
    </xf>
    <xf numFmtId="0" fontId="23" fillId="0" borderId="18"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78"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0" fontId="31" fillId="11" borderId="26" xfId="0" applyFont="1" applyFill="1" applyBorder="1" applyAlignment="1">
      <alignment horizontal="center" vertical="top" wrapText="1"/>
    </xf>
    <xf numFmtId="0" fontId="31" fillId="11" borderId="30" xfId="0" applyFont="1" applyFill="1" applyBorder="1" applyAlignment="1">
      <alignment horizontal="center" vertical="top" wrapText="1"/>
    </xf>
    <xf numFmtId="164" fontId="31" fillId="11" borderId="26" xfId="0" applyNumberFormat="1" applyFont="1" applyFill="1" applyBorder="1" applyAlignment="1">
      <alignment horizontal="center" vertical="top"/>
    </xf>
    <xf numFmtId="164" fontId="31" fillId="11" borderId="30" xfId="0" applyNumberFormat="1" applyFont="1" applyFill="1" applyBorder="1" applyAlignment="1">
      <alignment horizontal="center" vertical="top"/>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49" fontId="2" fillId="11" borderId="34" xfId="0" applyNumberFormat="1" applyFont="1" applyFill="1" applyBorder="1" applyAlignment="1">
      <alignment horizontal="left" vertical="top" wrapText="1"/>
    </xf>
    <xf numFmtId="0" fontId="72" fillId="0" borderId="6" xfId="0" applyFont="1" applyBorder="1" applyAlignment="1">
      <alignment horizontal="left" vertical="top" wrapText="1"/>
    </xf>
    <xf numFmtId="49" fontId="4" fillId="11" borderId="26" xfId="0" applyNumberFormat="1" applyFont="1" applyFill="1" applyBorder="1" applyAlignment="1">
      <alignment horizontal="center"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49" fontId="3" fillId="27" borderId="65" xfId="0" applyNumberFormat="1" applyFont="1" applyFill="1" applyBorder="1" applyAlignment="1">
      <alignment horizontal="center" vertical="top"/>
    </xf>
    <xf numFmtId="49" fontId="3" fillId="27" borderId="41"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0" borderId="30" xfId="0" applyNumberFormat="1" applyFont="1" applyBorder="1" applyAlignment="1">
      <alignment horizontal="center" vertical="top"/>
    </xf>
    <xf numFmtId="49" fontId="3" fillId="11" borderId="26" xfId="0" applyNumberFormat="1" applyFont="1" applyFill="1" applyBorder="1" applyAlignment="1">
      <alignment horizontal="center" vertical="top" wrapText="1"/>
    </xf>
    <xf numFmtId="49" fontId="3" fillId="11" borderId="30" xfId="0" applyNumberFormat="1" applyFont="1" applyFill="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31" fillId="11" borderId="19" xfId="0" applyFont="1" applyFill="1" applyBorder="1" applyAlignment="1">
      <alignment horizontal="center" vertical="top" wrapText="1"/>
    </xf>
    <xf numFmtId="164" fontId="31" fillId="11" borderId="26" xfId="0" applyNumberFormat="1" applyFont="1" applyFill="1" applyBorder="1" applyAlignment="1">
      <alignment horizontal="center" vertical="top" wrapText="1"/>
    </xf>
    <xf numFmtId="164" fontId="31" fillId="11" borderId="19" xfId="0" applyNumberFormat="1" applyFont="1" applyFill="1" applyBorder="1" applyAlignment="1">
      <alignment horizontal="center" vertical="top" wrapText="1"/>
    </xf>
    <xf numFmtId="164" fontId="31" fillId="11" borderId="30" xfId="0" applyNumberFormat="1"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0" fontId="4" fillId="11" borderId="26" xfId="0" applyFont="1" applyFill="1" applyBorder="1" applyAlignment="1">
      <alignment horizontal="left" vertical="top" wrapText="1"/>
    </xf>
    <xf numFmtId="0" fontId="4" fillId="11" borderId="30" xfId="0" applyFont="1" applyFill="1" applyBorder="1" applyAlignment="1">
      <alignment horizontal="left" vertical="top" wrapText="1"/>
    </xf>
    <xf numFmtId="0" fontId="4" fillId="11" borderId="27" xfId="0" applyFont="1" applyFill="1" applyBorder="1" applyAlignment="1">
      <alignment horizontal="center" vertical="top"/>
    </xf>
    <xf numFmtId="0" fontId="4" fillId="11" borderId="31" xfId="0" applyFont="1" applyFill="1" applyBorder="1" applyAlignment="1">
      <alignment horizontal="center" vertical="top"/>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Border="1" applyAlignment="1">
      <alignment horizontal="center" vertical="top" wrapText="1"/>
    </xf>
    <xf numFmtId="49" fontId="10" fillId="0" borderId="19" xfId="0" applyNumberFormat="1" applyFont="1" applyBorder="1" applyAlignment="1">
      <alignment horizontal="center" vertical="top" wrapText="1"/>
    </xf>
    <xf numFmtId="49" fontId="10" fillId="0" borderId="30" xfId="0" applyNumberFormat="1" applyFont="1" applyBorder="1" applyAlignment="1">
      <alignment horizontal="center" vertical="top" wrapText="1"/>
    </xf>
    <xf numFmtId="0" fontId="10" fillId="0" borderId="26" xfId="0" applyFont="1" applyBorder="1" applyAlignment="1">
      <alignment horizontal="center" vertical="top" wrapText="1"/>
    </xf>
    <xf numFmtId="0" fontId="10" fillId="0" borderId="19" xfId="0" applyFont="1" applyBorder="1" applyAlignment="1">
      <alignment horizontal="center"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7" borderId="28" xfId="0" applyNumberFormat="1" applyFont="1" applyFill="1" applyBorder="1" applyAlignment="1">
      <alignment horizontal="center" vertical="top" wrapText="1"/>
    </xf>
    <xf numFmtId="0" fontId="10" fillId="0" borderId="28" xfId="0" applyFont="1" applyBorder="1" applyAlignment="1">
      <alignment vertical="top" wrapText="1"/>
    </xf>
    <xf numFmtId="0" fontId="10" fillId="0" borderId="19" xfId="0" applyFont="1" applyBorder="1" applyAlignment="1">
      <alignment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0" fontId="19" fillId="0" borderId="19" xfId="0" applyFont="1" applyBorder="1" applyAlignment="1">
      <alignment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39" fillId="0" borderId="62" xfId="0" applyNumberFormat="1" applyFont="1" applyBorder="1" applyAlignment="1">
      <alignment horizontal="center" vertical="top" wrapText="1"/>
    </xf>
    <xf numFmtId="164" fontId="39" fillId="0" borderId="69" xfId="0" applyNumberFormat="1" applyFont="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95" fillId="0" borderId="62" xfId="0" applyFont="1" applyBorder="1" applyAlignment="1">
      <alignment horizontal="center" vertical="top" wrapText="1"/>
    </xf>
    <xf numFmtId="0" fontId="95" fillId="0" borderId="69" xfId="0" applyFont="1" applyBorder="1" applyAlignment="1">
      <alignment horizontal="center" vertical="top" wrapText="1"/>
    </xf>
    <xf numFmtId="49" fontId="26" fillId="29" borderId="32" xfId="0" applyNumberFormat="1" applyFont="1" applyFill="1" applyBorder="1" applyAlignment="1">
      <alignment horizontal="right" vertical="top"/>
    </xf>
    <xf numFmtId="49" fontId="26" fillId="29" borderId="23" xfId="0" applyNumberFormat="1" applyFont="1" applyFill="1" applyBorder="1" applyAlignment="1">
      <alignment horizontal="right" vertical="top"/>
    </xf>
    <xf numFmtId="49" fontId="26" fillId="29" borderId="24"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20"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0" fontId="23" fillId="0" borderId="65" xfId="0" applyFont="1" applyBorder="1" applyAlignment="1">
      <alignment vertical="top" wrapText="1"/>
    </xf>
    <xf numFmtId="0" fontId="7" fillId="0" borderId="41" xfId="0" applyFont="1" applyBorder="1" applyAlignment="1">
      <alignment vertical="top" wrapText="1"/>
    </xf>
    <xf numFmtId="0" fontId="77" fillId="0" borderId="26" xfId="0" applyFont="1" applyBorder="1" applyAlignment="1">
      <alignment horizontal="center" vertical="top"/>
    </xf>
    <xf numFmtId="0" fontId="77" fillId="0" borderId="30" xfId="0" applyFont="1" applyBorder="1" applyAlignment="1">
      <alignment horizontal="center" vertical="top"/>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30" xfId="0" applyNumberFormat="1" applyFont="1" applyBorder="1" applyAlignment="1">
      <alignment horizontal="center" vertical="top" wrapText="1"/>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19" fillId="0" borderId="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30"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31" xfId="0" applyNumberFormat="1" applyFont="1" applyBorder="1" applyAlignment="1">
      <alignment horizontal="center" vertical="top"/>
    </xf>
    <xf numFmtId="49" fontId="26" fillId="28" borderId="39" xfId="0" applyNumberFormat="1" applyFont="1" applyFill="1" applyBorder="1" applyAlignment="1">
      <alignment horizontal="right" vertical="top"/>
    </xf>
    <xf numFmtId="49" fontId="26" fillId="28" borderId="4" xfId="0" applyNumberFormat="1" applyFont="1" applyFill="1" applyBorder="1" applyAlignment="1">
      <alignment horizontal="right" vertical="top"/>
    </xf>
    <xf numFmtId="49" fontId="26" fillId="28" borderId="30" xfId="0" applyNumberFormat="1" applyFont="1" applyFill="1" applyBorder="1" applyAlignment="1">
      <alignment horizontal="right" vertical="top"/>
    </xf>
    <xf numFmtId="49" fontId="26" fillId="28" borderId="60"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6" fillId="4" borderId="65"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1" fontId="40" fillId="0" borderId="26" xfId="0" applyNumberFormat="1" applyFont="1" applyBorder="1" applyAlignment="1">
      <alignment horizontal="center" vertical="top"/>
    </xf>
    <xf numFmtId="1" fontId="40" fillId="0" borderId="30" xfId="0" applyNumberFormat="1" applyFont="1" applyBorder="1" applyAlignment="1">
      <alignment horizontal="center" vertical="top"/>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18"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38" fillId="0" borderId="19" xfId="0" applyFont="1" applyBorder="1" applyAlignment="1">
      <alignment horizontal="center" vertical="top" wrapText="1"/>
    </xf>
    <xf numFmtId="0" fontId="38" fillId="0" borderId="30" xfId="0" applyFont="1" applyBorder="1" applyAlignment="1">
      <alignment horizontal="center" vertical="top" wrapText="1"/>
    </xf>
    <xf numFmtId="0" fontId="49" fillId="0" borderId="26" xfId="0" applyFont="1" applyBorder="1" applyAlignment="1">
      <alignment horizontal="center" vertical="top" wrapText="1"/>
    </xf>
    <xf numFmtId="0" fontId="49" fillId="0" borderId="30" xfId="0" applyFont="1" applyBorder="1" applyAlignment="1">
      <alignment horizontal="center" vertical="top" wrapText="1"/>
    </xf>
    <xf numFmtId="0" fontId="38" fillId="0" borderId="26" xfId="0" applyFont="1" applyBorder="1" applyAlignment="1">
      <alignment horizontal="center"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0" fillId="0" borderId="0" xfId="0" applyNumberFormat="1" applyFont="1" applyAlignment="1">
      <alignment horizontal="left" vertical="top" wrapText="1"/>
    </xf>
    <xf numFmtId="164" fontId="96" fillId="5" borderId="23" xfId="0" applyNumberFormat="1" applyFont="1" applyFill="1" applyBorder="1" applyAlignment="1">
      <alignment horizontal="center" vertical="top" wrapText="1"/>
    </xf>
    <xf numFmtId="164" fontId="96" fillId="5" borderId="24" xfId="0" applyNumberFormat="1" applyFont="1" applyFill="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39" fillId="0" borderId="17" xfId="0" applyNumberFormat="1" applyFont="1" applyBorder="1" applyAlignment="1">
      <alignment horizontal="center" vertical="top" wrapText="1"/>
    </xf>
    <xf numFmtId="164" fontId="39" fillId="0" borderId="46" xfId="0" applyNumberFormat="1"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4" fillId="11" borderId="30" xfId="0"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5" fillId="11" borderId="22" xfId="0" applyNumberFormat="1" applyFont="1" applyFill="1" applyBorder="1" applyAlignment="1">
      <alignment horizontal="right" vertical="top"/>
    </xf>
    <xf numFmtId="0" fontId="4" fillId="0" borderId="4" xfId="0" applyFont="1" applyBorder="1" applyAlignment="1">
      <alignment vertical="top" wrapText="1"/>
    </xf>
    <xf numFmtId="0" fontId="4" fillId="0" borderId="6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8" fillId="0" borderId="54" xfId="0" applyNumberFormat="1" applyFont="1" applyBorder="1" applyAlignment="1">
      <alignment horizontal="center" vertical="top" wrapText="1"/>
    </xf>
    <xf numFmtId="2" fontId="38" fillId="0" borderId="62" xfId="0" applyNumberFormat="1" applyFont="1" applyBorder="1" applyAlignment="1">
      <alignment horizontal="center" vertical="top" wrapText="1"/>
    </xf>
    <xf numFmtId="2" fontId="38"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workbookViewId="0">
      <selection activeCell="N94" sqref="N94"/>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38.450000000000003" customHeight="1">
      <c r="A1" s="569"/>
      <c r="B1" s="569"/>
      <c r="C1" s="569"/>
      <c r="D1" s="569"/>
      <c r="E1" s="569"/>
      <c r="F1" s="569"/>
      <c r="G1" s="569"/>
      <c r="H1" s="569"/>
      <c r="I1" s="569"/>
      <c r="J1" s="569"/>
      <c r="K1" s="569"/>
      <c r="L1" s="569"/>
      <c r="M1" s="569"/>
      <c r="N1" s="3110" t="s">
        <v>521</v>
      </c>
      <c r="O1" s="3110"/>
      <c r="P1" s="3110"/>
      <c r="Q1" s="569"/>
    </row>
    <row r="2" spans="1:17" ht="15.75">
      <c r="A2" s="30"/>
      <c r="B2" s="30"/>
      <c r="C2" s="30"/>
      <c r="D2" s="30"/>
      <c r="E2" s="73" t="s">
        <v>451</v>
      </c>
      <c r="F2" s="73"/>
      <c r="G2" s="74"/>
      <c r="H2" s="73"/>
      <c r="I2" s="73"/>
      <c r="J2" s="73"/>
      <c r="K2" s="73"/>
      <c r="L2" s="73"/>
      <c r="M2" s="73"/>
      <c r="N2" s="73"/>
      <c r="O2" s="30"/>
      <c r="P2" s="30"/>
      <c r="Q2" s="30"/>
    </row>
    <row r="3" spans="1:17" ht="24.6" customHeight="1" thickBot="1">
      <c r="A3" s="28"/>
      <c r="B3" s="9"/>
      <c r="C3" s="9"/>
      <c r="D3" s="3111" t="s">
        <v>33</v>
      </c>
      <c r="E3" s="3111"/>
      <c r="F3" s="3111"/>
      <c r="G3" s="3111"/>
      <c r="H3" s="3111"/>
      <c r="I3" s="3111"/>
      <c r="J3" s="3111"/>
      <c r="K3" s="3111"/>
      <c r="L3" s="3111"/>
      <c r="M3" s="3111"/>
      <c r="N3" s="3111"/>
      <c r="O3" s="3111"/>
      <c r="P3" s="3111"/>
      <c r="Q3" s="3111"/>
    </row>
    <row r="4" spans="1:17" ht="31.9" customHeight="1">
      <c r="A4" s="3112" t="s">
        <v>0</v>
      </c>
      <c r="B4" s="3115" t="s">
        <v>1</v>
      </c>
      <c r="C4" s="3115" t="s">
        <v>2</v>
      </c>
      <c r="D4" s="3118" t="s">
        <v>3</v>
      </c>
      <c r="E4" s="3121" t="s">
        <v>4</v>
      </c>
      <c r="F4" s="3124" t="s">
        <v>5</v>
      </c>
      <c r="G4" s="3121" t="s">
        <v>6</v>
      </c>
      <c r="H4" s="3127" t="s">
        <v>213</v>
      </c>
      <c r="I4" s="3128"/>
      <c r="J4" s="3128"/>
      <c r="K4" s="3129"/>
      <c r="L4" s="3092" t="s">
        <v>183</v>
      </c>
      <c r="M4" s="3095" t="s">
        <v>219</v>
      </c>
      <c r="N4" s="3098" t="s">
        <v>21</v>
      </c>
      <c r="O4" s="3099"/>
      <c r="P4" s="3099"/>
      <c r="Q4" s="3100"/>
    </row>
    <row r="5" spans="1:17">
      <c r="A5" s="3113"/>
      <c r="B5" s="3116"/>
      <c r="C5" s="3116"/>
      <c r="D5" s="3119"/>
      <c r="E5" s="3122"/>
      <c r="F5" s="3125"/>
      <c r="G5" s="3122"/>
      <c r="H5" s="3101" t="s">
        <v>7</v>
      </c>
      <c r="I5" s="3103" t="s">
        <v>8</v>
      </c>
      <c r="J5" s="3103"/>
      <c r="K5" s="3104" t="s">
        <v>68</v>
      </c>
      <c r="L5" s="3093"/>
      <c r="M5" s="3096"/>
      <c r="N5" s="3106" t="s">
        <v>32</v>
      </c>
      <c r="O5" s="3108" t="s">
        <v>9</v>
      </c>
      <c r="P5" s="3108"/>
      <c r="Q5" s="3109"/>
    </row>
    <row r="6" spans="1:17" ht="99.6" customHeight="1" thickBot="1">
      <c r="A6" s="3114"/>
      <c r="B6" s="3117"/>
      <c r="C6" s="3117"/>
      <c r="D6" s="3120"/>
      <c r="E6" s="3123"/>
      <c r="F6" s="3126"/>
      <c r="G6" s="3123"/>
      <c r="H6" s="3102"/>
      <c r="I6" s="575" t="s">
        <v>7</v>
      </c>
      <c r="J6" s="575" t="s">
        <v>10</v>
      </c>
      <c r="K6" s="3105"/>
      <c r="L6" s="3094"/>
      <c r="M6" s="3097"/>
      <c r="N6" s="3107"/>
      <c r="O6" s="31" t="s">
        <v>163</v>
      </c>
      <c r="P6" s="31" t="s">
        <v>182</v>
      </c>
      <c r="Q6" s="32" t="s">
        <v>214</v>
      </c>
    </row>
    <row r="7" spans="1:17" ht="13.5" thickBot="1">
      <c r="A7" s="586" t="s">
        <v>11</v>
      </c>
      <c r="B7" s="334" t="s">
        <v>452</v>
      </c>
      <c r="C7" s="334"/>
      <c r="D7" s="112"/>
      <c r="E7" s="334"/>
      <c r="F7" s="334"/>
      <c r="G7" s="334"/>
      <c r="H7" s="334"/>
      <c r="I7" s="334"/>
      <c r="J7" s="334"/>
      <c r="K7" s="334"/>
      <c r="L7" s="334"/>
      <c r="M7" s="334"/>
      <c r="N7" s="212"/>
      <c r="O7" s="334"/>
      <c r="P7" s="334"/>
      <c r="Q7" s="335"/>
    </row>
    <row r="8" spans="1:17" ht="13.5" thickBot="1">
      <c r="A8" s="587" t="s">
        <v>11</v>
      </c>
      <c r="B8" s="33" t="s">
        <v>11</v>
      </c>
      <c r="C8" s="3069" t="s">
        <v>453</v>
      </c>
      <c r="D8" s="3070"/>
      <c r="E8" s="3070"/>
      <c r="F8" s="3070"/>
      <c r="G8" s="3070"/>
      <c r="H8" s="3070"/>
      <c r="I8" s="3070"/>
      <c r="J8" s="3070"/>
      <c r="K8" s="3070"/>
      <c r="L8" s="3070"/>
      <c r="M8" s="3070"/>
      <c r="N8" s="3070"/>
      <c r="O8" s="3070"/>
      <c r="P8" s="3070"/>
      <c r="Q8" s="3071"/>
    </row>
    <row r="9" spans="1:17" ht="24.75" thickBot="1">
      <c r="A9" s="588"/>
      <c r="B9" s="105"/>
      <c r="C9" s="105"/>
      <c r="D9" s="105"/>
      <c r="E9" s="105"/>
      <c r="F9" s="105"/>
      <c r="G9" s="105"/>
      <c r="H9" s="105"/>
      <c r="I9" s="105"/>
      <c r="J9" s="105"/>
      <c r="K9" s="105"/>
      <c r="L9" s="105"/>
      <c r="M9" s="106"/>
      <c r="N9" s="589" t="s">
        <v>454</v>
      </c>
      <c r="O9" s="590">
        <v>98.77</v>
      </c>
      <c r="P9" s="591"/>
      <c r="Q9" s="592"/>
    </row>
    <row r="10" spans="1:17">
      <c r="A10" s="3089" t="s">
        <v>11</v>
      </c>
      <c r="B10" s="3051" t="s">
        <v>11</v>
      </c>
      <c r="C10" s="3053" t="s">
        <v>11</v>
      </c>
      <c r="D10" s="3055" t="s">
        <v>455</v>
      </c>
      <c r="E10" s="3057" t="s">
        <v>40</v>
      </c>
      <c r="F10" s="3059" t="s">
        <v>62</v>
      </c>
      <c r="G10" s="625" t="s">
        <v>36</v>
      </c>
      <c r="H10" s="626">
        <f>I10+K10</f>
        <v>5420.5999999999995</v>
      </c>
      <c r="I10" s="627">
        <v>5380.2</v>
      </c>
      <c r="J10" s="299">
        <v>4662.3999999999996</v>
      </c>
      <c r="K10" s="628">
        <v>40.4</v>
      </c>
      <c r="L10" s="593">
        <v>5600</v>
      </c>
      <c r="M10" s="594">
        <v>5800</v>
      </c>
      <c r="N10" s="595" t="s">
        <v>456</v>
      </c>
      <c r="O10" s="596" t="s">
        <v>457</v>
      </c>
      <c r="P10" s="596" t="s">
        <v>457</v>
      </c>
      <c r="Q10" s="596" t="s">
        <v>457</v>
      </c>
    </row>
    <row r="11" spans="1:17">
      <c r="A11" s="3090"/>
      <c r="B11" s="3061"/>
      <c r="C11" s="3062"/>
      <c r="D11" s="3063"/>
      <c r="E11" s="3064"/>
      <c r="F11" s="3065"/>
      <c r="G11" s="597" t="s">
        <v>63</v>
      </c>
      <c r="H11" s="598">
        <f>I11+K11</f>
        <v>0</v>
      </c>
      <c r="I11" s="599"/>
      <c r="J11" s="600"/>
      <c r="K11" s="601"/>
      <c r="L11" s="602"/>
      <c r="M11" s="603"/>
      <c r="N11" s="604" t="s">
        <v>458</v>
      </c>
      <c r="O11" s="605" t="s">
        <v>459</v>
      </c>
      <c r="P11" s="605"/>
      <c r="Q11" s="605"/>
    </row>
    <row r="12" spans="1:17" ht="24">
      <c r="A12" s="3090"/>
      <c r="B12" s="3061"/>
      <c r="C12" s="3062"/>
      <c r="D12" s="3063"/>
      <c r="E12" s="3064"/>
      <c r="F12" s="3065"/>
      <c r="G12" s="597" t="s">
        <v>72</v>
      </c>
      <c r="H12" s="598">
        <f>I12+K12</f>
        <v>0</v>
      </c>
      <c r="I12" s="599"/>
      <c r="J12" s="600"/>
      <c r="K12" s="601"/>
      <c r="L12" s="602"/>
      <c r="M12" s="603"/>
      <c r="N12" s="606" t="s">
        <v>460</v>
      </c>
      <c r="O12" s="607" t="s">
        <v>461</v>
      </c>
      <c r="P12" s="607" t="s">
        <v>461</v>
      </c>
      <c r="Q12" s="607" t="s">
        <v>461</v>
      </c>
    </row>
    <row r="13" spans="1:17">
      <c r="A13" s="3090"/>
      <c r="B13" s="3061"/>
      <c r="C13" s="3062"/>
      <c r="D13" s="3063"/>
      <c r="E13" s="3064"/>
      <c r="F13" s="3065"/>
      <c r="G13" s="597"/>
      <c r="H13" s="598"/>
      <c r="I13" s="599"/>
      <c r="J13" s="600"/>
      <c r="K13" s="601"/>
      <c r="L13" s="602"/>
      <c r="M13" s="603"/>
      <c r="N13" s="604" t="s">
        <v>458</v>
      </c>
      <c r="O13" s="607" t="s">
        <v>462</v>
      </c>
      <c r="P13" s="607"/>
      <c r="Q13" s="607"/>
    </row>
    <row r="14" spans="1:17" ht="24">
      <c r="A14" s="3090"/>
      <c r="B14" s="3061"/>
      <c r="C14" s="3062"/>
      <c r="D14" s="3063"/>
      <c r="E14" s="3064"/>
      <c r="F14" s="3065"/>
      <c r="G14" s="1814" t="s">
        <v>52</v>
      </c>
      <c r="H14" s="1815">
        <f>I14+K14</f>
        <v>14.6</v>
      </c>
      <c r="I14" s="1816">
        <v>14.6</v>
      </c>
      <c r="J14" s="1817">
        <v>14.3</v>
      </c>
      <c r="K14" s="608"/>
      <c r="L14" s="602">
        <v>14</v>
      </c>
      <c r="M14" s="603">
        <v>15</v>
      </c>
      <c r="N14" s="609" t="s">
        <v>463</v>
      </c>
      <c r="O14" s="610" t="s">
        <v>464</v>
      </c>
      <c r="P14" s="610" t="s">
        <v>465</v>
      </c>
      <c r="Q14" s="610" t="s">
        <v>465</v>
      </c>
    </row>
    <row r="15" spans="1:17">
      <c r="A15" s="3090"/>
      <c r="B15" s="3061"/>
      <c r="C15" s="3062"/>
      <c r="D15" s="3063"/>
      <c r="E15" s="3064"/>
      <c r="F15" s="3065"/>
      <c r="G15" s="611" t="s">
        <v>222</v>
      </c>
      <c r="H15" s="612">
        <f>I15+K15</f>
        <v>15.92</v>
      </c>
      <c r="I15" s="613">
        <v>15.92</v>
      </c>
      <c r="J15" s="614"/>
      <c r="K15" s="615"/>
      <c r="L15" s="616"/>
      <c r="M15" s="617"/>
      <c r="N15" s="618"/>
      <c r="O15" s="619"/>
      <c r="P15" s="619"/>
      <c r="Q15" s="620"/>
    </row>
    <row r="16" spans="1:17" ht="13.5" thickBot="1">
      <c r="A16" s="3091"/>
      <c r="B16" s="3052"/>
      <c r="C16" s="3054"/>
      <c r="D16" s="3056"/>
      <c r="E16" s="3058"/>
      <c r="F16" s="3058"/>
      <c r="G16" s="621" t="s">
        <v>12</v>
      </c>
      <c r="H16" s="622">
        <f t="shared" ref="H16:M16" si="0">SUM(H10:H15)</f>
        <v>5451.12</v>
      </c>
      <c r="I16" s="622">
        <f t="shared" si="0"/>
        <v>5410.72</v>
      </c>
      <c r="J16" s="622">
        <f t="shared" si="0"/>
        <v>4676.7</v>
      </c>
      <c r="K16" s="622">
        <f t="shared" si="0"/>
        <v>40.4</v>
      </c>
      <c r="L16" s="622">
        <f t="shared" si="0"/>
        <v>5614</v>
      </c>
      <c r="M16" s="622">
        <f t="shared" si="0"/>
        <v>5815</v>
      </c>
      <c r="N16" s="328"/>
      <c r="O16" s="623"/>
      <c r="P16" s="623"/>
      <c r="Q16" s="624"/>
    </row>
    <row r="17" spans="1:17">
      <c r="A17" s="3089" t="s">
        <v>11</v>
      </c>
      <c r="B17" s="3051" t="s">
        <v>11</v>
      </c>
      <c r="C17" s="3053" t="s">
        <v>13</v>
      </c>
      <c r="D17" s="3055" t="s">
        <v>466</v>
      </c>
      <c r="E17" s="3057" t="s">
        <v>40</v>
      </c>
      <c r="F17" s="3059" t="s">
        <v>62</v>
      </c>
      <c r="G17" s="625" t="s">
        <v>36</v>
      </c>
      <c r="H17" s="626">
        <f>I17+K17</f>
        <v>556.5</v>
      </c>
      <c r="I17" s="627">
        <v>556.5</v>
      </c>
      <c r="J17" s="299">
        <v>433.1</v>
      </c>
      <c r="K17" s="628">
        <v>0</v>
      </c>
      <c r="L17" s="593">
        <v>578</v>
      </c>
      <c r="M17" s="594">
        <v>600</v>
      </c>
      <c r="N17" s="629" t="s">
        <v>467</v>
      </c>
      <c r="O17" s="630">
        <v>27</v>
      </c>
      <c r="P17" s="631">
        <v>27</v>
      </c>
      <c r="Q17" s="630">
        <v>27</v>
      </c>
    </row>
    <row r="18" spans="1:17">
      <c r="A18" s="3090"/>
      <c r="B18" s="3061"/>
      <c r="C18" s="3062"/>
      <c r="D18" s="3063"/>
      <c r="E18" s="3064"/>
      <c r="F18" s="3065"/>
      <c r="G18" s="597"/>
      <c r="H18" s="598"/>
      <c r="I18" s="599"/>
      <c r="J18" s="600"/>
      <c r="K18" s="601"/>
      <c r="L18" s="602"/>
      <c r="M18" s="603"/>
      <c r="N18" s="632" t="s">
        <v>458</v>
      </c>
      <c r="O18" s="605" t="s">
        <v>468</v>
      </c>
      <c r="P18" s="605" t="s">
        <v>468</v>
      </c>
      <c r="Q18" s="605" t="s">
        <v>468</v>
      </c>
    </row>
    <row r="19" spans="1:17">
      <c r="A19" s="3090"/>
      <c r="B19" s="3061"/>
      <c r="C19" s="3062"/>
      <c r="D19" s="3063"/>
      <c r="E19" s="3064"/>
      <c r="F19" s="3065"/>
      <c r="G19" s="597"/>
      <c r="H19" s="633"/>
      <c r="I19" s="599"/>
      <c r="J19" s="600"/>
      <c r="K19" s="601"/>
      <c r="L19" s="602"/>
      <c r="M19" s="603"/>
      <c r="N19" s="634" t="s">
        <v>469</v>
      </c>
      <c r="O19" s="635">
        <v>8</v>
      </c>
      <c r="P19" s="636">
        <v>8</v>
      </c>
      <c r="Q19" s="637">
        <v>8</v>
      </c>
    </row>
    <row r="20" spans="1:17">
      <c r="A20" s="3090"/>
      <c r="B20" s="3061"/>
      <c r="C20" s="3062"/>
      <c r="D20" s="3063"/>
      <c r="E20" s="3064"/>
      <c r="F20" s="3065"/>
      <c r="G20" s="611" t="s">
        <v>222</v>
      </c>
      <c r="H20" s="638">
        <f>I20+K20</f>
        <v>0.97</v>
      </c>
      <c r="I20" s="613">
        <v>0.97</v>
      </c>
      <c r="J20" s="614"/>
      <c r="K20" s="615"/>
      <c r="L20" s="616"/>
      <c r="M20" s="617"/>
      <c r="N20" s="639"/>
      <c r="O20" s="640"/>
      <c r="P20" s="641"/>
      <c r="Q20" s="642"/>
    </row>
    <row r="21" spans="1:17" ht="13.5" thickBot="1">
      <c r="A21" s="3091"/>
      <c r="B21" s="3052"/>
      <c r="C21" s="3054"/>
      <c r="D21" s="3056"/>
      <c r="E21" s="3058"/>
      <c r="F21" s="3058"/>
      <c r="G21" s="621" t="s">
        <v>12</v>
      </c>
      <c r="H21" s="643">
        <f t="shared" ref="H21:M21" si="1">SUM(H17:H20)</f>
        <v>557.47</v>
      </c>
      <c r="I21" s="643">
        <f t="shared" si="1"/>
        <v>557.47</v>
      </c>
      <c r="J21" s="643">
        <f>SUM(J17:J20)</f>
        <v>433.1</v>
      </c>
      <c r="K21" s="644">
        <f t="shared" si="1"/>
        <v>0</v>
      </c>
      <c r="L21" s="645">
        <f t="shared" si="1"/>
        <v>578</v>
      </c>
      <c r="M21" s="646">
        <f t="shared" si="1"/>
        <v>600</v>
      </c>
      <c r="N21" s="328"/>
      <c r="O21" s="647"/>
      <c r="P21" s="648"/>
      <c r="Q21" s="647"/>
    </row>
    <row r="22" spans="1:17" ht="13.5" thickBot="1">
      <c r="A22" s="3089" t="s">
        <v>11</v>
      </c>
      <c r="B22" s="3051" t="s">
        <v>11</v>
      </c>
      <c r="C22" s="3053" t="s">
        <v>34</v>
      </c>
      <c r="D22" s="3055" t="s">
        <v>470</v>
      </c>
      <c r="E22" s="3057" t="s">
        <v>40</v>
      </c>
      <c r="F22" s="3059" t="s">
        <v>62</v>
      </c>
      <c r="G22" s="625" t="s">
        <v>36</v>
      </c>
      <c r="H22" s="626">
        <f>I22+K22</f>
        <v>280.8</v>
      </c>
      <c r="I22" s="627">
        <v>280.8</v>
      </c>
      <c r="J22" s="299">
        <v>262.89999999999998</v>
      </c>
      <c r="K22" s="628">
        <v>0</v>
      </c>
      <c r="L22" s="593">
        <v>291</v>
      </c>
      <c r="M22" s="594">
        <v>300</v>
      </c>
      <c r="N22" s="649" t="s">
        <v>471</v>
      </c>
      <c r="O22" s="650">
        <v>8</v>
      </c>
      <c r="P22" s="651">
        <v>8</v>
      </c>
      <c r="Q22" s="650">
        <v>8</v>
      </c>
    </row>
    <row r="23" spans="1:17">
      <c r="A23" s="3090"/>
      <c r="B23" s="3061"/>
      <c r="C23" s="3062"/>
      <c r="D23" s="3063"/>
      <c r="E23" s="3064"/>
      <c r="F23" s="3065"/>
      <c r="G23" s="597"/>
      <c r="H23" s="598"/>
      <c r="I23" s="599"/>
      <c r="J23" s="600"/>
      <c r="K23" s="601"/>
      <c r="L23" s="602"/>
      <c r="M23" s="603"/>
      <c r="N23" s="604" t="s">
        <v>458</v>
      </c>
      <c r="O23" s="652" t="s">
        <v>472</v>
      </c>
      <c r="P23" s="652"/>
      <c r="Q23" s="652"/>
    </row>
    <row r="24" spans="1:17" ht="13.5" thickBot="1">
      <c r="A24" s="3091"/>
      <c r="B24" s="3052"/>
      <c r="C24" s="3054"/>
      <c r="D24" s="3056"/>
      <c r="E24" s="3058"/>
      <c r="F24" s="3058"/>
      <c r="G24" s="621" t="s">
        <v>12</v>
      </c>
      <c r="H24" s="643">
        <f t="shared" ref="H24:M24" si="2">SUM(H22:H23)</f>
        <v>280.8</v>
      </c>
      <c r="I24" s="643">
        <f t="shared" si="2"/>
        <v>280.8</v>
      </c>
      <c r="J24" s="643">
        <f t="shared" si="2"/>
        <v>262.89999999999998</v>
      </c>
      <c r="K24" s="644">
        <f t="shared" si="2"/>
        <v>0</v>
      </c>
      <c r="L24" s="645">
        <f t="shared" si="2"/>
        <v>291</v>
      </c>
      <c r="M24" s="646">
        <f t="shared" si="2"/>
        <v>300</v>
      </c>
      <c r="N24" s="328"/>
      <c r="O24" s="647"/>
      <c r="P24" s="647"/>
      <c r="Q24" s="653"/>
    </row>
    <row r="25" spans="1:17" ht="24.75" thickBot="1">
      <c r="A25" s="3089" t="s">
        <v>11</v>
      </c>
      <c r="B25" s="3051" t="s">
        <v>11</v>
      </c>
      <c r="C25" s="3053" t="s">
        <v>38</v>
      </c>
      <c r="D25" s="3055" t="s">
        <v>473</v>
      </c>
      <c r="E25" s="3057" t="s">
        <v>40</v>
      </c>
      <c r="F25" s="3059" t="s">
        <v>62</v>
      </c>
      <c r="G25" s="625" t="s">
        <v>36</v>
      </c>
      <c r="H25" s="626">
        <f>I25+K25</f>
        <v>25</v>
      </c>
      <c r="I25" s="627">
        <v>25</v>
      </c>
      <c r="J25" s="654"/>
      <c r="K25" s="628">
        <v>0</v>
      </c>
      <c r="L25" s="593">
        <v>25</v>
      </c>
      <c r="M25" s="594">
        <v>25</v>
      </c>
      <c r="N25" s="649" t="s">
        <v>474</v>
      </c>
      <c r="O25" s="650">
        <v>71</v>
      </c>
      <c r="P25" s="655"/>
      <c r="Q25" s="656"/>
    </row>
    <row r="26" spans="1:17" ht="13.5" thickBot="1">
      <c r="A26" s="3091"/>
      <c r="B26" s="3052"/>
      <c r="C26" s="3054"/>
      <c r="D26" s="3056"/>
      <c r="E26" s="3058"/>
      <c r="F26" s="3058"/>
      <c r="G26" s="621" t="s">
        <v>12</v>
      </c>
      <c r="H26" s="643">
        <f t="shared" ref="H26:M26" si="3">SUM(H25:H25)</f>
        <v>25</v>
      </c>
      <c r="I26" s="643">
        <f t="shared" si="3"/>
        <v>25</v>
      </c>
      <c r="J26" s="643">
        <f t="shared" si="3"/>
        <v>0</v>
      </c>
      <c r="K26" s="644">
        <f t="shared" si="3"/>
        <v>0</v>
      </c>
      <c r="L26" s="645">
        <f t="shared" si="3"/>
        <v>25</v>
      </c>
      <c r="M26" s="646">
        <f t="shared" si="3"/>
        <v>25</v>
      </c>
      <c r="N26" s="328"/>
      <c r="O26" s="647"/>
      <c r="P26" s="647"/>
      <c r="Q26" s="653"/>
    </row>
    <row r="27" spans="1:17" ht="13.5" thickBot="1">
      <c r="A27" s="211" t="s">
        <v>11</v>
      </c>
      <c r="B27" s="657" t="s">
        <v>11</v>
      </c>
      <c r="C27" s="658"/>
      <c r="D27" s="659" t="s">
        <v>475</v>
      </c>
      <c r="E27" s="660"/>
      <c r="F27" s="661"/>
      <c r="G27" s="662"/>
      <c r="H27" s="663">
        <f t="shared" ref="H27:M27" si="4">H16+H21+H24+H26</f>
        <v>6314.39</v>
      </c>
      <c r="I27" s="663">
        <f t="shared" si="4"/>
        <v>6273.9900000000007</v>
      </c>
      <c r="J27" s="663">
        <f t="shared" si="4"/>
        <v>5372.7</v>
      </c>
      <c r="K27" s="663">
        <f t="shared" si="4"/>
        <v>40.4</v>
      </c>
      <c r="L27" s="663">
        <f t="shared" si="4"/>
        <v>6508</v>
      </c>
      <c r="M27" s="663">
        <f t="shared" si="4"/>
        <v>6740</v>
      </c>
      <c r="N27" s="664"/>
      <c r="O27" s="665"/>
      <c r="P27" s="665"/>
      <c r="Q27" s="653"/>
    </row>
    <row r="28" spans="1:17" ht="13.5" thickBot="1">
      <c r="A28" s="666" t="s">
        <v>11</v>
      </c>
      <c r="B28" s="667" t="s">
        <v>13</v>
      </c>
      <c r="C28" s="3081" t="s">
        <v>476</v>
      </c>
      <c r="D28" s="3082"/>
      <c r="E28" s="3082"/>
      <c r="F28" s="3082"/>
      <c r="G28" s="3082"/>
      <c r="H28" s="3082"/>
      <c r="I28" s="3082"/>
      <c r="J28" s="3082"/>
      <c r="K28" s="3082"/>
      <c r="L28" s="3082"/>
      <c r="M28" s="3082"/>
      <c r="N28" s="3082"/>
      <c r="O28" s="3082"/>
      <c r="P28" s="3082"/>
      <c r="Q28" s="3083"/>
    </row>
    <row r="29" spans="1:17" ht="13.5" thickBot="1">
      <c r="A29" s="3089" t="s">
        <v>11</v>
      </c>
      <c r="B29" s="3051" t="s">
        <v>13</v>
      </c>
      <c r="C29" s="3053" t="s">
        <v>11</v>
      </c>
      <c r="D29" s="3055" t="s">
        <v>477</v>
      </c>
      <c r="E29" s="3057" t="s">
        <v>40</v>
      </c>
      <c r="F29" s="3059" t="s">
        <v>478</v>
      </c>
      <c r="G29" s="625" t="s">
        <v>64</v>
      </c>
      <c r="H29" s="626">
        <f>I29+K29</f>
        <v>1.5</v>
      </c>
      <c r="I29" s="627">
        <v>1.5</v>
      </c>
      <c r="J29" s="299">
        <v>1.4</v>
      </c>
      <c r="K29" s="628">
        <v>0</v>
      </c>
      <c r="L29" s="593">
        <v>0</v>
      </c>
      <c r="M29" s="594">
        <v>0</v>
      </c>
      <c r="N29" s="649"/>
      <c r="O29" s="650"/>
      <c r="P29" s="650"/>
      <c r="Q29" s="656"/>
    </row>
    <row r="30" spans="1:17" ht="13.5" thickBot="1">
      <c r="A30" s="3090"/>
      <c r="B30" s="3061"/>
      <c r="C30" s="3062"/>
      <c r="D30" s="3063"/>
      <c r="E30" s="3064"/>
      <c r="F30" s="3065"/>
      <c r="G30" s="597"/>
      <c r="H30" s="598"/>
      <c r="I30" s="599"/>
      <c r="J30" s="600"/>
      <c r="K30" s="601"/>
      <c r="L30" s="602"/>
      <c r="M30" s="603"/>
      <c r="N30" s="649"/>
      <c r="O30" s="650"/>
      <c r="P30" s="650"/>
      <c r="Q30" s="656"/>
    </row>
    <row r="31" spans="1:17" ht="13.5" thickBot="1">
      <c r="A31" s="3091"/>
      <c r="B31" s="3052"/>
      <c r="C31" s="3054"/>
      <c r="D31" s="3056"/>
      <c r="E31" s="3058"/>
      <c r="F31" s="3058"/>
      <c r="G31" s="621" t="s">
        <v>12</v>
      </c>
      <c r="H31" s="643">
        <f t="shared" ref="H31:M31" si="5">SUM(H29:H30)</f>
        <v>1.5</v>
      </c>
      <c r="I31" s="643">
        <f t="shared" si="5"/>
        <v>1.5</v>
      </c>
      <c r="J31" s="643">
        <f t="shared" si="5"/>
        <v>1.4</v>
      </c>
      <c r="K31" s="644">
        <f t="shared" si="5"/>
        <v>0</v>
      </c>
      <c r="L31" s="645">
        <f t="shared" si="5"/>
        <v>0</v>
      </c>
      <c r="M31" s="646">
        <f t="shared" si="5"/>
        <v>0</v>
      </c>
      <c r="N31" s="328"/>
      <c r="O31" s="647"/>
      <c r="P31" s="647"/>
      <c r="Q31" s="653"/>
    </row>
    <row r="32" spans="1:17" ht="36.75" thickBot="1">
      <c r="A32" s="3049" t="s">
        <v>11</v>
      </c>
      <c r="B32" s="3072" t="s">
        <v>13</v>
      </c>
      <c r="C32" s="3074" t="s">
        <v>13</v>
      </c>
      <c r="D32" s="3076" t="s">
        <v>479</v>
      </c>
      <c r="E32" s="3078" t="s">
        <v>40</v>
      </c>
      <c r="F32" s="3080" t="s">
        <v>478</v>
      </c>
      <c r="G32" s="92" t="s">
        <v>64</v>
      </c>
      <c r="H32" s="93">
        <f>I32+K32</f>
        <v>48.3</v>
      </c>
      <c r="I32" s="46">
        <v>48.3</v>
      </c>
      <c r="J32" s="45">
        <v>47.6</v>
      </c>
      <c r="K32" s="44">
        <v>0</v>
      </c>
      <c r="L32" s="668">
        <v>0</v>
      </c>
      <c r="M32" s="669">
        <v>0</v>
      </c>
      <c r="N32" s="258" t="s">
        <v>480</v>
      </c>
      <c r="O32" s="670"/>
      <c r="P32" s="670"/>
      <c r="Q32" s="671"/>
    </row>
    <row r="33" spans="1:17" ht="13.5" thickBot="1">
      <c r="A33" s="3050"/>
      <c r="B33" s="3073"/>
      <c r="C33" s="3075"/>
      <c r="D33" s="3077"/>
      <c r="E33" s="3079"/>
      <c r="F33" s="3079"/>
      <c r="G33" s="39" t="s">
        <v>12</v>
      </c>
      <c r="H33" s="40">
        <f t="shared" ref="H33:M33" si="6">SUM(H32:H32)</f>
        <v>48.3</v>
      </c>
      <c r="I33" s="40">
        <f t="shared" si="6"/>
        <v>48.3</v>
      </c>
      <c r="J33" s="40">
        <f t="shared" si="6"/>
        <v>47.6</v>
      </c>
      <c r="K33" s="11">
        <f t="shared" si="6"/>
        <v>0</v>
      </c>
      <c r="L33" s="42">
        <f t="shared" si="6"/>
        <v>0</v>
      </c>
      <c r="M33" s="672">
        <f t="shared" si="6"/>
        <v>0</v>
      </c>
      <c r="N33" s="673"/>
      <c r="O33" s="674"/>
      <c r="P33" s="674"/>
      <c r="Q33" s="675"/>
    </row>
    <row r="34" spans="1:17" ht="24.75" thickBot="1">
      <c r="A34" s="3049" t="s">
        <v>11</v>
      </c>
      <c r="B34" s="3072" t="s">
        <v>13</v>
      </c>
      <c r="C34" s="3074" t="s">
        <v>34</v>
      </c>
      <c r="D34" s="3076" t="s">
        <v>481</v>
      </c>
      <c r="E34" s="3078" t="s">
        <v>40</v>
      </c>
      <c r="F34" s="3080" t="s">
        <v>62</v>
      </c>
      <c r="G34" s="92" t="s">
        <v>64</v>
      </c>
      <c r="H34" s="93">
        <f>I34+K34</f>
        <v>58.2</v>
      </c>
      <c r="I34" s="46">
        <v>58.2</v>
      </c>
      <c r="J34" s="45">
        <v>44.1</v>
      </c>
      <c r="K34" s="44">
        <v>0</v>
      </c>
      <c r="L34" s="668">
        <v>0</v>
      </c>
      <c r="M34" s="669">
        <v>0</v>
      </c>
      <c r="N34" s="258" t="s">
        <v>482</v>
      </c>
      <c r="O34" s="111">
        <v>0.76</v>
      </c>
      <c r="P34" s="670"/>
      <c r="Q34" s="671"/>
    </row>
    <row r="35" spans="1:17" ht="13.5" thickBot="1">
      <c r="A35" s="3050"/>
      <c r="B35" s="3073"/>
      <c r="C35" s="3075"/>
      <c r="D35" s="3077"/>
      <c r="E35" s="3079"/>
      <c r="F35" s="3079"/>
      <c r="G35" s="39" t="s">
        <v>12</v>
      </c>
      <c r="H35" s="40">
        <f t="shared" ref="H35:M35" si="7">SUM(H34:H34)</f>
        <v>58.2</v>
      </c>
      <c r="I35" s="40">
        <f t="shared" si="7"/>
        <v>58.2</v>
      </c>
      <c r="J35" s="40">
        <f t="shared" si="7"/>
        <v>44.1</v>
      </c>
      <c r="K35" s="11">
        <f t="shared" si="7"/>
        <v>0</v>
      </c>
      <c r="L35" s="42">
        <f t="shared" si="7"/>
        <v>0</v>
      </c>
      <c r="M35" s="672">
        <f t="shared" si="7"/>
        <v>0</v>
      </c>
      <c r="N35" s="673"/>
      <c r="O35" s="674"/>
      <c r="P35" s="674"/>
      <c r="Q35" s="675"/>
    </row>
    <row r="36" spans="1:17" ht="13.5" thickBot="1">
      <c r="A36" s="3049" t="s">
        <v>11</v>
      </c>
      <c r="B36" s="3072" t="s">
        <v>13</v>
      </c>
      <c r="C36" s="3074" t="s">
        <v>35</v>
      </c>
      <c r="D36" s="3076" t="s">
        <v>483</v>
      </c>
      <c r="E36" s="3078" t="s">
        <v>40</v>
      </c>
      <c r="F36" s="3080" t="s">
        <v>484</v>
      </c>
      <c r="G36" s="92" t="s">
        <v>64</v>
      </c>
      <c r="H36" s="93">
        <f>I36+K36</f>
        <v>15.3</v>
      </c>
      <c r="I36" s="46">
        <v>15.3</v>
      </c>
      <c r="J36" s="45">
        <v>15.1</v>
      </c>
      <c r="K36" s="44">
        <v>0</v>
      </c>
      <c r="L36" s="668">
        <v>0</v>
      </c>
      <c r="M36" s="669">
        <v>0</v>
      </c>
      <c r="N36" s="258"/>
      <c r="O36" s="670"/>
      <c r="P36" s="670"/>
      <c r="Q36" s="671"/>
    </row>
    <row r="37" spans="1:17" ht="13.5" thickBot="1">
      <c r="A37" s="3050"/>
      <c r="B37" s="3073"/>
      <c r="C37" s="3075"/>
      <c r="D37" s="3077"/>
      <c r="E37" s="3079"/>
      <c r="F37" s="3079"/>
      <c r="G37" s="39" t="s">
        <v>12</v>
      </c>
      <c r="H37" s="40">
        <f t="shared" ref="H37:M37" si="8">SUM(H36:H36)</f>
        <v>15.3</v>
      </c>
      <c r="I37" s="40">
        <f t="shared" si="8"/>
        <v>15.3</v>
      </c>
      <c r="J37" s="40">
        <f t="shared" si="8"/>
        <v>15.1</v>
      </c>
      <c r="K37" s="11">
        <f t="shared" si="8"/>
        <v>0</v>
      </c>
      <c r="L37" s="42">
        <f t="shared" si="8"/>
        <v>0</v>
      </c>
      <c r="M37" s="672">
        <f t="shared" si="8"/>
        <v>0</v>
      </c>
      <c r="N37" s="673"/>
      <c r="O37" s="674"/>
      <c r="P37" s="674"/>
      <c r="Q37" s="675"/>
    </row>
    <row r="38" spans="1:17" ht="13.5" thickBot="1">
      <c r="A38" s="3049" t="s">
        <v>11</v>
      </c>
      <c r="B38" s="3072" t="s">
        <v>13</v>
      </c>
      <c r="C38" s="3074" t="s">
        <v>53</v>
      </c>
      <c r="D38" s="3076" t="s">
        <v>485</v>
      </c>
      <c r="E38" s="3078" t="s">
        <v>40</v>
      </c>
      <c r="F38" s="3080" t="s">
        <v>486</v>
      </c>
      <c r="G38" s="92" t="s">
        <v>64</v>
      </c>
      <c r="H38" s="132">
        <f>I38+K38</f>
        <v>6.1</v>
      </c>
      <c r="I38" s="133">
        <v>6.1</v>
      </c>
      <c r="J38" s="94"/>
      <c r="K38" s="44">
        <v>0</v>
      </c>
      <c r="L38" s="668">
        <v>0</v>
      </c>
      <c r="M38" s="669">
        <v>0</v>
      </c>
      <c r="N38" s="258"/>
      <c r="O38" s="670"/>
      <c r="P38" s="670"/>
      <c r="Q38" s="671"/>
    </row>
    <row r="39" spans="1:17" ht="13.5" thickBot="1">
      <c r="A39" s="3050"/>
      <c r="B39" s="3073"/>
      <c r="C39" s="3075"/>
      <c r="D39" s="3077"/>
      <c r="E39" s="3079"/>
      <c r="F39" s="3079"/>
      <c r="G39" s="39" t="s">
        <v>12</v>
      </c>
      <c r="H39" s="40">
        <f t="shared" ref="H39:M39" si="9">SUM(H38:H38)</f>
        <v>6.1</v>
      </c>
      <c r="I39" s="40">
        <f t="shared" si="9"/>
        <v>6.1</v>
      </c>
      <c r="J39" s="40">
        <f t="shared" si="9"/>
        <v>0</v>
      </c>
      <c r="K39" s="11">
        <f t="shared" si="9"/>
        <v>0</v>
      </c>
      <c r="L39" s="42">
        <f t="shared" si="9"/>
        <v>0</v>
      </c>
      <c r="M39" s="672">
        <f t="shared" si="9"/>
        <v>0</v>
      </c>
      <c r="N39" s="673"/>
      <c r="O39" s="674"/>
      <c r="P39" s="674"/>
      <c r="Q39" s="675"/>
    </row>
    <row r="40" spans="1:17" ht="13.5" thickBot="1">
      <c r="A40" s="3049" t="s">
        <v>11</v>
      </c>
      <c r="B40" s="3072" t="s">
        <v>13</v>
      </c>
      <c r="C40" s="3074" t="s">
        <v>37</v>
      </c>
      <c r="D40" s="3076" t="s">
        <v>487</v>
      </c>
      <c r="E40" s="3078" t="s">
        <v>40</v>
      </c>
      <c r="F40" s="3080" t="s">
        <v>484</v>
      </c>
      <c r="G40" s="92" t="s">
        <v>64</v>
      </c>
      <c r="H40" s="93">
        <f>I40+K40</f>
        <v>61.2</v>
      </c>
      <c r="I40" s="46">
        <v>61.2</v>
      </c>
      <c r="J40" s="45">
        <v>45.9</v>
      </c>
      <c r="K40" s="44">
        <v>0</v>
      </c>
      <c r="L40" s="668">
        <v>0</v>
      </c>
      <c r="M40" s="669">
        <v>0</v>
      </c>
      <c r="N40" s="258"/>
      <c r="O40" s="670"/>
      <c r="P40" s="670"/>
      <c r="Q40" s="671"/>
    </row>
    <row r="41" spans="1:17" ht="13.5" thickBot="1">
      <c r="A41" s="3050"/>
      <c r="B41" s="3073"/>
      <c r="C41" s="3075"/>
      <c r="D41" s="3077"/>
      <c r="E41" s="3079"/>
      <c r="F41" s="3079"/>
      <c r="G41" s="39" t="s">
        <v>12</v>
      </c>
      <c r="H41" s="40">
        <f t="shared" ref="H41:M41" si="10">SUM(H40:H40)</f>
        <v>61.2</v>
      </c>
      <c r="I41" s="40">
        <f t="shared" si="10"/>
        <v>61.2</v>
      </c>
      <c r="J41" s="40">
        <f t="shared" si="10"/>
        <v>45.9</v>
      </c>
      <c r="K41" s="11">
        <f t="shared" si="10"/>
        <v>0</v>
      </c>
      <c r="L41" s="42">
        <f t="shared" si="10"/>
        <v>0</v>
      </c>
      <c r="M41" s="672">
        <f t="shared" si="10"/>
        <v>0</v>
      </c>
      <c r="N41" s="673"/>
      <c r="O41" s="674"/>
      <c r="P41" s="674"/>
      <c r="Q41" s="675"/>
    </row>
    <row r="42" spans="1:17" ht="13.5" thickBot="1">
      <c r="A42" s="3049" t="s">
        <v>11</v>
      </c>
      <c r="B42" s="3072" t="s">
        <v>13</v>
      </c>
      <c r="C42" s="3074" t="s">
        <v>54</v>
      </c>
      <c r="D42" s="3076" t="s">
        <v>488</v>
      </c>
      <c r="E42" s="3078" t="s">
        <v>40</v>
      </c>
      <c r="F42" s="3080" t="s">
        <v>489</v>
      </c>
      <c r="G42" s="92" t="s">
        <v>64</v>
      </c>
      <c r="H42" s="93">
        <f>I42+K42</f>
        <v>6.6</v>
      </c>
      <c r="I42" s="46">
        <v>6.6</v>
      </c>
      <c r="J42" s="45">
        <v>6.2</v>
      </c>
      <c r="K42" s="44">
        <v>0</v>
      </c>
      <c r="L42" s="668">
        <v>0</v>
      </c>
      <c r="M42" s="669">
        <v>0</v>
      </c>
      <c r="N42" s="258"/>
      <c r="O42" s="670"/>
      <c r="P42" s="670"/>
      <c r="Q42" s="671"/>
    </row>
    <row r="43" spans="1:17" ht="13.5" thickBot="1">
      <c r="A43" s="3050"/>
      <c r="B43" s="3073"/>
      <c r="C43" s="3075"/>
      <c r="D43" s="3077"/>
      <c r="E43" s="3079"/>
      <c r="F43" s="3079"/>
      <c r="G43" s="39" t="s">
        <v>12</v>
      </c>
      <c r="H43" s="40">
        <f t="shared" ref="H43:M43" si="11">SUM(H42:H42)</f>
        <v>6.6</v>
      </c>
      <c r="I43" s="40">
        <f t="shared" si="11"/>
        <v>6.6</v>
      </c>
      <c r="J43" s="40">
        <f t="shared" si="11"/>
        <v>6.2</v>
      </c>
      <c r="K43" s="11">
        <f t="shared" si="11"/>
        <v>0</v>
      </c>
      <c r="L43" s="42">
        <f t="shared" si="11"/>
        <v>0</v>
      </c>
      <c r="M43" s="672">
        <f t="shared" si="11"/>
        <v>0</v>
      </c>
      <c r="N43" s="673"/>
      <c r="O43" s="674"/>
      <c r="P43" s="674"/>
      <c r="Q43" s="675"/>
    </row>
    <row r="44" spans="1:17" ht="13.5" thickBot="1">
      <c r="A44" s="3049" t="s">
        <v>11</v>
      </c>
      <c r="B44" s="3072" t="s">
        <v>13</v>
      </c>
      <c r="C44" s="3074" t="s">
        <v>38</v>
      </c>
      <c r="D44" s="3076" t="s">
        <v>490</v>
      </c>
      <c r="E44" s="3078" t="s">
        <v>40</v>
      </c>
      <c r="F44" s="3080" t="s">
        <v>62</v>
      </c>
      <c r="G44" s="92" t="s">
        <v>64</v>
      </c>
      <c r="H44" s="93">
        <f>I44+K44</f>
        <v>22.3</v>
      </c>
      <c r="I44" s="46">
        <v>22.3</v>
      </c>
      <c r="J44" s="45">
        <v>20.5</v>
      </c>
      <c r="K44" s="676">
        <v>0</v>
      </c>
      <c r="L44" s="677">
        <v>0</v>
      </c>
      <c r="M44" s="26">
        <v>0</v>
      </c>
      <c r="N44" s="258"/>
      <c r="O44" s="670"/>
      <c r="P44" s="670"/>
      <c r="Q44" s="671"/>
    </row>
    <row r="45" spans="1:17" ht="13.5" thickBot="1">
      <c r="A45" s="3050"/>
      <c r="B45" s="3073"/>
      <c r="C45" s="3075"/>
      <c r="D45" s="3077"/>
      <c r="E45" s="3079"/>
      <c r="F45" s="3079"/>
      <c r="G45" s="39" t="s">
        <v>12</v>
      </c>
      <c r="H45" s="40">
        <f t="shared" ref="H45:M45" si="12">SUM(H44:H44)</f>
        <v>22.3</v>
      </c>
      <c r="I45" s="40">
        <f t="shared" si="12"/>
        <v>22.3</v>
      </c>
      <c r="J45" s="40">
        <f t="shared" si="12"/>
        <v>20.5</v>
      </c>
      <c r="K45" s="40">
        <f t="shared" si="12"/>
        <v>0</v>
      </c>
      <c r="L45" s="40">
        <f t="shared" si="12"/>
        <v>0</v>
      </c>
      <c r="M45" s="40">
        <f t="shared" si="12"/>
        <v>0</v>
      </c>
      <c r="N45" s="673"/>
      <c r="O45" s="674"/>
      <c r="P45" s="674"/>
      <c r="Q45" s="675"/>
    </row>
    <row r="46" spans="1:17" ht="24.75" thickBot="1">
      <c r="A46" s="3049" t="s">
        <v>11</v>
      </c>
      <c r="B46" s="3072" t="s">
        <v>13</v>
      </c>
      <c r="C46" s="3074" t="s">
        <v>55</v>
      </c>
      <c r="D46" s="3076" t="s">
        <v>491</v>
      </c>
      <c r="E46" s="3078" t="s">
        <v>40</v>
      </c>
      <c r="F46" s="3080" t="s">
        <v>492</v>
      </c>
      <c r="G46" s="92" t="s">
        <v>64</v>
      </c>
      <c r="H46" s="93">
        <f>I46+K46</f>
        <v>25.7</v>
      </c>
      <c r="I46" s="46">
        <v>25.7</v>
      </c>
      <c r="J46" s="45">
        <v>22.5</v>
      </c>
      <c r="K46" s="676">
        <v>0</v>
      </c>
      <c r="L46" s="677">
        <v>0</v>
      </c>
      <c r="M46" s="26">
        <v>0</v>
      </c>
      <c r="N46" s="258" t="s">
        <v>493</v>
      </c>
      <c r="O46" s="111">
        <v>1500</v>
      </c>
      <c r="P46" s="111">
        <v>1500</v>
      </c>
      <c r="Q46" s="110">
        <v>1500</v>
      </c>
    </row>
    <row r="47" spans="1:17" ht="13.5" thickBot="1">
      <c r="A47" s="3050"/>
      <c r="B47" s="3073"/>
      <c r="C47" s="3075"/>
      <c r="D47" s="3077"/>
      <c r="E47" s="3079"/>
      <c r="F47" s="3079"/>
      <c r="G47" s="39" t="s">
        <v>12</v>
      </c>
      <c r="H47" s="40">
        <f t="shared" ref="H47:M47" si="13">SUM(H46:H46)</f>
        <v>25.7</v>
      </c>
      <c r="I47" s="40">
        <f t="shared" si="13"/>
        <v>25.7</v>
      </c>
      <c r="J47" s="40">
        <f t="shared" si="13"/>
        <v>22.5</v>
      </c>
      <c r="K47" s="40">
        <f t="shared" si="13"/>
        <v>0</v>
      </c>
      <c r="L47" s="40">
        <f t="shared" si="13"/>
        <v>0</v>
      </c>
      <c r="M47" s="40">
        <f t="shared" si="13"/>
        <v>0</v>
      </c>
      <c r="N47" s="673"/>
      <c r="O47" s="674"/>
      <c r="P47" s="674"/>
      <c r="Q47" s="675"/>
    </row>
    <row r="48" spans="1:17" ht="36.75" thickBot="1">
      <c r="A48" s="3049" t="s">
        <v>11</v>
      </c>
      <c r="B48" s="3072" t="s">
        <v>13</v>
      </c>
      <c r="C48" s="3074" t="s">
        <v>494</v>
      </c>
      <c r="D48" s="3076" t="s">
        <v>495</v>
      </c>
      <c r="E48" s="3078" t="s">
        <v>40</v>
      </c>
      <c r="F48" s="3080" t="s">
        <v>484</v>
      </c>
      <c r="G48" s="92" t="s">
        <v>64</v>
      </c>
      <c r="H48" s="93">
        <f>I48+K48</f>
        <v>16.600000000000001</v>
      </c>
      <c r="I48" s="46">
        <v>16.600000000000001</v>
      </c>
      <c r="J48" s="45">
        <v>16.3</v>
      </c>
      <c r="K48" s="44">
        <v>0</v>
      </c>
      <c r="L48" s="668">
        <v>0</v>
      </c>
      <c r="M48" s="669">
        <v>0</v>
      </c>
      <c r="N48" s="258" t="s">
        <v>496</v>
      </c>
      <c r="O48" s="678">
        <v>29.3</v>
      </c>
      <c r="P48" s="678">
        <v>35</v>
      </c>
      <c r="Q48" s="679">
        <v>40</v>
      </c>
    </row>
    <row r="49" spans="1:17" ht="13.5" thickBot="1">
      <c r="A49" s="3060"/>
      <c r="B49" s="3084"/>
      <c r="C49" s="3085"/>
      <c r="D49" s="3086"/>
      <c r="E49" s="3087"/>
      <c r="F49" s="3088"/>
      <c r="G49" s="69"/>
      <c r="H49" s="100"/>
      <c r="I49" s="101"/>
      <c r="J49" s="102"/>
      <c r="K49" s="116"/>
      <c r="L49" s="680"/>
      <c r="M49" s="681"/>
      <c r="N49" s="258" t="s">
        <v>497</v>
      </c>
      <c r="O49" s="678">
        <v>1.5</v>
      </c>
      <c r="P49" s="678">
        <v>2</v>
      </c>
      <c r="Q49" s="679">
        <v>2.5</v>
      </c>
    </row>
    <row r="50" spans="1:17" ht="13.5" thickBot="1">
      <c r="A50" s="3050"/>
      <c r="B50" s="3073"/>
      <c r="C50" s="3075"/>
      <c r="D50" s="3077"/>
      <c r="E50" s="3079"/>
      <c r="F50" s="3079"/>
      <c r="G50" s="39" t="s">
        <v>12</v>
      </c>
      <c r="H50" s="40">
        <f t="shared" ref="H50:M50" si="14">SUM(H48:H49)</f>
        <v>16.600000000000001</v>
      </c>
      <c r="I50" s="40">
        <f t="shared" si="14"/>
        <v>16.600000000000001</v>
      </c>
      <c r="J50" s="40">
        <f t="shared" si="14"/>
        <v>16.3</v>
      </c>
      <c r="K50" s="11">
        <f t="shared" si="14"/>
        <v>0</v>
      </c>
      <c r="L50" s="42">
        <f t="shared" si="14"/>
        <v>0</v>
      </c>
      <c r="M50" s="672">
        <f t="shared" si="14"/>
        <v>0</v>
      </c>
      <c r="N50" s="673"/>
      <c r="O50" s="674"/>
      <c r="P50" s="674"/>
      <c r="Q50" s="675"/>
    </row>
    <row r="51" spans="1:17" ht="13.5" thickBot="1">
      <c r="A51" s="3049" t="s">
        <v>11</v>
      </c>
      <c r="B51" s="3072" t="s">
        <v>13</v>
      </c>
      <c r="C51" s="3074" t="s">
        <v>498</v>
      </c>
      <c r="D51" s="3076" t="s">
        <v>499</v>
      </c>
      <c r="E51" s="3078" t="s">
        <v>40</v>
      </c>
      <c r="F51" s="3080" t="s">
        <v>492</v>
      </c>
      <c r="G51" s="92" t="s">
        <v>64</v>
      </c>
      <c r="H51" s="93">
        <f>I51+K51</f>
        <v>0.1</v>
      </c>
      <c r="I51" s="46">
        <v>0.1</v>
      </c>
      <c r="J51" s="45">
        <v>0.1</v>
      </c>
      <c r="K51" s="44">
        <v>0</v>
      </c>
      <c r="L51" s="668">
        <v>0</v>
      </c>
      <c r="M51" s="669">
        <v>0</v>
      </c>
      <c r="N51" s="258"/>
      <c r="O51" s="670"/>
      <c r="P51" s="670"/>
      <c r="Q51" s="671"/>
    </row>
    <row r="52" spans="1:17" ht="13.5" thickBot="1">
      <c r="A52" s="3050"/>
      <c r="B52" s="3073"/>
      <c r="C52" s="3075"/>
      <c r="D52" s="3077"/>
      <c r="E52" s="3079"/>
      <c r="F52" s="3079"/>
      <c r="G52" s="39" t="s">
        <v>12</v>
      </c>
      <c r="H52" s="40">
        <f t="shared" ref="H52:M52" si="15">SUM(H51:H51)</f>
        <v>0.1</v>
      </c>
      <c r="I52" s="40">
        <f t="shared" si="15"/>
        <v>0.1</v>
      </c>
      <c r="J52" s="40">
        <f t="shared" si="15"/>
        <v>0.1</v>
      </c>
      <c r="K52" s="11">
        <f t="shared" si="15"/>
        <v>0</v>
      </c>
      <c r="L52" s="42">
        <f t="shared" si="15"/>
        <v>0</v>
      </c>
      <c r="M52" s="672">
        <f t="shared" si="15"/>
        <v>0</v>
      </c>
      <c r="N52" s="673"/>
      <c r="O52" s="674"/>
      <c r="P52" s="674"/>
      <c r="Q52" s="675"/>
    </row>
    <row r="53" spans="1:17" ht="13.5" thickBot="1">
      <c r="A53" s="3049" t="s">
        <v>11</v>
      </c>
      <c r="B53" s="3072" t="s">
        <v>13</v>
      </c>
      <c r="C53" s="3053" t="s">
        <v>500</v>
      </c>
      <c r="D53" s="3055" t="s">
        <v>501</v>
      </c>
      <c r="E53" s="3057" t="s">
        <v>40</v>
      </c>
      <c r="F53" s="3059" t="s">
        <v>489</v>
      </c>
      <c r="G53" s="1810" t="s">
        <v>64</v>
      </c>
      <c r="H53" s="1812">
        <f>I53+K53</f>
        <v>122.6</v>
      </c>
      <c r="I53" s="1813">
        <v>116.6</v>
      </c>
      <c r="J53" s="1811">
        <v>95.9</v>
      </c>
      <c r="K53" s="628">
        <v>6</v>
      </c>
      <c r="L53" s="593">
        <v>0</v>
      </c>
      <c r="M53" s="594">
        <v>0</v>
      </c>
      <c r="N53" s="649"/>
      <c r="O53" s="650"/>
      <c r="P53" s="650"/>
      <c r="Q53" s="656"/>
    </row>
    <row r="54" spans="1:17" ht="13.5" thickBot="1">
      <c r="A54" s="3050"/>
      <c r="B54" s="3073"/>
      <c r="C54" s="3054"/>
      <c r="D54" s="3056"/>
      <c r="E54" s="3058"/>
      <c r="F54" s="3058"/>
      <c r="G54" s="621" t="s">
        <v>12</v>
      </c>
      <c r="H54" s="643">
        <f t="shared" ref="H54:M54" si="16">SUM(H53:H53)</f>
        <v>122.6</v>
      </c>
      <c r="I54" s="643">
        <f t="shared" si="16"/>
        <v>116.6</v>
      </c>
      <c r="J54" s="643">
        <f t="shared" si="16"/>
        <v>95.9</v>
      </c>
      <c r="K54" s="644">
        <f t="shared" si="16"/>
        <v>6</v>
      </c>
      <c r="L54" s="645">
        <f t="shared" si="16"/>
        <v>0</v>
      </c>
      <c r="M54" s="646">
        <f t="shared" si="16"/>
        <v>0</v>
      </c>
      <c r="N54" s="328"/>
      <c r="O54" s="647"/>
      <c r="P54" s="647"/>
      <c r="Q54" s="653"/>
    </row>
    <row r="55" spans="1:17" ht="13.5" thickBot="1">
      <c r="A55" s="3049" t="s">
        <v>11</v>
      </c>
      <c r="B55" s="3072" t="s">
        <v>13</v>
      </c>
      <c r="C55" s="3053" t="s">
        <v>39</v>
      </c>
      <c r="D55" s="3055" t="s">
        <v>502</v>
      </c>
      <c r="E55" s="3057" t="s">
        <v>40</v>
      </c>
      <c r="F55" s="3059" t="s">
        <v>226</v>
      </c>
      <c r="G55" s="625" t="s">
        <v>64</v>
      </c>
      <c r="H55" s="626">
        <f>I55+K55</f>
        <v>0.3</v>
      </c>
      <c r="I55" s="627">
        <v>0.3</v>
      </c>
      <c r="J55" s="654"/>
      <c r="K55" s="628">
        <v>0</v>
      </c>
      <c r="L55" s="593">
        <v>0</v>
      </c>
      <c r="M55" s="594">
        <v>0</v>
      </c>
      <c r="N55" s="649"/>
      <c r="O55" s="650"/>
      <c r="P55" s="650"/>
      <c r="Q55" s="656"/>
    </row>
    <row r="56" spans="1:17" ht="13.5" thickBot="1">
      <c r="A56" s="3050"/>
      <c r="B56" s="3073"/>
      <c r="C56" s="3054"/>
      <c r="D56" s="3056"/>
      <c r="E56" s="3058"/>
      <c r="F56" s="3058"/>
      <c r="G56" s="621" t="s">
        <v>12</v>
      </c>
      <c r="H56" s="643">
        <f t="shared" ref="H56:M56" si="17">SUM(H55:H55)</f>
        <v>0.3</v>
      </c>
      <c r="I56" s="643">
        <f t="shared" si="17"/>
        <v>0.3</v>
      </c>
      <c r="J56" s="643">
        <f t="shared" si="17"/>
        <v>0</v>
      </c>
      <c r="K56" s="644">
        <f t="shared" si="17"/>
        <v>0</v>
      </c>
      <c r="L56" s="645">
        <f t="shared" si="17"/>
        <v>0</v>
      </c>
      <c r="M56" s="646">
        <f t="shared" si="17"/>
        <v>0</v>
      </c>
      <c r="N56" s="328"/>
      <c r="O56" s="647"/>
      <c r="P56" s="647"/>
      <c r="Q56" s="653"/>
    </row>
    <row r="57" spans="1:17" ht="13.5" thickBot="1">
      <c r="A57" s="3049" t="s">
        <v>11</v>
      </c>
      <c r="B57" s="3072" t="s">
        <v>13</v>
      </c>
      <c r="C57" s="3053" t="s">
        <v>154</v>
      </c>
      <c r="D57" s="3055" t="s">
        <v>503</v>
      </c>
      <c r="E57" s="3057" t="s">
        <v>40</v>
      </c>
      <c r="F57" s="3059" t="s">
        <v>226</v>
      </c>
      <c r="G57" s="625" t="s">
        <v>64</v>
      </c>
      <c r="H57" s="626">
        <f>I57+K57</f>
        <v>27.5</v>
      </c>
      <c r="I57" s="627">
        <v>27.5</v>
      </c>
      <c r="J57" s="299">
        <v>19.5</v>
      </c>
      <c r="K57" s="628">
        <v>0</v>
      </c>
      <c r="L57" s="593">
        <v>0</v>
      </c>
      <c r="M57" s="594">
        <v>0</v>
      </c>
      <c r="N57" s="649"/>
      <c r="O57" s="650"/>
      <c r="P57" s="650"/>
      <c r="Q57" s="656"/>
    </row>
    <row r="58" spans="1:17" ht="13.5" thickBot="1">
      <c r="A58" s="3050"/>
      <c r="B58" s="3073"/>
      <c r="C58" s="3054"/>
      <c r="D58" s="3056"/>
      <c r="E58" s="3058"/>
      <c r="F58" s="3058"/>
      <c r="G58" s="621" t="s">
        <v>12</v>
      </c>
      <c r="H58" s="643">
        <f t="shared" ref="H58:M58" si="18">SUM(H57:H57)</f>
        <v>27.5</v>
      </c>
      <c r="I58" s="643">
        <f t="shared" si="18"/>
        <v>27.5</v>
      </c>
      <c r="J58" s="643">
        <f t="shared" si="18"/>
        <v>19.5</v>
      </c>
      <c r="K58" s="644">
        <f t="shared" si="18"/>
        <v>0</v>
      </c>
      <c r="L58" s="645">
        <f t="shared" si="18"/>
        <v>0</v>
      </c>
      <c r="M58" s="646">
        <f t="shared" si="18"/>
        <v>0</v>
      </c>
      <c r="N58" s="328"/>
      <c r="O58" s="647"/>
      <c r="P58" s="647"/>
      <c r="Q58" s="653"/>
    </row>
    <row r="59" spans="1:17" ht="13.5" thickBot="1">
      <c r="A59" s="3049" t="s">
        <v>11</v>
      </c>
      <c r="B59" s="3072" t="s">
        <v>13</v>
      </c>
      <c r="C59" s="3053" t="s">
        <v>504</v>
      </c>
      <c r="D59" s="3055" t="s">
        <v>505</v>
      </c>
      <c r="E59" s="3057" t="s">
        <v>40</v>
      </c>
      <c r="F59" s="3059" t="s">
        <v>62</v>
      </c>
      <c r="G59" s="625" t="s">
        <v>64</v>
      </c>
      <c r="H59" s="626">
        <f>I59+K59</f>
        <v>24.2</v>
      </c>
      <c r="I59" s="627">
        <v>24.2</v>
      </c>
      <c r="J59" s="299">
        <v>23.8</v>
      </c>
      <c r="K59" s="628">
        <v>0</v>
      </c>
      <c r="L59" s="593">
        <v>0</v>
      </c>
      <c r="M59" s="594">
        <v>0</v>
      </c>
      <c r="N59" s="649"/>
      <c r="O59" s="650"/>
      <c r="P59" s="650"/>
      <c r="Q59" s="656"/>
    </row>
    <row r="60" spans="1:17" ht="13.5" thickBot="1">
      <c r="A60" s="3050"/>
      <c r="B60" s="3073"/>
      <c r="C60" s="3054"/>
      <c r="D60" s="3056"/>
      <c r="E60" s="3058"/>
      <c r="F60" s="3058"/>
      <c r="G60" s="621" t="s">
        <v>12</v>
      </c>
      <c r="H60" s="643">
        <f t="shared" ref="H60:M60" si="19">SUM(H59:H59)</f>
        <v>24.2</v>
      </c>
      <c r="I60" s="643">
        <f>SUM(I59:I59)</f>
        <v>24.2</v>
      </c>
      <c r="J60" s="643">
        <f>SUM(J59:J59)</f>
        <v>23.8</v>
      </c>
      <c r="K60" s="644">
        <f t="shared" si="19"/>
        <v>0</v>
      </c>
      <c r="L60" s="645">
        <f t="shared" si="19"/>
        <v>0</v>
      </c>
      <c r="M60" s="646">
        <f t="shared" si="19"/>
        <v>0</v>
      </c>
      <c r="N60" s="328"/>
      <c r="O60" s="647"/>
      <c r="P60" s="647"/>
      <c r="Q60" s="653"/>
    </row>
    <row r="61" spans="1:17" ht="13.5" thickBot="1">
      <c r="A61" s="682" t="s">
        <v>11</v>
      </c>
      <c r="B61" s="577" t="s">
        <v>13</v>
      </c>
      <c r="C61" s="658"/>
      <c r="D61" s="659" t="s">
        <v>475</v>
      </c>
      <c r="E61" s="660"/>
      <c r="F61" s="661"/>
      <c r="G61" s="662"/>
      <c r="H61" s="663">
        <f>H31+H33+H35+H37+H39+H41+H43+H45+H47+H50+H52+H54+H56+H60+H58</f>
        <v>436.5</v>
      </c>
      <c r="I61" s="663">
        <f>I31+I33+I35+I37+I39+I41+I43+I45+I47+I50+I52+I54+I56+I60+I58</f>
        <v>430.5</v>
      </c>
      <c r="J61" s="663">
        <f>J31+J33+J35+J37+J39+J41+J43+J45+J47+J50+J52+J54+J56+J60+J58</f>
        <v>358.90000000000003</v>
      </c>
      <c r="K61" s="663">
        <f>K31+K33+K35+K37+K39+K41+K43+K45+K47+K50+K52+K54+K56+K60+K58</f>
        <v>6</v>
      </c>
      <c r="L61" s="663">
        <v>422</v>
      </c>
      <c r="M61" s="663">
        <v>439</v>
      </c>
      <c r="N61" s="664"/>
      <c r="O61" s="665"/>
      <c r="P61" s="665"/>
      <c r="Q61" s="653"/>
    </row>
    <row r="62" spans="1:17" ht="13.5" thickBot="1">
      <c r="A62" s="587" t="s">
        <v>11</v>
      </c>
      <c r="B62" s="33" t="s">
        <v>34</v>
      </c>
      <c r="C62" s="3081" t="s">
        <v>506</v>
      </c>
      <c r="D62" s="3082"/>
      <c r="E62" s="3082"/>
      <c r="F62" s="3082"/>
      <c r="G62" s="3082"/>
      <c r="H62" s="3082"/>
      <c r="I62" s="3082"/>
      <c r="J62" s="3082"/>
      <c r="K62" s="3082"/>
      <c r="L62" s="3082"/>
      <c r="M62" s="3082"/>
      <c r="N62" s="3082"/>
      <c r="O62" s="3082"/>
      <c r="P62" s="3082"/>
      <c r="Q62" s="3083"/>
    </row>
    <row r="63" spans="1:17" ht="24.75" thickBot="1">
      <c r="A63" s="3049" t="s">
        <v>11</v>
      </c>
      <c r="B63" s="3072" t="s">
        <v>34</v>
      </c>
      <c r="C63" s="3074" t="s">
        <v>11</v>
      </c>
      <c r="D63" s="3076" t="s">
        <v>507</v>
      </c>
      <c r="E63" s="3078" t="s">
        <v>40</v>
      </c>
      <c r="F63" s="3080" t="s">
        <v>62</v>
      </c>
      <c r="G63" s="92" t="s">
        <v>36</v>
      </c>
      <c r="H63" s="93">
        <f>I63+K63</f>
        <v>35.299999999999997</v>
      </c>
      <c r="I63" s="46">
        <v>35.299999999999997</v>
      </c>
      <c r="J63" s="94"/>
      <c r="K63" s="676">
        <v>0</v>
      </c>
      <c r="L63" s="677">
        <v>36</v>
      </c>
      <c r="M63" s="26">
        <v>36</v>
      </c>
      <c r="N63" s="258" t="s">
        <v>508</v>
      </c>
      <c r="O63" s="111">
        <v>2</v>
      </c>
      <c r="P63" s="111">
        <v>2</v>
      </c>
      <c r="Q63" s="110">
        <v>2</v>
      </c>
    </row>
    <row r="64" spans="1:17" ht="13.5" thickBot="1">
      <c r="A64" s="3050"/>
      <c r="B64" s="3073"/>
      <c r="C64" s="3075"/>
      <c r="D64" s="3077"/>
      <c r="E64" s="3079"/>
      <c r="F64" s="3079"/>
      <c r="G64" s="39" t="s">
        <v>12</v>
      </c>
      <c r="H64" s="40">
        <f t="shared" ref="H64:M64" si="20">SUM(H63:H63)</f>
        <v>35.299999999999997</v>
      </c>
      <c r="I64" s="40">
        <f t="shared" si="20"/>
        <v>35.299999999999997</v>
      </c>
      <c r="J64" s="40">
        <f t="shared" si="20"/>
        <v>0</v>
      </c>
      <c r="K64" s="40">
        <f t="shared" si="20"/>
        <v>0</v>
      </c>
      <c r="L64" s="40">
        <f t="shared" si="20"/>
        <v>36</v>
      </c>
      <c r="M64" s="40">
        <f t="shared" si="20"/>
        <v>36</v>
      </c>
      <c r="N64" s="673"/>
      <c r="O64" s="674"/>
      <c r="P64" s="674"/>
      <c r="Q64" s="675"/>
    </row>
    <row r="65" spans="1:17" ht="13.5" thickBot="1">
      <c r="A65" s="37" t="s">
        <v>11</v>
      </c>
      <c r="B65" s="33" t="s">
        <v>34</v>
      </c>
      <c r="C65" s="683"/>
      <c r="D65" s="684" t="s">
        <v>475</v>
      </c>
      <c r="E65" s="144"/>
      <c r="F65" s="685"/>
      <c r="G65" s="686"/>
      <c r="H65" s="687">
        <f t="shared" ref="H65:M65" si="21">H64*1</f>
        <v>35.299999999999997</v>
      </c>
      <c r="I65" s="687">
        <f t="shared" si="21"/>
        <v>35.299999999999997</v>
      </c>
      <c r="J65" s="687">
        <f t="shared" si="21"/>
        <v>0</v>
      </c>
      <c r="K65" s="687">
        <f t="shared" si="21"/>
        <v>0</v>
      </c>
      <c r="L65" s="687">
        <f t="shared" si="21"/>
        <v>36</v>
      </c>
      <c r="M65" s="687">
        <f t="shared" si="21"/>
        <v>36</v>
      </c>
      <c r="N65" s="688"/>
      <c r="O65" s="689"/>
      <c r="P65" s="689"/>
      <c r="Q65" s="690"/>
    </row>
    <row r="66" spans="1:17" ht="13.5" thickBot="1">
      <c r="A66" s="587" t="s">
        <v>11</v>
      </c>
      <c r="B66" s="33" t="s">
        <v>35</v>
      </c>
      <c r="C66" s="3069" t="s">
        <v>509</v>
      </c>
      <c r="D66" s="3070"/>
      <c r="E66" s="3070"/>
      <c r="F66" s="3070"/>
      <c r="G66" s="3070"/>
      <c r="H66" s="3070"/>
      <c r="I66" s="3070"/>
      <c r="J66" s="3070"/>
      <c r="K66" s="3070"/>
      <c r="L66" s="3070"/>
      <c r="M66" s="3070"/>
      <c r="N66" s="3070"/>
      <c r="O66" s="3070"/>
      <c r="P66" s="3070"/>
      <c r="Q66" s="3071"/>
    </row>
    <row r="67" spans="1:17" ht="13.5" thickBot="1">
      <c r="A67" s="3049" t="s">
        <v>11</v>
      </c>
      <c r="B67" s="3072" t="s">
        <v>35</v>
      </c>
      <c r="C67" s="3074" t="s">
        <v>11</v>
      </c>
      <c r="D67" s="3076" t="s">
        <v>510</v>
      </c>
      <c r="E67" s="3078" t="s">
        <v>40</v>
      </c>
      <c r="F67" s="3080" t="s">
        <v>62</v>
      </c>
      <c r="G67" s="92" t="s">
        <v>36</v>
      </c>
      <c r="H67" s="93">
        <f>I67+K67</f>
        <v>5.8</v>
      </c>
      <c r="I67" s="46">
        <v>5.8</v>
      </c>
      <c r="J67" s="94"/>
      <c r="K67" s="676">
        <v>0</v>
      </c>
      <c r="L67" s="677">
        <v>6</v>
      </c>
      <c r="M67" s="26">
        <v>6</v>
      </c>
      <c r="N67" s="258"/>
      <c r="O67" s="670"/>
      <c r="P67" s="670"/>
      <c r="Q67" s="671"/>
    </row>
    <row r="68" spans="1:17" ht="13.5" thickBot="1">
      <c r="A68" s="3050"/>
      <c r="B68" s="3073"/>
      <c r="C68" s="3075"/>
      <c r="D68" s="3077"/>
      <c r="E68" s="3079"/>
      <c r="F68" s="3079"/>
      <c r="G68" s="39" t="s">
        <v>12</v>
      </c>
      <c r="H68" s="40">
        <f t="shared" ref="H68:M68" si="22">SUM(H67:H67)</f>
        <v>5.8</v>
      </c>
      <c r="I68" s="40">
        <f t="shared" si="22"/>
        <v>5.8</v>
      </c>
      <c r="J68" s="40">
        <f t="shared" si="22"/>
        <v>0</v>
      </c>
      <c r="K68" s="40">
        <f t="shared" si="22"/>
        <v>0</v>
      </c>
      <c r="L68" s="40">
        <f t="shared" si="22"/>
        <v>6</v>
      </c>
      <c r="M68" s="40">
        <f t="shared" si="22"/>
        <v>6</v>
      </c>
      <c r="N68" s="673"/>
      <c r="O68" s="674"/>
      <c r="P68" s="674"/>
      <c r="Q68" s="675"/>
    </row>
    <row r="69" spans="1:17" ht="13.5" thickBot="1">
      <c r="A69" s="682" t="s">
        <v>11</v>
      </c>
      <c r="B69" s="577" t="s">
        <v>11</v>
      </c>
      <c r="C69" s="691"/>
      <c r="D69" s="692" t="s">
        <v>475</v>
      </c>
      <c r="E69" s="144"/>
      <c r="F69" s="338"/>
      <c r="G69" s="686"/>
      <c r="H69" s="687">
        <f t="shared" ref="H69:M69" si="23">H68*1</f>
        <v>5.8</v>
      </c>
      <c r="I69" s="687">
        <f t="shared" si="23"/>
        <v>5.8</v>
      </c>
      <c r="J69" s="687">
        <f t="shared" si="23"/>
        <v>0</v>
      </c>
      <c r="K69" s="687">
        <f t="shared" si="23"/>
        <v>0</v>
      </c>
      <c r="L69" s="687">
        <f t="shared" si="23"/>
        <v>6</v>
      </c>
      <c r="M69" s="687">
        <f t="shared" si="23"/>
        <v>6</v>
      </c>
      <c r="N69" s="693"/>
      <c r="O69" s="694"/>
      <c r="P69" s="694"/>
      <c r="Q69" s="675"/>
    </row>
    <row r="70" spans="1:17" ht="13.5" thickBot="1">
      <c r="A70" s="695" t="s">
        <v>11</v>
      </c>
      <c r="B70" s="3066" t="s">
        <v>56</v>
      </c>
      <c r="C70" s="3067"/>
      <c r="D70" s="3067"/>
      <c r="E70" s="3067"/>
      <c r="F70" s="3067"/>
      <c r="G70" s="3068"/>
      <c r="H70" s="696">
        <f t="shared" ref="H70:M70" si="24">H69+H65+H61+H27</f>
        <v>6791.9900000000007</v>
      </c>
      <c r="I70" s="696">
        <f t="shared" si="24"/>
        <v>6745.5900000000011</v>
      </c>
      <c r="J70" s="696">
        <f t="shared" si="24"/>
        <v>5731.5999999999995</v>
      </c>
      <c r="K70" s="696">
        <f t="shared" si="24"/>
        <v>46.4</v>
      </c>
      <c r="L70" s="696">
        <f t="shared" si="24"/>
        <v>6972</v>
      </c>
      <c r="M70" s="696">
        <f t="shared" si="24"/>
        <v>7221</v>
      </c>
      <c r="N70" s="697"/>
      <c r="O70" s="697"/>
      <c r="P70" s="697"/>
      <c r="Q70" s="698"/>
    </row>
    <row r="71" spans="1:17" ht="13.5" thickBot="1">
      <c r="A71" s="587" t="s">
        <v>34</v>
      </c>
      <c r="B71" s="33" t="s">
        <v>11</v>
      </c>
      <c r="C71" s="3069" t="s">
        <v>511</v>
      </c>
      <c r="D71" s="3070"/>
      <c r="E71" s="3070"/>
      <c r="F71" s="3070"/>
      <c r="G71" s="3070"/>
      <c r="H71" s="3070"/>
      <c r="I71" s="3070"/>
      <c r="J71" s="3070"/>
      <c r="K71" s="3070"/>
      <c r="L71" s="3070"/>
      <c r="M71" s="3070"/>
      <c r="N71" s="3070"/>
      <c r="O71" s="3070"/>
      <c r="P71" s="3070"/>
      <c r="Q71" s="3071"/>
    </row>
    <row r="72" spans="1:17" ht="24.75" thickBot="1">
      <c r="A72" s="3049" t="s">
        <v>34</v>
      </c>
      <c r="B72" s="3051" t="s">
        <v>11</v>
      </c>
      <c r="C72" s="3053" t="s">
        <v>11</v>
      </c>
      <c r="D72" s="3055" t="s">
        <v>512</v>
      </c>
      <c r="E72" s="3057" t="s">
        <v>40</v>
      </c>
      <c r="F72" s="3059" t="s">
        <v>51</v>
      </c>
      <c r="G72" s="1810" t="s">
        <v>36</v>
      </c>
      <c r="H72" s="1812">
        <f>I72+K72</f>
        <v>3592.6</v>
      </c>
      <c r="I72" s="1813">
        <v>0</v>
      </c>
      <c r="J72" s="1818"/>
      <c r="K72" s="1819">
        <v>3592.6</v>
      </c>
      <c r="L72" s="700">
        <v>4000</v>
      </c>
      <c r="M72" s="701">
        <v>4000</v>
      </c>
      <c r="N72" s="649" t="s">
        <v>513</v>
      </c>
      <c r="O72" s="650"/>
      <c r="P72" s="650"/>
      <c r="Q72" s="656"/>
    </row>
    <row r="73" spans="1:17" ht="36.75" thickBot="1">
      <c r="A73" s="3060"/>
      <c r="B73" s="3061"/>
      <c r="C73" s="3062"/>
      <c r="D73" s="3063"/>
      <c r="E73" s="3064"/>
      <c r="F73" s="3065"/>
      <c r="G73" s="597" t="s">
        <v>52</v>
      </c>
      <c r="H73" s="598">
        <f>K73+I73</f>
        <v>2434.6999999999998</v>
      </c>
      <c r="I73" s="599">
        <v>0</v>
      </c>
      <c r="J73" s="600"/>
      <c r="K73" s="705">
        <v>2434.6999999999998</v>
      </c>
      <c r="L73" s="702"/>
      <c r="M73" s="703"/>
      <c r="N73" s="649" t="s">
        <v>514</v>
      </c>
      <c r="O73" s="650">
        <v>100</v>
      </c>
      <c r="P73" s="650">
        <v>100</v>
      </c>
      <c r="Q73" s="656">
        <v>100</v>
      </c>
    </row>
    <row r="74" spans="1:17" ht="13.5" thickBot="1">
      <c r="A74" s="3050"/>
      <c r="B74" s="3052"/>
      <c r="C74" s="3054"/>
      <c r="D74" s="3056"/>
      <c r="E74" s="3058"/>
      <c r="F74" s="3058"/>
      <c r="G74" s="621" t="s">
        <v>12</v>
      </c>
      <c r="H74" s="643">
        <f t="shared" ref="H74:M74" si="25">SUM(H72:H73)</f>
        <v>6027.2999999999993</v>
      </c>
      <c r="I74" s="643">
        <f t="shared" si="25"/>
        <v>0</v>
      </c>
      <c r="J74" s="643">
        <f t="shared" si="25"/>
        <v>0</v>
      </c>
      <c r="K74" s="704">
        <f t="shared" si="25"/>
        <v>6027.2999999999993</v>
      </c>
      <c r="L74" s="643">
        <f t="shared" si="25"/>
        <v>4000</v>
      </c>
      <c r="M74" s="643">
        <f t="shared" si="25"/>
        <v>4000</v>
      </c>
      <c r="N74" s="328"/>
      <c r="O74" s="647"/>
      <c r="P74" s="647"/>
      <c r="Q74" s="653"/>
    </row>
    <row r="75" spans="1:17" ht="13.5" thickBot="1">
      <c r="A75" s="3049" t="s">
        <v>34</v>
      </c>
      <c r="B75" s="3051" t="s">
        <v>11</v>
      </c>
      <c r="C75" s="3053" t="s">
        <v>13</v>
      </c>
      <c r="D75" s="3055" t="s">
        <v>515</v>
      </c>
      <c r="E75" s="3057" t="s">
        <v>40</v>
      </c>
      <c r="F75" s="3059" t="s">
        <v>51</v>
      </c>
      <c r="G75" s="625" t="s">
        <v>36</v>
      </c>
      <c r="H75" s="626">
        <f>I75+K75</f>
        <v>67.400000000000006</v>
      </c>
      <c r="I75" s="627">
        <v>67.400000000000006</v>
      </c>
      <c r="J75" s="654"/>
      <c r="K75" s="699">
        <v>0</v>
      </c>
      <c r="L75" s="700">
        <v>70</v>
      </c>
      <c r="M75" s="701">
        <v>70</v>
      </c>
      <c r="N75" s="649"/>
      <c r="O75" s="650"/>
      <c r="P75" s="650"/>
      <c r="Q75" s="656"/>
    </row>
    <row r="76" spans="1:17" ht="13.5" thickBot="1">
      <c r="A76" s="3060"/>
      <c r="B76" s="3061"/>
      <c r="C76" s="3062"/>
      <c r="D76" s="3063"/>
      <c r="E76" s="3064"/>
      <c r="F76" s="3065"/>
      <c r="G76" s="597"/>
      <c r="H76" s="598"/>
      <c r="I76" s="599"/>
      <c r="J76" s="600"/>
      <c r="K76" s="705"/>
      <c r="L76" s="702"/>
      <c r="M76" s="703"/>
      <c r="N76" s="649"/>
      <c r="O76" s="650"/>
      <c r="P76" s="650"/>
      <c r="Q76" s="656"/>
    </row>
    <row r="77" spans="1:17">
      <c r="A77" s="3060"/>
      <c r="B77" s="3061"/>
      <c r="C77" s="3062"/>
      <c r="D77" s="3063"/>
      <c r="E77" s="3064"/>
      <c r="F77" s="3065"/>
      <c r="G77" s="611"/>
      <c r="H77" s="706"/>
      <c r="I77" s="707"/>
      <c r="J77" s="708"/>
      <c r="K77" s="709"/>
      <c r="L77" s="710"/>
      <c r="M77" s="711"/>
      <c r="N77" s="712"/>
      <c r="O77" s="640"/>
      <c r="P77" s="640"/>
      <c r="Q77" s="611"/>
    </row>
    <row r="78" spans="1:17" ht="13.5" thickBot="1">
      <c r="A78" s="3050"/>
      <c r="B78" s="3052"/>
      <c r="C78" s="3054"/>
      <c r="D78" s="3056"/>
      <c r="E78" s="3058"/>
      <c r="F78" s="3058"/>
      <c r="G78" s="621" t="s">
        <v>12</v>
      </c>
      <c r="H78" s="643">
        <f t="shared" ref="H78:M78" si="26">SUM(H75:H77)</f>
        <v>67.400000000000006</v>
      </c>
      <c r="I78" s="643">
        <f t="shared" si="26"/>
        <v>67.400000000000006</v>
      </c>
      <c r="J78" s="643">
        <f t="shared" si="26"/>
        <v>0</v>
      </c>
      <c r="K78" s="643">
        <f t="shared" si="26"/>
        <v>0</v>
      </c>
      <c r="L78" s="643">
        <f t="shared" si="26"/>
        <v>70</v>
      </c>
      <c r="M78" s="643">
        <f t="shared" si="26"/>
        <v>70</v>
      </c>
      <c r="N78" s="328"/>
      <c r="O78" s="647"/>
      <c r="P78" s="647"/>
      <c r="Q78" s="653"/>
    </row>
    <row r="79" spans="1:17" ht="13.5" thickBot="1">
      <c r="A79" s="3049" t="s">
        <v>34</v>
      </c>
      <c r="B79" s="3051" t="s">
        <v>11</v>
      </c>
      <c r="C79" s="3053" t="s">
        <v>34</v>
      </c>
      <c r="D79" s="3055" t="s">
        <v>516</v>
      </c>
      <c r="E79" s="3057" t="s">
        <v>40</v>
      </c>
      <c r="F79" s="3059" t="s">
        <v>51</v>
      </c>
      <c r="G79" s="625" t="s">
        <v>36</v>
      </c>
      <c r="H79" s="626">
        <f>I79+K79</f>
        <v>0</v>
      </c>
      <c r="I79" s="627">
        <v>0</v>
      </c>
      <c r="J79" s="654"/>
      <c r="K79" s="699">
        <v>0</v>
      </c>
      <c r="L79" s="700">
        <v>0</v>
      </c>
      <c r="M79" s="701">
        <v>0</v>
      </c>
      <c r="N79" s="649"/>
      <c r="O79" s="650"/>
      <c r="P79" s="650"/>
      <c r="Q79" s="656"/>
    </row>
    <row r="80" spans="1:17" ht="13.5" thickBot="1">
      <c r="A80" s="3050"/>
      <c r="B80" s="3052"/>
      <c r="C80" s="3054"/>
      <c r="D80" s="3056"/>
      <c r="E80" s="3058"/>
      <c r="F80" s="3058"/>
      <c r="G80" s="621" t="s">
        <v>12</v>
      </c>
      <c r="H80" s="643">
        <f t="shared" ref="H80:M80" si="27">SUM(H79:H79)</f>
        <v>0</v>
      </c>
      <c r="I80" s="643">
        <f t="shared" si="27"/>
        <v>0</v>
      </c>
      <c r="J80" s="643">
        <f t="shared" si="27"/>
        <v>0</v>
      </c>
      <c r="K80" s="643">
        <f t="shared" si="27"/>
        <v>0</v>
      </c>
      <c r="L80" s="643">
        <f t="shared" si="27"/>
        <v>0</v>
      </c>
      <c r="M80" s="643">
        <f t="shared" si="27"/>
        <v>0</v>
      </c>
      <c r="N80" s="328"/>
      <c r="O80" s="647"/>
      <c r="P80" s="647"/>
      <c r="Q80" s="653"/>
    </row>
    <row r="81" spans="1:17" ht="13.5" thickBot="1">
      <c r="A81" s="682" t="s">
        <v>34</v>
      </c>
      <c r="B81" s="657" t="s">
        <v>11</v>
      </c>
      <c r="C81" s="658"/>
      <c r="D81" s="659" t="s">
        <v>475</v>
      </c>
      <c r="E81" s="660"/>
      <c r="F81" s="661"/>
      <c r="G81" s="662"/>
      <c r="H81" s="663">
        <f t="shared" ref="H81:M81" si="28">H80+H78+H74</f>
        <v>6094.6999999999989</v>
      </c>
      <c r="I81" s="663">
        <f t="shared" si="28"/>
        <v>67.400000000000006</v>
      </c>
      <c r="J81" s="663">
        <f t="shared" si="28"/>
        <v>0</v>
      </c>
      <c r="K81" s="713">
        <f t="shared" si="28"/>
        <v>6027.2999999999993</v>
      </c>
      <c r="L81" s="663">
        <f t="shared" si="28"/>
        <v>4070</v>
      </c>
      <c r="M81" s="663">
        <f t="shared" si="28"/>
        <v>4070</v>
      </c>
      <c r="N81" s="664"/>
      <c r="O81" s="665"/>
      <c r="P81" s="665"/>
      <c r="Q81" s="653"/>
    </row>
    <row r="82" spans="1:17" ht="13.5" thickBot="1">
      <c r="A82" s="695" t="s">
        <v>34</v>
      </c>
      <c r="B82" s="3033" t="s">
        <v>56</v>
      </c>
      <c r="C82" s="3034"/>
      <c r="D82" s="3034"/>
      <c r="E82" s="3034"/>
      <c r="F82" s="3034"/>
      <c r="G82" s="3035"/>
      <c r="H82" s="714">
        <f t="shared" ref="H82:M82" si="29">H81*1</f>
        <v>6094.6999999999989</v>
      </c>
      <c r="I82" s="714">
        <f t="shared" si="29"/>
        <v>67.400000000000006</v>
      </c>
      <c r="J82" s="714">
        <f t="shared" si="29"/>
        <v>0</v>
      </c>
      <c r="K82" s="714">
        <f t="shared" si="29"/>
        <v>6027.2999999999993</v>
      </c>
      <c r="L82" s="714">
        <f t="shared" si="29"/>
        <v>4070</v>
      </c>
      <c r="M82" s="714">
        <f t="shared" si="29"/>
        <v>4070</v>
      </c>
      <c r="N82" s="715"/>
      <c r="O82" s="715"/>
      <c r="P82" s="715"/>
      <c r="Q82" s="716"/>
    </row>
    <row r="83" spans="1:17" ht="13.5" thickBot="1">
      <c r="A83" s="37"/>
      <c r="B83" s="717"/>
      <c r="C83" s="718"/>
      <c r="D83" s="719"/>
      <c r="E83" s="719"/>
      <c r="F83" s="3036" t="s">
        <v>243</v>
      </c>
      <c r="G83" s="3037"/>
      <c r="H83" s="720">
        <f t="shared" ref="H83:M83" si="30">H15+H20</f>
        <v>16.89</v>
      </c>
      <c r="I83" s="720">
        <f t="shared" si="30"/>
        <v>16.89</v>
      </c>
      <c r="J83" s="720">
        <f t="shared" si="30"/>
        <v>0</v>
      </c>
      <c r="K83" s="720">
        <f t="shared" si="30"/>
        <v>0</v>
      </c>
      <c r="L83" s="720">
        <f t="shared" si="30"/>
        <v>0</v>
      </c>
      <c r="M83" s="720">
        <f t="shared" si="30"/>
        <v>0</v>
      </c>
      <c r="N83" s="721"/>
      <c r="O83" s="722"/>
      <c r="P83" s="722"/>
      <c r="Q83" s="723"/>
    </row>
    <row r="84" spans="1:17" ht="13.5" thickBot="1">
      <c r="A84" s="154" t="s">
        <v>11</v>
      </c>
      <c r="B84" s="3038" t="s">
        <v>245</v>
      </c>
      <c r="C84" s="3039"/>
      <c r="D84" s="3039"/>
      <c r="E84" s="3039"/>
      <c r="F84" s="3039"/>
      <c r="G84" s="3039"/>
      <c r="H84" s="724">
        <f t="shared" ref="H84:M84" si="31">H27+H61+H65+H69+H81-H83</f>
        <v>12869.8</v>
      </c>
      <c r="I84" s="724">
        <f t="shared" si="31"/>
        <v>6796.1</v>
      </c>
      <c r="J84" s="724">
        <f>J27+J61+J65+J69+J81-J83</f>
        <v>5731.5999999999995</v>
      </c>
      <c r="K84" s="724">
        <f t="shared" si="31"/>
        <v>6073.6999999999989</v>
      </c>
      <c r="L84" s="724">
        <f t="shared" si="31"/>
        <v>11042</v>
      </c>
      <c r="M84" s="724">
        <f t="shared" si="31"/>
        <v>11291</v>
      </c>
      <c r="N84" s="3040"/>
      <c r="O84" s="3041"/>
      <c r="P84" s="3041"/>
      <c r="Q84" s="3042"/>
    </row>
    <row r="85" spans="1:17" ht="13.5" thickBot="1">
      <c r="A85" s="154" t="s">
        <v>11</v>
      </c>
      <c r="B85" s="3043" t="s">
        <v>15</v>
      </c>
      <c r="C85" s="3044"/>
      <c r="D85" s="3044"/>
      <c r="E85" s="3044"/>
      <c r="F85" s="3044"/>
      <c r="G85" s="3045"/>
      <c r="H85" s="1820">
        <f t="shared" ref="H85:M85" si="32">H83+H84</f>
        <v>12886.689999999999</v>
      </c>
      <c r="I85" s="1820">
        <f t="shared" si="32"/>
        <v>6812.9900000000007</v>
      </c>
      <c r="J85" s="1820">
        <f t="shared" si="32"/>
        <v>5731.5999999999995</v>
      </c>
      <c r="K85" s="1820">
        <f t="shared" si="32"/>
        <v>6073.6999999999989</v>
      </c>
      <c r="L85" s="725">
        <f t="shared" si="32"/>
        <v>11042</v>
      </c>
      <c r="M85" s="725">
        <f t="shared" si="32"/>
        <v>11291</v>
      </c>
      <c r="N85" s="3046"/>
      <c r="O85" s="3047"/>
      <c r="P85" s="3047"/>
      <c r="Q85" s="3048"/>
    </row>
    <row r="86" spans="1:17">
      <c r="A86" s="726"/>
      <c r="B86" s="730"/>
      <c r="C86" s="730"/>
      <c r="D86" s="730"/>
      <c r="E86" s="730"/>
      <c r="F86" s="730"/>
      <c r="G86" s="730"/>
      <c r="H86" s="730"/>
      <c r="I86" s="730"/>
      <c r="J86" s="730"/>
      <c r="K86" s="730"/>
      <c r="L86" s="730"/>
      <c r="M86" s="730"/>
      <c r="N86" s="726"/>
      <c r="O86" s="91"/>
      <c r="P86" s="91"/>
      <c r="Q86" s="91"/>
    </row>
    <row r="87" spans="1:17">
      <c r="A87" s="75"/>
      <c r="B87" s="731"/>
      <c r="C87" s="731"/>
      <c r="D87" s="731"/>
      <c r="E87" s="731"/>
      <c r="F87" s="731"/>
      <c r="G87" s="731"/>
      <c r="H87" s="731"/>
      <c r="I87" s="731"/>
      <c r="J87" s="731"/>
      <c r="K87" s="731"/>
      <c r="L87" s="731"/>
      <c r="M87" s="731"/>
      <c r="N87" s="75"/>
      <c r="O87" s="91"/>
      <c r="P87" s="91"/>
      <c r="Q87" s="91"/>
    </row>
    <row r="88" spans="1:17" ht="16.5" thickBot="1">
      <c r="A88" s="75"/>
      <c r="B88" s="468"/>
      <c r="C88" s="468"/>
      <c r="D88" s="468"/>
      <c r="E88" s="468"/>
      <c r="F88" s="3020" t="s">
        <v>16</v>
      </c>
      <c r="G88" s="3020"/>
      <c r="H88" s="3020"/>
      <c r="I88" s="3020"/>
      <c r="J88" s="3020"/>
      <c r="K88" s="3020"/>
      <c r="L88" s="3020"/>
      <c r="M88" s="3020"/>
      <c r="N88" s="91"/>
      <c r="O88" s="91"/>
      <c r="P88" s="91"/>
      <c r="Q88" s="91"/>
    </row>
    <row r="89" spans="1:17" ht="30" customHeight="1" thickBot="1">
      <c r="A89" s="30"/>
      <c r="B89" s="41"/>
      <c r="C89" s="41"/>
      <c r="D89" s="3021"/>
      <c r="E89" s="3022"/>
      <c r="F89" s="3022"/>
      <c r="G89" s="3023"/>
      <c r="H89" s="3024" t="s">
        <v>215</v>
      </c>
      <c r="I89" s="3025"/>
      <c r="J89" s="3025"/>
      <c r="K89" s="3026"/>
      <c r="L89" s="41"/>
      <c r="M89" s="732"/>
      <c r="N89" s="90"/>
      <c r="O89" s="728"/>
      <c r="P89" s="90"/>
      <c r="Q89" s="90"/>
    </row>
    <row r="90" spans="1:17" ht="13.5" thickBot="1">
      <c r="A90" s="30"/>
      <c r="B90" s="41"/>
      <c r="C90" s="41"/>
      <c r="D90" s="3027"/>
      <c r="E90" s="3028"/>
      <c r="F90" s="3028"/>
      <c r="G90" s="3029"/>
      <c r="H90" s="3013">
        <f>H91+H92+H93+H94+H95+H96</f>
        <v>12886.689999999999</v>
      </c>
      <c r="I90" s="3014"/>
      <c r="J90" s="3014"/>
      <c r="K90" s="3015"/>
      <c r="L90" s="732"/>
      <c r="M90" s="733"/>
      <c r="N90" s="272"/>
      <c r="O90" s="729"/>
      <c r="P90" s="272"/>
      <c r="Q90" s="272"/>
    </row>
    <row r="91" spans="1:17">
      <c r="A91" s="30"/>
      <c r="B91" s="41"/>
      <c r="C91" s="41"/>
      <c r="D91" s="2982" t="s">
        <v>517</v>
      </c>
      <c r="E91" s="2983"/>
      <c r="F91" s="2983"/>
      <c r="G91" s="2984"/>
      <c r="H91" s="3030">
        <v>9984</v>
      </c>
      <c r="I91" s="3031"/>
      <c r="J91" s="3031"/>
      <c r="K91" s="3032"/>
      <c r="L91" s="41"/>
      <c r="M91" s="733"/>
      <c r="N91" s="90"/>
      <c r="O91" s="728"/>
      <c r="P91" s="90"/>
      <c r="Q91" s="90"/>
    </row>
    <row r="92" spans="1:17">
      <c r="A92" s="30"/>
      <c r="B92" s="41"/>
      <c r="C92" s="41"/>
      <c r="D92" s="3016" t="s">
        <v>518</v>
      </c>
      <c r="E92" s="3017"/>
      <c r="F92" s="3017"/>
      <c r="G92" s="3018"/>
      <c r="H92" s="3019"/>
      <c r="I92" s="2991"/>
      <c r="J92" s="2991"/>
      <c r="K92" s="2992"/>
      <c r="L92" s="41"/>
      <c r="M92" s="733"/>
      <c r="N92" s="90"/>
      <c r="O92" s="728"/>
      <c r="P92" s="90"/>
      <c r="Q92" s="90"/>
    </row>
    <row r="93" spans="1:17">
      <c r="A93" s="30"/>
      <c r="B93" s="41"/>
      <c r="C93" s="41"/>
      <c r="D93" s="2998" t="s">
        <v>60</v>
      </c>
      <c r="E93" s="2999"/>
      <c r="F93" s="2999"/>
      <c r="G93" s="3000"/>
      <c r="H93" s="3019"/>
      <c r="I93" s="2991"/>
      <c r="J93" s="2991"/>
      <c r="K93" s="2992"/>
      <c r="L93" s="41"/>
      <c r="M93" s="733"/>
      <c r="N93" s="90"/>
      <c r="O93" s="728"/>
      <c r="P93" s="90"/>
      <c r="Q93" s="90"/>
    </row>
    <row r="94" spans="1:17">
      <c r="A94" s="30"/>
      <c r="B94" s="41"/>
      <c r="C94" s="41"/>
      <c r="D94" s="2998" t="s">
        <v>65</v>
      </c>
      <c r="E94" s="2999"/>
      <c r="F94" s="2999"/>
      <c r="G94" s="3000"/>
      <c r="H94" s="3001">
        <v>436.5</v>
      </c>
      <c r="I94" s="3002"/>
      <c r="J94" s="3002"/>
      <c r="K94" s="3003"/>
      <c r="L94" s="41"/>
      <c r="M94" s="733"/>
      <c r="N94" s="90"/>
      <c r="O94" s="728"/>
      <c r="P94" s="90"/>
      <c r="Q94" s="90"/>
    </row>
    <row r="95" spans="1:17">
      <c r="A95" s="30"/>
      <c r="B95" s="41"/>
      <c r="C95" s="41"/>
      <c r="D95" s="2998" t="s">
        <v>519</v>
      </c>
      <c r="E95" s="2999"/>
      <c r="F95" s="2999"/>
      <c r="G95" s="3000"/>
      <c r="H95" s="3001">
        <v>2449.3000000000002</v>
      </c>
      <c r="I95" s="3002"/>
      <c r="J95" s="3002"/>
      <c r="K95" s="3003"/>
      <c r="L95" s="41"/>
      <c r="M95" s="733"/>
      <c r="N95" s="90"/>
      <c r="O95" s="728"/>
      <c r="P95" s="90"/>
      <c r="Q95" s="90"/>
    </row>
    <row r="96" spans="1:17" ht="13.5" thickBot="1">
      <c r="A96" s="30"/>
      <c r="B96" s="41"/>
      <c r="C96" s="41"/>
      <c r="D96" s="3004" t="s">
        <v>520</v>
      </c>
      <c r="E96" s="3005"/>
      <c r="F96" s="3005"/>
      <c r="G96" s="3006"/>
      <c r="H96" s="3007">
        <v>16.89</v>
      </c>
      <c r="I96" s="3008"/>
      <c r="J96" s="3008"/>
      <c r="K96" s="3009"/>
      <c r="L96" s="41"/>
      <c r="M96" s="733"/>
      <c r="N96" s="90"/>
      <c r="O96" s="728"/>
      <c r="P96" s="90"/>
      <c r="Q96" s="90"/>
    </row>
    <row r="97" spans="1:17" ht="13.5" thickBot="1">
      <c r="A97" s="30"/>
      <c r="B97" s="41"/>
      <c r="C97" s="41"/>
      <c r="D97" s="3010"/>
      <c r="E97" s="3011"/>
      <c r="F97" s="3011"/>
      <c r="G97" s="3012"/>
      <c r="H97" s="3013">
        <f>SUM(H98:K99)</f>
        <v>0</v>
      </c>
      <c r="I97" s="3014"/>
      <c r="J97" s="3014"/>
      <c r="K97" s="3015"/>
      <c r="L97" s="41"/>
      <c r="M97" s="41"/>
      <c r="N97" s="90"/>
      <c r="O97" s="728"/>
      <c r="P97" s="90"/>
      <c r="Q97" s="90"/>
    </row>
    <row r="98" spans="1:17">
      <c r="A98" s="30"/>
      <c r="B98" s="41"/>
      <c r="C98" s="41"/>
      <c r="D98" s="2982"/>
      <c r="E98" s="2983"/>
      <c r="F98" s="2983"/>
      <c r="G98" s="2984"/>
      <c r="H98" s="2985">
        <v>0</v>
      </c>
      <c r="I98" s="2986"/>
      <c r="J98" s="2986"/>
      <c r="K98" s="2987"/>
      <c r="L98" s="41"/>
      <c r="M98" s="41"/>
      <c r="N98" s="90"/>
      <c r="O98" s="728"/>
      <c r="P98" s="90"/>
      <c r="Q98" s="90"/>
    </row>
    <row r="99" spans="1:17" ht="13.5" thickBot="1">
      <c r="A99" s="30"/>
      <c r="B99" s="41"/>
      <c r="C99" s="41"/>
      <c r="D99" s="2988"/>
      <c r="E99" s="2989"/>
      <c r="F99" s="2989"/>
      <c r="G99" s="2990"/>
      <c r="H99" s="2991">
        <v>0</v>
      </c>
      <c r="I99" s="2991"/>
      <c r="J99" s="2991"/>
      <c r="K99" s="2992"/>
      <c r="L99" s="41"/>
      <c r="M99" s="41"/>
      <c r="N99" s="90"/>
      <c r="O99" s="728"/>
      <c r="P99" s="90"/>
      <c r="Q99" s="90"/>
    </row>
    <row r="100" spans="1:17" ht="13.5" thickBot="1">
      <c r="A100" s="30"/>
      <c r="B100" s="41"/>
      <c r="C100" s="41"/>
      <c r="D100" s="2993"/>
      <c r="E100" s="2994"/>
      <c r="F100" s="2994"/>
      <c r="G100" s="2995"/>
      <c r="H100" s="2996">
        <f>H97+H90</f>
        <v>12886.689999999999</v>
      </c>
      <c r="I100" s="2996"/>
      <c r="J100" s="2996"/>
      <c r="K100" s="2997"/>
      <c r="L100" s="41"/>
      <c r="M100" s="41"/>
      <c r="N100" s="90"/>
      <c r="O100" s="728"/>
      <c r="P100" s="90"/>
      <c r="Q100" s="90"/>
    </row>
  </sheetData>
  <mergeCells count="199">
    <mergeCell ref="N1:P1"/>
    <mergeCell ref="D3:Q3"/>
    <mergeCell ref="A4:A6"/>
    <mergeCell ref="B4:B6"/>
    <mergeCell ref="C4:C6"/>
    <mergeCell ref="D4:D6"/>
    <mergeCell ref="E4:E6"/>
    <mergeCell ref="F4:F6"/>
    <mergeCell ref="G4:G6"/>
    <mergeCell ref="H4:K4"/>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A22:A24"/>
    <mergeCell ref="B22:B24"/>
    <mergeCell ref="C22:C24"/>
    <mergeCell ref="D22:D24"/>
    <mergeCell ref="E22:E24"/>
    <mergeCell ref="F22:F24"/>
    <mergeCell ref="A17:A21"/>
    <mergeCell ref="B17:B21"/>
    <mergeCell ref="C17:C21"/>
    <mergeCell ref="D17:D21"/>
    <mergeCell ref="E17:E21"/>
    <mergeCell ref="F17:F21"/>
    <mergeCell ref="C28:Q28"/>
    <mergeCell ref="A29:A31"/>
    <mergeCell ref="B29:B31"/>
    <mergeCell ref="C29:C31"/>
    <mergeCell ref="D29:D31"/>
    <mergeCell ref="E29:E31"/>
    <mergeCell ref="F29:F31"/>
    <mergeCell ref="A25:A26"/>
    <mergeCell ref="B25:B26"/>
    <mergeCell ref="C25:C26"/>
    <mergeCell ref="D25:D26"/>
    <mergeCell ref="E25:E26"/>
    <mergeCell ref="F25:F26"/>
    <mergeCell ref="A34:A35"/>
    <mergeCell ref="B34:B35"/>
    <mergeCell ref="C34:C35"/>
    <mergeCell ref="D34:D35"/>
    <mergeCell ref="E34:E35"/>
    <mergeCell ref="F34:F35"/>
    <mergeCell ref="A32:A33"/>
    <mergeCell ref="B32:B33"/>
    <mergeCell ref="C32:C33"/>
    <mergeCell ref="D32:D33"/>
    <mergeCell ref="E32:E33"/>
    <mergeCell ref="F32:F33"/>
    <mergeCell ref="A38:A39"/>
    <mergeCell ref="B38:B39"/>
    <mergeCell ref="C38:C39"/>
    <mergeCell ref="D38:D39"/>
    <mergeCell ref="E38:E39"/>
    <mergeCell ref="F38:F39"/>
    <mergeCell ref="A36:A37"/>
    <mergeCell ref="B36:B37"/>
    <mergeCell ref="C36:C37"/>
    <mergeCell ref="D36:D37"/>
    <mergeCell ref="E36:E37"/>
    <mergeCell ref="F36:F37"/>
    <mergeCell ref="A42:A43"/>
    <mergeCell ref="B42:B43"/>
    <mergeCell ref="C42:C43"/>
    <mergeCell ref="D42:D43"/>
    <mergeCell ref="E42:E43"/>
    <mergeCell ref="F42:F43"/>
    <mergeCell ref="A40:A41"/>
    <mergeCell ref="B40:B41"/>
    <mergeCell ref="C40:C41"/>
    <mergeCell ref="D40:D41"/>
    <mergeCell ref="E40:E41"/>
    <mergeCell ref="F40:F41"/>
    <mergeCell ref="A46:A47"/>
    <mergeCell ref="B46:B47"/>
    <mergeCell ref="C46:C47"/>
    <mergeCell ref="D46:D47"/>
    <mergeCell ref="E46:E47"/>
    <mergeCell ref="F46:F47"/>
    <mergeCell ref="A44:A45"/>
    <mergeCell ref="B44:B45"/>
    <mergeCell ref="C44:C45"/>
    <mergeCell ref="D44:D45"/>
    <mergeCell ref="E44:E45"/>
    <mergeCell ref="F44:F45"/>
    <mergeCell ref="A51:A52"/>
    <mergeCell ref="B51:B52"/>
    <mergeCell ref="C51:C52"/>
    <mergeCell ref="D51:D52"/>
    <mergeCell ref="E51:E52"/>
    <mergeCell ref="F51:F52"/>
    <mergeCell ref="A48:A50"/>
    <mergeCell ref="B48:B50"/>
    <mergeCell ref="C48:C50"/>
    <mergeCell ref="D48:D50"/>
    <mergeCell ref="E48:E50"/>
    <mergeCell ref="F48:F50"/>
    <mergeCell ref="A55:A56"/>
    <mergeCell ref="B55:B56"/>
    <mergeCell ref="C55:C56"/>
    <mergeCell ref="D55:D56"/>
    <mergeCell ref="E55:E56"/>
    <mergeCell ref="F55:F56"/>
    <mergeCell ref="A53:A54"/>
    <mergeCell ref="B53:B54"/>
    <mergeCell ref="C53:C54"/>
    <mergeCell ref="D53:D54"/>
    <mergeCell ref="E53:E54"/>
    <mergeCell ref="F53:F54"/>
    <mergeCell ref="A59:A60"/>
    <mergeCell ref="B59:B60"/>
    <mergeCell ref="C59:C60"/>
    <mergeCell ref="D59:D60"/>
    <mergeCell ref="E59:E60"/>
    <mergeCell ref="F59:F60"/>
    <mergeCell ref="A57:A58"/>
    <mergeCell ref="B57:B58"/>
    <mergeCell ref="C57:C58"/>
    <mergeCell ref="D57:D58"/>
    <mergeCell ref="E57:E58"/>
    <mergeCell ref="F57:F58"/>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B82:G82"/>
    <mergeCell ref="F83:G83"/>
    <mergeCell ref="B84:G84"/>
    <mergeCell ref="N84:Q84"/>
    <mergeCell ref="B85:G85"/>
    <mergeCell ref="N85:Q85"/>
    <mergeCell ref="A79:A80"/>
    <mergeCell ref="B79:B80"/>
    <mergeCell ref="C79:C80"/>
    <mergeCell ref="D79:D80"/>
    <mergeCell ref="E79:E80"/>
    <mergeCell ref="F79:F80"/>
    <mergeCell ref="D92:G92"/>
    <mergeCell ref="H92:K92"/>
    <mergeCell ref="D93:G93"/>
    <mergeCell ref="H93:K93"/>
    <mergeCell ref="D94:G94"/>
    <mergeCell ref="H94:K94"/>
    <mergeCell ref="F88:M88"/>
    <mergeCell ref="D89:G89"/>
    <mergeCell ref="H89:K89"/>
    <mergeCell ref="D90:G90"/>
    <mergeCell ref="H90:K90"/>
    <mergeCell ref="D91:G91"/>
    <mergeCell ref="H91:K91"/>
    <mergeCell ref="D98:G98"/>
    <mergeCell ref="H98:K98"/>
    <mergeCell ref="D99:G99"/>
    <mergeCell ref="H99:K99"/>
    <mergeCell ref="D100:G100"/>
    <mergeCell ref="H100:K100"/>
    <mergeCell ref="D95:G95"/>
    <mergeCell ref="H95:K95"/>
    <mergeCell ref="D96:G96"/>
    <mergeCell ref="H96:K96"/>
    <mergeCell ref="D97:G97"/>
    <mergeCell ref="H97:K97"/>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N54" sqref="N54"/>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1871"/>
      <c r="B1" s="1871"/>
      <c r="C1" s="1871"/>
      <c r="D1" s="1871"/>
      <c r="E1" s="1871"/>
      <c r="F1" s="1871"/>
      <c r="G1" s="1871"/>
      <c r="H1" s="1871"/>
      <c r="I1" s="1871"/>
      <c r="J1" s="1871"/>
      <c r="K1" s="1871"/>
      <c r="L1" s="1871"/>
      <c r="M1" s="1871"/>
      <c r="N1" s="3351" t="s">
        <v>521</v>
      </c>
      <c r="O1" s="3351"/>
      <c r="P1" s="1871"/>
      <c r="Q1" s="1871"/>
      <c r="R1" s="1871"/>
      <c r="S1" s="1871"/>
      <c r="T1" s="1871"/>
      <c r="U1" s="1871"/>
      <c r="V1" s="1871"/>
      <c r="W1" s="1871"/>
    </row>
    <row r="2" spans="1:23" ht="15.75">
      <c r="A2" s="1871"/>
      <c r="B2" s="30"/>
      <c r="C2" s="30"/>
      <c r="D2" s="872" t="s">
        <v>1103</v>
      </c>
      <c r="E2" s="30"/>
      <c r="F2" s="30"/>
      <c r="G2" s="986"/>
      <c r="H2" s="30"/>
      <c r="I2" s="30"/>
      <c r="J2" s="30"/>
      <c r="K2" s="30"/>
      <c r="L2" s="874"/>
      <c r="M2" s="875"/>
      <c r="N2" s="875"/>
      <c r="O2" s="875"/>
      <c r="P2" s="875"/>
      <c r="Q2" s="875"/>
      <c r="R2" s="30"/>
      <c r="S2" s="30"/>
      <c r="T2" s="30"/>
      <c r="U2" s="30"/>
      <c r="V2" s="30"/>
      <c r="W2" s="30"/>
    </row>
    <row r="3" spans="1:23" ht="13.5" thickBot="1">
      <c r="A3" s="1871"/>
      <c r="B3" s="9"/>
      <c r="C3" s="9"/>
      <c r="D3" s="3111" t="s">
        <v>33</v>
      </c>
      <c r="E3" s="3111"/>
      <c r="F3" s="3111"/>
      <c r="G3" s="3111"/>
      <c r="H3" s="3111"/>
      <c r="I3" s="3111"/>
      <c r="J3" s="3111"/>
      <c r="K3" s="3111"/>
      <c r="L3" s="3111"/>
      <c r="M3" s="3111"/>
      <c r="N3" s="3111"/>
      <c r="O3" s="3111"/>
      <c r="P3" s="3111"/>
      <c r="Q3" s="3111"/>
      <c r="R3" s="3111"/>
      <c r="S3" s="3111"/>
      <c r="T3" s="3111"/>
      <c r="U3" s="3111"/>
      <c r="V3" s="3111"/>
      <c r="W3" s="3111"/>
    </row>
    <row r="4" spans="1:23" ht="39" customHeight="1">
      <c r="A4" s="3112" t="s">
        <v>0</v>
      </c>
      <c r="B4" s="3115" t="s">
        <v>1</v>
      </c>
      <c r="C4" s="3115" t="s">
        <v>2</v>
      </c>
      <c r="D4" s="3367" t="s">
        <v>3</v>
      </c>
      <c r="E4" s="3121" t="s">
        <v>4</v>
      </c>
      <c r="F4" s="3124" t="s">
        <v>5</v>
      </c>
      <c r="G4" s="3121" t="s">
        <v>6</v>
      </c>
      <c r="H4" s="3127" t="s">
        <v>824</v>
      </c>
      <c r="I4" s="3128"/>
      <c r="J4" s="3128"/>
      <c r="K4" s="3129"/>
      <c r="L4" s="3092" t="s">
        <v>962</v>
      </c>
      <c r="M4" s="3095" t="s">
        <v>963</v>
      </c>
      <c r="N4" s="3098" t="s">
        <v>21</v>
      </c>
      <c r="O4" s="3099"/>
      <c r="P4" s="3099"/>
      <c r="Q4" s="3100"/>
      <c r="R4" s="30"/>
      <c r="S4" s="30"/>
      <c r="T4" s="30"/>
      <c r="U4" s="30"/>
      <c r="V4" s="30"/>
      <c r="W4" s="30"/>
    </row>
    <row r="5" spans="1:23">
      <c r="A5" s="3113"/>
      <c r="B5" s="3116"/>
      <c r="C5" s="3116"/>
      <c r="D5" s="3368"/>
      <c r="E5" s="3122"/>
      <c r="F5" s="3125"/>
      <c r="G5" s="3122"/>
      <c r="H5" s="3101" t="s">
        <v>7</v>
      </c>
      <c r="I5" s="3103" t="s">
        <v>8</v>
      </c>
      <c r="J5" s="3103"/>
      <c r="K5" s="3104" t="s">
        <v>68</v>
      </c>
      <c r="L5" s="3093"/>
      <c r="M5" s="3096"/>
      <c r="N5" s="3106" t="s">
        <v>32</v>
      </c>
      <c r="O5" s="3108" t="s">
        <v>9</v>
      </c>
      <c r="P5" s="3108"/>
      <c r="Q5" s="3109"/>
      <c r="R5" s="30"/>
      <c r="S5" s="30"/>
      <c r="T5" s="30"/>
      <c r="U5" s="30"/>
      <c r="V5" s="30"/>
      <c r="W5" s="30"/>
    </row>
    <row r="6" spans="1:23" ht="120" customHeight="1" thickBot="1">
      <c r="A6" s="3114"/>
      <c r="B6" s="3117"/>
      <c r="C6" s="3117"/>
      <c r="D6" s="3369"/>
      <c r="E6" s="3123"/>
      <c r="F6" s="3126"/>
      <c r="G6" s="3123"/>
      <c r="H6" s="3102"/>
      <c r="I6" s="1869" t="s">
        <v>7</v>
      </c>
      <c r="J6" s="1869" t="s">
        <v>10</v>
      </c>
      <c r="K6" s="3105"/>
      <c r="L6" s="3094"/>
      <c r="M6" s="3097"/>
      <c r="N6" s="3107"/>
      <c r="O6" s="31" t="s">
        <v>163</v>
      </c>
      <c r="P6" s="31" t="s">
        <v>182</v>
      </c>
      <c r="Q6" s="32" t="s">
        <v>214</v>
      </c>
      <c r="R6" s="30"/>
      <c r="S6" s="30"/>
      <c r="T6" s="30"/>
      <c r="U6" s="30"/>
      <c r="V6" s="30"/>
      <c r="W6" s="30"/>
    </row>
    <row r="7" spans="1:23" ht="13.5" thickBot="1">
      <c r="A7" s="586" t="s">
        <v>11</v>
      </c>
      <c r="B7" s="3515" t="s">
        <v>1104</v>
      </c>
      <c r="C7" s="3515"/>
      <c r="D7" s="3515"/>
      <c r="E7" s="3515"/>
      <c r="F7" s="3515"/>
      <c r="G7" s="3515"/>
      <c r="H7" s="3515"/>
      <c r="I7" s="3515"/>
      <c r="J7" s="3515"/>
      <c r="K7" s="3515"/>
      <c r="L7" s="3515"/>
      <c r="M7" s="3515"/>
      <c r="N7" s="3515"/>
      <c r="O7" s="3515"/>
      <c r="P7" s="3515"/>
      <c r="Q7" s="3516"/>
      <c r="R7" s="30"/>
      <c r="S7" s="30"/>
      <c r="T7" s="30"/>
      <c r="U7" s="30"/>
      <c r="V7" s="30"/>
      <c r="W7" s="30"/>
    </row>
    <row r="8" spans="1:23" ht="13.5" thickBot="1">
      <c r="A8" s="1046" t="s">
        <v>11</v>
      </c>
      <c r="B8" s="2389" t="s">
        <v>11</v>
      </c>
      <c r="C8" s="3732" t="s">
        <v>1105</v>
      </c>
      <c r="D8" s="3732"/>
      <c r="E8" s="3732"/>
      <c r="F8" s="3732"/>
      <c r="G8" s="3732"/>
      <c r="H8" s="3732"/>
      <c r="I8" s="3732"/>
      <c r="J8" s="3732"/>
      <c r="K8" s="3732"/>
      <c r="L8" s="3732"/>
      <c r="M8" s="3732"/>
      <c r="N8" s="3732"/>
      <c r="O8" s="3732"/>
      <c r="P8" s="3732"/>
      <c r="Q8" s="3733"/>
      <c r="R8" s="30"/>
      <c r="S8" s="30"/>
      <c r="T8" s="30"/>
      <c r="U8" s="30"/>
      <c r="V8" s="30"/>
      <c r="W8" s="30"/>
    </row>
    <row r="9" spans="1:23" ht="26.25" thickBot="1">
      <c r="A9" s="37"/>
      <c r="B9" s="862"/>
      <c r="C9" s="2390"/>
      <c r="D9" s="2391"/>
      <c r="E9" s="2392"/>
      <c r="F9" s="2392"/>
      <c r="G9" s="2392"/>
      <c r="H9" s="2393"/>
      <c r="I9" s="2390"/>
      <c r="J9" s="2390"/>
      <c r="K9" s="2391"/>
      <c r="L9" s="2392"/>
      <c r="M9" s="2392"/>
      <c r="N9" s="2394" t="s">
        <v>1106</v>
      </c>
      <c r="O9" s="2395">
        <v>3.1</v>
      </c>
      <c r="P9" s="2395">
        <v>3.2</v>
      </c>
      <c r="Q9" s="2396">
        <v>3.3</v>
      </c>
      <c r="R9" s="30"/>
      <c r="S9" s="30"/>
      <c r="T9" s="30"/>
      <c r="U9" s="30"/>
      <c r="V9" s="30"/>
      <c r="W9" s="30"/>
    </row>
    <row r="10" spans="1:23" ht="42" customHeight="1">
      <c r="A10" s="3049" t="s">
        <v>11</v>
      </c>
      <c r="B10" s="3793" t="s">
        <v>11</v>
      </c>
      <c r="C10" s="3274" t="s">
        <v>11</v>
      </c>
      <c r="D10" s="3864" t="s">
        <v>1107</v>
      </c>
      <c r="E10" s="4293" t="s">
        <v>1108</v>
      </c>
      <c r="F10" s="4295" t="s">
        <v>1109</v>
      </c>
      <c r="G10" s="2397" t="s">
        <v>36</v>
      </c>
      <c r="H10" s="1917">
        <f>I10+K10</f>
        <v>2120.1</v>
      </c>
      <c r="I10" s="46">
        <v>2068.1</v>
      </c>
      <c r="J10" s="2454">
        <v>1704.6</v>
      </c>
      <c r="K10" s="2383">
        <v>52</v>
      </c>
      <c r="L10" s="677">
        <v>2190</v>
      </c>
      <c r="M10" s="1693">
        <v>2280</v>
      </c>
      <c r="N10" s="2398" t="s">
        <v>1110</v>
      </c>
      <c r="O10" s="791">
        <v>1620</v>
      </c>
      <c r="P10" s="791">
        <v>1625</v>
      </c>
      <c r="Q10" s="2399">
        <v>1630</v>
      </c>
      <c r="R10" s="30"/>
      <c r="S10" s="30"/>
      <c r="T10" s="30"/>
      <c r="U10" s="30"/>
      <c r="V10" s="30"/>
      <c r="W10" s="30"/>
    </row>
    <row r="11" spans="1:23" ht="43.15" customHeight="1">
      <c r="A11" s="4291"/>
      <c r="B11" s="3794"/>
      <c r="C11" s="3244"/>
      <c r="D11" s="4292"/>
      <c r="E11" s="4294"/>
      <c r="F11" s="4296"/>
      <c r="G11" s="2400" t="s">
        <v>36</v>
      </c>
      <c r="H11" s="98">
        <f>I11+K11</f>
        <v>400</v>
      </c>
      <c r="I11" s="2401">
        <v>400</v>
      </c>
      <c r="J11" s="2402"/>
      <c r="K11" s="2403"/>
      <c r="L11" s="2404">
        <v>407</v>
      </c>
      <c r="M11" s="2405">
        <v>415</v>
      </c>
      <c r="N11" s="2398" t="s">
        <v>1111</v>
      </c>
      <c r="O11" s="791">
        <v>434</v>
      </c>
      <c r="P11" s="791">
        <v>438</v>
      </c>
      <c r="Q11" s="2399">
        <v>442</v>
      </c>
      <c r="R11" s="30"/>
      <c r="S11" s="30"/>
      <c r="T11" s="30"/>
      <c r="U11" s="30"/>
      <c r="V11" s="30"/>
      <c r="W11" s="30"/>
    </row>
    <row r="12" spans="1:23" ht="30" customHeight="1">
      <c r="A12" s="4291"/>
      <c r="B12" s="3794"/>
      <c r="C12" s="3244"/>
      <c r="D12" s="4292"/>
      <c r="E12" s="4294"/>
      <c r="F12" s="4296"/>
      <c r="G12" s="2406" t="s">
        <v>152</v>
      </c>
      <c r="H12" s="100">
        <f>I12+K12</f>
        <v>140</v>
      </c>
      <c r="I12" s="101">
        <v>133.4</v>
      </c>
      <c r="J12" s="102"/>
      <c r="K12" s="1782">
        <v>6.6</v>
      </c>
      <c r="L12" s="1783">
        <v>150</v>
      </c>
      <c r="M12" s="1926">
        <v>160</v>
      </c>
      <c r="N12" s="2407" t="s">
        <v>1112</v>
      </c>
      <c r="O12" s="2408"/>
      <c r="P12" s="2408"/>
      <c r="Q12" s="2409"/>
      <c r="R12" s="30"/>
      <c r="S12" s="30"/>
      <c r="T12" s="30"/>
      <c r="U12" s="30"/>
      <c r="V12" s="30"/>
      <c r="W12" s="30"/>
    </row>
    <row r="13" spans="1:23" ht="25.5">
      <c r="A13" s="4291"/>
      <c r="B13" s="3794"/>
      <c r="C13" s="3244"/>
      <c r="D13" s="4292"/>
      <c r="E13" s="4294"/>
      <c r="F13" s="4296"/>
      <c r="G13" s="2410" t="s">
        <v>839</v>
      </c>
      <c r="H13" s="100"/>
      <c r="I13" s="101"/>
      <c r="J13" s="102"/>
      <c r="K13" s="1782"/>
      <c r="L13" s="1783"/>
      <c r="M13" s="1926"/>
      <c r="N13" s="2407" t="s">
        <v>1113</v>
      </c>
      <c r="O13" s="794">
        <v>116</v>
      </c>
      <c r="P13" s="794">
        <v>130</v>
      </c>
      <c r="Q13" s="2411">
        <v>140</v>
      </c>
      <c r="R13" s="30"/>
      <c r="S13" s="30"/>
      <c r="T13" s="30"/>
      <c r="U13" s="30"/>
      <c r="V13" s="30"/>
      <c r="W13" s="30"/>
    </row>
    <row r="14" spans="1:23">
      <c r="A14" s="1870"/>
      <c r="B14" s="1898"/>
      <c r="C14" s="3244"/>
      <c r="D14" s="4292"/>
      <c r="E14" s="4294"/>
      <c r="F14" s="4296"/>
      <c r="G14" s="2412" t="s">
        <v>222</v>
      </c>
      <c r="H14" s="138">
        <f>I14+K14</f>
        <v>20.68</v>
      </c>
      <c r="I14" s="235">
        <v>20.68</v>
      </c>
      <c r="J14" s="96"/>
      <c r="K14" s="1010"/>
      <c r="L14" s="1011"/>
      <c r="M14" s="1033"/>
      <c r="N14" s="2413"/>
      <c r="O14" s="2414"/>
      <c r="P14" s="2414"/>
      <c r="Q14" s="2415"/>
      <c r="R14" s="30"/>
      <c r="S14" s="30"/>
      <c r="T14" s="30"/>
      <c r="U14" s="30"/>
      <c r="V14" s="30"/>
      <c r="W14" s="30"/>
    </row>
    <row r="15" spans="1:23" ht="48.6" customHeight="1" thickBot="1">
      <c r="A15" s="682"/>
      <c r="B15" s="1899"/>
      <c r="C15" s="3275"/>
      <c r="D15" s="1907"/>
      <c r="E15" s="1908"/>
      <c r="F15" s="661"/>
      <c r="G15" s="1351" t="s">
        <v>12</v>
      </c>
      <c r="H15" s="2416">
        <f t="shared" ref="H15:M15" si="0">H10+H11+H13+H12+H14</f>
        <v>2680.7799999999997</v>
      </c>
      <c r="I15" s="2416">
        <f t="shared" si="0"/>
        <v>2622.18</v>
      </c>
      <c r="J15" s="2416">
        <f t="shared" si="0"/>
        <v>1704.6</v>
      </c>
      <c r="K15" s="2417">
        <f>K10+K11+K13+K12+K14</f>
        <v>58.6</v>
      </c>
      <c r="L15" s="2418">
        <f t="shared" si="0"/>
        <v>2747</v>
      </c>
      <c r="M15" s="2419">
        <f t="shared" si="0"/>
        <v>2855</v>
      </c>
      <c r="N15" s="43"/>
      <c r="O15" s="2420"/>
      <c r="P15" s="2421"/>
      <c r="Q15" s="2422"/>
      <c r="R15" s="30"/>
      <c r="S15" s="30"/>
      <c r="T15" s="30"/>
      <c r="U15" s="30"/>
      <c r="V15" s="30"/>
      <c r="W15" s="30"/>
    </row>
    <row r="16" spans="1:23" ht="25.5">
      <c r="A16" s="3049" t="s">
        <v>11</v>
      </c>
      <c r="B16" s="3793" t="s">
        <v>11</v>
      </c>
      <c r="C16" s="3274" t="s">
        <v>13</v>
      </c>
      <c r="D16" s="3864" t="s">
        <v>1114</v>
      </c>
      <c r="E16" s="3634" t="s">
        <v>1115</v>
      </c>
      <c r="F16" s="4300" t="s">
        <v>1116</v>
      </c>
      <c r="G16" s="4303" t="s">
        <v>36</v>
      </c>
      <c r="H16" s="4306">
        <v>50</v>
      </c>
      <c r="I16" s="4309">
        <v>50</v>
      </c>
      <c r="J16" s="4309">
        <v>0</v>
      </c>
      <c r="K16" s="4312">
        <v>0</v>
      </c>
      <c r="L16" s="4297">
        <v>60</v>
      </c>
      <c r="M16" s="4297">
        <v>40</v>
      </c>
      <c r="N16" s="1906" t="s">
        <v>1117</v>
      </c>
      <c r="O16" s="2423">
        <v>12</v>
      </c>
      <c r="P16" s="2423">
        <v>15</v>
      </c>
      <c r="Q16" s="2424">
        <v>17</v>
      </c>
      <c r="R16" s="30"/>
      <c r="S16" s="30"/>
      <c r="T16" s="30"/>
      <c r="U16" s="30"/>
      <c r="V16" s="30"/>
      <c r="W16" s="30"/>
    </row>
    <row r="17" spans="1:23" ht="38.25">
      <c r="A17" s="4291"/>
      <c r="B17" s="3794"/>
      <c r="C17" s="3244"/>
      <c r="D17" s="3277"/>
      <c r="E17" s="3088"/>
      <c r="F17" s="4316"/>
      <c r="G17" s="4304"/>
      <c r="H17" s="4307"/>
      <c r="I17" s="4310"/>
      <c r="J17" s="4310"/>
      <c r="K17" s="4313"/>
      <c r="L17" s="4298"/>
      <c r="M17" s="4298"/>
      <c r="N17" s="1905" t="s">
        <v>1118</v>
      </c>
      <c r="O17" s="1101">
        <v>25</v>
      </c>
      <c r="P17" s="1101">
        <v>30</v>
      </c>
      <c r="Q17" s="1102">
        <v>32</v>
      </c>
      <c r="R17" s="30"/>
      <c r="S17" s="30"/>
      <c r="T17" s="30"/>
      <c r="U17" s="30"/>
      <c r="V17" s="30"/>
      <c r="W17" s="30"/>
    </row>
    <row r="18" spans="1:23" ht="38.25">
      <c r="A18" s="4291"/>
      <c r="B18" s="3794"/>
      <c r="C18" s="3244"/>
      <c r="D18" s="3277"/>
      <c r="E18" s="3088"/>
      <c r="F18" s="4316"/>
      <c r="G18" s="4305"/>
      <c r="H18" s="4308"/>
      <c r="I18" s="4311"/>
      <c r="J18" s="4311"/>
      <c r="K18" s="4314"/>
      <c r="L18" s="4299"/>
      <c r="M18" s="4299"/>
      <c r="N18" s="1905" t="s">
        <v>1119</v>
      </c>
      <c r="O18" s="1101">
        <v>5</v>
      </c>
      <c r="P18" s="1101">
        <v>6</v>
      </c>
      <c r="Q18" s="1102">
        <v>7</v>
      </c>
      <c r="R18" s="30"/>
      <c r="S18" s="30"/>
      <c r="T18" s="30"/>
      <c r="U18" s="30"/>
      <c r="V18" s="30"/>
      <c r="W18" s="30"/>
    </row>
    <row r="19" spans="1:23" ht="26.25" thickBot="1">
      <c r="A19" s="682"/>
      <c r="B19" s="1899"/>
      <c r="C19" s="3275"/>
      <c r="D19" s="4315"/>
      <c r="E19" s="1894"/>
      <c r="F19" s="338"/>
      <c r="G19" s="924" t="s">
        <v>12</v>
      </c>
      <c r="H19" s="2416">
        <f t="shared" ref="H19:M19" si="1">H16+H17+H18</f>
        <v>50</v>
      </c>
      <c r="I19" s="1138">
        <f t="shared" si="1"/>
        <v>50</v>
      </c>
      <c r="J19" s="1138">
        <f t="shared" si="1"/>
        <v>0</v>
      </c>
      <c r="K19" s="1139">
        <f t="shared" si="1"/>
        <v>0</v>
      </c>
      <c r="L19" s="1140">
        <f t="shared" si="1"/>
        <v>60</v>
      </c>
      <c r="M19" s="1138">
        <f t="shared" si="1"/>
        <v>40</v>
      </c>
      <c r="N19" s="2425" t="s">
        <v>1120</v>
      </c>
      <c r="O19" s="2426">
        <v>3</v>
      </c>
      <c r="P19" s="2426">
        <v>3</v>
      </c>
      <c r="Q19" s="2427">
        <v>3</v>
      </c>
      <c r="R19" s="30"/>
      <c r="S19" s="30"/>
      <c r="T19" s="30"/>
      <c r="U19" s="30"/>
      <c r="V19" s="30"/>
      <c r="W19" s="30"/>
    </row>
    <row r="20" spans="1:23" ht="25.5">
      <c r="A20" s="3704" t="s">
        <v>11</v>
      </c>
      <c r="B20" s="1897" t="s">
        <v>11</v>
      </c>
      <c r="C20" s="3274" t="s">
        <v>34</v>
      </c>
      <c r="D20" s="1901" t="s">
        <v>1121</v>
      </c>
      <c r="E20" s="3795" t="s">
        <v>1122</v>
      </c>
      <c r="F20" s="4300" t="s">
        <v>1116</v>
      </c>
      <c r="G20" s="1607" t="s">
        <v>36</v>
      </c>
      <c r="H20" s="2428"/>
      <c r="I20" s="2429"/>
      <c r="J20" s="2429"/>
      <c r="K20" s="1609"/>
      <c r="L20" s="2430"/>
      <c r="M20" s="2431"/>
      <c r="N20" s="1906" t="s">
        <v>1123</v>
      </c>
      <c r="O20" s="2423"/>
      <c r="P20" s="2423"/>
      <c r="Q20" s="2424"/>
      <c r="R20" s="30"/>
      <c r="S20" s="30"/>
      <c r="T20" s="30"/>
      <c r="U20" s="30"/>
      <c r="V20" s="30"/>
      <c r="W20" s="30"/>
    </row>
    <row r="21" spans="1:23" ht="13.5" thickBot="1">
      <c r="A21" s="3706"/>
      <c r="B21" s="1899"/>
      <c r="C21" s="3275"/>
      <c r="D21" s="1902"/>
      <c r="E21" s="3727"/>
      <c r="F21" s="4301"/>
      <c r="G21" s="924" t="s">
        <v>12</v>
      </c>
      <c r="H21" s="1138">
        <f t="shared" ref="H21:M21" si="2">H20*1</f>
        <v>0</v>
      </c>
      <c r="I21" s="1138">
        <f t="shared" si="2"/>
        <v>0</v>
      </c>
      <c r="J21" s="1138">
        <f t="shared" si="2"/>
        <v>0</v>
      </c>
      <c r="K21" s="1139">
        <f t="shared" si="2"/>
        <v>0</v>
      </c>
      <c r="L21" s="1140">
        <f t="shared" si="2"/>
        <v>0</v>
      </c>
      <c r="M21" s="1138">
        <f t="shared" si="2"/>
        <v>0</v>
      </c>
      <c r="N21" s="2432"/>
      <c r="O21" s="2433"/>
      <c r="P21" s="2433"/>
      <c r="Q21" s="2434"/>
      <c r="R21" s="30"/>
      <c r="S21" s="30"/>
      <c r="T21" s="30"/>
      <c r="U21" s="30"/>
      <c r="V21" s="30"/>
      <c r="W21" s="30"/>
    </row>
    <row r="22" spans="1:23" ht="26.25" thickBot="1">
      <c r="A22" s="3049" t="s">
        <v>11</v>
      </c>
      <c r="B22" s="3793" t="s">
        <v>11</v>
      </c>
      <c r="C22" s="3274" t="s">
        <v>35</v>
      </c>
      <c r="D22" s="3864" t="s">
        <v>1124</v>
      </c>
      <c r="E22" s="3634" t="s">
        <v>1115</v>
      </c>
      <c r="F22" s="4324" t="s">
        <v>494</v>
      </c>
      <c r="G22" s="4325" t="s">
        <v>36</v>
      </c>
      <c r="H22" s="93">
        <f>I22+K22</f>
        <v>750</v>
      </c>
      <c r="I22" s="46">
        <v>750</v>
      </c>
      <c r="J22" s="94"/>
      <c r="K22" s="676">
        <v>0</v>
      </c>
      <c r="L22" s="677">
        <v>800</v>
      </c>
      <c r="M22" s="26">
        <v>830</v>
      </c>
      <c r="N22" s="1906" t="s">
        <v>1125</v>
      </c>
      <c r="O22" s="2423">
        <v>5</v>
      </c>
      <c r="P22" s="2423">
        <v>6</v>
      </c>
      <c r="Q22" s="2424">
        <v>7</v>
      </c>
      <c r="R22" s="30"/>
      <c r="S22" s="30"/>
      <c r="T22" s="30"/>
      <c r="U22" s="30"/>
      <c r="V22" s="30"/>
      <c r="W22" s="30"/>
    </row>
    <row r="23" spans="1:23" ht="25.5">
      <c r="A23" s="4291"/>
      <c r="B23" s="3794"/>
      <c r="C23" s="3244"/>
      <c r="D23" s="3277"/>
      <c r="E23" s="3088"/>
      <c r="F23" s="4316"/>
      <c r="G23" s="4326"/>
      <c r="H23" s="93"/>
      <c r="I23" s="46"/>
      <c r="J23" s="94"/>
      <c r="K23" s="676"/>
      <c r="L23" s="677"/>
      <c r="M23" s="26"/>
      <c r="N23" s="2435" t="s">
        <v>1126</v>
      </c>
      <c r="O23" s="1549">
        <v>24</v>
      </c>
      <c r="P23" s="1549">
        <v>25</v>
      </c>
      <c r="Q23" s="2411">
        <v>26</v>
      </c>
      <c r="R23" s="30"/>
      <c r="S23" s="30"/>
      <c r="T23" s="30"/>
      <c r="U23" s="30"/>
      <c r="V23" s="30"/>
      <c r="W23" s="30"/>
    </row>
    <row r="24" spans="1:23" ht="13.5" thickBot="1">
      <c r="A24" s="682"/>
      <c r="B24" s="1899"/>
      <c r="C24" s="3275"/>
      <c r="D24" s="4302"/>
      <c r="E24" s="3727"/>
      <c r="F24" s="4301"/>
      <c r="G24" s="924" t="s">
        <v>12</v>
      </c>
      <c r="H24" s="1138">
        <f t="shared" ref="H24:M24" si="3">H22*1</f>
        <v>750</v>
      </c>
      <c r="I24" s="1138">
        <f t="shared" si="3"/>
        <v>750</v>
      </c>
      <c r="J24" s="1138">
        <f t="shared" si="3"/>
        <v>0</v>
      </c>
      <c r="K24" s="1139">
        <f t="shared" si="3"/>
        <v>0</v>
      </c>
      <c r="L24" s="1140">
        <f t="shared" si="3"/>
        <v>800</v>
      </c>
      <c r="M24" s="1138">
        <f t="shared" si="3"/>
        <v>830</v>
      </c>
      <c r="N24" s="2432"/>
      <c r="O24" s="1891"/>
      <c r="P24" s="1891"/>
      <c r="Q24" s="1892"/>
      <c r="R24" s="30"/>
      <c r="S24" s="30"/>
      <c r="T24" s="30"/>
      <c r="U24" s="30"/>
      <c r="V24" s="30"/>
      <c r="W24" s="30"/>
    </row>
    <row r="25" spans="1:23">
      <c r="A25" s="3049" t="s">
        <v>11</v>
      </c>
      <c r="B25" s="3793" t="s">
        <v>11</v>
      </c>
      <c r="C25" s="3274" t="s">
        <v>53</v>
      </c>
      <c r="D25" s="3864" t="s">
        <v>1127</v>
      </c>
      <c r="E25" s="3634" t="s">
        <v>1115</v>
      </c>
      <c r="F25" s="4324" t="s">
        <v>1128</v>
      </c>
      <c r="G25" s="4325" t="s">
        <v>36</v>
      </c>
      <c r="H25" s="4317">
        <f>I25+K25</f>
        <v>0</v>
      </c>
      <c r="I25" s="4319">
        <v>0</v>
      </c>
      <c r="J25" s="4319">
        <v>0</v>
      </c>
      <c r="K25" s="4321">
        <v>0</v>
      </c>
      <c r="L25" s="2430">
        <v>0</v>
      </c>
      <c r="M25" s="2431">
        <v>0</v>
      </c>
      <c r="N25" s="1906" t="s">
        <v>1129</v>
      </c>
      <c r="O25" s="2423">
        <v>0</v>
      </c>
      <c r="P25" s="2423">
        <v>0</v>
      </c>
      <c r="Q25" s="2424">
        <v>0</v>
      </c>
      <c r="R25" s="30"/>
      <c r="S25" s="30"/>
      <c r="T25" s="30"/>
      <c r="U25" s="30"/>
      <c r="V25" s="30"/>
      <c r="W25" s="30"/>
    </row>
    <row r="26" spans="1:23">
      <c r="A26" s="4291"/>
      <c r="B26" s="3794"/>
      <c r="C26" s="3244"/>
      <c r="D26" s="3277"/>
      <c r="E26" s="3088"/>
      <c r="F26" s="4316"/>
      <c r="G26" s="4326"/>
      <c r="H26" s="4318"/>
      <c r="I26" s="4320"/>
      <c r="J26" s="4320"/>
      <c r="K26" s="4322"/>
      <c r="L26" s="1618"/>
      <c r="M26" s="2436"/>
      <c r="N26" s="2437"/>
      <c r="O26" s="2408"/>
      <c r="P26" s="2408"/>
      <c r="Q26" s="2409"/>
      <c r="R26" s="30"/>
      <c r="S26" s="30"/>
      <c r="T26" s="330"/>
      <c r="U26" s="30"/>
      <c r="V26" s="30"/>
      <c r="W26" s="30"/>
    </row>
    <row r="27" spans="1:23" ht="13.5" thickBot="1">
      <c r="A27" s="682"/>
      <c r="B27" s="1899"/>
      <c r="C27" s="3275"/>
      <c r="D27" s="4302"/>
      <c r="E27" s="3088"/>
      <c r="F27" s="4316"/>
      <c r="G27" s="924" t="s">
        <v>12</v>
      </c>
      <c r="H27" s="1138">
        <f t="shared" ref="H27:M27" si="4">H25*1</f>
        <v>0</v>
      </c>
      <c r="I27" s="1138">
        <f t="shared" si="4"/>
        <v>0</v>
      </c>
      <c r="J27" s="1138">
        <f t="shared" si="4"/>
        <v>0</v>
      </c>
      <c r="K27" s="1139">
        <f t="shared" si="4"/>
        <v>0</v>
      </c>
      <c r="L27" s="1140">
        <f t="shared" si="4"/>
        <v>0</v>
      </c>
      <c r="M27" s="1138">
        <f t="shared" si="4"/>
        <v>0</v>
      </c>
      <c r="N27" s="2432"/>
      <c r="O27" s="1891"/>
      <c r="P27" s="1891"/>
      <c r="Q27" s="1892"/>
      <c r="R27" s="30"/>
      <c r="S27" s="30"/>
      <c r="T27" s="30"/>
      <c r="U27" s="30"/>
      <c r="V27" s="30"/>
      <c r="W27" s="30"/>
    </row>
    <row r="28" spans="1:23" ht="13.5" thickBot="1">
      <c r="A28" s="587" t="s">
        <v>11</v>
      </c>
      <c r="B28" s="35" t="s">
        <v>11</v>
      </c>
      <c r="C28" s="3796" t="s">
        <v>14</v>
      </c>
      <c r="D28" s="3797"/>
      <c r="E28" s="3797"/>
      <c r="F28" s="3797"/>
      <c r="G28" s="3586"/>
      <c r="H28" s="2438">
        <f t="shared" ref="H28:M28" si="5">H27+H21+H19+H15+H24</f>
        <v>3480.7799999999997</v>
      </c>
      <c r="I28" s="2439">
        <f t="shared" si="5"/>
        <v>3422.18</v>
      </c>
      <c r="J28" s="2440">
        <f t="shared" si="5"/>
        <v>1704.6</v>
      </c>
      <c r="K28" s="2440">
        <f t="shared" si="5"/>
        <v>58.6</v>
      </c>
      <c r="L28" s="2440">
        <f t="shared" si="5"/>
        <v>3607</v>
      </c>
      <c r="M28" s="2440">
        <f t="shared" si="5"/>
        <v>3725</v>
      </c>
      <c r="N28" s="927"/>
      <c r="O28" s="36"/>
      <c r="P28" s="36"/>
      <c r="Q28" s="928"/>
      <c r="R28" s="30"/>
      <c r="S28" s="30"/>
      <c r="T28" s="30"/>
      <c r="U28" s="30"/>
      <c r="V28" s="30"/>
      <c r="W28" s="30"/>
    </row>
    <row r="29" spans="1:23" ht="13.5" thickBot="1">
      <c r="A29" s="587" t="s">
        <v>11</v>
      </c>
      <c r="B29" s="33" t="s">
        <v>13</v>
      </c>
      <c r="C29" s="4323" t="s">
        <v>1130</v>
      </c>
      <c r="D29" s="3627"/>
      <c r="E29" s="3667"/>
      <c r="F29" s="3667"/>
      <c r="G29" s="3627"/>
      <c r="H29" s="3627"/>
      <c r="I29" s="3627"/>
      <c r="J29" s="3627"/>
      <c r="K29" s="3627"/>
      <c r="L29" s="3627"/>
      <c r="M29" s="3627"/>
      <c r="N29" s="3627"/>
      <c r="O29" s="3627"/>
      <c r="P29" s="3627"/>
      <c r="Q29" s="3628"/>
      <c r="R29" s="30"/>
      <c r="S29" s="30"/>
      <c r="T29" s="30"/>
      <c r="U29" s="30"/>
      <c r="V29" s="30"/>
      <c r="W29" s="30"/>
    </row>
    <row r="30" spans="1:23">
      <c r="A30" s="3049" t="s">
        <v>11</v>
      </c>
      <c r="B30" s="3793" t="s">
        <v>13</v>
      </c>
      <c r="C30" s="3274" t="s">
        <v>11</v>
      </c>
      <c r="D30" s="3276" t="s">
        <v>1131</v>
      </c>
      <c r="E30" s="3795" t="s">
        <v>1122</v>
      </c>
      <c r="F30" s="4300" t="s">
        <v>1116</v>
      </c>
      <c r="G30" s="4335" t="s">
        <v>36</v>
      </c>
      <c r="H30" s="4317">
        <v>0</v>
      </c>
      <c r="I30" s="4319">
        <v>0</v>
      </c>
      <c r="J30" s="4319"/>
      <c r="K30" s="4321">
        <v>0</v>
      </c>
      <c r="L30" s="2430"/>
      <c r="M30" s="2430"/>
      <c r="N30" s="3265" t="s">
        <v>1132</v>
      </c>
      <c r="O30" s="4327">
        <v>0</v>
      </c>
      <c r="P30" s="4327">
        <v>0</v>
      </c>
      <c r="Q30" s="4329">
        <v>0</v>
      </c>
      <c r="R30" s="30"/>
      <c r="S30" s="30"/>
      <c r="T30" s="30"/>
      <c r="U30" s="30"/>
      <c r="V30" s="30"/>
      <c r="W30" s="30"/>
    </row>
    <row r="31" spans="1:23">
      <c r="A31" s="4291"/>
      <c r="B31" s="3794"/>
      <c r="C31" s="3244"/>
      <c r="D31" s="3277"/>
      <c r="E31" s="3088"/>
      <c r="F31" s="4316"/>
      <c r="G31" s="4336"/>
      <c r="H31" s="4318"/>
      <c r="I31" s="4320"/>
      <c r="J31" s="4320"/>
      <c r="K31" s="4322"/>
      <c r="L31" s="1618">
        <v>0</v>
      </c>
      <c r="M31" s="1618">
        <v>0</v>
      </c>
      <c r="N31" s="4337"/>
      <c r="O31" s="4328"/>
      <c r="P31" s="4328"/>
      <c r="Q31" s="4330"/>
      <c r="R31" s="30"/>
      <c r="S31" s="30"/>
      <c r="T31" s="30"/>
      <c r="U31" s="30"/>
      <c r="V31" s="30"/>
      <c r="W31" s="30"/>
    </row>
    <row r="32" spans="1:23" ht="26.25" thickBot="1">
      <c r="A32" s="682"/>
      <c r="B32" s="1899"/>
      <c r="C32" s="3275"/>
      <c r="D32" s="4302"/>
      <c r="E32" s="3088"/>
      <c r="F32" s="4316"/>
      <c r="G32" s="924" t="s">
        <v>12</v>
      </c>
      <c r="H32" s="1138">
        <f t="shared" ref="H32:M32" si="6">H30+H31</f>
        <v>0</v>
      </c>
      <c r="I32" s="1138">
        <f t="shared" si="6"/>
        <v>0</v>
      </c>
      <c r="J32" s="1138">
        <f t="shared" si="6"/>
        <v>0</v>
      </c>
      <c r="K32" s="1139">
        <f t="shared" si="6"/>
        <v>0</v>
      </c>
      <c r="L32" s="1140">
        <f t="shared" si="6"/>
        <v>0</v>
      </c>
      <c r="M32" s="1140">
        <f t="shared" si="6"/>
        <v>0</v>
      </c>
      <c r="N32" s="2441" t="s">
        <v>1133</v>
      </c>
      <c r="O32" s="2433">
        <v>0</v>
      </c>
      <c r="P32" s="2433">
        <v>0</v>
      </c>
      <c r="Q32" s="2434">
        <v>0</v>
      </c>
      <c r="R32" s="30"/>
      <c r="S32" s="30"/>
      <c r="T32" s="30"/>
      <c r="U32" s="30"/>
      <c r="V32" s="30"/>
      <c r="W32" s="30"/>
    </row>
    <row r="33" spans="1:23">
      <c r="A33" s="3049" t="s">
        <v>11</v>
      </c>
      <c r="B33" s="1897" t="s">
        <v>13</v>
      </c>
      <c r="C33" s="3274" t="s">
        <v>13</v>
      </c>
      <c r="D33" s="3864" t="s">
        <v>1134</v>
      </c>
      <c r="E33" s="3634" t="s">
        <v>1135</v>
      </c>
      <c r="F33" s="4331" t="s">
        <v>1136</v>
      </c>
      <c r="G33" s="4333" t="s">
        <v>1137</v>
      </c>
      <c r="H33" s="4317">
        <v>56.9</v>
      </c>
      <c r="I33" s="4319">
        <v>56.9</v>
      </c>
      <c r="J33" s="4319"/>
      <c r="K33" s="4321">
        <v>0</v>
      </c>
      <c r="L33" s="4343">
        <v>80</v>
      </c>
      <c r="M33" s="4343">
        <v>90</v>
      </c>
      <c r="N33" s="3265" t="s">
        <v>1138</v>
      </c>
      <c r="O33" s="4327">
        <v>40</v>
      </c>
      <c r="P33" s="4327">
        <v>55</v>
      </c>
      <c r="Q33" s="4329">
        <v>65</v>
      </c>
      <c r="R33" s="30"/>
      <c r="S33" s="30"/>
      <c r="T33" s="30"/>
      <c r="U33" s="30"/>
      <c r="V33" s="30"/>
      <c r="W33" s="30"/>
    </row>
    <row r="34" spans="1:23">
      <c r="A34" s="3060"/>
      <c r="B34" s="1898"/>
      <c r="C34" s="3244"/>
      <c r="D34" s="3277"/>
      <c r="E34" s="3635"/>
      <c r="F34" s="4332"/>
      <c r="G34" s="4334"/>
      <c r="H34" s="4318"/>
      <c r="I34" s="4320"/>
      <c r="J34" s="4320"/>
      <c r="K34" s="4322"/>
      <c r="L34" s="4344"/>
      <c r="M34" s="4344"/>
      <c r="N34" s="4345"/>
      <c r="O34" s="4338"/>
      <c r="P34" s="4338"/>
      <c r="Q34" s="4340"/>
      <c r="R34" s="30"/>
      <c r="S34" s="30"/>
      <c r="T34" s="30"/>
      <c r="U34" s="30"/>
      <c r="V34" s="30"/>
      <c r="W34" s="30"/>
    </row>
    <row r="35" spans="1:23" ht="13.5" thickBot="1">
      <c r="A35" s="4291"/>
      <c r="B35" s="1899"/>
      <c r="C35" s="3275"/>
      <c r="D35" s="4302"/>
      <c r="E35" s="1894"/>
      <c r="F35" s="338"/>
      <c r="G35" s="924" t="s">
        <v>12</v>
      </c>
      <c r="H35" s="1138">
        <f t="shared" ref="H35:M35" si="7">H33+H34</f>
        <v>56.9</v>
      </c>
      <c r="I35" s="1138">
        <f t="shared" si="7"/>
        <v>56.9</v>
      </c>
      <c r="J35" s="1138">
        <f t="shared" si="7"/>
        <v>0</v>
      </c>
      <c r="K35" s="1139">
        <f t="shared" si="7"/>
        <v>0</v>
      </c>
      <c r="L35" s="1140">
        <f t="shared" si="7"/>
        <v>80</v>
      </c>
      <c r="M35" s="1140">
        <f t="shared" si="7"/>
        <v>90</v>
      </c>
      <c r="N35" s="4346"/>
      <c r="O35" s="4339"/>
      <c r="P35" s="4339"/>
      <c r="Q35" s="4341"/>
      <c r="R35" s="30"/>
      <c r="S35" s="30"/>
      <c r="T35" s="30"/>
      <c r="U35" s="30"/>
      <c r="V35" s="30"/>
      <c r="W35" s="30"/>
    </row>
    <row r="36" spans="1:23" ht="13.5" thickBot="1">
      <c r="A36" s="587" t="s">
        <v>11</v>
      </c>
      <c r="B36" s="35" t="s">
        <v>13</v>
      </c>
      <c r="C36" s="3796" t="s">
        <v>14</v>
      </c>
      <c r="D36" s="3797"/>
      <c r="E36" s="3797"/>
      <c r="F36" s="3797"/>
      <c r="G36" s="3586"/>
      <c r="H36" s="2440">
        <f t="shared" ref="H36:M36" si="8">H32+H35</f>
        <v>56.9</v>
      </c>
      <c r="I36" s="2440">
        <f t="shared" si="8"/>
        <v>56.9</v>
      </c>
      <c r="J36" s="2440">
        <f t="shared" si="8"/>
        <v>0</v>
      </c>
      <c r="K36" s="2442">
        <f t="shared" si="8"/>
        <v>0</v>
      </c>
      <c r="L36" s="1291">
        <f t="shared" si="8"/>
        <v>80</v>
      </c>
      <c r="M36" s="1291">
        <f t="shared" si="8"/>
        <v>90</v>
      </c>
      <c r="N36" s="927"/>
      <c r="O36" s="36"/>
      <c r="P36" s="36"/>
      <c r="Q36" s="928"/>
      <c r="R36" s="30"/>
      <c r="S36" s="30"/>
      <c r="T36" s="30"/>
      <c r="U36" s="30"/>
      <c r="V36" s="30"/>
      <c r="W36" s="30"/>
    </row>
    <row r="37" spans="1:23" ht="13.5" thickBot="1">
      <c r="A37" s="587" t="s">
        <v>11</v>
      </c>
      <c r="B37" s="33" t="s">
        <v>34</v>
      </c>
      <c r="C37" s="3626" t="s">
        <v>1139</v>
      </c>
      <c r="D37" s="3627"/>
      <c r="E37" s="3627"/>
      <c r="F37" s="3627"/>
      <c r="G37" s="3627"/>
      <c r="H37" s="3627"/>
      <c r="I37" s="3627"/>
      <c r="J37" s="3627"/>
      <c r="K37" s="3627"/>
      <c r="L37" s="3627"/>
      <c r="M37" s="3627"/>
      <c r="N37" s="3627"/>
      <c r="O37" s="3627"/>
      <c r="P37" s="3627"/>
      <c r="Q37" s="3628"/>
      <c r="R37" s="30"/>
      <c r="S37" s="30"/>
      <c r="T37" s="30"/>
      <c r="U37" s="30"/>
      <c r="V37" s="30"/>
      <c r="W37" s="30"/>
    </row>
    <row r="38" spans="1:23">
      <c r="A38" s="3704" t="s">
        <v>11</v>
      </c>
      <c r="B38" s="3707" t="s">
        <v>34</v>
      </c>
      <c r="C38" s="3274" t="s">
        <v>11</v>
      </c>
      <c r="D38" s="3276" t="s">
        <v>1140</v>
      </c>
      <c r="E38" s="3795" t="s">
        <v>1122</v>
      </c>
      <c r="F38" s="3726" t="s">
        <v>1116</v>
      </c>
      <c r="G38" s="1607" t="s">
        <v>36</v>
      </c>
      <c r="H38" s="2428">
        <v>0</v>
      </c>
      <c r="I38" s="2429">
        <v>0</v>
      </c>
      <c r="J38" s="2429">
        <v>0</v>
      </c>
      <c r="K38" s="2429">
        <v>0</v>
      </c>
      <c r="L38" s="2443">
        <v>0</v>
      </c>
      <c r="M38" s="2430">
        <v>0</v>
      </c>
      <c r="N38" s="4347" t="s">
        <v>1141</v>
      </c>
      <c r="O38" s="4327">
        <v>0</v>
      </c>
      <c r="P38" s="4327">
        <v>0</v>
      </c>
      <c r="Q38" s="4329">
        <v>0</v>
      </c>
      <c r="R38" s="30"/>
      <c r="S38" s="30"/>
      <c r="T38" s="30"/>
      <c r="U38" s="30"/>
      <c r="V38" s="30"/>
      <c r="W38" s="30"/>
    </row>
    <row r="39" spans="1:23">
      <c r="A39" s="3705"/>
      <c r="B39" s="3084"/>
      <c r="C39" s="3244"/>
      <c r="D39" s="3277"/>
      <c r="E39" s="3087"/>
      <c r="F39" s="3088"/>
      <c r="G39" s="1615"/>
      <c r="H39" s="2444"/>
      <c r="I39" s="1642"/>
      <c r="J39" s="1642"/>
      <c r="K39" s="1642"/>
      <c r="L39" s="1643"/>
      <c r="M39" s="1618"/>
      <c r="N39" s="4348"/>
      <c r="O39" s="4338"/>
      <c r="P39" s="4338"/>
      <c r="Q39" s="4340"/>
      <c r="R39" s="30"/>
      <c r="S39" s="30"/>
      <c r="T39" s="30"/>
      <c r="U39" s="30"/>
      <c r="V39" s="30"/>
      <c r="W39" s="30"/>
    </row>
    <row r="40" spans="1:23" ht="13.5" thickBot="1">
      <c r="A40" s="682"/>
      <c r="B40" s="1899"/>
      <c r="C40" s="3275"/>
      <c r="D40" s="1902"/>
      <c r="E40" s="4342"/>
      <c r="F40" s="3727"/>
      <c r="G40" s="924" t="s">
        <v>12</v>
      </c>
      <c r="H40" s="1138">
        <f t="shared" ref="H40:M40" si="9">H38+H39</f>
        <v>0</v>
      </c>
      <c r="I40" s="1138">
        <f t="shared" si="9"/>
        <v>0</v>
      </c>
      <c r="J40" s="1138">
        <f t="shared" si="9"/>
        <v>0</v>
      </c>
      <c r="K40" s="1138">
        <f t="shared" si="9"/>
        <v>0</v>
      </c>
      <c r="L40" s="1139">
        <f t="shared" si="9"/>
        <v>0</v>
      </c>
      <c r="M40" s="1140">
        <f t="shared" si="9"/>
        <v>0</v>
      </c>
      <c r="N40" s="2445"/>
      <c r="O40" s="2433"/>
      <c r="P40" s="2433"/>
      <c r="Q40" s="2434"/>
      <c r="R40" s="30"/>
      <c r="S40" s="30"/>
      <c r="T40" s="30"/>
      <c r="U40" s="30"/>
      <c r="V40" s="30"/>
      <c r="W40" s="30"/>
    </row>
    <row r="41" spans="1:23">
      <c r="A41" s="3704" t="s">
        <v>11</v>
      </c>
      <c r="B41" s="3707" t="s">
        <v>34</v>
      </c>
      <c r="C41" s="3274" t="s">
        <v>13</v>
      </c>
      <c r="D41" s="3276" t="s">
        <v>1142</v>
      </c>
      <c r="E41" s="3795" t="s">
        <v>1122</v>
      </c>
      <c r="F41" s="3726" t="s">
        <v>1116</v>
      </c>
      <c r="G41" s="1607" t="s">
        <v>36</v>
      </c>
      <c r="H41" s="2428">
        <v>0</v>
      </c>
      <c r="I41" s="2429">
        <v>0</v>
      </c>
      <c r="J41" s="2429">
        <v>0</v>
      </c>
      <c r="K41" s="2429">
        <v>0</v>
      </c>
      <c r="L41" s="2443">
        <v>0</v>
      </c>
      <c r="M41" s="2430">
        <v>0</v>
      </c>
      <c r="N41" s="4347" t="s">
        <v>1143</v>
      </c>
      <c r="O41" s="4327">
        <v>0</v>
      </c>
      <c r="P41" s="4327">
        <v>0</v>
      </c>
      <c r="Q41" s="4329">
        <v>0</v>
      </c>
      <c r="R41" s="30"/>
      <c r="S41" s="30"/>
      <c r="T41" s="30"/>
      <c r="U41" s="30"/>
      <c r="V41" s="30"/>
      <c r="W41" s="30"/>
    </row>
    <row r="42" spans="1:23">
      <c r="A42" s="3705"/>
      <c r="B42" s="3084"/>
      <c r="C42" s="3244"/>
      <c r="D42" s="3277"/>
      <c r="E42" s="3087"/>
      <c r="F42" s="3088"/>
      <c r="G42" s="1615"/>
      <c r="H42" s="2444"/>
      <c r="I42" s="1642"/>
      <c r="J42" s="1642"/>
      <c r="K42" s="1642"/>
      <c r="L42" s="1643"/>
      <c r="M42" s="1618"/>
      <c r="N42" s="4356"/>
      <c r="O42" s="4328"/>
      <c r="P42" s="4328"/>
      <c r="Q42" s="4330"/>
      <c r="R42" s="30"/>
      <c r="S42" s="30"/>
      <c r="T42" s="30"/>
      <c r="U42" s="30"/>
      <c r="V42" s="30"/>
      <c r="W42" s="30"/>
    </row>
    <row r="43" spans="1:23" ht="13.5" thickBot="1">
      <c r="A43" s="682"/>
      <c r="B43" s="1899"/>
      <c r="C43" s="3275"/>
      <c r="D43" s="3278"/>
      <c r="E43" s="4342"/>
      <c r="F43" s="3727"/>
      <c r="G43" s="924" t="s">
        <v>12</v>
      </c>
      <c r="H43" s="1138">
        <f>H41+H42</f>
        <v>0</v>
      </c>
      <c r="I43" s="1138">
        <f>I41+I42</f>
        <v>0</v>
      </c>
      <c r="J43" s="1138">
        <f>J41+J42</f>
        <v>0</v>
      </c>
      <c r="K43" s="1138">
        <f>K41+K42</f>
        <v>0</v>
      </c>
      <c r="L43" s="1139">
        <v>0</v>
      </c>
      <c r="M43" s="1140">
        <f>M41+M42</f>
        <v>0</v>
      </c>
      <c r="N43" s="1896"/>
      <c r="O43" s="1891"/>
      <c r="P43" s="1891"/>
      <c r="Q43" s="1892"/>
      <c r="R43" s="30"/>
      <c r="S43" s="30"/>
      <c r="T43" s="30"/>
      <c r="U43" s="30"/>
      <c r="V43" s="30"/>
      <c r="W43" s="30"/>
    </row>
    <row r="44" spans="1:23" ht="13.5" thickBot="1">
      <c r="A44" s="587" t="s">
        <v>11</v>
      </c>
      <c r="B44" s="35" t="s">
        <v>34</v>
      </c>
      <c r="C44" s="3665" t="s">
        <v>14</v>
      </c>
      <c r="D44" s="3587"/>
      <c r="E44" s="3587"/>
      <c r="F44" s="3587"/>
      <c r="G44" s="4357"/>
      <c r="H44" s="2440">
        <f t="shared" ref="H44:M44" si="10">H43+H40</f>
        <v>0</v>
      </c>
      <c r="I44" s="2440">
        <f t="shared" si="10"/>
        <v>0</v>
      </c>
      <c r="J44" s="2440">
        <f t="shared" si="10"/>
        <v>0</v>
      </c>
      <c r="K44" s="2440">
        <f t="shared" si="10"/>
        <v>0</v>
      </c>
      <c r="L44" s="2442">
        <f t="shared" si="10"/>
        <v>0</v>
      </c>
      <c r="M44" s="1291">
        <f t="shared" si="10"/>
        <v>0</v>
      </c>
      <c r="N44" s="927"/>
      <c r="O44" s="36"/>
      <c r="P44" s="36"/>
      <c r="Q44" s="928"/>
      <c r="R44" s="30"/>
      <c r="S44" s="30"/>
      <c r="T44" s="30"/>
      <c r="U44" s="30"/>
      <c r="V44" s="30"/>
      <c r="W44" s="30"/>
    </row>
    <row r="45" spans="1:23" ht="13.5" thickBot="1">
      <c r="A45" s="37" t="s">
        <v>11</v>
      </c>
      <c r="B45" s="3588" t="s">
        <v>56</v>
      </c>
      <c r="C45" s="3589"/>
      <c r="D45" s="3589"/>
      <c r="E45" s="3589"/>
      <c r="F45" s="3589"/>
      <c r="G45" s="4243"/>
      <c r="H45" s="1322">
        <f>H28+H36</f>
        <v>3537.68</v>
      </c>
      <c r="I45" s="1322">
        <f t="shared" ref="I45:M45" si="11">I28+I36</f>
        <v>3479.08</v>
      </c>
      <c r="J45" s="1323">
        <f t="shared" si="11"/>
        <v>1704.6</v>
      </c>
      <c r="K45" s="1323">
        <f t="shared" si="11"/>
        <v>58.6</v>
      </c>
      <c r="L45" s="1323">
        <f t="shared" si="11"/>
        <v>3687</v>
      </c>
      <c r="M45" s="1323">
        <f t="shared" si="11"/>
        <v>3815</v>
      </c>
      <c r="N45" s="1324"/>
      <c r="O45" s="1324"/>
      <c r="P45" s="1324"/>
      <c r="Q45" s="1325"/>
      <c r="R45" s="331"/>
      <c r="S45" s="331"/>
      <c r="T45" s="331"/>
      <c r="U45" s="331"/>
      <c r="V45" s="331"/>
      <c r="W45" s="331"/>
    </row>
    <row r="46" spans="1:23" ht="13.5" thickBot="1">
      <c r="A46" s="37"/>
      <c r="B46" s="35"/>
      <c r="C46" s="862"/>
      <c r="D46" s="1890"/>
      <c r="E46" s="1890"/>
      <c r="F46" s="3429" t="s">
        <v>243</v>
      </c>
      <c r="G46" s="3430"/>
      <c r="H46" s="863">
        <f>I46+K46</f>
        <v>20.68</v>
      </c>
      <c r="I46" s="863">
        <f>I14*1</f>
        <v>20.68</v>
      </c>
      <c r="J46" s="2446"/>
      <c r="K46" s="2446"/>
      <c r="L46" s="2446"/>
      <c r="M46" s="2446"/>
      <c r="N46" s="2447"/>
      <c r="O46" s="2448"/>
      <c r="P46" s="2448"/>
      <c r="Q46" s="2449"/>
      <c r="R46" s="331"/>
      <c r="S46" s="331"/>
      <c r="T46" s="331"/>
      <c r="U46" s="331"/>
      <c r="V46" s="331"/>
      <c r="W46" s="331"/>
    </row>
    <row r="47" spans="1:23" ht="13.5" thickBot="1">
      <c r="A47" s="154" t="s">
        <v>11</v>
      </c>
      <c r="B47" s="3422" t="s">
        <v>245</v>
      </c>
      <c r="C47" s="3423"/>
      <c r="D47" s="3423"/>
      <c r="E47" s="3423"/>
      <c r="F47" s="3423"/>
      <c r="G47" s="4349"/>
      <c r="H47" s="867">
        <f>H48-H46</f>
        <v>3517</v>
      </c>
      <c r="I47" s="867">
        <f t="shared" ref="I47:M47" si="12">I48-I46</f>
        <v>3458.4</v>
      </c>
      <c r="J47" s="2450">
        <f t="shared" si="12"/>
        <v>1704.6</v>
      </c>
      <c r="K47" s="2450">
        <f t="shared" si="12"/>
        <v>58.6</v>
      </c>
      <c r="L47" s="2450">
        <f t="shared" si="12"/>
        <v>3687</v>
      </c>
      <c r="M47" s="2450">
        <f t="shared" si="12"/>
        <v>3815</v>
      </c>
      <c r="N47" s="4350"/>
      <c r="O47" s="4351"/>
      <c r="P47" s="4351"/>
      <c r="Q47" s="4352"/>
      <c r="R47" s="331"/>
      <c r="S47" s="331"/>
      <c r="T47" s="331"/>
      <c r="U47" s="331"/>
      <c r="V47" s="331"/>
      <c r="W47" s="331"/>
    </row>
    <row r="48" spans="1:23" ht="13.5" thickBot="1">
      <c r="A48" s="10" t="s">
        <v>11</v>
      </c>
      <c r="B48" s="3909" t="s">
        <v>15</v>
      </c>
      <c r="C48" s="3575"/>
      <c r="D48" s="3575"/>
      <c r="E48" s="3575"/>
      <c r="F48" s="3575"/>
      <c r="G48" s="3575"/>
      <c r="H48" s="2451">
        <f>H45</f>
        <v>3537.68</v>
      </c>
      <c r="I48" s="2451">
        <f t="shared" ref="I48:M48" si="13">I45</f>
        <v>3479.08</v>
      </c>
      <c r="J48" s="2452">
        <f t="shared" si="13"/>
        <v>1704.6</v>
      </c>
      <c r="K48" s="2452">
        <f t="shared" si="13"/>
        <v>58.6</v>
      </c>
      <c r="L48" s="2452">
        <f t="shared" si="13"/>
        <v>3687</v>
      </c>
      <c r="M48" s="2452">
        <f t="shared" si="13"/>
        <v>3815</v>
      </c>
      <c r="N48" s="4353"/>
      <c r="O48" s="4354"/>
      <c r="P48" s="4354"/>
      <c r="Q48" s="4355"/>
      <c r="R48" s="331"/>
      <c r="S48" s="331"/>
      <c r="T48" s="331"/>
      <c r="U48" s="331"/>
      <c r="V48" s="331"/>
      <c r="W48" s="331"/>
    </row>
    <row r="49" spans="1:23">
      <c r="A49" s="1871"/>
      <c r="B49" s="104"/>
      <c r="C49" s="104"/>
      <c r="D49" s="104"/>
      <c r="E49" s="104"/>
      <c r="F49" s="38"/>
      <c r="G49" s="38"/>
      <c r="H49" s="38"/>
      <c r="I49" s="38"/>
      <c r="J49" s="38"/>
      <c r="K49" s="38"/>
      <c r="L49" s="38"/>
      <c r="M49" s="38"/>
      <c r="N49" s="28"/>
      <c r="O49" s="28"/>
      <c r="P49" s="28"/>
      <c r="Q49" s="28"/>
      <c r="R49" s="331"/>
      <c r="S49" s="331"/>
      <c r="T49" s="331"/>
      <c r="U49" s="331"/>
      <c r="V49" s="331"/>
      <c r="W49" s="331"/>
    </row>
    <row r="50" spans="1:23">
      <c r="A50" s="1871"/>
      <c r="B50" s="104"/>
      <c r="C50" s="104"/>
      <c r="D50" s="104"/>
      <c r="E50" s="104"/>
      <c r="F50" s="38"/>
      <c r="G50" s="38"/>
      <c r="H50" s="38"/>
      <c r="I50" s="38"/>
      <c r="J50" s="38"/>
      <c r="K50" s="38"/>
      <c r="L50" s="38"/>
      <c r="M50" s="38"/>
      <c r="N50" s="28"/>
      <c r="O50" s="28"/>
      <c r="P50" s="28"/>
      <c r="Q50" s="28"/>
      <c r="R50" s="331"/>
      <c r="S50" s="331"/>
      <c r="T50" s="331"/>
      <c r="U50" s="331"/>
      <c r="V50" s="331"/>
      <c r="W50" s="331"/>
    </row>
    <row r="51" spans="1:23">
      <c r="A51" s="1871"/>
      <c r="B51" s="104"/>
      <c r="C51" s="104"/>
      <c r="D51" s="104"/>
      <c r="E51" s="104"/>
      <c r="F51" s="38"/>
      <c r="G51" s="38"/>
      <c r="H51" s="38"/>
      <c r="I51" s="38"/>
      <c r="J51" s="38"/>
      <c r="K51" s="38"/>
      <c r="L51" s="38"/>
      <c r="M51" s="38"/>
      <c r="N51" s="28"/>
      <c r="O51" s="28"/>
      <c r="P51" s="28"/>
      <c r="Q51" s="28"/>
      <c r="R51" s="30"/>
      <c r="S51" s="30"/>
      <c r="T51" s="30"/>
      <c r="U51" s="30"/>
      <c r="V51" s="30"/>
      <c r="W51" s="30"/>
    </row>
    <row r="52" spans="1:23" ht="13.5" thickBot="1">
      <c r="A52" s="1871"/>
      <c r="B52" s="104"/>
      <c r="C52" s="104"/>
      <c r="D52" s="104"/>
      <c r="E52" s="3576" t="s">
        <v>16</v>
      </c>
      <c r="F52" s="3873"/>
      <c r="G52" s="3873"/>
      <c r="H52" s="3873"/>
      <c r="I52" s="3873"/>
      <c r="J52" s="3873"/>
      <c r="K52" s="3873"/>
      <c r="L52" s="3873"/>
      <c r="M52" s="1900"/>
      <c r="N52" s="28"/>
      <c r="O52" s="28"/>
      <c r="P52" s="28"/>
      <c r="Q52" s="28"/>
      <c r="R52" s="30"/>
      <c r="S52" s="30"/>
      <c r="T52" s="30"/>
      <c r="U52" s="30"/>
      <c r="V52" s="30"/>
      <c r="W52" s="30"/>
    </row>
    <row r="53" spans="1:23" ht="38.450000000000003" customHeight="1" thickBot="1">
      <c r="A53" s="1871"/>
      <c r="B53" s="30"/>
      <c r="C53" s="4367" t="s">
        <v>17</v>
      </c>
      <c r="D53" s="4368"/>
      <c r="E53" s="4368"/>
      <c r="F53" s="4368"/>
      <c r="G53" s="4369"/>
      <c r="H53" s="4370" t="s">
        <v>215</v>
      </c>
      <c r="I53" s="4371"/>
      <c r="J53" s="4371"/>
      <c r="K53" s="4372"/>
      <c r="L53" s="30"/>
      <c r="M53" s="30"/>
      <c r="N53" s="30"/>
      <c r="O53" s="41"/>
      <c r="P53" s="30"/>
      <c r="Q53" s="30"/>
      <c r="R53" s="30"/>
      <c r="S53" s="30"/>
      <c r="T53" s="30"/>
      <c r="U53" s="30"/>
      <c r="V53" s="30"/>
      <c r="W53" s="30"/>
    </row>
    <row r="54" spans="1:23" ht="13.5" thickBot="1">
      <c r="A54" s="1871"/>
      <c r="B54" s="30"/>
      <c r="C54" s="4373" t="s">
        <v>18</v>
      </c>
      <c r="D54" s="4374"/>
      <c r="E54" s="4374"/>
      <c r="F54" s="4374"/>
      <c r="G54" s="4375"/>
      <c r="H54" s="3554">
        <f>SUM(H55:K61)</f>
        <v>3537.68</v>
      </c>
      <c r="I54" s="3555"/>
      <c r="J54" s="3555"/>
      <c r="K54" s="3556"/>
      <c r="L54" s="30"/>
      <c r="M54" s="30"/>
      <c r="N54" s="30"/>
      <c r="O54" s="41"/>
      <c r="P54" s="30"/>
      <c r="Q54" s="30"/>
      <c r="R54" s="30"/>
      <c r="S54" s="30"/>
      <c r="T54" s="30"/>
      <c r="U54" s="30"/>
      <c r="V54" s="30"/>
      <c r="W54" s="30"/>
    </row>
    <row r="55" spans="1:23">
      <c r="A55" s="1871"/>
      <c r="B55" s="30"/>
      <c r="C55" s="4376" t="s">
        <v>57</v>
      </c>
      <c r="D55" s="4377"/>
      <c r="E55" s="4377"/>
      <c r="F55" s="4377"/>
      <c r="G55" s="4378"/>
      <c r="H55" s="4379">
        <v>3377</v>
      </c>
      <c r="I55" s="4380"/>
      <c r="J55" s="4380"/>
      <c r="K55" s="4381"/>
      <c r="L55" s="30"/>
      <c r="M55" s="30"/>
      <c r="N55" s="2453"/>
      <c r="O55" s="41"/>
      <c r="P55" s="30"/>
      <c r="Q55" s="30"/>
      <c r="R55" s="30"/>
      <c r="S55" s="30"/>
      <c r="T55" s="30"/>
      <c r="U55" s="30"/>
      <c r="V55" s="30"/>
      <c r="W55" s="30"/>
    </row>
    <row r="56" spans="1:23">
      <c r="A56" s="1871"/>
      <c r="B56" s="30"/>
      <c r="C56" s="4358" t="s">
        <v>58</v>
      </c>
      <c r="D56" s="4359"/>
      <c r="E56" s="4359"/>
      <c r="F56" s="4359"/>
      <c r="G56" s="4360"/>
      <c r="H56" s="4361"/>
      <c r="I56" s="4362"/>
      <c r="J56" s="4362"/>
      <c r="K56" s="4363"/>
      <c r="L56" s="30"/>
      <c r="M56" s="30"/>
      <c r="N56" s="30"/>
      <c r="O56" s="41"/>
      <c r="P56" s="30"/>
      <c r="Q56" s="30"/>
      <c r="R56" s="30"/>
      <c r="S56" s="30"/>
      <c r="T56" s="30"/>
      <c r="U56" s="30"/>
      <c r="V56" s="30"/>
      <c r="W56" s="30"/>
    </row>
    <row r="57" spans="1:23">
      <c r="A57" s="1871"/>
      <c r="B57" s="30"/>
      <c r="C57" s="4364" t="s">
        <v>1144</v>
      </c>
      <c r="D57" s="4365"/>
      <c r="E57" s="4365"/>
      <c r="F57" s="4365"/>
      <c r="G57" s="4366"/>
      <c r="H57" s="4361">
        <v>140</v>
      </c>
      <c r="I57" s="4362"/>
      <c r="J57" s="4362"/>
      <c r="K57" s="4363"/>
      <c r="L57" s="30"/>
      <c r="M57" s="30"/>
      <c r="N57" s="30"/>
      <c r="O57" s="41"/>
      <c r="P57" s="30"/>
      <c r="Q57" s="30"/>
      <c r="R57" s="30"/>
      <c r="S57" s="30"/>
      <c r="T57" s="30"/>
      <c r="U57" s="30"/>
      <c r="V57" s="30"/>
      <c r="W57" s="30"/>
    </row>
    <row r="58" spans="1:23">
      <c r="A58" s="1871"/>
      <c r="B58" s="30"/>
      <c r="C58" s="4364" t="s">
        <v>65</v>
      </c>
      <c r="D58" s="4365"/>
      <c r="E58" s="4365"/>
      <c r="F58" s="4365"/>
      <c r="G58" s="4366"/>
      <c r="H58" s="4361">
        <v>0</v>
      </c>
      <c r="I58" s="4362"/>
      <c r="J58" s="4362"/>
      <c r="K58" s="4363"/>
      <c r="L58" s="30"/>
      <c r="M58" s="30"/>
      <c r="N58" s="30"/>
      <c r="O58" s="41"/>
      <c r="P58" s="30"/>
      <c r="Q58" s="30"/>
      <c r="R58" s="30"/>
      <c r="S58" s="30"/>
      <c r="T58" s="30"/>
      <c r="U58" s="30"/>
      <c r="V58" s="30"/>
      <c r="W58" s="30"/>
    </row>
    <row r="59" spans="1:23">
      <c r="A59" s="1871"/>
      <c r="B59" s="30"/>
      <c r="C59" s="4358" t="s">
        <v>693</v>
      </c>
      <c r="D59" s="4359"/>
      <c r="E59" s="4359"/>
      <c r="F59" s="4359"/>
      <c r="G59" s="4360"/>
      <c r="H59" s="4361">
        <v>0</v>
      </c>
      <c r="I59" s="4362"/>
      <c r="J59" s="4362"/>
      <c r="K59" s="4363"/>
      <c r="L59" s="30"/>
      <c r="M59" s="30"/>
      <c r="N59" s="30"/>
      <c r="O59" s="41"/>
      <c r="P59" s="30"/>
      <c r="Q59" s="30"/>
      <c r="R59" s="1871"/>
      <c r="S59" s="1871"/>
      <c r="T59" s="1871"/>
      <c r="U59" s="1871"/>
      <c r="V59" s="1871"/>
      <c r="W59" s="1871"/>
    </row>
    <row r="60" spans="1:23">
      <c r="A60" s="1871"/>
      <c r="B60" s="30"/>
      <c r="C60" s="4358" t="s">
        <v>59</v>
      </c>
      <c r="D60" s="4391"/>
      <c r="E60" s="4391"/>
      <c r="F60" s="4391"/>
      <c r="G60" s="4392"/>
      <c r="H60" s="4361"/>
      <c r="I60" s="3379"/>
      <c r="J60" s="3379"/>
      <c r="K60" s="3380"/>
      <c r="L60" s="30"/>
      <c r="M60" s="30"/>
      <c r="N60" s="30"/>
      <c r="O60" s="41"/>
      <c r="P60" s="30"/>
      <c r="Q60" s="30"/>
      <c r="R60" s="1871"/>
      <c r="S60" s="1871"/>
      <c r="T60" s="1871"/>
      <c r="U60" s="1871"/>
      <c r="V60" s="1871"/>
      <c r="W60" s="1871"/>
    </row>
    <row r="61" spans="1:23" ht="13.5" thickBot="1">
      <c r="A61" s="1871"/>
      <c r="B61" s="30"/>
      <c r="C61" s="4393" t="s">
        <v>377</v>
      </c>
      <c r="D61" s="4394"/>
      <c r="E61" s="4394"/>
      <c r="F61" s="4394"/>
      <c r="G61" s="4395"/>
      <c r="H61" s="4396">
        <v>20.68</v>
      </c>
      <c r="I61" s="4397"/>
      <c r="J61" s="4397"/>
      <c r="K61" s="4398"/>
      <c r="L61" s="30"/>
      <c r="M61" s="30"/>
      <c r="N61" s="30"/>
      <c r="O61" s="41"/>
      <c r="P61" s="30"/>
      <c r="Q61" s="30"/>
      <c r="R61" s="1871"/>
      <c r="S61" s="1871"/>
      <c r="T61" s="1871"/>
      <c r="U61" s="1871"/>
      <c r="V61" s="1871"/>
      <c r="W61" s="1871"/>
    </row>
    <row r="62" spans="1:23" ht="13.5" thickBot="1">
      <c r="A62" s="1871"/>
      <c r="B62" s="30"/>
      <c r="C62" s="4373" t="s">
        <v>19</v>
      </c>
      <c r="D62" s="4374"/>
      <c r="E62" s="4374"/>
      <c r="F62" s="4374"/>
      <c r="G62" s="4375"/>
      <c r="H62" s="4382">
        <f>H63*1</f>
        <v>0</v>
      </c>
      <c r="I62" s="4383"/>
      <c r="J62" s="4383"/>
      <c r="K62" s="4384"/>
      <c r="L62" s="30"/>
      <c r="M62" s="30"/>
      <c r="N62" s="30"/>
      <c r="O62" s="41"/>
      <c r="P62" s="30"/>
      <c r="Q62" s="30"/>
      <c r="R62" s="1871"/>
      <c r="S62" s="1871"/>
      <c r="T62" s="1871"/>
      <c r="U62" s="1871"/>
      <c r="V62" s="1871"/>
      <c r="W62" s="1871"/>
    </row>
    <row r="63" spans="1:23" ht="13.5" thickBot="1">
      <c r="A63" s="1871"/>
      <c r="B63" s="30"/>
      <c r="C63" s="4364" t="s">
        <v>61</v>
      </c>
      <c r="D63" s="4365"/>
      <c r="E63" s="4365"/>
      <c r="F63" s="4365"/>
      <c r="G63" s="4385"/>
      <c r="H63" s="4362">
        <v>0</v>
      </c>
      <c r="I63" s="4362"/>
      <c r="J63" s="4362"/>
      <c r="K63" s="4363"/>
      <c r="L63" s="30"/>
      <c r="M63" s="30"/>
      <c r="N63" s="30"/>
      <c r="O63" s="41"/>
      <c r="P63" s="30"/>
      <c r="Q63" s="30"/>
      <c r="R63" s="1871"/>
      <c r="S63" s="1871"/>
      <c r="T63" s="1871"/>
      <c r="U63" s="1871"/>
      <c r="V63" s="1871"/>
      <c r="W63" s="1871"/>
    </row>
    <row r="64" spans="1:23" ht="13.5" thickBot="1">
      <c r="A64" s="1871"/>
      <c r="B64" s="30"/>
      <c r="C64" s="4386" t="s">
        <v>20</v>
      </c>
      <c r="D64" s="4387"/>
      <c r="E64" s="4387"/>
      <c r="F64" s="4387"/>
      <c r="G64" s="4388"/>
      <c r="H64" s="4389">
        <f>H62+H54</f>
        <v>3537.68</v>
      </c>
      <c r="I64" s="4389"/>
      <c r="J64" s="4389"/>
      <c r="K64" s="4390"/>
      <c r="L64" s="30"/>
      <c r="M64" s="30"/>
      <c r="N64" s="30"/>
      <c r="O64" s="41"/>
      <c r="P64" s="30"/>
      <c r="Q64" s="30"/>
      <c r="R64" s="1871"/>
      <c r="S64" s="1871"/>
      <c r="T64" s="1871"/>
      <c r="U64" s="1871"/>
      <c r="V64" s="1871"/>
      <c r="W64" s="1871"/>
    </row>
  </sheetData>
  <mergeCells count="148">
    <mergeCell ref="C62:G62"/>
    <mergeCell ref="H62:K62"/>
    <mergeCell ref="C63:G63"/>
    <mergeCell ref="H63:K63"/>
    <mergeCell ref="C64:G64"/>
    <mergeCell ref="H64:K64"/>
    <mergeCell ref="C59:G59"/>
    <mergeCell ref="H59:K59"/>
    <mergeCell ref="C60:G60"/>
    <mergeCell ref="H60:K60"/>
    <mergeCell ref="C61:G61"/>
    <mergeCell ref="H61:K61"/>
    <mergeCell ref="C57:G57"/>
    <mergeCell ref="H57:K57"/>
    <mergeCell ref="C58:G58"/>
    <mergeCell ref="H58:K58"/>
    <mergeCell ref="E52:L52"/>
    <mergeCell ref="C53:G53"/>
    <mergeCell ref="H53:K53"/>
    <mergeCell ref="C54:G54"/>
    <mergeCell ref="H54:K54"/>
    <mergeCell ref="C55:G55"/>
    <mergeCell ref="H55:K55"/>
    <mergeCell ref="B48:G48"/>
    <mergeCell ref="N48:Q48"/>
    <mergeCell ref="F41:F43"/>
    <mergeCell ref="N41:N42"/>
    <mergeCell ref="O41:O42"/>
    <mergeCell ref="P41:P42"/>
    <mergeCell ref="Q41:Q42"/>
    <mergeCell ref="C44:G44"/>
    <mergeCell ref="C56:G56"/>
    <mergeCell ref="H56:K56"/>
    <mergeCell ref="A41:A42"/>
    <mergeCell ref="B41:B42"/>
    <mergeCell ref="C41:C43"/>
    <mergeCell ref="D41:D43"/>
    <mergeCell ref="E41:E43"/>
    <mergeCell ref="B45:G45"/>
    <mergeCell ref="F46:G46"/>
    <mergeCell ref="B47:G47"/>
    <mergeCell ref="N47:Q47"/>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N1:O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X65" sqref="X65"/>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475"/>
      <c r="B1" s="475"/>
      <c r="C1" s="475"/>
      <c r="D1" s="475"/>
      <c r="E1" s="475"/>
      <c r="F1" s="475"/>
      <c r="G1" s="475"/>
      <c r="H1" s="475"/>
      <c r="I1" s="475"/>
      <c r="J1" s="475"/>
      <c r="K1" s="475"/>
      <c r="L1" s="475"/>
      <c r="M1" s="475"/>
      <c r="N1" s="475"/>
      <c r="O1" s="475"/>
      <c r="P1" s="475"/>
      <c r="Q1" s="3524" t="s">
        <v>521</v>
      </c>
      <c r="R1" s="3524"/>
      <c r="S1" s="3524"/>
      <c r="T1" s="3524"/>
    </row>
    <row r="2" spans="1:20" ht="15.75">
      <c r="A2" s="41"/>
      <c r="B2" s="41"/>
      <c r="C2" s="41"/>
      <c r="D2" s="41"/>
      <c r="E2" s="41"/>
      <c r="F2" s="41"/>
      <c r="G2" s="41"/>
      <c r="H2" s="73" t="s">
        <v>829</v>
      </c>
      <c r="I2" s="73"/>
      <c r="J2" s="74"/>
      <c r="K2" s="73"/>
      <c r="L2" s="73"/>
      <c r="M2" s="73"/>
      <c r="N2" s="73"/>
      <c r="O2" s="73"/>
      <c r="P2" s="73"/>
      <c r="Q2" s="73"/>
      <c r="R2" s="41"/>
      <c r="S2" s="41"/>
      <c r="T2" s="41"/>
    </row>
    <row r="3" spans="1:20" ht="13.9" customHeight="1" thickBot="1">
      <c r="A3" s="1362"/>
      <c r="B3" s="9"/>
      <c r="C3" s="9"/>
      <c r="D3" s="9"/>
      <c r="E3" s="9"/>
      <c r="F3" s="9"/>
      <c r="G3" s="4456" t="s">
        <v>33</v>
      </c>
      <c r="H3" s="4456"/>
      <c r="I3" s="4456"/>
      <c r="J3" s="4456"/>
      <c r="K3" s="4456"/>
      <c r="L3" s="4456"/>
      <c r="M3" s="4456"/>
      <c r="N3" s="4456"/>
      <c r="O3" s="4456"/>
      <c r="P3" s="4456"/>
      <c r="Q3" s="4456"/>
      <c r="R3" s="4456"/>
      <c r="S3" s="4456"/>
      <c r="T3" s="4456"/>
    </row>
    <row r="4" spans="1:20" ht="29.45" customHeight="1">
      <c r="A4" s="4457" t="s">
        <v>0</v>
      </c>
      <c r="B4" s="4460" t="s">
        <v>1</v>
      </c>
      <c r="C4" s="4460" t="s">
        <v>2</v>
      </c>
      <c r="D4" s="4460"/>
      <c r="E4" s="4460"/>
      <c r="F4" s="4460"/>
      <c r="G4" s="4463" t="s">
        <v>3</v>
      </c>
      <c r="H4" s="4466" t="s">
        <v>4</v>
      </c>
      <c r="I4" s="4466" t="s">
        <v>5</v>
      </c>
      <c r="J4" s="4466" t="s">
        <v>6</v>
      </c>
      <c r="K4" s="4472" t="s">
        <v>213</v>
      </c>
      <c r="L4" s="4473"/>
      <c r="M4" s="4473"/>
      <c r="N4" s="4474"/>
      <c r="O4" s="3758" t="s">
        <v>183</v>
      </c>
      <c r="P4" s="3758" t="s">
        <v>219</v>
      </c>
      <c r="Q4" s="4477" t="s">
        <v>21</v>
      </c>
      <c r="R4" s="4478"/>
      <c r="S4" s="4478"/>
      <c r="T4" s="4479"/>
    </row>
    <row r="5" spans="1:20" ht="13.15" customHeight="1">
      <c r="A5" s="4458"/>
      <c r="B5" s="4461"/>
      <c r="C5" s="4461"/>
      <c r="D5" s="4461"/>
      <c r="E5" s="4461"/>
      <c r="F5" s="4461"/>
      <c r="G5" s="4464"/>
      <c r="H5" s="4467"/>
      <c r="I5" s="4467"/>
      <c r="J5" s="4467"/>
      <c r="K5" s="4480" t="s">
        <v>7</v>
      </c>
      <c r="L5" s="4469" t="s">
        <v>8</v>
      </c>
      <c r="M5" s="4481"/>
      <c r="N5" s="4482" t="s">
        <v>68</v>
      </c>
      <c r="O5" s="4475"/>
      <c r="P5" s="4475"/>
      <c r="Q5" s="4484" t="s">
        <v>32</v>
      </c>
      <c r="R5" s="4469" t="s">
        <v>9</v>
      </c>
      <c r="S5" s="4470"/>
      <c r="T5" s="4471"/>
    </row>
    <row r="6" spans="1:20" ht="121.15" customHeight="1" thickBot="1">
      <c r="A6" s="4459"/>
      <c r="B6" s="4462"/>
      <c r="C6" s="4462"/>
      <c r="D6" s="4462"/>
      <c r="E6" s="4462"/>
      <c r="F6" s="4462"/>
      <c r="G6" s="4465"/>
      <c r="H6" s="4468"/>
      <c r="I6" s="4468"/>
      <c r="J6" s="4468"/>
      <c r="K6" s="4459"/>
      <c r="L6" s="2465" t="s">
        <v>7</v>
      </c>
      <c r="M6" s="2465" t="s">
        <v>10</v>
      </c>
      <c r="N6" s="4483"/>
      <c r="O6" s="4476"/>
      <c r="P6" s="4476"/>
      <c r="Q6" s="4485"/>
      <c r="R6" s="2470" t="s">
        <v>163</v>
      </c>
      <c r="S6" s="2470" t="s">
        <v>182</v>
      </c>
      <c r="T6" s="2471" t="s">
        <v>214</v>
      </c>
    </row>
    <row r="7" spans="1:20" ht="14.45" customHeight="1" thickBot="1">
      <c r="A7" s="2472" t="s">
        <v>11</v>
      </c>
      <c r="B7" s="4445" t="s">
        <v>830</v>
      </c>
      <c r="C7" s="4446"/>
      <c r="D7" s="4446"/>
      <c r="E7" s="4446"/>
      <c r="F7" s="4446"/>
      <c r="G7" s="4446"/>
      <c r="H7" s="4446"/>
      <c r="I7" s="4446"/>
      <c r="J7" s="4446"/>
      <c r="K7" s="4446"/>
      <c r="L7" s="4446"/>
      <c r="M7" s="4446"/>
      <c r="N7" s="4446"/>
      <c r="O7" s="4446"/>
      <c r="P7" s="4447"/>
      <c r="Q7" s="2473" t="s">
        <v>831</v>
      </c>
      <c r="R7" s="2474"/>
      <c r="S7" s="2474"/>
      <c r="T7" s="2475"/>
    </row>
    <row r="8" spans="1:20" ht="48.6" customHeight="1" thickBot="1">
      <c r="A8" s="4448"/>
      <c r="B8" s="4449"/>
      <c r="C8" s="4449"/>
      <c r="D8" s="4449"/>
      <c r="E8" s="4449"/>
      <c r="F8" s="4449"/>
      <c r="G8" s="4449"/>
      <c r="H8" s="4449"/>
      <c r="I8" s="4449"/>
      <c r="J8" s="4449"/>
      <c r="K8" s="4449"/>
      <c r="L8" s="4449"/>
      <c r="M8" s="4449"/>
      <c r="N8" s="4449"/>
      <c r="O8" s="4449"/>
      <c r="P8" s="4450"/>
      <c r="Q8" s="2476" t="s">
        <v>832</v>
      </c>
      <c r="R8" s="2477">
        <v>63</v>
      </c>
      <c r="S8" s="2477">
        <v>64</v>
      </c>
      <c r="T8" s="2477">
        <v>65</v>
      </c>
    </row>
    <row r="9" spans="1:20" ht="13.9" customHeight="1" thickBot="1">
      <c r="A9" s="4451"/>
      <c r="B9" s="4452"/>
      <c r="C9" s="4452"/>
      <c r="D9" s="4452"/>
      <c r="E9" s="4452"/>
      <c r="F9" s="4452"/>
      <c r="G9" s="4452"/>
      <c r="H9" s="4452"/>
      <c r="I9" s="4452"/>
      <c r="J9" s="4452"/>
      <c r="K9" s="4452"/>
      <c r="L9" s="4452"/>
      <c r="M9" s="4452"/>
      <c r="N9" s="4452"/>
      <c r="O9" s="4452"/>
      <c r="P9" s="4453"/>
      <c r="Q9" s="2478" t="s">
        <v>833</v>
      </c>
      <c r="R9" s="2479">
        <v>54</v>
      </c>
      <c r="S9" s="2479">
        <v>56</v>
      </c>
      <c r="T9" s="2479">
        <v>57</v>
      </c>
    </row>
    <row r="10" spans="1:20" ht="13.9" customHeight="1" thickBot="1">
      <c r="A10" s="666" t="s">
        <v>11</v>
      </c>
      <c r="B10" s="2480" t="s">
        <v>11</v>
      </c>
      <c r="C10" s="3081" t="s">
        <v>834</v>
      </c>
      <c r="D10" s="4435"/>
      <c r="E10" s="4435"/>
      <c r="F10" s="4435"/>
      <c r="G10" s="4435"/>
      <c r="H10" s="4435"/>
      <c r="I10" s="4435"/>
      <c r="J10" s="4435"/>
      <c r="K10" s="4435"/>
      <c r="L10" s="4435"/>
      <c r="M10" s="4435"/>
      <c r="N10" s="4435"/>
      <c r="O10" s="4435"/>
      <c r="P10" s="4435"/>
      <c r="Q10" s="4435"/>
      <c r="R10" s="4435"/>
      <c r="S10" s="4435"/>
      <c r="T10" s="4436"/>
    </row>
    <row r="11" spans="1:20" ht="24.6" customHeight="1" thickBot="1">
      <c r="A11" s="4428" t="s">
        <v>11</v>
      </c>
      <c r="B11" s="4418" t="s">
        <v>11</v>
      </c>
      <c r="C11" s="3053" t="s">
        <v>11</v>
      </c>
      <c r="D11" s="2457"/>
      <c r="E11" s="2457"/>
      <c r="F11" s="4421"/>
      <c r="G11" s="3055" t="s">
        <v>835</v>
      </c>
      <c r="H11" s="4424" t="s">
        <v>40</v>
      </c>
      <c r="I11" s="4426" t="s">
        <v>500</v>
      </c>
      <c r="J11" s="625" t="s">
        <v>36</v>
      </c>
      <c r="K11" s="1812">
        <f>L11+N11</f>
        <v>10577.4</v>
      </c>
      <c r="L11" s="1813">
        <v>10577.4</v>
      </c>
      <c r="M11" s="1811">
        <v>9365.4</v>
      </c>
      <c r="N11" s="699">
        <v>0</v>
      </c>
      <c r="O11" s="700">
        <v>10600</v>
      </c>
      <c r="P11" s="1334">
        <v>11130</v>
      </c>
      <c r="Q11" s="2478" t="s">
        <v>836</v>
      </c>
      <c r="R11" s="650">
        <v>29</v>
      </c>
      <c r="S11" s="650">
        <v>29</v>
      </c>
      <c r="T11" s="656">
        <v>29</v>
      </c>
    </row>
    <row r="12" spans="1:20" ht="13.9" customHeight="1" thickBot="1">
      <c r="A12" s="4432"/>
      <c r="B12" s="3061"/>
      <c r="C12" s="3062"/>
      <c r="D12" s="2458"/>
      <c r="E12" s="2458"/>
      <c r="F12" s="4422"/>
      <c r="G12" s="3063"/>
      <c r="H12" s="3064"/>
      <c r="I12" s="3065"/>
      <c r="J12" s="597" t="s">
        <v>152</v>
      </c>
      <c r="K12" s="598">
        <f>L12+N12</f>
        <v>1792.8999999999999</v>
      </c>
      <c r="L12" s="1816">
        <v>1752.1</v>
      </c>
      <c r="M12" s="300">
        <v>0</v>
      </c>
      <c r="N12" s="2580">
        <v>40.799999999999997</v>
      </c>
      <c r="O12" s="702">
        <v>1860</v>
      </c>
      <c r="P12" s="1330">
        <v>1940</v>
      </c>
      <c r="Q12" s="4454" t="s">
        <v>837</v>
      </c>
      <c r="R12" s="2481">
        <v>4500</v>
      </c>
      <c r="S12" s="2481">
        <v>4550</v>
      </c>
      <c r="T12" s="2482">
        <v>4600</v>
      </c>
    </row>
    <row r="13" spans="1:20" ht="26.45" customHeight="1" thickBot="1">
      <c r="A13" s="4432"/>
      <c r="B13" s="3061"/>
      <c r="C13" s="3062"/>
      <c r="D13" s="2458"/>
      <c r="E13" s="2458"/>
      <c r="F13" s="4422"/>
      <c r="G13" s="3063"/>
      <c r="H13" s="3064"/>
      <c r="I13" s="3065"/>
      <c r="J13" s="597" t="s">
        <v>52</v>
      </c>
      <c r="K13" s="633">
        <f>L13+N13</f>
        <v>0</v>
      </c>
      <c r="L13" s="599"/>
      <c r="M13" s="600"/>
      <c r="N13" s="705"/>
      <c r="O13" s="702"/>
      <c r="P13" s="1330"/>
      <c r="Q13" s="4455"/>
      <c r="R13" s="2481"/>
      <c r="S13" s="2481"/>
      <c r="T13" s="2482"/>
    </row>
    <row r="14" spans="1:20" ht="13.5" thickBot="1">
      <c r="A14" s="4432"/>
      <c r="B14" s="3061"/>
      <c r="C14" s="3062"/>
      <c r="D14" s="2483"/>
      <c r="E14" s="2483"/>
      <c r="F14" s="4422"/>
      <c r="G14" s="3063"/>
      <c r="H14" s="3064"/>
      <c r="I14" s="3065"/>
      <c r="J14" s="611"/>
      <c r="K14" s="706"/>
      <c r="L14" s="707"/>
      <c r="M14" s="708"/>
      <c r="N14" s="709"/>
      <c r="O14" s="710"/>
      <c r="P14" s="1331"/>
      <c r="Q14" s="1332"/>
      <c r="R14" s="2412"/>
      <c r="S14" s="2412"/>
      <c r="T14" s="2484"/>
    </row>
    <row r="15" spans="1:20" ht="13.5" thickBot="1">
      <c r="A15" s="4429"/>
      <c r="B15" s="4419"/>
      <c r="C15" s="4420"/>
      <c r="D15" s="2483"/>
      <c r="E15" s="2483"/>
      <c r="F15" s="4423"/>
      <c r="G15" s="3056"/>
      <c r="H15" s="4425"/>
      <c r="I15" s="4427"/>
      <c r="J15" s="621" t="s">
        <v>12</v>
      </c>
      <c r="K15" s="643">
        <f t="shared" ref="K15:P15" si="0">SUM(K11:K14)</f>
        <v>12370.3</v>
      </c>
      <c r="L15" s="643">
        <f t="shared" si="0"/>
        <v>12329.5</v>
      </c>
      <c r="M15" s="1333">
        <f t="shared" si="0"/>
        <v>9365.4</v>
      </c>
      <c r="N15" s="643">
        <f t="shared" si="0"/>
        <v>40.799999999999997</v>
      </c>
      <c r="O15" s="643">
        <f t="shared" si="0"/>
        <v>12460</v>
      </c>
      <c r="P15" s="644">
        <f t="shared" si="0"/>
        <v>13070</v>
      </c>
      <c r="Q15" s="328"/>
      <c r="R15" s="2485"/>
      <c r="S15" s="2485"/>
      <c r="T15" s="2486"/>
    </row>
    <row r="16" spans="1:20" ht="24.6" customHeight="1" thickBot="1">
      <c r="A16" s="4428" t="s">
        <v>11</v>
      </c>
      <c r="B16" s="4418" t="s">
        <v>11</v>
      </c>
      <c r="C16" s="3053" t="s">
        <v>13</v>
      </c>
      <c r="D16" s="2457"/>
      <c r="E16" s="2457"/>
      <c r="F16" s="4421"/>
      <c r="G16" s="3055" t="s">
        <v>838</v>
      </c>
      <c r="H16" s="4424" t="s">
        <v>40</v>
      </c>
      <c r="I16" s="4426" t="s">
        <v>500</v>
      </c>
      <c r="J16" s="625" t="s">
        <v>839</v>
      </c>
      <c r="K16" s="1812">
        <f>L16+N16</f>
        <v>8008</v>
      </c>
      <c r="L16" s="1813">
        <v>8004.5</v>
      </c>
      <c r="M16" s="1811">
        <v>7643.2</v>
      </c>
      <c r="N16" s="2487">
        <v>3.5</v>
      </c>
      <c r="O16" s="700">
        <v>7900</v>
      </c>
      <c r="P16" s="1334">
        <v>8200</v>
      </c>
      <c r="Q16" s="2469" t="s">
        <v>840</v>
      </c>
      <c r="R16" s="2481">
        <v>920</v>
      </c>
      <c r="S16" s="2481">
        <v>950</v>
      </c>
      <c r="T16" s="2482">
        <v>1400</v>
      </c>
    </row>
    <row r="17" spans="1:20" ht="13.5" thickBot="1">
      <c r="A17" s="4432"/>
      <c r="B17" s="3061"/>
      <c r="C17" s="3062"/>
      <c r="D17" s="2458"/>
      <c r="E17" s="2458"/>
      <c r="F17" s="4422"/>
      <c r="G17" s="3063"/>
      <c r="H17" s="3064"/>
      <c r="I17" s="3065"/>
      <c r="J17" s="597" t="s">
        <v>52</v>
      </c>
      <c r="K17" s="2568">
        <f>L17+N17</f>
        <v>127</v>
      </c>
      <c r="L17" s="1816">
        <v>127</v>
      </c>
      <c r="M17" s="1817">
        <v>89.4</v>
      </c>
      <c r="N17" s="705">
        <v>0</v>
      </c>
      <c r="O17" s="702"/>
      <c r="P17" s="1330"/>
      <c r="Q17" s="712" t="s">
        <v>841</v>
      </c>
      <c r="R17" s="2481">
        <v>777</v>
      </c>
      <c r="S17" s="2481">
        <v>780</v>
      </c>
      <c r="T17" s="2482">
        <v>790</v>
      </c>
    </row>
    <row r="18" spans="1:20" ht="13.5" thickBot="1">
      <c r="A18" s="4432"/>
      <c r="B18" s="3061"/>
      <c r="C18" s="3062"/>
      <c r="D18" s="2458"/>
      <c r="E18" s="2458"/>
      <c r="F18" s="4422"/>
      <c r="G18" s="3063"/>
      <c r="H18" s="3064"/>
      <c r="I18" s="3065"/>
      <c r="J18" s="597" t="s">
        <v>842</v>
      </c>
      <c r="K18" s="2568">
        <f>L18+N18</f>
        <v>0</v>
      </c>
      <c r="L18" s="2577">
        <v>0</v>
      </c>
      <c r="M18" s="614">
        <v>0</v>
      </c>
      <c r="N18" s="1336">
        <v>0</v>
      </c>
      <c r="O18" s="702"/>
      <c r="P18" s="1330"/>
      <c r="Q18" s="2469"/>
      <c r="R18" s="650"/>
      <c r="S18" s="650"/>
      <c r="T18" s="656"/>
    </row>
    <row r="19" spans="1:20" ht="13.15" customHeight="1" thickBot="1">
      <c r="A19" s="4429"/>
      <c r="B19" s="4419"/>
      <c r="C19" s="4420"/>
      <c r="D19" s="2459"/>
      <c r="E19" s="2459"/>
      <c r="F19" s="4423"/>
      <c r="G19" s="3056"/>
      <c r="H19" s="4425"/>
      <c r="I19" s="4427"/>
      <c r="J19" s="621" t="s">
        <v>12</v>
      </c>
      <c r="K19" s="643">
        <f t="shared" ref="K19:P19" si="1">SUM(K16:K18)</f>
        <v>8135</v>
      </c>
      <c r="L19" s="643">
        <f t="shared" si="1"/>
        <v>8131.5</v>
      </c>
      <c r="M19" s="643">
        <f t="shared" si="1"/>
        <v>7732.5999999999995</v>
      </c>
      <c r="N19" s="643">
        <f t="shared" si="1"/>
        <v>3.5</v>
      </c>
      <c r="O19" s="643">
        <f t="shared" si="1"/>
        <v>7900</v>
      </c>
      <c r="P19" s="644">
        <f t="shared" si="1"/>
        <v>8200</v>
      </c>
      <c r="Q19" s="328"/>
      <c r="R19" s="647"/>
      <c r="S19" s="647"/>
      <c r="T19" s="653"/>
    </row>
    <row r="20" spans="1:20" ht="13.9" customHeight="1" thickBot="1">
      <c r="A20" s="4428" t="s">
        <v>11</v>
      </c>
      <c r="B20" s="4418" t="s">
        <v>11</v>
      </c>
      <c r="C20" s="3053" t="s">
        <v>34</v>
      </c>
      <c r="D20" s="2775"/>
      <c r="E20" s="2775"/>
      <c r="F20" s="4421"/>
      <c r="G20" s="3055" t="s">
        <v>843</v>
      </c>
      <c r="H20" s="4424" t="s">
        <v>40</v>
      </c>
      <c r="I20" s="4426" t="s">
        <v>500</v>
      </c>
      <c r="J20" s="625" t="s">
        <v>839</v>
      </c>
      <c r="K20" s="1812">
        <f>L20+N20</f>
        <v>76.3</v>
      </c>
      <c r="L20" s="1813">
        <v>76.3</v>
      </c>
      <c r="M20" s="654"/>
      <c r="N20" s="699">
        <v>0</v>
      </c>
      <c r="O20" s="700">
        <v>80</v>
      </c>
      <c r="P20" s="1334">
        <v>90</v>
      </c>
      <c r="Q20" s="2469" t="s">
        <v>844</v>
      </c>
      <c r="R20" s="650">
        <v>1</v>
      </c>
      <c r="S20" s="650">
        <v>1</v>
      </c>
      <c r="T20" s="656">
        <v>2</v>
      </c>
    </row>
    <row r="21" spans="1:20" ht="13.5" thickBot="1">
      <c r="A21" s="4429"/>
      <c r="B21" s="4419"/>
      <c r="C21" s="4420"/>
      <c r="D21" s="2776"/>
      <c r="E21" s="2776"/>
      <c r="F21" s="4423"/>
      <c r="G21" s="3056"/>
      <c r="H21" s="4425"/>
      <c r="I21" s="4427"/>
      <c r="J21" s="621" t="s">
        <v>12</v>
      </c>
      <c r="K21" s="643">
        <f t="shared" ref="K21:P21" si="2">SUM(K20:K20)</f>
        <v>76.3</v>
      </c>
      <c r="L21" s="643">
        <f t="shared" si="2"/>
        <v>76.3</v>
      </c>
      <c r="M21" s="643">
        <f t="shared" si="2"/>
        <v>0</v>
      </c>
      <c r="N21" s="643">
        <f t="shared" si="2"/>
        <v>0</v>
      </c>
      <c r="O21" s="643">
        <f t="shared" si="2"/>
        <v>80</v>
      </c>
      <c r="P21" s="644">
        <f t="shared" si="2"/>
        <v>90</v>
      </c>
      <c r="Q21" s="328"/>
      <c r="R21" s="647"/>
      <c r="S21" s="647"/>
      <c r="T21" s="653"/>
    </row>
    <row r="22" spans="1:20" ht="18" customHeight="1" thickBot="1">
      <c r="A22" s="209"/>
      <c r="B22" s="717"/>
      <c r="C22" s="2488"/>
      <c r="D22" s="2488"/>
      <c r="E22" s="2488"/>
      <c r="F22" s="3785" t="s">
        <v>14</v>
      </c>
      <c r="G22" s="3786"/>
      <c r="H22" s="3786"/>
      <c r="I22" s="3786"/>
      <c r="J22" s="3787"/>
      <c r="K22" s="1113">
        <f t="shared" ref="K22:P22" si="3">K21+K19+K15</f>
        <v>20581.599999999999</v>
      </c>
      <c r="L22" s="1113">
        <f t="shared" si="3"/>
        <v>20537.3</v>
      </c>
      <c r="M22" s="1113">
        <f t="shared" si="3"/>
        <v>17098</v>
      </c>
      <c r="N22" s="1113">
        <f t="shared" si="3"/>
        <v>44.3</v>
      </c>
      <c r="O22" s="1113">
        <f t="shared" si="3"/>
        <v>20440</v>
      </c>
      <c r="P22" s="1113">
        <f t="shared" si="3"/>
        <v>21360</v>
      </c>
      <c r="Q22" s="2489"/>
      <c r="R22" s="1538"/>
      <c r="S22" s="1538"/>
      <c r="T22" s="2490"/>
    </row>
    <row r="23" spans="1:20" ht="18" customHeight="1" thickBot="1">
      <c r="A23" s="210" t="s">
        <v>11</v>
      </c>
      <c r="B23" s="2467" t="s">
        <v>845</v>
      </c>
      <c r="C23" s="2467"/>
      <c r="D23" s="2467"/>
      <c r="E23" s="2467"/>
      <c r="F23" s="2467"/>
      <c r="G23" s="2474"/>
      <c r="H23" s="2467"/>
      <c r="I23" s="2467"/>
      <c r="J23" s="2467"/>
      <c r="K23" s="2467"/>
      <c r="L23" s="2467"/>
      <c r="M23" s="2467"/>
      <c r="N23" s="2467"/>
      <c r="O23" s="2467"/>
      <c r="P23" s="2467"/>
      <c r="Q23" s="2491"/>
      <c r="R23" s="2467"/>
      <c r="S23" s="2467"/>
      <c r="T23" s="2468"/>
    </row>
    <row r="24" spans="1:20" ht="19.149999999999999" customHeight="1" thickBot="1">
      <c r="A24" s="666" t="s">
        <v>11</v>
      </c>
      <c r="B24" s="667" t="s">
        <v>13</v>
      </c>
      <c r="C24" s="3081" t="s">
        <v>846</v>
      </c>
      <c r="D24" s="4435"/>
      <c r="E24" s="4435"/>
      <c r="F24" s="4435"/>
      <c r="G24" s="4435"/>
      <c r="H24" s="4435"/>
      <c r="I24" s="4435"/>
      <c r="J24" s="4435"/>
      <c r="K24" s="4435"/>
      <c r="L24" s="4435"/>
      <c r="M24" s="4435"/>
      <c r="N24" s="4435"/>
      <c r="O24" s="4435"/>
      <c r="P24" s="4435"/>
      <c r="Q24" s="4435"/>
      <c r="R24" s="4435"/>
      <c r="S24" s="4435"/>
      <c r="T24" s="4436"/>
    </row>
    <row r="25" spans="1:20" ht="60" customHeight="1" thickBot="1">
      <c r="A25" s="4440"/>
      <c r="B25" s="4441"/>
      <c r="C25" s="4441"/>
      <c r="D25" s="4441"/>
      <c r="E25" s="4441"/>
      <c r="F25" s="4441"/>
      <c r="G25" s="4441"/>
      <c r="H25" s="4441"/>
      <c r="I25" s="4441"/>
      <c r="J25" s="4441"/>
      <c r="K25" s="4441"/>
      <c r="L25" s="4441"/>
      <c r="M25" s="4441"/>
      <c r="N25" s="4441"/>
      <c r="O25" s="4441"/>
      <c r="P25" s="4442"/>
      <c r="Q25" s="2492" t="s">
        <v>847</v>
      </c>
      <c r="R25" s="2493">
        <v>1</v>
      </c>
      <c r="S25" s="2494">
        <v>1</v>
      </c>
      <c r="T25" s="2495">
        <v>1</v>
      </c>
    </row>
    <row r="26" spans="1:20" ht="16.899999999999999" customHeight="1" thickBot="1">
      <c r="A26" s="4428" t="s">
        <v>11</v>
      </c>
      <c r="B26" s="4418" t="s">
        <v>13</v>
      </c>
      <c r="C26" s="3053" t="s">
        <v>11</v>
      </c>
      <c r="D26" s="2457"/>
      <c r="E26" s="2457"/>
      <c r="F26" s="4421"/>
      <c r="G26" s="3055" t="s">
        <v>848</v>
      </c>
      <c r="H26" s="4424" t="s">
        <v>40</v>
      </c>
      <c r="I26" s="4426" t="s">
        <v>500</v>
      </c>
      <c r="J26" s="625" t="s">
        <v>36</v>
      </c>
      <c r="K26" s="626">
        <f t="shared" ref="K26:K31" si="4">L26+N26</f>
        <v>5703.7000000000007</v>
      </c>
      <c r="L26" s="1813">
        <v>5599.6</v>
      </c>
      <c r="M26" s="1811">
        <v>4311.1000000000004</v>
      </c>
      <c r="N26" s="2579">
        <v>104.1</v>
      </c>
      <c r="O26" s="593">
        <v>5900</v>
      </c>
      <c r="P26" s="594">
        <v>6220</v>
      </c>
      <c r="Q26" s="4443" t="s">
        <v>849</v>
      </c>
      <c r="R26" s="650">
        <v>22</v>
      </c>
      <c r="S26" s="650">
        <v>22</v>
      </c>
      <c r="T26" s="656">
        <v>21</v>
      </c>
    </row>
    <row r="27" spans="1:20" ht="13.15" customHeight="1" thickBot="1">
      <c r="A27" s="4432"/>
      <c r="B27" s="3061"/>
      <c r="C27" s="3062"/>
      <c r="D27" s="2458"/>
      <c r="E27" s="2458"/>
      <c r="F27" s="4422"/>
      <c r="G27" s="3063"/>
      <c r="H27" s="3064"/>
      <c r="I27" s="3065"/>
      <c r="J27" s="597" t="s">
        <v>152</v>
      </c>
      <c r="K27" s="598">
        <f t="shared" si="4"/>
        <v>289.5</v>
      </c>
      <c r="L27" s="1816">
        <v>282</v>
      </c>
      <c r="M27" s="1817">
        <v>95.5</v>
      </c>
      <c r="N27" s="2578">
        <v>7.5</v>
      </c>
      <c r="O27" s="602">
        <v>300</v>
      </c>
      <c r="P27" s="603">
        <v>305</v>
      </c>
      <c r="Q27" s="4444"/>
      <c r="R27" s="650"/>
      <c r="S27" s="650"/>
      <c r="T27" s="656"/>
    </row>
    <row r="28" spans="1:20" ht="41.45" customHeight="1" thickBot="1">
      <c r="A28" s="4432"/>
      <c r="B28" s="3061"/>
      <c r="C28" s="3062"/>
      <c r="D28" s="2458"/>
      <c r="E28" s="2458"/>
      <c r="F28" s="4422"/>
      <c r="G28" s="3063"/>
      <c r="H28" s="3064"/>
      <c r="I28" s="3065"/>
      <c r="J28" s="597" t="s">
        <v>63</v>
      </c>
      <c r="K28" s="598">
        <f t="shared" si="4"/>
        <v>0</v>
      </c>
      <c r="L28" s="599">
        <v>0</v>
      </c>
      <c r="M28" s="300">
        <v>0</v>
      </c>
      <c r="N28" s="601"/>
      <c r="O28" s="602"/>
      <c r="P28" s="603"/>
      <c r="Q28" s="1337" t="s">
        <v>850</v>
      </c>
      <c r="R28" s="650">
        <v>10</v>
      </c>
      <c r="S28" s="651">
        <v>11</v>
      </c>
      <c r="T28" s="650">
        <v>12</v>
      </c>
    </row>
    <row r="29" spans="1:20" ht="24.6" customHeight="1" thickBot="1">
      <c r="A29" s="4432"/>
      <c r="B29" s="3061"/>
      <c r="C29" s="3062"/>
      <c r="D29" s="2458"/>
      <c r="E29" s="2458"/>
      <c r="F29" s="4422"/>
      <c r="G29" s="3063"/>
      <c r="H29" s="3064"/>
      <c r="I29" s="3065"/>
      <c r="J29" s="597" t="s">
        <v>64</v>
      </c>
      <c r="K29" s="598">
        <f t="shared" si="4"/>
        <v>1962.1</v>
      </c>
      <c r="L29" s="599">
        <v>1962.1</v>
      </c>
      <c r="M29" s="300">
        <v>1408.5</v>
      </c>
      <c r="N29" s="601">
        <v>0</v>
      </c>
      <c r="O29" s="602">
        <v>2060</v>
      </c>
      <c r="P29" s="603">
        <v>2160</v>
      </c>
      <c r="Q29" s="1338" t="s">
        <v>851</v>
      </c>
      <c r="R29" s="2481">
        <v>875</v>
      </c>
      <c r="S29" s="2496">
        <v>855</v>
      </c>
      <c r="T29" s="2481">
        <v>835</v>
      </c>
    </row>
    <row r="30" spans="1:20" ht="13.5" thickBot="1">
      <c r="A30" s="4432"/>
      <c r="B30" s="3061"/>
      <c r="C30" s="3062"/>
      <c r="D30" s="2458"/>
      <c r="E30" s="2458"/>
      <c r="F30" s="4422"/>
      <c r="G30" s="3063"/>
      <c r="H30" s="3064"/>
      <c r="I30" s="3065"/>
      <c r="J30" s="597" t="s">
        <v>241</v>
      </c>
      <c r="K30" s="598">
        <f t="shared" si="4"/>
        <v>0</v>
      </c>
      <c r="L30" s="1339"/>
      <c r="M30" s="600"/>
      <c r="N30" s="608"/>
      <c r="O30" s="602"/>
      <c r="P30" s="603"/>
      <c r="Q30" s="1338"/>
      <c r="R30" s="2481"/>
      <c r="S30" s="2496"/>
      <c r="T30" s="2481"/>
    </row>
    <row r="31" spans="1:20" ht="13.9" customHeight="1" thickBot="1">
      <c r="A31" s="4432"/>
      <c r="B31" s="3061"/>
      <c r="C31" s="3062"/>
      <c r="D31" s="2458"/>
      <c r="E31" s="2458"/>
      <c r="F31" s="4422"/>
      <c r="G31" s="3063"/>
      <c r="H31" s="3064"/>
      <c r="I31" s="3065"/>
      <c r="J31" s="611" t="s">
        <v>52</v>
      </c>
      <c r="K31" s="598">
        <f t="shared" si="4"/>
        <v>0</v>
      </c>
      <c r="L31" s="1340">
        <v>0</v>
      </c>
      <c r="M31" s="301">
        <v>0</v>
      </c>
      <c r="N31" s="1341"/>
      <c r="O31" s="1342"/>
      <c r="P31" s="1343"/>
      <c r="Q31" s="1344"/>
      <c r="R31" s="2497"/>
      <c r="S31" s="2498"/>
      <c r="T31" s="2497"/>
    </row>
    <row r="32" spans="1:20" ht="13.15" customHeight="1" thickBot="1">
      <c r="A32" s="4429"/>
      <c r="B32" s="4419"/>
      <c r="C32" s="4420"/>
      <c r="D32" s="2459"/>
      <c r="E32" s="2459"/>
      <c r="F32" s="4423"/>
      <c r="G32" s="3056"/>
      <c r="H32" s="4425"/>
      <c r="I32" s="4427"/>
      <c r="J32" s="621" t="s">
        <v>12</v>
      </c>
      <c r="K32" s="643">
        <f>SUM(K26:K31)</f>
        <v>7955.3000000000011</v>
      </c>
      <c r="L32" s="643">
        <f>SUM(L26:L31)</f>
        <v>7843.7000000000007</v>
      </c>
      <c r="M32" s="643">
        <f>SUM(M26:M31)</f>
        <v>5815.1</v>
      </c>
      <c r="N32" s="644">
        <f>SUM(N26:N31)</f>
        <v>111.6</v>
      </c>
      <c r="O32" s="645">
        <f>SUM(O26:O30)</f>
        <v>8260</v>
      </c>
      <c r="P32" s="1345">
        <f>SUM(P26:P30)</f>
        <v>8685</v>
      </c>
      <c r="Q32" s="1346"/>
      <c r="R32" s="2497"/>
      <c r="S32" s="2498"/>
      <c r="T32" s="2497"/>
    </row>
    <row r="33" spans="1:20" ht="13.9" customHeight="1" thickBot="1">
      <c r="A33" s="4428" t="s">
        <v>11</v>
      </c>
      <c r="B33" s="4418" t="s">
        <v>13</v>
      </c>
      <c r="C33" s="3053" t="s">
        <v>13</v>
      </c>
      <c r="D33" s="2457"/>
      <c r="E33" s="2457"/>
      <c r="F33" s="4421"/>
      <c r="G33" s="3055" t="s">
        <v>852</v>
      </c>
      <c r="H33" s="4424" t="s">
        <v>40</v>
      </c>
      <c r="I33" s="4426" t="s">
        <v>500</v>
      </c>
      <c r="J33" s="625" t="s">
        <v>839</v>
      </c>
      <c r="K33" s="1812">
        <f>L33+N33</f>
        <v>18807.3</v>
      </c>
      <c r="L33" s="1813">
        <v>18798.3</v>
      </c>
      <c r="M33" s="1811">
        <v>17979.3</v>
      </c>
      <c r="N33" s="628">
        <v>9</v>
      </c>
      <c r="O33" s="593">
        <v>19000</v>
      </c>
      <c r="P33" s="594">
        <v>20360</v>
      </c>
      <c r="Q33" s="2469" t="s">
        <v>853</v>
      </c>
      <c r="R33" s="2481">
        <v>9560</v>
      </c>
      <c r="S33" s="2481">
        <v>9600</v>
      </c>
      <c r="T33" s="2482">
        <v>9630</v>
      </c>
    </row>
    <row r="34" spans="1:20" ht="13.5" thickBot="1">
      <c r="A34" s="4432"/>
      <c r="B34" s="3061"/>
      <c r="C34" s="3062"/>
      <c r="D34" s="2458"/>
      <c r="E34" s="2458"/>
      <c r="F34" s="4422"/>
      <c r="G34" s="3063"/>
      <c r="H34" s="3064"/>
      <c r="I34" s="3065"/>
      <c r="J34" s="1347" t="s">
        <v>854</v>
      </c>
      <c r="K34" s="2568">
        <f>L34+N34</f>
        <v>0</v>
      </c>
      <c r="L34" s="2577">
        <v>0</v>
      </c>
      <c r="M34" s="614">
        <v>0</v>
      </c>
      <c r="N34" s="1348">
        <v>0</v>
      </c>
      <c r="O34" s="616">
        <v>110</v>
      </c>
      <c r="P34" s="617">
        <v>115</v>
      </c>
      <c r="Q34" s="2469"/>
      <c r="R34" s="2481"/>
      <c r="S34" s="2481"/>
      <c r="T34" s="2482"/>
    </row>
    <row r="35" spans="1:20">
      <c r="A35" s="4432"/>
      <c r="B35" s="3061"/>
      <c r="C35" s="3062"/>
      <c r="D35" s="2458"/>
      <c r="E35" s="2458"/>
      <c r="F35" s="4422"/>
      <c r="G35" s="3063"/>
      <c r="H35" s="3064"/>
      <c r="I35" s="3065"/>
      <c r="J35" s="597" t="s">
        <v>52</v>
      </c>
      <c r="K35" s="2568">
        <f>L35+N35</f>
        <v>563.70000000000005</v>
      </c>
      <c r="L35" s="1816">
        <v>521.20000000000005</v>
      </c>
      <c r="M35" s="1817">
        <v>236.6</v>
      </c>
      <c r="N35" s="2578">
        <v>42.5</v>
      </c>
      <c r="O35" s="602">
        <v>300</v>
      </c>
      <c r="P35" s="603">
        <v>310</v>
      </c>
      <c r="Q35" s="4437"/>
      <c r="R35" s="2499"/>
      <c r="S35" s="2500"/>
      <c r="T35" s="2499"/>
    </row>
    <row r="36" spans="1:20" ht="13.5" thickBot="1">
      <c r="A36" s="4429"/>
      <c r="B36" s="4419"/>
      <c r="C36" s="4420"/>
      <c r="D36" s="2459"/>
      <c r="E36" s="2459"/>
      <c r="F36" s="4423"/>
      <c r="G36" s="3056"/>
      <c r="H36" s="4425"/>
      <c r="I36" s="4427"/>
      <c r="J36" s="621" t="s">
        <v>12</v>
      </c>
      <c r="K36" s="643">
        <f t="shared" ref="K36:P36" si="5">SUM(K33:K35)</f>
        <v>19371</v>
      </c>
      <c r="L36" s="643">
        <f t="shared" si="5"/>
        <v>19319.5</v>
      </c>
      <c r="M36" s="643">
        <f t="shared" si="5"/>
        <v>18215.899999999998</v>
      </c>
      <c r="N36" s="644">
        <f t="shared" si="5"/>
        <v>51.5</v>
      </c>
      <c r="O36" s="645">
        <f t="shared" si="5"/>
        <v>19410</v>
      </c>
      <c r="P36" s="1345">
        <f t="shared" si="5"/>
        <v>20785</v>
      </c>
      <c r="Q36" s="4439"/>
      <c r="R36" s="2501"/>
      <c r="S36" s="2502"/>
      <c r="T36" s="2501"/>
    </row>
    <row r="37" spans="1:20" ht="13.9" customHeight="1" thickBot="1">
      <c r="A37" s="4428" t="s">
        <v>11</v>
      </c>
      <c r="B37" s="4418" t="s">
        <v>13</v>
      </c>
      <c r="C37" s="3053" t="s">
        <v>34</v>
      </c>
      <c r="D37" s="2457"/>
      <c r="E37" s="2457"/>
      <c r="F37" s="4421"/>
      <c r="G37" s="3055" t="s">
        <v>855</v>
      </c>
      <c r="H37" s="4424" t="s">
        <v>40</v>
      </c>
      <c r="I37" s="4426" t="s">
        <v>500</v>
      </c>
      <c r="J37" s="625" t="s">
        <v>36</v>
      </c>
      <c r="K37" s="626">
        <f>L37+N37</f>
        <v>2</v>
      </c>
      <c r="L37" s="627">
        <v>2</v>
      </c>
      <c r="M37" s="654"/>
      <c r="N37" s="628">
        <v>0</v>
      </c>
      <c r="O37" s="593">
        <v>0</v>
      </c>
      <c r="P37" s="594">
        <v>0</v>
      </c>
      <c r="Q37" s="2469" t="s">
        <v>856</v>
      </c>
      <c r="R37" s="2481">
        <v>3600</v>
      </c>
      <c r="S37" s="2481">
        <v>3700</v>
      </c>
      <c r="T37" s="2482">
        <v>3800</v>
      </c>
    </row>
    <row r="38" spans="1:20" ht="13.5" thickBot="1">
      <c r="A38" s="4429"/>
      <c r="B38" s="4419"/>
      <c r="C38" s="4420"/>
      <c r="D38" s="2459"/>
      <c r="E38" s="2459"/>
      <c r="F38" s="4423"/>
      <c r="G38" s="3056"/>
      <c r="H38" s="4425"/>
      <c r="I38" s="4427"/>
      <c r="J38" s="621" t="s">
        <v>12</v>
      </c>
      <c r="K38" s="643">
        <f t="shared" ref="K38:P38" si="6">SUM(K37:K37)</f>
        <v>2</v>
      </c>
      <c r="L38" s="643">
        <f t="shared" si="6"/>
        <v>2</v>
      </c>
      <c r="M38" s="643">
        <f t="shared" si="6"/>
        <v>0</v>
      </c>
      <c r="N38" s="644">
        <f t="shared" si="6"/>
        <v>0</v>
      </c>
      <c r="O38" s="645">
        <f t="shared" si="6"/>
        <v>0</v>
      </c>
      <c r="P38" s="646">
        <f t="shared" si="6"/>
        <v>0</v>
      </c>
      <c r="Q38" s="2506"/>
      <c r="R38" s="2501"/>
      <c r="S38" s="2502"/>
      <c r="T38" s="2501"/>
    </row>
    <row r="39" spans="1:20" ht="13.9" customHeight="1" thickBot="1">
      <c r="A39" s="4428" t="s">
        <v>11</v>
      </c>
      <c r="B39" s="4418" t="s">
        <v>13</v>
      </c>
      <c r="C39" s="3053" t="s">
        <v>54</v>
      </c>
      <c r="D39" s="2457"/>
      <c r="E39" s="2457"/>
      <c r="F39" s="4421"/>
      <c r="G39" s="3055" t="s">
        <v>857</v>
      </c>
      <c r="H39" s="4424" t="s">
        <v>40</v>
      </c>
      <c r="I39" s="4426" t="s">
        <v>500</v>
      </c>
      <c r="J39" s="625" t="s">
        <v>36</v>
      </c>
      <c r="K39" s="626">
        <f>L39+N39</f>
        <v>0</v>
      </c>
      <c r="L39" s="627">
        <v>0</v>
      </c>
      <c r="M39" s="654"/>
      <c r="N39" s="628">
        <v>0</v>
      </c>
      <c r="O39" s="593">
        <v>0</v>
      </c>
      <c r="P39" s="594">
        <v>0</v>
      </c>
      <c r="Q39" s="2469"/>
      <c r="R39" s="650"/>
      <c r="S39" s="650"/>
      <c r="T39" s="656"/>
    </row>
    <row r="40" spans="1:20" ht="13.5" thickBot="1">
      <c r="A40" s="4432"/>
      <c r="B40" s="3061"/>
      <c r="C40" s="3062"/>
      <c r="D40" s="2458"/>
      <c r="E40" s="2458"/>
      <c r="F40" s="4422"/>
      <c r="G40" s="3063"/>
      <c r="H40" s="3064"/>
      <c r="I40" s="3065"/>
      <c r="J40" s="597" t="s">
        <v>839</v>
      </c>
      <c r="K40" s="1815">
        <f>L40+N40</f>
        <v>1680.7</v>
      </c>
      <c r="L40" s="1816">
        <v>1680.7</v>
      </c>
      <c r="M40" s="600"/>
      <c r="N40" s="601"/>
      <c r="O40" s="602">
        <v>1730</v>
      </c>
      <c r="P40" s="603">
        <v>1800</v>
      </c>
      <c r="Q40" s="2469"/>
      <c r="R40" s="2503"/>
      <c r="S40" s="2503"/>
      <c r="T40" s="2504"/>
    </row>
    <row r="41" spans="1:20">
      <c r="A41" s="4432"/>
      <c r="B41" s="3061"/>
      <c r="C41" s="3062"/>
      <c r="D41" s="2458"/>
      <c r="E41" s="2458"/>
      <c r="F41" s="4422"/>
      <c r="G41" s="3063"/>
      <c r="H41" s="3064"/>
      <c r="I41" s="3065"/>
      <c r="J41" s="597" t="s">
        <v>52</v>
      </c>
      <c r="K41" s="2568">
        <f>L41+N41</f>
        <v>52.4</v>
      </c>
      <c r="L41" s="1816">
        <v>52.4</v>
      </c>
      <c r="M41" s="600"/>
      <c r="N41" s="601"/>
      <c r="O41" s="602">
        <v>28</v>
      </c>
      <c r="P41" s="603">
        <v>30</v>
      </c>
      <c r="Q41" s="3142"/>
      <c r="R41" s="2505"/>
      <c r="S41" s="9"/>
      <c r="T41" s="2505"/>
    </row>
    <row r="42" spans="1:20" ht="13.5" thickBot="1">
      <c r="A42" s="4429"/>
      <c r="B42" s="4419"/>
      <c r="C42" s="4420"/>
      <c r="D42" s="2459"/>
      <c r="E42" s="2459"/>
      <c r="F42" s="4423"/>
      <c r="G42" s="3056"/>
      <c r="H42" s="4425"/>
      <c r="I42" s="4427"/>
      <c r="J42" s="621" t="s">
        <v>12</v>
      </c>
      <c r="K42" s="643">
        <f t="shared" ref="K42:P42" si="7">SUM(K39:K41)</f>
        <v>1733.1000000000001</v>
      </c>
      <c r="L42" s="643">
        <f t="shared" si="7"/>
        <v>1733.1000000000001</v>
      </c>
      <c r="M42" s="643">
        <f t="shared" si="7"/>
        <v>0</v>
      </c>
      <c r="N42" s="644">
        <f t="shared" si="7"/>
        <v>0</v>
      </c>
      <c r="O42" s="645">
        <f t="shared" si="7"/>
        <v>1758</v>
      </c>
      <c r="P42" s="646">
        <f t="shared" si="7"/>
        <v>1830</v>
      </c>
      <c r="Q42" s="3639"/>
      <c r="R42" s="2507"/>
      <c r="S42" s="2508"/>
      <c r="T42" s="2507"/>
    </row>
    <row r="43" spans="1:20" ht="24.6" customHeight="1" thickBot="1">
      <c r="A43" s="4428" t="s">
        <v>11</v>
      </c>
      <c r="B43" s="4418" t="s">
        <v>13</v>
      </c>
      <c r="C43" s="3053" t="s">
        <v>55</v>
      </c>
      <c r="D43" s="2457"/>
      <c r="E43" s="2457"/>
      <c r="F43" s="4421"/>
      <c r="G43" s="3055" t="s">
        <v>858</v>
      </c>
      <c r="H43" s="4424" t="s">
        <v>40</v>
      </c>
      <c r="I43" s="4426" t="s">
        <v>500</v>
      </c>
      <c r="J43" s="625" t="s">
        <v>36</v>
      </c>
      <c r="K43" s="1812">
        <f>L43+N43</f>
        <v>23</v>
      </c>
      <c r="L43" s="1813">
        <v>23</v>
      </c>
      <c r="M43" s="654"/>
      <c r="N43" s="628">
        <v>0</v>
      </c>
      <c r="O43" s="593">
        <v>32</v>
      </c>
      <c r="P43" s="594">
        <v>32</v>
      </c>
      <c r="Q43" s="2469" t="s">
        <v>859</v>
      </c>
      <c r="R43" s="2481">
        <v>4</v>
      </c>
      <c r="S43" s="2481">
        <v>2</v>
      </c>
      <c r="T43" s="2482">
        <v>2</v>
      </c>
    </row>
    <row r="44" spans="1:20" ht="13.5" thickBot="1">
      <c r="A44" s="4432"/>
      <c r="B44" s="3061"/>
      <c r="C44" s="3062"/>
      <c r="D44" s="2458"/>
      <c r="E44" s="2458"/>
      <c r="F44" s="4422"/>
      <c r="G44" s="3063"/>
      <c r="H44" s="3064"/>
      <c r="I44" s="3065"/>
      <c r="J44" s="597" t="s">
        <v>63</v>
      </c>
      <c r="K44" s="598">
        <f>L44+N44</f>
        <v>120</v>
      </c>
      <c r="L44" s="599">
        <v>120</v>
      </c>
      <c r="M44" s="600"/>
      <c r="N44" s="601"/>
      <c r="O44" s="602">
        <v>130</v>
      </c>
      <c r="P44" s="603">
        <v>140</v>
      </c>
      <c r="Q44" s="2469"/>
      <c r="R44" s="2503"/>
      <c r="S44" s="2503"/>
      <c r="T44" s="2504"/>
    </row>
    <row r="45" spans="1:20">
      <c r="A45" s="4432"/>
      <c r="B45" s="3061"/>
      <c r="C45" s="3062"/>
      <c r="D45" s="2458"/>
      <c r="E45" s="2458"/>
      <c r="F45" s="4422"/>
      <c r="G45" s="3063"/>
      <c r="H45" s="3064"/>
      <c r="I45" s="3065"/>
      <c r="J45" s="597" t="s">
        <v>52</v>
      </c>
      <c r="K45" s="633">
        <f>L45+N45</f>
        <v>0</v>
      </c>
      <c r="L45" s="599"/>
      <c r="M45" s="600"/>
      <c r="N45" s="601"/>
      <c r="O45" s="602"/>
      <c r="P45" s="603"/>
      <c r="Q45" s="3142"/>
      <c r="R45" s="2505"/>
      <c r="S45" s="9"/>
      <c r="T45" s="2505"/>
    </row>
    <row r="46" spans="1:20" ht="13.5" thickBot="1">
      <c r="A46" s="4429"/>
      <c r="B46" s="4419"/>
      <c r="C46" s="4420"/>
      <c r="D46" s="2459"/>
      <c r="E46" s="2459"/>
      <c r="F46" s="4423"/>
      <c r="G46" s="3056"/>
      <c r="H46" s="4425"/>
      <c r="I46" s="4427"/>
      <c r="J46" s="621" t="s">
        <v>12</v>
      </c>
      <c r="K46" s="643">
        <f t="shared" ref="K46:P46" si="8">SUM(K43:K45)</f>
        <v>143</v>
      </c>
      <c r="L46" s="643">
        <f t="shared" si="8"/>
        <v>143</v>
      </c>
      <c r="M46" s="643">
        <f t="shared" si="8"/>
        <v>0</v>
      </c>
      <c r="N46" s="644">
        <f t="shared" si="8"/>
        <v>0</v>
      </c>
      <c r="O46" s="645">
        <f t="shared" si="8"/>
        <v>162</v>
      </c>
      <c r="P46" s="646">
        <f t="shared" si="8"/>
        <v>172</v>
      </c>
      <c r="Q46" s="3639"/>
      <c r="R46" s="2507"/>
      <c r="S46" s="2508"/>
      <c r="T46" s="2507"/>
    </row>
    <row r="47" spans="1:20" ht="13.5" thickBot="1">
      <c r="A47" s="209"/>
      <c r="B47" s="717"/>
      <c r="C47" s="2488"/>
      <c r="D47" s="2488"/>
      <c r="E47" s="2488"/>
      <c r="F47" s="3785" t="s">
        <v>14</v>
      </c>
      <c r="G47" s="3786"/>
      <c r="H47" s="3786"/>
      <c r="I47" s="3786"/>
      <c r="J47" s="3787"/>
      <c r="K47" s="1113">
        <f t="shared" ref="K47:P47" si="9">K46+K42+K38+K36+K32</f>
        <v>29204.400000000001</v>
      </c>
      <c r="L47" s="1113">
        <f t="shared" si="9"/>
        <v>29041.3</v>
      </c>
      <c r="M47" s="1113">
        <f t="shared" si="9"/>
        <v>24031</v>
      </c>
      <c r="N47" s="2509">
        <f t="shared" si="9"/>
        <v>163.1</v>
      </c>
      <c r="O47" s="2510">
        <f t="shared" si="9"/>
        <v>29590</v>
      </c>
      <c r="P47" s="2511">
        <f t="shared" si="9"/>
        <v>31472</v>
      </c>
      <c r="Q47" s="2489"/>
      <c r="R47" s="1538"/>
      <c r="S47" s="1538"/>
      <c r="T47" s="2490"/>
    </row>
    <row r="48" spans="1:20" ht="13.9" customHeight="1" thickBot="1">
      <c r="A48" s="210" t="s">
        <v>11</v>
      </c>
      <c r="B48" s="4433" t="s">
        <v>845</v>
      </c>
      <c r="C48" s="4434"/>
      <c r="D48" s="4434"/>
      <c r="E48" s="4434"/>
      <c r="F48" s="4434"/>
      <c r="G48" s="4434"/>
      <c r="H48" s="4434"/>
      <c r="I48" s="4434"/>
      <c r="J48" s="4434"/>
      <c r="K48" s="4434"/>
      <c r="L48" s="4434"/>
      <c r="M48" s="4434"/>
      <c r="N48" s="4434"/>
      <c r="O48" s="4434"/>
      <c r="P48" s="4434"/>
      <c r="Q48" s="4434"/>
      <c r="R48" s="2467"/>
      <c r="S48" s="2467"/>
      <c r="T48" s="2468"/>
    </row>
    <row r="49" spans="1:20" ht="13.9" customHeight="1" thickBot="1">
      <c r="A49" s="666" t="s">
        <v>11</v>
      </c>
      <c r="B49" s="667" t="s">
        <v>34</v>
      </c>
      <c r="C49" s="3081" t="s">
        <v>860</v>
      </c>
      <c r="D49" s="4435"/>
      <c r="E49" s="4435"/>
      <c r="F49" s="4435"/>
      <c r="G49" s="4435"/>
      <c r="H49" s="4435"/>
      <c r="I49" s="4435"/>
      <c r="J49" s="4435"/>
      <c r="K49" s="4435"/>
      <c r="L49" s="4435"/>
      <c r="M49" s="4435"/>
      <c r="N49" s="4435"/>
      <c r="O49" s="4435"/>
      <c r="P49" s="4435"/>
      <c r="Q49" s="4435"/>
      <c r="R49" s="4435"/>
      <c r="S49" s="4435"/>
      <c r="T49" s="4436"/>
    </row>
    <row r="50" spans="1:20" ht="48.6" customHeight="1" thickBot="1">
      <c r="A50" s="4428" t="s">
        <v>11</v>
      </c>
      <c r="B50" s="4418" t="s">
        <v>34</v>
      </c>
      <c r="C50" s="3053" t="s">
        <v>11</v>
      </c>
      <c r="D50" s="2457"/>
      <c r="E50" s="2457"/>
      <c r="F50" s="4421"/>
      <c r="G50" s="3055" t="s">
        <v>861</v>
      </c>
      <c r="H50" s="4424" t="s">
        <v>40</v>
      </c>
      <c r="I50" s="4426" t="s">
        <v>500</v>
      </c>
      <c r="J50" s="983" t="s">
        <v>36</v>
      </c>
      <c r="K50" s="1812">
        <f>L50+N50</f>
        <v>1973</v>
      </c>
      <c r="L50" s="1813">
        <v>1973</v>
      </c>
      <c r="M50" s="1811">
        <v>1863.4</v>
      </c>
      <c r="N50" s="628">
        <v>0</v>
      </c>
      <c r="O50" s="593">
        <v>2020</v>
      </c>
      <c r="P50" s="594">
        <v>2120</v>
      </c>
      <c r="Q50" s="2469" t="s">
        <v>862</v>
      </c>
      <c r="R50" s="2481">
        <v>4</v>
      </c>
      <c r="S50" s="2481">
        <v>4</v>
      </c>
      <c r="T50" s="2482">
        <v>4</v>
      </c>
    </row>
    <row r="51" spans="1:20" ht="13.5" thickBot="1">
      <c r="A51" s="4432"/>
      <c r="B51" s="3061"/>
      <c r="C51" s="3062"/>
      <c r="D51" s="2458"/>
      <c r="E51" s="2458"/>
      <c r="F51" s="4422"/>
      <c r="G51" s="3063"/>
      <c r="H51" s="3064"/>
      <c r="I51" s="3065"/>
      <c r="J51" s="1349" t="s">
        <v>36</v>
      </c>
      <c r="K51" s="633">
        <f>L51+N51</f>
        <v>53.5</v>
      </c>
      <c r="L51" s="1335">
        <v>53.5</v>
      </c>
      <c r="M51" s="614">
        <v>41.6</v>
      </c>
      <c r="N51" s="1348">
        <v>0</v>
      </c>
      <c r="O51" s="616">
        <v>150</v>
      </c>
      <c r="P51" s="617">
        <v>159</v>
      </c>
      <c r="Q51" s="2469" t="s">
        <v>863</v>
      </c>
      <c r="R51" s="2481">
        <v>1</v>
      </c>
      <c r="S51" s="2481">
        <v>1</v>
      </c>
      <c r="T51" s="2482">
        <v>1</v>
      </c>
    </row>
    <row r="52" spans="1:20" ht="13.5" thickBot="1">
      <c r="A52" s="4432"/>
      <c r="B52" s="3061"/>
      <c r="C52" s="3062"/>
      <c r="D52" s="2458"/>
      <c r="E52" s="2458"/>
      <c r="F52" s="4422"/>
      <c r="G52" s="3063"/>
      <c r="H52" s="3064"/>
      <c r="I52" s="3065"/>
      <c r="J52" s="597" t="s">
        <v>152</v>
      </c>
      <c r="K52" s="1815">
        <f>L52+N52</f>
        <v>178.1</v>
      </c>
      <c r="L52" s="1816">
        <v>160.6</v>
      </c>
      <c r="M52" s="300">
        <v>65.5</v>
      </c>
      <c r="N52" s="601">
        <v>17.5</v>
      </c>
      <c r="O52" s="602">
        <v>195</v>
      </c>
      <c r="P52" s="603">
        <v>205</v>
      </c>
      <c r="Q52" s="2469"/>
      <c r="R52" s="2481"/>
      <c r="S52" s="2481"/>
      <c r="T52" s="2482"/>
    </row>
    <row r="53" spans="1:20">
      <c r="A53" s="4432"/>
      <c r="B53" s="3061"/>
      <c r="C53" s="3062"/>
      <c r="D53" s="2458"/>
      <c r="E53" s="2458"/>
      <c r="F53" s="4422"/>
      <c r="G53" s="3063"/>
      <c r="H53" s="3064"/>
      <c r="I53" s="3065"/>
      <c r="J53" s="597" t="s">
        <v>52</v>
      </c>
      <c r="K53" s="633">
        <f>L53+N53</f>
        <v>0</v>
      </c>
      <c r="L53" s="599">
        <v>0</v>
      </c>
      <c r="M53" s="300">
        <v>0</v>
      </c>
      <c r="N53" s="601">
        <v>0</v>
      </c>
      <c r="O53" s="602"/>
      <c r="P53" s="603"/>
      <c r="Q53" s="4437"/>
      <c r="R53" s="2512"/>
      <c r="S53" s="1525"/>
      <c r="T53" s="2512"/>
    </row>
    <row r="54" spans="1:20" ht="13.15" customHeight="1">
      <c r="A54" s="4432"/>
      <c r="B54" s="3061"/>
      <c r="C54" s="3062"/>
      <c r="D54" s="2458"/>
      <c r="E54" s="2458"/>
      <c r="F54" s="4422"/>
      <c r="G54" s="3063"/>
      <c r="H54" s="3064"/>
      <c r="I54" s="3065"/>
      <c r="J54" s="2462" t="s">
        <v>63</v>
      </c>
      <c r="K54" s="2575">
        <f>L54+N54</f>
        <v>4.5999999999999996</v>
      </c>
      <c r="L54" s="2576">
        <v>0.8</v>
      </c>
      <c r="M54" s="301">
        <v>0</v>
      </c>
      <c r="N54" s="1350">
        <v>3.8</v>
      </c>
      <c r="O54" s="1342">
        <v>15</v>
      </c>
      <c r="P54" s="1343">
        <v>18</v>
      </c>
      <c r="Q54" s="4438"/>
      <c r="R54" s="2412"/>
      <c r="S54" s="1525"/>
      <c r="T54" s="2412"/>
    </row>
    <row r="55" spans="1:20" ht="13.5" thickBot="1">
      <c r="A55" s="4429"/>
      <c r="B55" s="4419"/>
      <c r="C55" s="4420"/>
      <c r="D55" s="2459"/>
      <c r="E55" s="2459"/>
      <c r="F55" s="4423"/>
      <c r="G55" s="3056"/>
      <c r="H55" s="4425"/>
      <c r="I55" s="4427"/>
      <c r="J55" s="1351" t="s">
        <v>12</v>
      </c>
      <c r="K55" s="643">
        <f>SUM(K50:K54)</f>
        <v>2209.1999999999998</v>
      </c>
      <c r="L55" s="643">
        <f t="shared" ref="L55:P55" si="10">SUM(L50:L54)</f>
        <v>2187.9</v>
      </c>
      <c r="M55" s="643">
        <f t="shared" si="10"/>
        <v>1970.5</v>
      </c>
      <c r="N55" s="644">
        <f t="shared" si="10"/>
        <v>21.3</v>
      </c>
      <c r="O55" s="645">
        <f t="shared" si="10"/>
        <v>2380</v>
      </c>
      <c r="P55" s="1345">
        <f t="shared" si="10"/>
        <v>2502</v>
      </c>
      <c r="Q55" s="4439"/>
      <c r="R55" s="2497"/>
      <c r="S55" s="2498"/>
      <c r="T55" s="2497"/>
    </row>
    <row r="56" spans="1:20" ht="13.9" customHeight="1" thickBot="1">
      <c r="A56" s="2455" t="s">
        <v>11</v>
      </c>
      <c r="B56" s="2456" t="s">
        <v>34</v>
      </c>
      <c r="C56" s="2513" t="s">
        <v>13</v>
      </c>
      <c r="D56" s="2483"/>
      <c r="E56" s="2483"/>
      <c r="F56" s="4421"/>
      <c r="G56" s="3864" t="s">
        <v>864</v>
      </c>
      <c r="H56" s="2460"/>
      <c r="I56" s="2460"/>
      <c r="J56" s="1352" t="s">
        <v>839</v>
      </c>
      <c r="K56" s="1353">
        <f>L56+N56</f>
        <v>209.6</v>
      </c>
      <c r="L56" s="1354">
        <v>209.6</v>
      </c>
      <c r="M56" s="1355">
        <v>206.6</v>
      </c>
      <c r="N56" s="1354">
        <v>0</v>
      </c>
      <c r="O56" s="1356">
        <v>220</v>
      </c>
      <c r="P56" s="2514">
        <v>230</v>
      </c>
      <c r="Q56" s="2464"/>
      <c r="R56" s="2463"/>
      <c r="S56" s="2515"/>
      <c r="T56" s="2516"/>
    </row>
    <row r="57" spans="1:20" ht="13.5" thickBot="1">
      <c r="A57" s="2455"/>
      <c r="B57" s="2456"/>
      <c r="C57" s="2483"/>
      <c r="D57" s="2483"/>
      <c r="E57" s="2483"/>
      <c r="F57" s="4423"/>
      <c r="G57" s="3865"/>
      <c r="H57" s="2460"/>
      <c r="I57" s="2460"/>
      <c r="J57" s="1357"/>
      <c r="K57" s="1358">
        <f t="shared" ref="K57:P57" si="11">K56*1</f>
        <v>209.6</v>
      </c>
      <c r="L57" s="1358">
        <f t="shared" si="11"/>
        <v>209.6</v>
      </c>
      <c r="M57" s="1358">
        <f t="shared" si="11"/>
        <v>206.6</v>
      </c>
      <c r="N57" s="1358">
        <f t="shared" si="11"/>
        <v>0</v>
      </c>
      <c r="O57" s="1358">
        <f t="shared" si="11"/>
        <v>220</v>
      </c>
      <c r="P57" s="1358">
        <f t="shared" si="11"/>
        <v>230</v>
      </c>
      <c r="Q57" s="2464"/>
      <c r="R57" s="2463"/>
      <c r="S57" s="2515"/>
      <c r="T57" s="2516"/>
    </row>
    <row r="58" spans="1:20" ht="48.6" customHeight="1" thickBot="1">
      <c r="A58" s="4428" t="s">
        <v>11</v>
      </c>
      <c r="B58" s="4418" t="s">
        <v>34</v>
      </c>
      <c r="C58" s="3053" t="s">
        <v>34</v>
      </c>
      <c r="D58" s="2457"/>
      <c r="E58" s="2457"/>
      <c r="F58" s="4421"/>
      <c r="G58" s="3055" t="s">
        <v>865</v>
      </c>
      <c r="H58" s="4424" t="s">
        <v>40</v>
      </c>
      <c r="I58" s="4426" t="s">
        <v>500</v>
      </c>
      <c r="J58" s="625" t="s">
        <v>839</v>
      </c>
      <c r="K58" s="626">
        <f>L58+N58</f>
        <v>0</v>
      </c>
      <c r="L58" s="627">
        <v>0</v>
      </c>
      <c r="M58" s="299">
        <v>0</v>
      </c>
      <c r="N58" s="699">
        <v>0</v>
      </c>
      <c r="O58" s="700">
        <v>0</v>
      </c>
      <c r="P58" s="701">
        <v>0</v>
      </c>
      <c r="Q58" s="2517" t="s">
        <v>866</v>
      </c>
      <c r="R58" s="2481">
        <v>93</v>
      </c>
      <c r="S58" s="2481">
        <v>93</v>
      </c>
      <c r="T58" s="2482">
        <v>94</v>
      </c>
    </row>
    <row r="59" spans="1:20" ht="36.6" customHeight="1" thickBot="1">
      <c r="A59" s="4432"/>
      <c r="B59" s="3061"/>
      <c r="C59" s="3062"/>
      <c r="D59" s="2458"/>
      <c r="E59" s="2458"/>
      <c r="F59" s="4422"/>
      <c r="G59" s="3063"/>
      <c r="H59" s="3064"/>
      <c r="I59" s="3065"/>
      <c r="J59" s="597" t="s">
        <v>52</v>
      </c>
      <c r="K59" s="598">
        <f>L59+N59</f>
        <v>463.6</v>
      </c>
      <c r="L59" s="599">
        <v>463.6</v>
      </c>
      <c r="M59" s="600"/>
      <c r="N59" s="705"/>
      <c r="O59" s="702">
        <v>590</v>
      </c>
      <c r="P59" s="703">
        <v>620</v>
      </c>
      <c r="Q59" s="2518" t="s">
        <v>867</v>
      </c>
      <c r="R59" s="2412">
        <v>3800</v>
      </c>
      <c r="S59" s="2412">
        <v>4100</v>
      </c>
      <c r="T59" s="2484">
        <v>4200</v>
      </c>
    </row>
    <row r="60" spans="1:20" ht="13.15" customHeight="1" thickBot="1">
      <c r="A60" s="4432"/>
      <c r="B60" s="3061"/>
      <c r="C60" s="3062"/>
      <c r="D60" s="2458"/>
      <c r="E60" s="2458"/>
      <c r="F60" s="4422"/>
      <c r="G60" s="3063"/>
      <c r="H60" s="3064"/>
      <c r="I60" s="3065"/>
      <c r="J60" s="597" t="s">
        <v>63</v>
      </c>
      <c r="K60" s="598">
        <f>L60+N60</f>
        <v>47.8</v>
      </c>
      <c r="L60" s="599">
        <v>47.8</v>
      </c>
      <c r="M60" s="300">
        <v>0</v>
      </c>
      <c r="N60" s="705">
        <v>0</v>
      </c>
      <c r="O60" s="702">
        <v>50</v>
      </c>
      <c r="P60" s="703">
        <v>55</v>
      </c>
      <c r="Q60" s="2517" t="s">
        <v>868</v>
      </c>
      <c r="R60" s="2481">
        <v>110</v>
      </c>
      <c r="S60" s="2496">
        <v>120</v>
      </c>
      <c r="T60" s="2481">
        <v>125</v>
      </c>
    </row>
    <row r="61" spans="1:20" ht="24.75" thickBot="1">
      <c r="A61" s="4432"/>
      <c r="B61" s="3061"/>
      <c r="C61" s="3062"/>
      <c r="D61" s="2458"/>
      <c r="E61" s="2458"/>
      <c r="F61" s="4422"/>
      <c r="G61" s="3063"/>
      <c r="H61" s="3064"/>
      <c r="I61" s="3065"/>
      <c r="J61" s="611" t="s">
        <v>36</v>
      </c>
      <c r="K61" s="633">
        <f>L61+N61</f>
        <v>1</v>
      </c>
      <c r="L61" s="1340">
        <v>1</v>
      </c>
      <c r="M61" s="708"/>
      <c r="N61" s="709"/>
      <c r="O61" s="710"/>
      <c r="P61" s="711"/>
      <c r="Q61" s="2517" t="s">
        <v>869</v>
      </c>
      <c r="R61" s="2481">
        <v>25</v>
      </c>
      <c r="S61" s="2496">
        <v>25</v>
      </c>
      <c r="T61" s="2481">
        <v>25</v>
      </c>
    </row>
    <row r="62" spans="1:20" ht="13.15" customHeight="1" thickBot="1">
      <c r="A62" s="4429"/>
      <c r="B62" s="4419"/>
      <c r="C62" s="4420"/>
      <c r="D62" s="2459"/>
      <c r="E62" s="2459"/>
      <c r="F62" s="4423"/>
      <c r="G62" s="3056"/>
      <c r="H62" s="4425"/>
      <c r="I62" s="4427"/>
      <c r="J62" s="621" t="s">
        <v>12</v>
      </c>
      <c r="K62" s="643">
        <f t="shared" ref="K62:P62" si="12">SUM(K58:K61)</f>
        <v>512.40000000000009</v>
      </c>
      <c r="L62" s="643">
        <f t="shared" si="12"/>
        <v>512.40000000000009</v>
      </c>
      <c r="M62" s="643">
        <f t="shared" si="12"/>
        <v>0</v>
      </c>
      <c r="N62" s="643">
        <f t="shared" si="12"/>
        <v>0</v>
      </c>
      <c r="O62" s="643">
        <f t="shared" si="12"/>
        <v>640</v>
      </c>
      <c r="P62" s="2519">
        <f t="shared" si="12"/>
        <v>675</v>
      </c>
      <c r="Q62" s="2520"/>
      <c r="R62" s="2497"/>
      <c r="S62" s="2498"/>
      <c r="T62" s="2497"/>
    </row>
    <row r="63" spans="1:20" ht="36.6" customHeight="1" thickBot="1">
      <c r="A63" s="4428" t="s">
        <v>11</v>
      </c>
      <c r="B63" s="4418" t="s">
        <v>34</v>
      </c>
      <c r="C63" s="3053" t="s">
        <v>35</v>
      </c>
      <c r="D63" s="2457"/>
      <c r="E63" s="2457"/>
      <c r="F63" s="4421"/>
      <c r="G63" s="3055" t="s">
        <v>870</v>
      </c>
      <c r="H63" s="4424" t="s">
        <v>40</v>
      </c>
      <c r="I63" s="4426" t="s">
        <v>500</v>
      </c>
      <c r="J63" s="625" t="s">
        <v>36</v>
      </c>
      <c r="K63" s="626">
        <f>L63+N63</f>
        <v>15</v>
      </c>
      <c r="L63" s="627">
        <v>15</v>
      </c>
      <c r="M63" s="654"/>
      <c r="N63" s="699">
        <v>0</v>
      </c>
      <c r="O63" s="700">
        <v>0</v>
      </c>
      <c r="P63" s="701">
        <v>0</v>
      </c>
      <c r="Q63" s="2469" t="s">
        <v>871</v>
      </c>
      <c r="R63" s="2481">
        <v>7</v>
      </c>
      <c r="S63" s="2481">
        <v>8</v>
      </c>
      <c r="T63" s="2482">
        <v>9</v>
      </c>
    </row>
    <row r="64" spans="1:20" ht="13.5" thickBot="1">
      <c r="A64" s="4429"/>
      <c r="B64" s="4419"/>
      <c r="C64" s="4420"/>
      <c r="D64" s="2459"/>
      <c r="E64" s="2459"/>
      <c r="F64" s="4423"/>
      <c r="G64" s="3056"/>
      <c r="H64" s="4425"/>
      <c r="I64" s="4427"/>
      <c r="J64" s="621" t="s">
        <v>12</v>
      </c>
      <c r="K64" s="643">
        <f t="shared" ref="K64:P64" si="13">SUM(K63:K63)</f>
        <v>15</v>
      </c>
      <c r="L64" s="643">
        <f t="shared" si="13"/>
        <v>15</v>
      </c>
      <c r="M64" s="643">
        <f t="shared" si="13"/>
        <v>0</v>
      </c>
      <c r="N64" s="643">
        <f t="shared" si="13"/>
        <v>0</v>
      </c>
      <c r="O64" s="643">
        <f t="shared" si="13"/>
        <v>0</v>
      </c>
      <c r="P64" s="2519">
        <f t="shared" si="13"/>
        <v>0</v>
      </c>
      <c r="Q64" s="2464"/>
      <c r="R64" s="2463"/>
      <c r="S64" s="2515"/>
      <c r="T64" s="2463"/>
    </row>
    <row r="65" spans="1:20" ht="13.5" thickBot="1">
      <c r="A65" s="209"/>
      <c r="B65" s="717"/>
      <c r="C65" s="2488"/>
      <c r="D65" s="2488"/>
      <c r="E65" s="2488"/>
      <c r="F65" s="3785" t="s">
        <v>14</v>
      </c>
      <c r="G65" s="3786"/>
      <c r="H65" s="3786"/>
      <c r="I65" s="3786"/>
      <c r="J65" s="3787"/>
      <c r="K65" s="1113">
        <f t="shared" ref="K65:P65" si="14">K64+K62+K55+K57</f>
        <v>2946.2</v>
      </c>
      <c r="L65" s="1113">
        <f t="shared" si="14"/>
        <v>2924.9</v>
      </c>
      <c r="M65" s="1113">
        <f t="shared" si="14"/>
        <v>2177.1</v>
      </c>
      <c r="N65" s="1113">
        <f t="shared" si="14"/>
        <v>21.3</v>
      </c>
      <c r="O65" s="1113">
        <f t="shared" si="14"/>
        <v>3240</v>
      </c>
      <c r="P65" s="1113">
        <f t="shared" si="14"/>
        <v>3407</v>
      </c>
      <c r="Q65" s="1113"/>
      <c r="R65" s="1538"/>
      <c r="S65" s="1538"/>
      <c r="T65" s="2490"/>
    </row>
    <row r="66" spans="1:20" ht="13.9" customHeight="1" thickBot="1">
      <c r="A66" s="210" t="s">
        <v>11</v>
      </c>
      <c r="B66" s="4433" t="s">
        <v>845</v>
      </c>
      <c r="C66" s="4434"/>
      <c r="D66" s="4434"/>
      <c r="E66" s="4434"/>
      <c r="F66" s="4434"/>
      <c r="G66" s="4434"/>
      <c r="H66" s="4434"/>
      <c r="I66" s="4434"/>
      <c r="J66" s="4434"/>
      <c r="K66" s="4434"/>
      <c r="L66" s="4434"/>
      <c r="M66" s="4434"/>
      <c r="N66" s="4434"/>
      <c r="O66" s="4434"/>
      <c r="P66" s="4434"/>
      <c r="Q66" s="4434"/>
      <c r="R66" s="2467"/>
      <c r="S66" s="2467"/>
      <c r="T66" s="2468"/>
    </row>
    <row r="67" spans="1:20" ht="13.9" customHeight="1" thickBot="1">
      <c r="A67" s="666" t="s">
        <v>11</v>
      </c>
      <c r="B67" s="667" t="s">
        <v>35</v>
      </c>
      <c r="C67" s="3081" t="s">
        <v>872</v>
      </c>
      <c r="D67" s="4435"/>
      <c r="E67" s="4435"/>
      <c r="F67" s="4435"/>
      <c r="G67" s="4435"/>
      <c r="H67" s="4435"/>
      <c r="I67" s="4435"/>
      <c r="J67" s="4435"/>
      <c r="K67" s="4435"/>
      <c r="L67" s="4435"/>
      <c r="M67" s="4435"/>
      <c r="N67" s="4435"/>
      <c r="O67" s="4435"/>
      <c r="P67" s="4435"/>
      <c r="Q67" s="4435"/>
      <c r="R67" s="4435"/>
      <c r="S67" s="4435"/>
      <c r="T67" s="4436"/>
    </row>
    <row r="68" spans="1:20" ht="13.9" customHeight="1" thickBot="1">
      <c r="A68" s="4428" t="s">
        <v>11</v>
      </c>
      <c r="B68" s="4418" t="s">
        <v>35</v>
      </c>
      <c r="C68" s="3053" t="s">
        <v>11</v>
      </c>
      <c r="D68" s="2457"/>
      <c r="E68" s="2457"/>
      <c r="F68" s="4421"/>
      <c r="G68" s="3055" t="s">
        <v>873</v>
      </c>
      <c r="H68" s="4424" t="s">
        <v>40</v>
      </c>
      <c r="I68" s="4426" t="s">
        <v>500</v>
      </c>
      <c r="J68" s="625" t="s">
        <v>36</v>
      </c>
      <c r="K68" s="626">
        <f>L68+N68</f>
        <v>121.3</v>
      </c>
      <c r="L68" s="627">
        <v>121.3</v>
      </c>
      <c r="M68" s="1811">
        <v>104.5</v>
      </c>
      <c r="N68" s="699">
        <v>0</v>
      </c>
      <c r="O68" s="700">
        <v>125</v>
      </c>
      <c r="P68" s="701">
        <v>130</v>
      </c>
      <c r="Q68" s="2469" t="s">
        <v>874</v>
      </c>
      <c r="R68" s="2481">
        <v>20</v>
      </c>
      <c r="S68" s="2481">
        <v>21</v>
      </c>
      <c r="T68" s="2482">
        <v>21</v>
      </c>
    </row>
    <row r="69" spans="1:20" ht="13.5" thickBot="1">
      <c r="A69" s="4432"/>
      <c r="B69" s="3061"/>
      <c r="C69" s="3062"/>
      <c r="D69" s="2458"/>
      <c r="E69" s="2458"/>
      <c r="F69" s="4422"/>
      <c r="G69" s="3063"/>
      <c r="H69" s="3064"/>
      <c r="I69" s="3065"/>
      <c r="J69" s="597" t="s">
        <v>839</v>
      </c>
      <c r="K69" s="1815">
        <f>L69+N69</f>
        <v>224.7</v>
      </c>
      <c r="L69" s="1816">
        <v>224.7</v>
      </c>
      <c r="M69" s="1817">
        <v>221.3</v>
      </c>
      <c r="N69" s="705"/>
      <c r="O69" s="702">
        <v>200</v>
      </c>
      <c r="P69" s="703">
        <v>210</v>
      </c>
      <c r="Q69" s="2469"/>
      <c r="R69" s="2521"/>
      <c r="S69" s="2521"/>
      <c r="T69" s="2522"/>
    </row>
    <row r="70" spans="1:20">
      <c r="A70" s="4432"/>
      <c r="B70" s="3061"/>
      <c r="C70" s="3062"/>
      <c r="D70" s="2458"/>
      <c r="E70" s="2458"/>
      <c r="F70" s="4422"/>
      <c r="G70" s="3063"/>
      <c r="H70" s="3064"/>
      <c r="I70" s="3065"/>
      <c r="J70" s="597" t="s">
        <v>152</v>
      </c>
      <c r="K70" s="2573">
        <f>L70+N70</f>
        <v>0.9</v>
      </c>
      <c r="L70" s="2574">
        <v>0.9</v>
      </c>
      <c r="M70" s="2572"/>
      <c r="N70" s="705"/>
      <c r="O70" s="2585">
        <v>1</v>
      </c>
      <c r="P70" s="2586">
        <v>1</v>
      </c>
      <c r="Q70" s="3142"/>
      <c r="R70" s="2499"/>
      <c r="S70" s="2500"/>
      <c r="T70" s="2499"/>
    </row>
    <row r="71" spans="1:20">
      <c r="A71" s="4432"/>
      <c r="B71" s="3061"/>
      <c r="C71" s="3062"/>
      <c r="D71" s="2458"/>
      <c r="E71" s="2458"/>
      <c r="F71" s="4422"/>
      <c r="G71" s="3063"/>
      <c r="H71" s="3064"/>
      <c r="I71" s="3065"/>
      <c r="J71" s="611" t="s">
        <v>52</v>
      </c>
      <c r="K71" s="633">
        <f>L71+N71</f>
        <v>0</v>
      </c>
      <c r="L71" s="707"/>
      <c r="M71" s="708"/>
      <c r="N71" s="709"/>
      <c r="O71" s="710"/>
      <c r="P71" s="711"/>
      <c r="Q71" s="3638"/>
      <c r="R71" s="2523"/>
      <c r="S71" s="2500"/>
      <c r="T71" s="2523"/>
    </row>
    <row r="72" spans="1:20" ht="13.5" thickBot="1">
      <c r="A72" s="4429"/>
      <c r="B72" s="4419"/>
      <c r="C72" s="4420"/>
      <c r="D72" s="2459"/>
      <c r="E72" s="2459"/>
      <c r="F72" s="4423"/>
      <c r="G72" s="3056"/>
      <c r="H72" s="4425"/>
      <c r="I72" s="4427"/>
      <c r="J72" s="621" t="s">
        <v>12</v>
      </c>
      <c r="K72" s="643">
        <f t="shared" ref="K72:P72" si="15">SUM(K68:K71)</f>
        <v>346.9</v>
      </c>
      <c r="L72" s="643">
        <f t="shared" si="15"/>
        <v>346.9</v>
      </c>
      <c r="M72" s="643">
        <f t="shared" si="15"/>
        <v>325.8</v>
      </c>
      <c r="N72" s="643">
        <f t="shared" si="15"/>
        <v>0</v>
      </c>
      <c r="O72" s="643">
        <f t="shared" si="15"/>
        <v>326</v>
      </c>
      <c r="P72" s="643">
        <f t="shared" si="15"/>
        <v>341</v>
      </c>
      <c r="Q72" s="3639"/>
      <c r="R72" s="2501"/>
      <c r="S72" s="2502"/>
      <c r="T72" s="2501"/>
    </row>
    <row r="73" spans="1:20" ht="13.5" thickBot="1">
      <c r="A73" s="4428" t="s">
        <v>11</v>
      </c>
      <c r="B73" s="4418" t="s">
        <v>35</v>
      </c>
      <c r="C73" s="3053" t="s">
        <v>13</v>
      </c>
      <c r="D73" s="2457"/>
      <c r="E73" s="2457"/>
      <c r="F73" s="4421"/>
      <c r="G73" s="3055" t="s">
        <v>875</v>
      </c>
      <c r="H73" s="4424" t="s">
        <v>40</v>
      </c>
      <c r="I73" s="4426" t="s">
        <v>500</v>
      </c>
      <c r="J73" s="625" t="s">
        <v>36</v>
      </c>
      <c r="K73" s="1812">
        <f>L73+N73</f>
        <v>392.2</v>
      </c>
      <c r="L73" s="1813">
        <v>392.2</v>
      </c>
      <c r="M73" s="1811">
        <v>333.3</v>
      </c>
      <c r="N73" s="699">
        <v>0</v>
      </c>
      <c r="O73" s="700">
        <v>455</v>
      </c>
      <c r="P73" s="701">
        <v>480</v>
      </c>
      <c r="Q73" s="2469" t="s">
        <v>874</v>
      </c>
      <c r="R73" s="2481">
        <v>18</v>
      </c>
      <c r="S73" s="2481">
        <v>19</v>
      </c>
      <c r="T73" s="2482">
        <v>20</v>
      </c>
    </row>
    <row r="74" spans="1:20" ht="13.5" thickBot="1">
      <c r="A74" s="4432"/>
      <c r="B74" s="3061"/>
      <c r="C74" s="3062"/>
      <c r="D74" s="2458"/>
      <c r="E74" s="2458"/>
      <c r="F74" s="4422"/>
      <c r="G74" s="3063"/>
      <c r="H74" s="3064"/>
      <c r="I74" s="3065"/>
      <c r="J74" s="597" t="s">
        <v>152</v>
      </c>
      <c r="K74" s="2568">
        <f>L74+N74</f>
        <v>20</v>
      </c>
      <c r="L74" s="1816">
        <v>20</v>
      </c>
      <c r="M74" s="2572"/>
      <c r="N74" s="705"/>
      <c r="O74" s="702">
        <v>13</v>
      </c>
      <c r="P74" s="703">
        <v>15</v>
      </c>
      <c r="Q74" s="2469"/>
      <c r="R74" s="2503"/>
      <c r="S74" s="2503"/>
      <c r="T74" s="2504"/>
    </row>
    <row r="75" spans="1:20">
      <c r="A75" s="4432"/>
      <c r="B75" s="3061"/>
      <c r="C75" s="3062"/>
      <c r="D75" s="2458"/>
      <c r="E75" s="2458"/>
      <c r="F75" s="4422"/>
      <c r="G75" s="3063"/>
      <c r="H75" s="3064"/>
      <c r="I75" s="3065"/>
      <c r="J75" s="597" t="s">
        <v>52</v>
      </c>
      <c r="K75" s="2568"/>
      <c r="L75" s="1816"/>
      <c r="M75" s="2572"/>
      <c r="N75" s="705"/>
      <c r="O75" s="2587"/>
      <c r="P75" s="703"/>
      <c r="Q75" s="3142"/>
      <c r="R75" s="2505"/>
      <c r="S75" s="9"/>
      <c r="T75" s="2505"/>
    </row>
    <row r="76" spans="1:20" ht="13.15" customHeight="1" thickBot="1">
      <c r="A76" s="4432"/>
      <c r="B76" s="3061"/>
      <c r="C76" s="3062"/>
      <c r="D76" s="2458"/>
      <c r="E76" s="2458"/>
      <c r="F76" s="4422"/>
      <c r="G76" s="3063"/>
      <c r="H76" s="3064"/>
      <c r="I76" s="3065"/>
      <c r="J76" s="2569" t="s">
        <v>63</v>
      </c>
      <c r="K76" s="2568">
        <f t="shared" ref="K76" si="16">L76+N76</f>
        <v>45</v>
      </c>
      <c r="L76" s="2570">
        <v>45</v>
      </c>
      <c r="M76" s="2571">
        <v>40.4</v>
      </c>
      <c r="N76" s="1559"/>
      <c r="O76" s="2588">
        <v>20</v>
      </c>
      <c r="P76" s="2589">
        <v>20</v>
      </c>
      <c r="Q76" s="3638"/>
      <c r="R76" s="2524"/>
      <c r="S76" s="9"/>
      <c r="T76" s="2524"/>
    </row>
    <row r="77" spans="1:20" ht="13.5" thickBot="1">
      <c r="A77" s="4429"/>
      <c r="B77" s="4419"/>
      <c r="C77" s="4420"/>
      <c r="D77" s="2459"/>
      <c r="E77" s="2459"/>
      <c r="F77" s="4423"/>
      <c r="G77" s="3056"/>
      <c r="H77" s="4425"/>
      <c r="I77" s="4427"/>
      <c r="J77" s="621" t="s">
        <v>12</v>
      </c>
      <c r="K77" s="643">
        <f>SUM(K73:K76)</f>
        <v>457.2</v>
      </c>
      <c r="L77" s="643">
        <f t="shared" ref="L77:M77" si="17">SUM(L73:L76)</f>
        <v>457.2</v>
      </c>
      <c r="M77" s="643">
        <f t="shared" si="17"/>
        <v>373.7</v>
      </c>
      <c r="N77" s="643">
        <f t="shared" ref="N77" si="18">SUM(N73:N75)</f>
        <v>0</v>
      </c>
      <c r="O77" s="622">
        <f>SUM(O73:O76)</f>
        <v>488</v>
      </c>
      <c r="P77" s="622">
        <f>SUM(P73:P76)</f>
        <v>515</v>
      </c>
      <c r="Q77" s="3639"/>
      <c r="R77" s="2507"/>
      <c r="S77" s="2508"/>
      <c r="T77" s="2507"/>
    </row>
    <row r="78" spans="1:20" ht="13.9" customHeight="1" thickBot="1">
      <c r="A78" s="209"/>
      <c r="B78" s="717"/>
      <c r="C78" s="2488"/>
      <c r="D78" s="2488"/>
      <c r="E78" s="2488"/>
      <c r="F78" s="3785" t="s">
        <v>14</v>
      </c>
      <c r="G78" s="3786"/>
      <c r="H78" s="3786"/>
      <c r="I78" s="3786"/>
      <c r="J78" s="3787"/>
      <c r="K78" s="1113">
        <f>K77+K72</f>
        <v>804.09999999999991</v>
      </c>
      <c r="L78" s="1113">
        <f t="shared" ref="L78:P78" si="19">L77+L72</f>
        <v>804.09999999999991</v>
      </c>
      <c r="M78" s="1113">
        <f t="shared" si="19"/>
        <v>699.5</v>
      </c>
      <c r="N78" s="1113">
        <f t="shared" si="19"/>
        <v>0</v>
      </c>
      <c r="O78" s="1113">
        <f>O77+O72</f>
        <v>814</v>
      </c>
      <c r="P78" s="1113">
        <f t="shared" si="19"/>
        <v>856</v>
      </c>
      <c r="Q78" s="2489"/>
      <c r="R78" s="1538"/>
      <c r="S78" s="1538"/>
      <c r="T78" s="2490"/>
    </row>
    <row r="79" spans="1:20" ht="13.9" customHeight="1" thickBot="1">
      <c r="A79" s="209"/>
      <c r="B79" s="2488"/>
      <c r="C79" s="2488"/>
      <c r="D79" s="2488"/>
      <c r="E79" s="2488"/>
      <c r="F79" s="2787"/>
      <c r="G79" s="2787"/>
      <c r="H79" s="2787"/>
      <c r="I79" s="2787"/>
      <c r="J79" s="2787"/>
      <c r="K79" s="2525"/>
      <c r="L79" s="2525"/>
      <c r="M79" s="2525"/>
      <c r="N79" s="2525"/>
      <c r="O79" s="2525"/>
      <c r="P79" s="2525"/>
      <c r="Q79" s="1537"/>
      <c r="R79" s="1538"/>
      <c r="S79" s="1538"/>
      <c r="T79" s="2490"/>
    </row>
    <row r="80" spans="1:20" ht="36.6" customHeight="1" thickBot="1">
      <c r="A80" s="666" t="s">
        <v>13</v>
      </c>
      <c r="B80" s="666" t="s">
        <v>11</v>
      </c>
      <c r="C80" s="4412" t="s">
        <v>876</v>
      </c>
      <c r="D80" s="4413"/>
      <c r="E80" s="4413"/>
      <c r="F80" s="4413"/>
      <c r="G80" s="4413"/>
      <c r="H80" s="4413"/>
      <c r="I80" s="4413"/>
      <c r="J80" s="4413"/>
      <c r="K80" s="4413"/>
      <c r="L80" s="4413"/>
      <c r="M80" s="4413"/>
      <c r="N80" s="4413"/>
      <c r="O80" s="4413"/>
      <c r="P80" s="4413"/>
      <c r="Q80" s="4413"/>
      <c r="R80" s="4413"/>
      <c r="S80" s="4413"/>
      <c r="T80" s="4414"/>
    </row>
    <row r="81" spans="1:20" ht="36.6" customHeight="1" thickBot="1">
      <c r="A81" s="4428" t="s">
        <v>13</v>
      </c>
      <c r="B81" s="4418" t="s">
        <v>11</v>
      </c>
      <c r="C81" s="3053" t="s">
        <v>11</v>
      </c>
      <c r="D81" s="2457"/>
      <c r="E81" s="2457"/>
      <c r="F81" s="4421"/>
      <c r="G81" s="3055" t="s">
        <v>877</v>
      </c>
      <c r="H81" s="4424" t="s">
        <v>40</v>
      </c>
      <c r="I81" s="4426" t="s">
        <v>500</v>
      </c>
      <c r="J81" s="625" t="s">
        <v>36</v>
      </c>
      <c r="K81" s="626">
        <f>L81+N81</f>
        <v>21.7</v>
      </c>
      <c r="L81" s="627">
        <v>21.7</v>
      </c>
      <c r="M81" s="654"/>
      <c r="N81" s="699">
        <v>0</v>
      </c>
      <c r="O81" s="700">
        <v>25</v>
      </c>
      <c r="P81" s="701">
        <v>30</v>
      </c>
      <c r="Q81" s="2469" t="s">
        <v>878</v>
      </c>
      <c r="R81" s="2481">
        <v>25</v>
      </c>
      <c r="S81" s="2481">
        <v>26</v>
      </c>
      <c r="T81" s="2482">
        <v>27</v>
      </c>
    </row>
    <row r="82" spans="1:20" ht="24.6" customHeight="1" thickBot="1">
      <c r="A82" s="4429"/>
      <c r="B82" s="4419"/>
      <c r="C82" s="4420"/>
      <c r="D82" s="2459"/>
      <c r="E82" s="2459"/>
      <c r="F82" s="4423"/>
      <c r="G82" s="3056"/>
      <c r="H82" s="4425"/>
      <c r="I82" s="4427"/>
      <c r="J82" s="621" t="s">
        <v>12</v>
      </c>
      <c r="K82" s="643">
        <f t="shared" ref="K82:P82" si="20">SUM(K81:K81)</f>
        <v>21.7</v>
      </c>
      <c r="L82" s="643">
        <f t="shared" si="20"/>
        <v>21.7</v>
      </c>
      <c r="M82" s="643">
        <f t="shared" si="20"/>
        <v>0</v>
      </c>
      <c r="N82" s="643">
        <f t="shared" si="20"/>
        <v>0</v>
      </c>
      <c r="O82" s="643">
        <f t="shared" si="20"/>
        <v>25</v>
      </c>
      <c r="P82" s="643">
        <f t="shared" si="20"/>
        <v>30</v>
      </c>
      <c r="Q82" s="2506"/>
      <c r="R82" s="2501"/>
      <c r="S82" s="2502"/>
      <c r="T82" s="2501"/>
    </row>
    <row r="83" spans="1:20" ht="24.6" customHeight="1" thickBot="1">
      <c r="A83" s="4428" t="s">
        <v>13</v>
      </c>
      <c r="B83" s="4418" t="s">
        <v>11</v>
      </c>
      <c r="C83" s="3053" t="s">
        <v>34</v>
      </c>
      <c r="D83" s="2457"/>
      <c r="E83" s="2457"/>
      <c r="F83" s="4421"/>
      <c r="G83" s="3055" t="s">
        <v>879</v>
      </c>
      <c r="H83" s="4424" t="s">
        <v>40</v>
      </c>
      <c r="I83" s="4426" t="s">
        <v>500</v>
      </c>
      <c r="J83" s="625" t="s">
        <v>36</v>
      </c>
      <c r="K83" s="1812">
        <f>L83+N83</f>
        <v>1.5</v>
      </c>
      <c r="L83" s="1813">
        <v>1.5</v>
      </c>
      <c r="M83" s="654"/>
      <c r="N83" s="699">
        <v>0</v>
      </c>
      <c r="O83" s="700"/>
      <c r="P83" s="701">
        <v>0</v>
      </c>
      <c r="Q83" s="2469" t="s">
        <v>880</v>
      </c>
      <c r="R83" s="2481">
        <v>1000</v>
      </c>
      <c r="S83" s="2481">
        <v>0</v>
      </c>
      <c r="T83" s="2482">
        <v>0</v>
      </c>
    </row>
    <row r="84" spans="1:20" ht="13.5" thickBot="1">
      <c r="A84" s="4429"/>
      <c r="B84" s="4419"/>
      <c r="C84" s="4420"/>
      <c r="D84" s="2459"/>
      <c r="E84" s="2459"/>
      <c r="F84" s="4423"/>
      <c r="G84" s="3056"/>
      <c r="H84" s="4425"/>
      <c r="I84" s="4427"/>
      <c r="J84" s="621" t="s">
        <v>12</v>
      </c>
      <c r="K84" s="643">
        <f t="shared" ref="K84:P84" si="21">SUM(K83:K83)</f>
        <v>1.5</v>
      </c>
      <c r="L84" s="643">
        <f t="shared" si="21"/>
        <v>1.5</v>
      </c>
      <c r="M84" s="643">
        <f t="shared" si="21"/>
        <v>0</v>
      </c>
      <c r="N84" s="643">
        <f t="shared" si="21"/>
        <v>0</v>
      </c>
      <c r="O84" s="643">
        <f t="shared" si="21"/>
        <v>0</v>
      </c>
      <c r="P84" s="643">
        <f t="shared" si="21"/>
        <v>0</v>
      </c>
      <c r="Q84" s="2506"/>
      <c r="R84" s="2507"/>
      <c r="S84" s="2508"/>
      <c r="T84" s="2507"/>
    </row>
    <row r="85" spans="1:20" ht="13.9" customHeight="1" thickBot="1">
      <c r="A85" s="209"/>
      <c r="B85" s="717"/>
      <c r="C85" s="2488"/>
      <c r="D85" s="2488"/>
      <c r="E85" s="2488"/>
      <c r="F85" s="3785" t="s">
        <v>14</v>
      </c>
      <c r="G85" s="3786"/>
      <c r="H85" s="3786"/>
      <c r="I85" s="3786"/>
      <c r="J85" s="3787"/>
      <c r="K85" s="1113">
        <f t="shared" ref="K85:P85" si="22">K84+K82</f>
        <v>23.2</v>
      </c>
      <c r="L85" s="1113">
        <f t="shared" si="22"/>
        <v>23.2</v>
      </c>
      <c r="M85" s="1113">
        <f t="shared" si="22"/>
        <v>0</v>
      </c>
      <c r="N85" s="1113">
        <f t="shared" si="22"/>
        <v>0</v>
      </c>
      <c r="O85" s="1113">
        <f t="shared" si="22"/>
        <v>25</v>
      </c>
      <c r="P85" s="1113">
        <f t="shared" si="22"/>
        <v>30</v>
      </c>
      <c r="Q85" s="2489"/>
      <c r="R85" s="1538"/>
      <c r="S85" s="1538"/>
      <c r="T85" s="2490"/>
    </row>
    <row r="86" spans="1:20" ht="13.9" customHeight="1" thickBot="1">
      <c r="A86" s="210" t="s">
        <v>13</v>
      </c>
      <c r="B86" s="210" t="s">
        <v>13</v>
      </c>
      <c r="C86" s="4430" t="s">
        <v>881</v>
      </c>
      <c r="D86" s="4431"/>
      <c r="E86" s="4431"/>
      <c r="F86" s="4431"/>
      <c r="G86" s="4431"/>
      <c r="H86" s="4431"/>
      <c r="I86" s="4431"/>
      <c r="J86" s="4431"/>
      <c r="K86" s="4431"/>
      <c r="L86" s="4431"/>
      <c r="M86" s="4431"/>
      <c r="N86" s="4431"/>
      <c r="O86" s="4431"/>
      <c r="P86" s="4431"/>
      <c r="Q86" s="2526"/>
      <c r="R86" s="2527"/>
      <c r="S86" s="2527"/>
      <c r="T86" s="2528"/>
    </row>
    <row r="87" spans="1:20" ht="13.9" customHeight="1" thickBot="1">
      <c r="A87" s="4428" t="s">
        <v>13</v>
      </c>
      <c r="B87" s="4418" t="s">
        <v>13</v>
      </c>
      <c r="C87" s="3053" t="s">
        <v>39</v>
      </c>
      <c r="D87" s="2457"/>
      <c r="E87" s="2457"/>
      <c r="F87" s="4421"/>
      <c r="G87" s="3055" t="s">
        <v>882</v>
      </c>
      <c r="H87" s="4424" t="s">
        <v>40</v>
      </c>
      <c r="I87" s="4426" t="s">
        <v>500</v>
      </c>
      <c r="J87" s="625" t="s">
        <v>36</v>
      </c>
      <c r="K87" s="1812">
        <f>L87+N87</f>
        <v>160.30000000000001</v>
      </c>
      <c r="L87" s="1813">
        <v>160.30000000000001</v>
      </c>
      <c r="M87" s="654"/>
      <c r="N87" s="699">
        <v>0</v>
      </c>
      <c r="O87" s="700">
        <v>175</v>
      </c>
      <c r="P87" s="701">
        <v>175</v>
      </c>
      <c r="Q87" s="2469"/>
      <c r="R87" s="650"/>
      <c r="S87" s="650"/>
      <c r="T87" s="656"/>
    </row>
    <row r="88" spans="1:20" ht="13.5" thickBot="1">
      <c r="A88" s="4432"/>
      <c r="B88" s="3061"/>
      <c r="C88" s="3062"/>
      <c r="D88" s="2458"/>
      <c r="E88" s="2458"/>
      <c r="F88" s="4422"/>
      <c r="G88" s="3063"/>
      <c r="H88" s="3064"/>
      <c r="I88" s="3065"/>
      <c r="J88" s="597" t="s">
        <v>52</v>
      </c>
      <c r="K88" s="2568">
        <f>L88+N88</f>
        <v>99.3</v>
      </c>
      <c r="L88" s="1816">
        <v>99.3</v>
      </c>
      <c r="M88" s="600"/>
      <c r="N88" s="705"/>
      <c r="O88" s="702"/>
      <c r="P88" s="703"/>
      <c r="Q88" s="2469"/>
      <c r="R88" s="2503"/>
      <c r="S88" s="2503"/>
      <c r="T88" s="2504"/>
    </row>
    <row r="89" spans="1:20">
      <c r="A89" s="4432"/>
      <c r="B89" s="3061"/>
      <c r="C89" s="3062"/>
      <c r="D89" s="2458"/>
      <c r="E89" s="2458"/>
      <c r="F89" s="4422"/>
      <c r="G89" s="3063"/>
      <c r="H89" s="3064"/>
      <c r="I89" s="3065"/>
      <c r="J89" s="597" t="s">
        <v>63</v>
      </c>
      <c r="K89" s="633">
        <f>L89+N89</f>
        <v>0</v>
      </c>
      <c r="L89" s="599">
        <v>0</v>
      </c>
      <c r="M89" s="600"/>
      <c r="N89" s="705"/>
      <c r="O89" s="702"/>
      <c r="P89" s="703"/>
      <c r="Q89" s="3142"/>
      <c r="R89" s="2505"/>
      <c r="S89" s="9"/>
      <c r="T89" s="2505"/>
    </row>
    <row r="90" spans="1:20" ht="13.5" thickBot="1">
      <c r="A90" s="4429"/>
      <c r="B90" s="4419"/>
      <c r="C90" s="4420"/>
      <c r="D90" s="2459"/>
      <c r="E90" s="2459"/>
      <c r="F90" s="4423"/>
      <c r="G90" s="3056"/>
      <c r="H90" s="4425"/>
      <c r="I90" s="4427"/>
      <c r="J90" s="621" t="s">
        <v>12</v>
      </c>
      <c r="K90" s="643">
        <f>SUM(K87:K89)</f>
        <v>259.60000000000002</v>
      </c>
      <c r="L90" s="643">
        <f t="shared" ref="L90:P90" si="23">SUM(L87:L89)</f>
        <v>259.60000000000002</v>
      </c>
      <c r="M90" s="643">
        <f t="shared" si="23"/>
        <v>0</v>
      </c>
      <c r="N90" s="643">
        <f t="shared" si="23"/>
        <v>0</v>
      </c>
      <c r="O90" s="643">
        <f t="shared" si="23"/>
        <v>175</v>
      </c>
      <c r="P90" s="643">
        <f t="shared" si="23"/>
        <v>175</v>
      </c>
      <c r="Q90" s="3639"/>
      <c r="R90" s="2507"/>
      <c r="S90" s="2508"/>
      <c r="T90" s="2507"/>
    </row>
    <row r="91" spans="1:20" ht="36.75" thickBot="1">
      <c r="A91" s="2529"/>
      <c r="B91" s="718"/>
      <c r="C91" s="2530"/>
      <c r="D91" s="2530"/>
      <c r="E91" s="2530"/>
      <c r="F91" s="2531"/>
      <c r="G91" s="2532" t="s">
        <v>883</v>
      </c>
      <c r="H91" s="2466"/>
      <c r="I91" s="2466"/>
      <c r="J91" s="2533"/>
      <c r="K91" s="2534"/>
      <c r="L91" s="2535"/>
      <c r="M91" s="2534"/>
      <c r="N91" s="2536"/>
      <c r="O91" s="2537"/>
      <c r="P91" s="2537"/>
      <c r="Q91" s="2538" t="s">
        <v>884</v>
      </c>
      <c r="R91" s="2497">
        <v>2000</v>
      </c>
      <c r="S91" s="2481">
        <v>2000</v>
      </c>
      <c r="T91" s="2539">
        <v>2000</v>
      </c>
    </row>
    <row r="92" spans="1:20" ht="24.75" thickBot="1">
      <c r="A92" s="2540"/>
      <c r="B92" s="2541"/>
      <c r="C92" s="2542"/>
      <c r="D92" s="2542"/>
      <c r="E92" s="2542"/>
      <c r="F92" s="2543"/>
      <c r="G92" s="2532" t="s">
        <v>885</v>
      </c>
      <c r="H92" s="2466"/>
      <c r="I92" s="2466"/>
      <c r="J92" s="2533"/>
      <c r="K92" s="2534"/>
      <c r="L92" s="2535"/>
      <c r="M92" s="2534"/>
      <c r="N92" s="2536"/>
      <c r="O92" s="2537"/>
      <c r="P92" s="2537"/>
      <c r="Q92" s="2538" t="s">
        <v>886</v>
      </c>
      <c r="R92" s="2497">
        <v>15</v>
      </c>
      <c r="S92" s="2497">
        <v>17</v>
      </c>
      <c r="T92" s="2539">
        <v>20</v>
      </c>
    </row>
    <row r="93" spans="1:20" ht="26.45" customHeight="1" thickBot="1">
      <c r="A93" s="2540"/>
      <c r="B93" s="2541"/>
      <c r="C93" s="2542"/>
      <c r="D93" s="2542"/>
      <c r="E93" s="2542"/>
      <c r="F93" s="2543"/>
      <c r="G93" s="2532" t="s">
        <v>887</v>
      </c>
      <c r="H93" s="2466"/>
      <c r="I93" s="2466"/>
      <c r="J93" s="2533"/>
      <c r="K93" s="2534"/>
      <c r="L93" s="2535"/>
      <c r="M93" s="2534"/>
      <c r="N93" s="2536"/>
      <c r="O93" s="2537"/>
      <c r="P93" s="2537"/>
      <c r="Q93" s="2538" t="s">
        <v>888</v>
      </c>
      <c r="R93" s="2497">
        <v>1</v>
      </c>
      <c r="S93" s="2497">
        <v>1</v>
      </c>
      <c r="T93" s="2539">
        <v>1</v>
      </c>
    </row>
    <row r="94" spans="1:20" ht="36.75" thickBot="1">
      <c r="A94" s="2540"/>
      <c r="B94" s="2541"/>
      <c r="C94" s="2542"/>
      <c r="D94" s="2542"/>
      <c r="E94" s="2542"/>
      <c r="F94" s="2543"/>
      <c r="G94" s="2532" t="s">
        <v>889</v>
      </c>
      <c r="H94" s="2466"/>
      <c r="I94" s="2466"/>
      <c r="J94" s="2533"/>
      <c r="K94" s="2534"/>
      <c r="L94" s="2535"/>
      <c r="M94" s="2534"/>
      <c r="N94" s="2536"/>
      <c r="O94" s="2537"/>
      <c r="P94" s="2537"/>
      <c r="Q94" s="2538" t="s">
        <v>890</v>
      </c>
      <c r="R94" s="2497">
        <v>80</v>
      </c>
      <c r="S94" s="2497">
        <v>80</v>
      </c>
      <c r="T94" s="2539">
        <v>80</v>
      </c>
    </row>
    <row r="95" spans="1:20" ht="36.75" thickBot="1">
      <c r="A95" s="2540"/>
      <c r="B95" s="2541"/>
      <c r="C95" s="2542"/>
      <c r="D95" s="2542"/>
      <c r="E95" s="2542"/>
      <c r="F95" s="2543"/>
      <c r="G95" s="2532" t="s">
        <v>891</v>
      </c>
      <c r="H95" s="2466"/>
      <c r="I95" s="2466"/>
      <c r="J95" s="2533"/>
      <c r="K95" s="2534"/>
      <c r="L95" s="2535"/>
      <c r="M95" s="2534"/>
      <c r="N95" s="2536"/>
      <c r="O95" s="2537"/>
      <c r="P95" s="2537"/>
      <c r="Q95" s="2538" t="s">
        <v>892</v>
      </c>
      <c r="R95" s="2497">
        <v>40</v>
      </c>
      <c r="S95" s="2497">
        <v>45</v>
      </c>
      <c r="T95" s="2539">
        <v>48</v>
      </c>
    </row>
    <row r="96" spans="1:20" ht="36.75" thickBot="1">
      <c r="A96" s="2540"/>
      <c r="B96" s="2541"/>
      <c r="C96" s="2542"/>
      <c r="D96" s="2542"/>
      <c r="E96" s="2542"/>
      <c r="F96" s="2543"/>
      <c r="G96" s="2532" t="s">
        <v>893</v>
      </c>
      <c r="H96" s="2466"/>
      <c r="I96" s="2466"/>
      <c r="J96" s="2533"/>
      <c r="K96" s="2534"/>
      <c r="L96" s="2535"/>
      <c r="M96" s="2534"/>
      <c r="N96" s="2536"/>
      <c r="O96" s="2537"/>
      <c r="P96" s="2537"/>
      <c r="Q96" s="2538" t="s">
        <v>894</v>
      </c>
      <c r="R96" s="2497">
        <v>40</v>
      </c>
      <c r="S96" s="2497">
        <v>45</v>
      </c>
      <c r="T96" s="2539">
        <v>48</v>
      </c>
    </row>
    <row r="97" spans="1:20" ht="13.5" thickBot="1">
      <c r="A97" s="2540"/>
      <c r="B97" s="2541"/>
      <c r="C97" s="2542"/>
      <c r="D97" s="2542"/>
      <c r="E97" s="2542"/>
      <c r="F97" s="2543"/>
      <c r="G97" s="2532" t="s">
        <v>895</v>
      </c>
      <c r="H97" s="2466"/>
      <c r="I97" s="2466"/>
      <c r="J97" s="2533"/>
      <c r="K97" s="2534"/>
      <c r="L97" s="2535"/>
      <c r="M97" s="2534"/>
      <c r="N97" s="2536"/>
      <c r="O97" s="2537"/>
      <c r="P97" s="2537"/>
      <c r="Q97" s="2538" t="s">
        <v>896</v>
      </c>
      <c r="R97" s="2497">
        <v>3</v>
      </c>
      <c r="S97" s="2497">
        <v>3</v>
      </c>
      <c r="T97" s="2539">
        <v>3</v>
      </c>
    </row>
    <row r="98" spans="1:20" ht="36.75" thickBot="1">
      <c r="A98" s="2540"/>
      <c r="B98" s="2541"/>
      <c r="C98" s="2542"/>
      <c r="D98" s="2542"/>
      <c r="E98" s="2542"/>
      <c r="F98" s="2543"/>
      <c r="G98" s="2532" t="s">
        <v>897</v>
      </c>
      <c r="H98" s="2466"/>
      <c r="I98" s="2466"/>
      <c r="J98" s="2533"/>
      <c r="K98" s="2534"/>
      <c r="L98" s="2535"/>
      <c r="M98" s="2534"/>
      <c r="N98" s="2536"/>
      <c r="O98" s="2537"/>
      <c r="P98" s="2537"/>
      <c r="Q98" s="2538" t="s">
        <v>898</v>
      </c>
      <c r="R98" s="2497">
        <v>3</v>
      </c>
      <c r="S98" s="2497">
        <v>3</v>
      </c>
      <c r="T98" s="2539">
        <v>3</v>
      </c>
    </row>
    <row r="99" spans="1:20" ht="36.6" customHeight="1" thickBot="1">
      <c r="A99" s="2540"/>
      <c r="B99" s="2541"/>
      <c r="C99" s="2542"/>
      <c r="D99" s="2542"/>
      <c r="E99" s="2542"/>
      <c r="F99" s="2543"/>
      <c r="G99" s="2532" t="s">
        <v>899</v>
      </c>
      <c r="H99" s="2466"/>
      <c r="I99" s="2466"/>
      <c r="J99" s="2533"/>
      <c r="K99" s="2534"/>
      <c r="L99" s="2535"/>
      <c r="M99" s="2534"/>
      <c r="N99" s="2536"/>
      <c r="O99" s="2537"/>
      <c r="P99" s="2537"/>
      <c r="Q99" s="2538" t="s">
        <v>900</v>
      </c>
      <c r="R99" s="2497">
        <v>18</v>
      </c>
      <c r="S99" s="2497">
        <v>20</v>
      </c>
      <c r="T99" s="2539">
        <v>20</v>
      </c>
    </row>
    <row r="100" spans="1:20" ht="48.75" thickBot="1">
      <c r="A100" s="2540"/>
      <c r="B100" s="2541"/>
      <c r="C100" s="2542"/>
      <c r="D100" s="2542"/>
      <c r="E100" s="2542"/>
      <c r="F100" s="2543"/>
      <c r="G100" s="2532" t="s">
        <v>901</v>
      </c>
      <c r="H100" s="2466"/>
      <c r="I100" s="2466"/>
      <c r="J100" s="2533"/>
      <c r="K100" s="2534"/>
      <c r="L100" s="2535"/>
      <c r="M100" s="2534"/>
      <c r="N100" s="2536"/>
      <c r="O100" s="2537"/>
      <c r="P100" s="2537"/>
      <c r="Q100" s="2538" t="s">
        <v>902</v>
      </c>
      <c r="R100" s="2497">
        <v>10</v>
      </c>
      <c r="S100" s="2497">
        <v>12</v>
      </c>
      <c r="T100" s="2539">
        <v>15</v>
      </c>
    </row>
    <row r="101" spans="1:20" ht="26.45" customHeight="1" thickBot="1">
      <c r="A101" s="2540"/>
      <c r="B101" s="2541"/>
      <c r="C101" s="2542"/>
      <c r="D101" s="2542"/>
      <c r="E101" s="2542"/>
      <c r="F101" s="2543"/>
      <c r="G101" s="2532" t="s">
        <v>903</v>
      </c>
      <c r="H101" s="2466"/>
      <c r="I101" s="2466"/>
      <c r="J101" s="2533"/>
      <c r="K101" s="2534"/>
      <c r="L101" s="2535"/>
      <c r="M101" s="2534"/>
      <c r="N101" s="2536"/>
      <c r="O101" s="2537"/>
      <c r="P101" s="2537"/>
      <c r="Q101" s="2538" t="s">
        <v>904</v>
      </c>
      <c r="R101" s="2497">
        <v>40</v>
      </c>
      <c r="S101" s="2497">
        <v>50</v>
      </c>
      <c r="T101" s="2539">
        <v>60</v>
      </c>
    </row>
    <row r="102" spans="1:20" ht="36.75" thickBot="1">
      <c r="A102" s="2540"/>
      <c r="B102" s="2541"/>
      <c r="C102" s="2542"/>
      <c r="D102" s="2542"/>
      <c r="E102" s="2542"/>
      <c r="F102" s="2543"/>
      <c r="G102" s="2532" t="s">
        <v>905</v>
      </c>
      <c r="H102" s="2466"/>
      <c r="I102" s="2466"/>
      <c r="J102" s="2533"/>
      <c r="K102" s="2534"/>
      <c r="L102" s="2535"/>
      <c r="M102" s="2534"/>
      <c r="N102" s="2536"/>
      <c r="O102" s="2537"/>
      <c r="P102" s="2537"/>
      <c r="Q102" s="2538" t="s">
        <v>906</v>
      </c>
      <c r="R102" s="2497">
        <v>100</v>
      </c>
      <c r="S102" s="2497">
        <v>120</v>
      </c>
      <c r="T102" s="2539">
        <v>150</v>
      </c>
    </row>
    <row r="103" spans="1:20" ht="24.75" thickBot="1">
      <c r="A103" s="2540"/>
      <c r="B103" s="2541"/>
      <c r="C103" s="2542"/>
      <c r="D103" s="2542"/>
      <c r="E103" s="2542"/>
      <c r="F103" s="2543"/>
      <c r="G103" s="2564" t="s">
        <v>907</v>
      </c>
      <c r="H103" s="2466"/>
      <c r="I103" s="2466"/>
      <c r="J103" s="2533"/>
      <c r="K103" s="2534"/>
      <c r="L103" s="2535"/>
      <c r="M103" s="2534"/>
      <c r="N103" s="2536"/>
      <c r="O103" s="2537"/>
      <c r="P103" s="2537"/>
      <c r="Q103" s="2538" t="s">
        <v>908</v>
      </c>
      <c r="R103" s="2497">
        <v>0</v>
      </c>
      <c r="S103" s="2497">
        <v>5</v>
      </c>
      <c r="T103" s="2539">
        <v>0</v>
      </c>
    </row>
    <row r="104" spans="1:20" ht="24.75" thickBot="1">
      <c r="A104" s="2540"/>
      <c r="B104" s="2541"/>
      <c r="C104" s="2542"/>
      <c r="D104" s="2542"/>
      <c r="E104" s="2542"/>
      <c r="F104" s="2543"/>
      <c r="G104" s="2532" t="s">
        <v>909</v>
      </c>
      <c r="H104" s="2466"/>
      <c r="I104" s="2466"/>
      <c r="J104" s="2533"/>
      <c r="K104" s="2534"/>
      <c r="L104" s="2535"/>
      <c r="M104" s="2534"/>
      <c r="N104" s="2536"/>
      <c r="O104" s="2537"/>
      <c r="P104" s="2537"/>
      <c r="Q104" s="2469" t="s">
        <v>910</v>
      </c>
      <c r="R104" s="2481">
        <v>28</v>
      </c>
      <c r="S104" s="2481">
        <v>29</v>
      </c>
      <c r="T104" s="2482">
        <v>29</v>
      </c>
    </row>
    <row r="105" spans="1:20" ht="36.75" thickBot="1">
      <c r="A105" s="2529"/>
      <c r="B105" s="718"/>
      <c r="C105" s="2530"/>
      <c r="D105" s="2530"/>
      <c r="E105" s="2530"/>
      <c r="F105" s="2544"/>
      <c r="G105" s="2565" t="s">
        <v>1145</v>
      </c>
      <c r="H105" s="660"/>
      <c r="I105" s="660"/>
      <c r="J105" s="2533"/>
      <c r="K105" s="2534"/>
      <c r="L105" s="2534"/>
      <c r="M105" s="2534"/>
      <c r="N105" s="2537"/>
      <c r="O105" s="2537"/>
      <c r="P105" s="2537"/>
      <c r="Q105" s="2563" t="s">
        <v>1148</v>
      </c>
      <c r="R105" s="2566">
        <v>840</v>
      </c>
      <c r="S105" s="2567">
        <v>840</v>
      </c>
      <c r="T105" s="2566">
        <v>850</v>
      </c>
    </row>
    <row r="106" spans="1:20" ht="13.5" thickBot="1">
      <c r="A106" s="209" t="s">
        <v>13</v>
      </c>
      <c r="B106" s="717" t="s">
        <v>13</v>
      </c>
      <c r="C106" s="2488"/>
      <c r="D106" s="2488"/>
      <c r="E106" s="2488"/>
      <c r="F106" s="3785" t="s">
        <v>14</v>
      </c>
      <c r="G106" s="3786"/>
      <c r="H106" s="3786"/>
      <c r="I106" s="3786"/>
      <c r="J106" s="3787"/>
      <c r="K106" s="1113">
        <f t="shared" ref="K106:P106" si="24">K90*1</f>
        <v>259.60000000000002</v>
      </c>
      <c r="L106" s="1113">
        <f t="shared" si="24"/>
        <v>259.60000000000002</v>
      </c>
      <c r="M106" s="1113">
        <f t="shared" si="24"/>
        <v>0</v>
      </c>
      <c r="N106" s="1113">
        <f t="shared" si="24"/>
        <v>0</v>
      </c>
      <c r="O106" s="1113">
        <f t="shared" si="24"/>
        <v>175</v>
      </c>
      <c r="P106" s="1113">
        <f t="shared" si="24"/>
        <v>175</v>
      </c>
      <c r="Q106" s="2561"/>
      <c r="R106" s="1534"/>
      <c r="S106" s="1534"/>
      <c r="T106" s="2562"/>
    </row>
    <row r="107" spans="1:20" ht="13.5" thickBot="1">
      <c r="A107" s="1652"/>
      <c r="B107" s="4415" t="s">
        <v>56</v>
      </c>
      <c r="C107" s="4416"/>
      <c r="D107" s="4416"/>
      <c r="E107" s="4416"/>
      <c r="F107" s="4416"/>
      <c r="G107" s="4416"/>
      <c r="H107" s="4416"/>
      <c r="I107" s="4416"/>
      <c r="J107" s="4417"/>
      <c r="K107" s="2545">
        <f>K106+K85</f>
        <v>282.8</v>
      </c>
      <c r="L107" s="2545"/>
      <c r="M107" s="2545"/>
      <c r="N107" s="2545"/>
      <c r="O107" s="2545"/>
      <c r="P107" s="2545"/>
      <c r="Q107" s="2546"/>
      <c r="R107" s="2546"/>
      <c r="S107" s="2546"/>
      <c r="T107" s="2547"/>
    </row>
    <row r="108" spans="1:20" ht="13.5" thickBot="1">
      <c r="A108" s="209"/>
      <c r="B108" s="717"/>
      <c r="C108" s="718"/>
      <c r="D108" s="718"/>
      <c r="E108" s="718"/>
      <c r="F108" s="2461"/>
      <c r="G108" s="2461"/>
      <c r="H108" s="2461"/>
      <c r="I108" s="3036" t="s">
        <v>243</v>
      </c>
      <c r="J108" s="3037"/>
      <c r="K108" s="720">
        <f>L108+N108</f>
        <v>344.07</v>
      </c>
      <c r="L108" s="2548">
        <v>326.06</v>
      </c>
      <c r="M108" s="720">
        <v>16.18</v>
      </c>
      <c r="N108" s="2548">
        <v>18.010000000000002</v>
      </c>
      <c r="O108" s="2549">
        <v>350</v>
      </c>
      <c r="P108" s="2549">
        <v>350</v>
      </c>
      <c r="Q108" s="721"/>
      <c r="R108" s="722"/>
      <c r="S108" s="722"/>
      <c r="T108" s="723"/>
    </row>
    <row r="109" spans="1:20" ht="13.5" thickBot="1">
      <c r="A109" s="1583" t="s">
        <v>11</v>
      </c>
      <c r="B109" s="4399" t="s">
        <v>15</v>
      </c>
      <c r="C109" s="3036"/>
      <c r="D109" s="3036"/>
      <c r="E109" s="3036"/>
      <c r="F109" s="3036"/>
      <c r="G109" s="3036"/>
      <c r="H109" s="3036"/>
      <c r="I109" s="3036"/>
      <c r="J109" s="3037"/>
      <c r="K109" s="1359">
        <f t="shared" ref="K109:P109" si="25">K78+K65+K47+K22+K85+K106</f>
        <v>53819.1</v>
      </c>
      <c r="L109" s="1359">
        <f t="shared" si="25"/>
        <v>53590.400000000001</v>
      </c>
      <c r="M109" s="1359">
        <f t="shared" si="25"/>
        <v>44005.599999999999</v>
      </c>
      <c r="N109" s="1359">
        <f t="shared" si="25"/>
        <v>228.7</v>
      </c>
      <c r="O109" s="1359">
        <f t="shared" si="25"/>
        <v>54284</v>
      </c>
      <c r="P109" s="1359">
        <f t="shared" si="25"/>
        <v>57300</v>
      </c>
      <c r="Q109" s="4400"/>
      <c r="R109" s="4401"/>
      <c r="S109" s="4401"/>
      <c r="T109" s="4402"/>
    </row>
    <row r="110" spans="1:20" ht="13.5" thickBot="1">
      <c r="A110" s="1583" t="s">
        <v>11</v>
      </c>
      <c r="B110" s="4399" t="s">
        <v>911</v>
      </c>
      <c r="C110" s="3036"/>
      <c r="D110" s="3036"/>
      <c r="E110" s="3036"/>
      <c r="F110" s="3036"/>
      <c r="G110" s="3036"/>
      <c r="H110" s="3036"/>
      <c r="I110" s="3036"/>
      <c r="J110" s="3037"/>
      <c r="K110" s="1359">
        <f t="shared" ref="K110:P110" si="26">K108+K109</f>
        <v>54163.17</v>
      </c>
      <c r="L110" s="1359">
        <f t="shared" si="26"/>
        <v>53916.46</v>
      </c>
      <c r="M110" s="1359">
        <f t="shared" si="26"/>
        <v>44021.78</v>
      </c>
      <c r="N110" s="1359">
        <f t="shared" si="26"/>
        <v>246.70999999999998</v>
      </c>
      <c r="O110" s="2550">
        <f t="shared" si="26"/>
        <v>54634</v>
      </c>
      <c r="P110" s="2550">
        <f t="shared" si="26"/>
        <v>57650</v>
      </c>
      <c r="Q110" s="4400"/>
      <c r="R110" s="4401"/>
      <c r="S110" s="4401"/>
      <c r="T110" s="4402"/>
    </row>
    <row r="111" spans="1:20">
      <c r="A111" s="2551"/>
      <c r="B111" s="2552"/>
      <c r="C111" s="2552"/>
      <c r="D111" s="2552"/>
      <c r="E111" s="2552"/>
      <c r="F111" s="2552"/>
      <c r="G111" s="2552"/>
      <c r="H111" s="2552"/>
      <c r="I111" s="2552"/>
      <c r="J111" s="2552"/>
      <c r="K111" s="2553"/>
      <c r="L111" s="2553"/>
      <c r="M111" s="2553"/>
      <c r="N111" s="2553"/>
      <c r="O111" s="2553"/>
      <c r="P111" s="2553"/>
      <c r="Q111" s="2554"/>
      <c r="R111" s="2554"/>
      <c r="S111" s="2554"/>
      <c r="T111" s="2554"/>
    </row>
    <row r="112" spans="1:20" ht="13.9" customHeight="1">
      <c r="A112" s="731"/>
      <c r="B112" s="468"/>
      <c r="C112" s="468"/>
      <c r="D112" s="468"/>
      <c r="E112" s="468"/>
      <c r="F112" s="468"/>
      <c r="G112" s="468"/>
      <c r="H112" s="731"/>
      <c r="I112" s="731"/>
      <c r="J112" s="731"/>
      <c r="K112" s="731"/>
      <c r="L112" s="731"/>
      <c r="M112" s="731"/>
      <c r="N112" s="731"/>
      <c r="O112" s="731"/>
      <c r="P112" s="731"/>
      <c r="Q112" s="731"/>
      <c r="R112" s="1362"/>
      <c r="S112" s="1362"/>
      <c r="T112" s="1362"/>
    </row>
    <row r="113" spans="1:20">
      <c r="A113" s="731"/>
      <c r="B113" s="468"/>
      <c r="C113" s="468"/>
      <c r="D113" s="468"/>
      <c r="E113" s="468"/>
      <c r="F113" s="468"/>
      <c r="G113" s="468"/>
      <c r="H113" s="731"/>
      <c r="I113" s="731"/>
      <c r="J113" s="2555" t="s">
        <v>36</v>
      </c>
      <c r="K113" s="2556">
        <f>K11+K26+K37+K39+K43+K50+K61+K63+K68+K73+K51+K87+K81+K83</f>
        <v>19045.599999999999</v>
      </c>
      <c r="L113" s="2556">
        <f>L11+L26+L37+L39+L43+L50+L61+L63+L68+L73+L51+L82+L84+L87</f>
        <v>18941.5</v>
      </c>
      <c r="M113" s="2556">
        <f>M11+M26+M37+M39+M43+M50+M61+M63+M68+M73+M51+M82+M84+M90</f>
        <v>16019.3</v>
      </c>
      <c r="N113" s="2556">
        <f>N11+N26+N37+N39+N43+N50+N61+N63+N68+N73+N51+N82+N84+N90</f>
        <v>104.1</v>
      </c>
      <c r="O113" s="2556">
        <f>O11+O26+O37+O39+O43+O50+O61+O63+O68+O73+O51+O82+O84+O90</f>
        <v>19482</v>
      </c>
      <c r="P113" s="2556">
        <f>P11+P26+P37+P39+P43+P50+P61+P63+P68+P73+P51+P82+P84+P90</f>
        <v>20476</v>
      </c>
      <c r="Q113" s="731"/>
      <c r="R113" s="1362"/>
      <c r="S113" s="1362"/>
      <c r="T113" s="1362"/>
    </row>
    <row r="114" spans="1:20">
      <c r="A114" s="731"/>
      <c r="B114" s="468"/>
      <c r="C114" s="468"/>
      <c r="D114" s="468"/>
      <c r="E114" s="468"/>
      <c r="F114" s="468"/>
      <c r="G114" s="468"/>
      <c r="H114" s="731"/>
      <c r="I114" s="731"/>
      <c r="J114" s="2555" t="s">
        <v>152</v>
      </c>
      <c r="K114" s="2556">
        <f>K12+K27+K52+K70+K74</f>
        <v>2281.3999999999996</v>
      </c>
      <c r="L114" s="2556">
        <f t="shared" ref="L114:P114" si="27">L12+L27+L52+L70+L74</f>
        <v>2215.6</v>
      </c>
      <c r="M114" s="2556">
        <f t="shared" si="27"/>
        <v>161</v>
      </c>
      <c r="N114" s="2556">
        <f t="shared" si="27"/>
        <v>65.8</v>
      </c>
      <c r="O114" s="2556">
        <f t="shared" si="27"/>
        <v>2369</v>
      </c>
      <c r="P114" s="2556">
        <f t="shared" si="27"/>
        <v>2466</v>
      </c>
      <c r="Q114" s="731"/>
      <c r="R114" s="1362"/>
      <c r="S114" s="1362"/>
      <c r="T114" s="1362"/>
    </row>
    <row r="115" spans="1:20">
      <c r="A115" s="731"/>
      <c r="B115" s="468"/>
      <c r="C115" s="468"/>
      <c r="D115" s="468"/>
      <c r="E115" s="468"/>
      <c r="F115" s="468"/>
      <c r="G115" s="468"/>
      <c r="H115" s="731"/>
      <c r="I115" s="731"/>
      <c r="J115" s="2555" t="s">
        <v>839</v>
      </c>
      <c r="K115" s="2556">
        <f t="shared" ref="K115:P115" si="28">K16+K20+K33+K40+K58+K69+K34+K18+K56</f>
        <v>29006.6</v>
      </c>
      <c r="L115" s="2556">
        <f t="shared" si="28"/>
        <v>28994.1</v>
      </c>
      <c r="M115" s="2556">
        <f t="shared" si="28"/>
        <v>26050.399999999998</v>
      </c>
      <c r="N115" s="2556">
        <f t="shared" si="28"/>
        <v>12.5</v>
      </c>
      <c r="O115" s="2556">
        <f t="shared" si="28"/>
        <v>29240</v>
      </c>
      <c r="P115" s="2556">
        <f t="shared" si="28"/>
        <v>31005</v>
      </c>
      <c r="Q115" s="731"/>
      <c r="R115" s="1362"/>
      <c r="S115" s="1362"/>
      <c r="T115" s="1362"/>
    </row>
    <row r="116" spans="1:20">
      <c r="A116" s="731"/>
      <c r="B116" s="468"/>
      <c r="C116" s="468"/>
      <c r="D116" s="468"/>
      <c r="E116" s="468"/>
      <c r="F116" s="468"/>
      <c r="G116" s="468"/>
      <c r="H116" s="731"/>
      <c r="I116" s="731"/>
      <c r="J116" s="2555" t="s">
        <v>52</v>
      </c>
      <c r="K116" s="2556">
        <f>K13+K17+K35+K41+K45+K53+K59+K71+K75+K88+K31</f>
        <v>1306</v>
      </c>
      <c r="L116" s="2556">
        <f t="shared" ref="L116:P116" si="29">L13+L17+L35+L41+L45+L53+L59+L71+L75+L88+L31</f>
        <v>1263.5</v>
      </c>
      <c r="M116" s="2556">
        <f t="shared" si="29"/>
        <v>326</v>
      </c>
      <c r="N116" s="2556">
        <f t="shared" si="29"/>
        <v>42.5</v>
      </c>
      <c r="O116" s="2556">
        <f t="shared" si="29"/>
        <v>918</v>
      </c>
      <c r="P116" s="2556">
        <f t="shared" si="29"/>
        <v>960</v>
      </c>
      <c r="Q116" s="731"/>
      <c r="R116" s="1362"/>
      <c r="S116" s="1362"/>
      <c r="T116" s="1362"/>
    </row>
    <row r="117" spans="1:20">
      <c r="A117" s="731"/>
      <c r="B117" s="468"/>
      <c r="C117" s="468"/>
      <c r="D117" s="468"/>
      <c r="E117" s="468"/>
      <c r="F117" s="468"/>
      <c r="G117" s="468"/>
      <c r="H117" s="731"/>
      <c r="I117" s="731"/>
      <c r="J117" s="2555" t="s">
        <v>64</v>
      </c>
      <c r="K117" s="2556">
        <f t="shared" ref="K117:P117" si="30">K29</f>
        <v>1962.1</v>
      </c>
      <c r="L117" s="2556">
        <f t="shared" si="30"/>
        <v>1962.1</v>
      </c>
      <c r="M117" s="2556">
        <f t="shared" si="30"/>
        <v>1408.5</v>
      </c>
      <c r="N117" s="2556">
        <f t="shared" si="30"/>
        <v>0</v>
      </c>
      <c r="O117" s="2556">
        <f t="shared" si="30"/>
        <v>2060</v>
      </c>
      <c r="P117" s="2556">
        <f t="shared" si="30"/>
        <v>2160</v>
      </c>
      <c r="Q117" s="731"/>
      <c r="R117" s="1362"/>
      <c r="S117" s="1362"/>
      <c r="T117" s="1362"/>
    </row>
    <row r="118" spans="1:20" ht="13.9" customHeight="1">
      <c r="A118" s="731"/>
      <c r="B118" s="468"/>
      <c r="C118" s="468"/>
      <c r="D118" s="468"/>
      <c r="E118" s="468"/>
      <c r="F118" s="468"/>
      <c r="G118" s="468"/>
      <c r="H118" s="731"/>
      <c r="I118" s="731"/>
      <c r="J118" s="2555" t="s">
        <v>63</v>
      </c>
      <c r="K118" s="2556">
        <f>K28+K44+K60++K54+K89+K76</f>
        <v>217.4</v>
      </c>
      <c r="L118" s="2556">
        <f t="shared" ref="L118:P118" si="31">L28+L44+L60++L54+L89+L76</f>
        <v>213.60000000000002</v>
      </c>
      <c r="M118" s="2556">
        <f t="shared" si="31"/>
        <v>40.4</v>
      </c>
      <c r="N118" s="2556">
        <f t="shared" si="31"/>
        <v>3.8</v>
      </c>
      <c r="O118" s="2556">
        <f t="shared" si="31"/>
        <v>215</v>
      </c>
      <c r="P118" s="2556">
        <f t="shared" si="31"/>
        <v>233</v>
      </c>
      <c r="Q118" s="731"/>
      <c r="R118" s="1362"/>
      <c r="S118" s="1362"/>
      <c r="T118" s="1362"/>
    </row>
    <row r="119" spans="1:20">
      <c r="A119" s="731"/>
      <c r="B119" s="468"/>
      <c r="C119" s="468"/>
      <c r="D119" s="468"/>
      <c r="E119" s="468"/>
      <c r="F119" s="468"/>
      <c r="G119" s="468"/>
      <c r="H119" s="731"/>
      <c r="I119" s="731"/>
      <c r="J119" s="2557" t="s">
        <v>912</v>
      </c>
      <c r="K119" s="2558">
        <f t="shared" ref="K119:P119" si="32">K118+K117+K116+K115+K114+K113</f>
        <v>53819.1</v>
      </c>
      <c r="L119" s="2558">
        <f t="shared" si="32"/>
        <v>53590.400000000001</v>
      </c>
      <c r="M119" s="2558">
        <f t="shared" si="32"/>
        <v>44005.599999999999</v>
      </c>
      <c r="N119" s="2558">
        <f t="shared" si="32"/>
        <v>228.7</v>
      </c>
      <c r="O119" s="2558">
        <f t="shared" si="32"/>
        <v>54284</v>
      </c>
      <c r="P119" s="2558">
        <f t="shared" si="32"/>
        <v>57300</v>
      </c>
      <c r="Q119" s="731"/>
      <c r="R119" s="1362"/>
      <c r="S119" s="1362"/>
      <c r="T119" s="1362"/>
    </row>
    <row r="120" spans="1:20">
      <c r="A120" s="731"/>
      <c r="B120" s="468"/>
      <c r="C120" s="468"/>
      <c r="D120" s="468"/>
      <c r="E120" s="468"/>
      <c r="F120" s="468"/>
      <c r="G120" s="468"/>
      <c r="H120" s="731"/>
      <c r="I120" s="731"/>
      <c r="J120" s="2557"/>
      <c r="K120" s="2558"/>
      <c r="L120" s="2558"/>
      <c r="M120" s="2558"/>
      <c r="N120" s="2558"/>
      <c r="O120" s="2558"/>
      <c r="P120" s="2558"/>
      <c r="Q120" s="731"/>
      <c r="R120" s="1362"/>
      <c r="S120" s="1362"/>
      <c r="T120" s="1362"/>
    </row>
    <row r="121" spans="1:20">
      <c r="A121" s="731"/>
      <c r="B121" s="468"/>
      <c r="C121" s="468"/>
      <c r="D121" s="468"/>
      <c r="E121" s="468"/>
      <c r="F121" s="468"/>
      <c r="G121" s="468"/>
      <c r="H121" s="731"/>
      <c r="I121" s="731"/>
      <c r="J121" s="2557"/>
      <c r="K121" s="2558"/>
      <c r="L121" s="2558"/>
      <c r="M121" s="2558"/>
      <c r="N121" s="2558"/>
      <c r="O121" s="2558"/>
      <c r="P121" s="2558"/>
      <c r="Q121" s="731"/>
      <c r="R121" s="1362"/>
      <c r="S121" s="1362"/>
      <c r="T121" s="1362"/>
    </row>
    <row r="122" spans="1:20">
      <c r="A122" s="731"/>
      <c r="B122" s="468"/>
      <c r="C122" s="468"/>
      <c r="D122" s="468"/>
      <c r="E122" s="468"/>
      <c r="F122" s="468"/>
      <c r="G122" s="468"/>
      <c r="H122" s="731"/>
      <c r="I122" s="731"/>
      <c r="J122" s="2557"/>
      <c r="K122" s="2559"/>
      <c r="L122" s="2559"/>
      <c r="M122" s="2559"/>
      <c r="N122" s="2559"/>
      <c r="O122" s="2558"/>
      <c r="P122" s="2558"/>
      <c r="Q122" s="731"/>
      <c r="R122" s="1362"/>
      <c r="S122" s="1362"/>
      <c r="T122" s="1362"/>
    </row>
    <row r="123" spans="1:20" ht="13.9" customHeight="1">
      <c r="A123" s="731"/>
      <c r="B123" s="468"/>
      <c r="C123" s="468"/>
      <c r="D123" s="468"/>
      <c r="E123" s="468"/>
      <c r="F123" s="468"/>
      <c r="G123" s="468"/>
      <c r="H123" s="731"/>
      <c r="I123" s="731"/>
      <c r="J123" s="2557"/>
      <c r="K123" s="2559"/>
      <c r="L123" s="2559"/>
      <c r="M123" s="2559"/>
      <c r="N123" s="2559"/>
      <c r="O123" s="2558"/>
      <c r="P123" s="2558"/>
      <c r="Q123" s="731"/>
      <c r="R123" s="1362"/>
      <c r="S123" s="1362"/>
      <c r="T123" s="1362"/>
    </row>
    <row r="124" spans="1:20" ht="16.149999999999999" customHeight="1">
      <c r="A124" s="731"/>
      <c r="B124" s="468"/>
      <c r="C124" s="468"/>
      <c r="D124" s="468"/>
      <c r="E124" s="468"/>
      <c r="F124" s="468"/>
      <c r="G124" s="468"/>
      <c r="H124" s="731"/>
      <c r="I124" s="731"/>
      <c r="J124" s="2557"/>
      <c r="K124" s="2558"/>
      <c r="L124" s="2558"/>
      <c r="M124" s="2558"/>
      <c r="N124" s="2558"/>
      <c r="O124" s="2558"/>
      <c r="P124" s="2558"/>
      <c r="Q124" s="731"/>
      <c r="R124" s="1362"/>
      <c r="S124" s="1362"/>
      <c r="T124" s="1362"/>
    </row>
    <row r="125" spans="1:20" ht="33.6" customHeight="1">
      <c r="A125" s="731"/>
      <c r="B125" s="468"/>
      <c r="C125" s="468"/>
      <c r="D125" s="468"/>
      <c r="E125" s="468"/>
      <c r="F125" s="468"/>
      <c r="G125" s="468"/>
      <c r="H125" s="731"/>
      <c r="I125" s="731"/>
      <c r="J125" s="2557"/>
      <c r="K125" s="2560"/>
      <c r="L125" s="2560"/>
      <c r="M125" s="2560"/>
      <c r="N125" s="2560"/>
      <c r="O125" s="2560"/>
      <c r="P125" s="2560"/>
      <c r="Q125" s="731"/>
      <c r="R125" s="1362"/>
      <c r="S125" s="1362"/>
      <c r="T125" s="1362"/>
    </row>
    <row r="126" spans="1:20" ht="13.9" customHeight="1" thickBot="1">
      <c r="A126" s="731"/>
      <c r="B126" s="468"/>
      <c r="C126" s="468"/>
      <c r="D126" s="468"/>
      <c r="E126" s="468"/>
      <c r="F126" s="468"/>
      <c r="G126" s="468"/>
      <c r="H126" s="468"/>
      <c r="I126" s="3020" t="s">
        <v>16</v>
      </c>
      <c r="J126" s="3020"/>
      <c r="K126" s="3020"/>
      <c r="L126" s="3020"/>
      <c r="M126" s="3020"/>
      <c r="N126" s="3020"/>
      <c r="O126" s="3020"/>
      <c r="P126" s="3020"/>
      <c r="Q126" s="1362"/>
      <c r="R126" s="1362"/>
      <c r="S126" s="1362"/>
      <c r="T126" s="1362"/>
    </row>
    <row r="127" spans="1:20" ht="22.9" customHeight="1" thickBot="1">
      <c r="A127" s="41"/>
      <c r="B127" s="41"/>
      <c r="C127" s="41"/>
      <c r="D127" s="41"/>
      <c r="E127" s="41"/>
      <c r="F127" s="3021" t="s">
        <v>17</v>
      </c>
      <c r="G127" s="3022"/>
      <c r="H127" s="3022"/>
      <c r="I127" s="3022"/>
      <c r="J127" s="3023"/>
      <c r="K127" s="3024" t="s">
        <v>215</v>
      </c>
      <c r="L127" s="3025"/>
      <c r="M127" s="3025"/>
      <c r="N127" s="3026"/>
      <c r="O127" s="41"/>
      <c r="P127" s="41"/>
      <c r="Q127" s="41"/>
      <c r="R127" s="41"/>
      <c r="S127" s="41"/>
      <c r="T127" s="41"/>
    </row>
    <row r="128" spans="1:20" ht="13.15" customHeight="1" thickBot="1">
      <c r="A128" s="41"/>
      <c r="B128" s="41"/>
      <c r="C128" s="41"/>
      <c r="D128" s="41"/>
      <c r="E128" s="41"/>
      <c r="F128" s="3027" t="s">
        <v>18</v>
      </c>
      <c r="G128" s="3028"/>
      <c r="H128" s="3028"/>
      <c r="I128" s="3028"/>
      <c r="J128" s="3029"/>
      <c r="K128" s="3013">
        <f>SUM(K129:N135)</f>
        <v>54163.17</v>
      </c>
      <c r="L128" s="3014"/>
      <c r="M128" s="3014"/>
      <c r="N128" s="3015"/>
      <c r="O128" s="733"/>
      <c r="P128" s="41"/>
      <c r="Q128" s="41"/>
      <c r="R128" s="41"/>
      <c r="S128" s="41"/>
      <c r="T128" s="41"/>
    </row>
    <row r="129" spans="1:20" ht="13.15" customHeight="1">
      <c r="A129" s="41"/>
      <c r="B129" s="41"/>
      <c r="C129" s="41"/>
      <c r="D129" s="41"/>
      <c r="E129" s="41"/>
      <c r="F129" s="2982" t="s">
        <v>57</v>
      </c>
      <c r="G129" s="2983"/>
      <c r="H129" s="2983"/>
      <c r="I129" s="2983"/>
      <c r="J129" s="2984"/>
      <c r="K129" s="3030">
        <v>19045.599999999999</v>
      </c>
      <c r="L129" s="3031"/>
      <c r="M129" s="3031"/>
      <c r="N129" s="3032"/>
      <c r="O129" s="41"/>
      <c r="P129" s="41"/>
      <c r="Q129" s="41"/>
      <c r="R129" s="41"/>
      <c r="S129" s="41"/>
      <c r="T129" s="41"/>
    </row>
    <row r="130" spans="1:20" ht="13.15" customHeight="1">
      <c r="A130" s="41"/>
      <c r="B130" s="41"/>
      <c r="C130" s="41"/>
      <c r="D130" s="41"/>
      <c r="E130" s="41"/>
      <c r="F130" s="3016" t="s">
        <v>1027</v>
      </c>
      <c r="G130" s="3017"/>
      <c r="H130" s="3017"/>
      <c r="I130" s="3017"/>
      <c r="J130" s="3018"/>
      <c r="K130" s="3019">
        <v>2281.4</v>
      </c>
      <c r="L130" s="2991"/>
      <c r="M130" s="2991"/>
      <c r="N130" s="2992"/>
      <c r="O130" s="41"/>
      <c r="P130" s="41"/>
      <c r="Q130" s="41"/>
      <c r="R130" s="41"/>
      <c r="S130" s="41"/>
      <c r="T130" s="41"/>
    </row>
    <row r="131" spans="1:20" ht="13.15" customHeight="1">
      <c r="A131" s="41"/>
      <c r="B131" s="41"/>
      <c r="C131" s="41"/>
      <c r="D131" s="41"/>
      <c r="E131" s="41"/>
      <c r="F131" s="3016" t="s">
        <v>1146</v>
      </c>
      <c r="G131" s="3017"/>
      <c r="H131" s="3017"/>
      <c r="I131" s="3017"/>
      <c r="J131" s="3018"/>
      <c r="K131" s="3001">
        <v>29006.6</v>
      </c>
      <c r="L131" s="3002"/>
      <c r="M131" s="3002"/>
      <c r="N131" s="3003"/>
      <c r="O131" s="41"/>
      <c r="P131" s="41"/>
      <c r="Q131" s="41"/>
      <c r="R131" s="41"/>
      <c r="S131" s="41"/>
      <c r="T131" s="41"/>
    </row>
    <row r="132" spans="1:20" ht="13.15" customHeight="1">
      <c r="A132" s="41"/>
      <c r="B132" s="41"/>
      <c r="C132" s="41"/>
      <c r="D132" s="41"/>
      <c r="E132" s="41"/>
      <c r="F132" s="3016" t="s">
        <v>66</v>
      </c>
      <c r="G132" s="3017"/>
      <c r="H132" s="3017"/>
      <c r="I132" s="3017"/>
      <c r="J132" s="3018"/>
      <c r="K132" s="3001">
        <v>1306</v>
      </c>
      <c r="L132" s="3002"/>
      <c r="M132" s="3002"/>
      <c r="N132" s="3003"/>
      <c r="O132" s="41"/>
      <c r="P132" s="41"/>
      <c r="Q132" s="41"/>
      <c r="R132" s="41"/>
      <c r="S132" s="41"/>
      <c r="T132" s="41"/>
    </row>
    <row r="133" spans="1:20" ht="13.9" customHeight="1">
      <c r="A133" s="41"/>
      <c r="B133" s="41"/>
      <c r="C133" s="41"/>
      <c r="D133" s="41"/>
      <c r="E133" s="41"/>
      <c r="F133" s="3016" t="s">
        <v>65</v>
      </c>
      <c r="G133" s="3017"/>
      <c r="H133" s="3017"/>
      <c r="I133" s="3017"/>
      <c r="J133" s="3018"/>
      <c r="K133" s="3019">
        <v>1962.1</v>
      </c>
      <c r="L133" s="2991"/>
      <c r="M133" s="2991"/>
      <c r="N133" s="2992"/>
      <c r="O133" s="41"/>
      <c r="P133" s="41"/>
      <c r="Q133" s="41"/>
      <c r="R133" s="41"/>
      <c r="S133" s="41"/>
      <c r="T133" s="41"/>
    </row>
    <row r="134" spans="1:20" ht="13.9" customHeight="1">
      <c r="A134" s="41"/>
      <c r="B134" s="41"/>
      <c r="C134" s="41"/>
      <c r="D134" s="41"/>
      <c r="E134" s="41"/>
      <c r="F134" s="3016" t="s">
        <v>1147</v>
      </c>
      <c r="G134" s="3017"/>
      <c r="H134" s="3017"/>
      <c r="I134" s="3017"/>
      <c r="J134" s="3018"/>
      <c r="K134" s="3001">
        <v>217.4</v>
      </c>
      <c r="L134" s="3002"/>
      <c r="M134" s="3002"/>
      <c r="N134" s="3003"/>
      <c r="O134" s="41"/>
      <c r="P134" s="41"/>
      <c r="Q134" s="41"/>
      <c r="R134" s="41"/>
      <c r="S134" s="41"/>
      <c r="T134" s="41"/>
    </row>
    <row r="135" spans="1:20" ht="13.15" customHeight="1" thickBot="1">
      <c r="A135" s="41"/>
      <c r="B135" s="41"/>
      <c r="C135" s="41"/>
      <c r="D135" s="41"/>
      <c r="E135" s="41"/>
      <c r="F135" s="4403" t="s">
        <v>231</v>
      </c>
      <c r="G135" s="4404"/>
      <c r="H135" s="4404"/>
      <c r="I135" s="4404"/>
      <c r="J135" s="4405"/>
      <c r="K135" s="3007">
        <v>344.07</v>
      </c>
      <c r="L135" s="3008"/>
      <c r="M135" s="3008"/>
      <c r="N135" s="3009"/>
      <c r="O135" s="41"/>
      <c r="P135" s="41"/>
      <c r="Q135" s="41"/>
      <c r="R135" s="41"/>
      <c r="S135" s="41"/>
      <c r="T135" s="41"/>
    </row>
    <row r="136" spans="1:20" ht="13.9" customHeight="1" thickBot="1">
      <c r="A136" s="41"/>
      <c r="B136" s="41"/>
      <c r="C136" s="41"/>
      <c r="D136" s="41"/>
      <c r="E136" s="41"/>
      <c r="F136" s="3027" t="s">
        <v>19</v>
      </c>
      <c r="G136" s="3028"/>
      <c r="H136" s="3028"/>
      <c r="I136" s="3028"/>
      <c r="J136" s="3029"/>
      <c r="K136" s="3013">
        <f>SUM(K137:N138)</f>
        <v>0</v>
      </c>
      <c r="L136" s="3014"/>
      <c r="M136" s="3014"/>
      <c r="N136" s="3015"/>
      <c r="O136" s="41"/>
      <c r="P136" s="41"/>
      <c r="Q136" s="41"/>
      <c r="R136" s="41"/>
      <c r="S136" s="41"/>
      <c r="T136" s="41"/>
    </row>
    <row r="137" spans="1:20" ht="13.9" customHeight="1">
      <c r="A137" s="41"/>
      <c r="B137" s="41"/>
      <c r="C137" s="41"/>
      <c r="D137" s="41"/>
      <c r="E137" s="41"/>
      <c r="F137" s="2982" t="s">
        <v>59</v>
      </c>
      <c r="G137" s="2983"/>
      <c r="H137" s="2983"/>
      <c r="I137" s="2983"/>
      <c r="J137" s="2984"/>
      <c r="K137" s="2985">
        <v>0</v>
      </c>
      <c r="L137" s="2986"/>
      <c r="M137" s="2986"/>
      <c r="N137" s="2987"/>
      <c r="O137" s="41"/>
      <c r="P137" s="41"/>
      <c r="Q137" s="41"/>
      <c r="R137" s="41"/>
      <c r="S137" s="41"/>
      <c r="T137" s="41"/>
    </row>
    <row r="138" spans="1:20" ht="13.9" customHeight="1" thickBot="1">
      <c r="A138" s="41"/>
      <c r="B138" s="41"/>
      <c r="C138" s="41"/>
      <c r="D138" s="41"/>
      <c r="E138" s="41"/>
      <c r="F138" s="4403" t="s">
        <v>61</v>
      </c>
      <c r="G138" s="4404"/>
      <c r="H138" s="4404"/>
      <c r="I138" s="4404"/>
      <c r="J138" s="4405"/>
      <c r="K138" s="3007"/>
      <c r="L138" s="3008"/>
      <c r="M138" s="3008"/>
      <c r="N138" s="3009"/>
      <c r="O138" s="41"/>
      <c r="P138" s="41"/>
      <c r="Q138" s="41"/>
      <c r="R138" s="41"/>
      <c r="S138" s="41"/>
      <c r="T138" s="41"/>
    </row>
    <row r="139" spans="1:20" ht="13.9" customHeight="1" thickBot="1">
      <c r="A139" s="41"/>
      <c r="B139" s="41"/>
      <c r="C139" s="41"/>
      <c r="D139" s="41"/>
      <c r="E139" s="41"/>
      <c r="F139" s="4406" t="s">
        <v>20</v>
      </c>
      <c r="G139" s="4407"/>
      <c r="H139" s="4407"/>
      <c r="I139" s="4407"/>
      <c r="J139" s="4408"/>
      <c r="K139" s="4409">
        <f>K136+K128</f>
        <v>54163.17</v>
      </c>
      <c r="L139" s="4410"/>
      <c r="M139" s="4410"/>
      <c r="N139" s="4411"/>
      <c r="O139" s="41"/>
      <c r="P139" s="41"/>
      <c r="Q139" s="41"/>
      <c r="R139" s="41"/>
      <c r="S139" s="41"/>
      <c r="T139" s="41"/>
    </row>
  </sheetData>
  <mergeCells count="194">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 ref="B7:P7"/>
    <mergeCell ref="A8:P9"/>
    <mergeCell ref="C10:T10"/>
    <mergeCell ref="A11:A15"/>
    <mergeCell ref="B11:B15"/>
    <mergeCell ref="C11:C15"/>
    <mergeCell ref="F11:F15"/>
    <mergeCell ref="G11:G15"/>
    <mergeCell ref="H11:H15"/>
    <mergeCell ref="I11:I15"/>
    <mergeCell ref="Q12:Q13"/>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F47:J47"/>
    <mergeCell ref="B48:Q48"/>
    <mergeCell ref="C49:T49"/>
    <mergeCell ref="A50:A55"/>
    <mergeCell ref="B50:B55"/>
    <mergeCell ref="C50:C55"/>
    <mergeCell ref="F50:F55"/>
    <mergeCell ref="G50:G55"/>
    <mergeCell ref="H50:H55"/>
    <mergeCell ref="I50:I55"/>
    <mergeCell ref="Q53:Q55"/>
    <mergeCell ref="I68:I72"/>
    <mergeCell ref="Q70:Q72"/>
    <mergeCell ref="F56:F57"/>
    <mergeCell ref="G56:G57"/>
    <mergeCell ref="A58:A62"/>
    <mergeCell ref="B58:B62"/>
    <mergeCell ref="C58:C62"/>
    <mergeCell ref="F58:F62"/>
    <mergeCell ref="G58:G62"/>
    <mergeCell ref="H58:H62"/>
    <mergeCell ref="I58:I62"/>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B109:J109"/>
    <mergeCell ref="Q109:T109"/>
    <mergeCell ref="A83:A84"/>
    <mergeCell ref="B83:B84"/>
    <mergeCell ref="C83:C84"/>
    <mergeCell ref="F83:F84"/>
    <mergeCell ref="G83:G84"/>
    <mergeCell ref="H83:H84"/>
    <mergeCell ref="I83:I84"/>
    <mergeCell ref="F85:J85"/>
    <mergeCell ref="C86:P86"/>
    <mergeCell ref="A87:A90"/>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workbookViewId="0">
      <selection activeCell="E49" sqref="E49"/>
    </sheetView>
  </sheetViews>
  <sheetFormatPr defaultRowHeight="12.75"/>
  <cols>
    <col min="1" max="1" width="3.140625" customWidth="1"/>
    <col min="2" max="2" width="3.28515625" customWidth="1"/>
    <col min="3" max="3" width="3.85546875" customWidth="1"/>
    <col min="4" max="4" width="29" customWidth="1"/>
    <col min="5" max="5" width="8.28515625" customWidth="1"/>
    <col min="6" max="6" width="7.140625" customWidth="1"/>
    <col min="7" max="7" width="4.85546875" customWidth="1"/>
    <col min="8" max="8" width="6.28515625" customWidth="1"/>
    <col min="9" max="9" width="5.5703125" customWidth="1"/>
    <col min="10" max="10" width="3.7109375" customWidth="1"/>
    <col min="11" max="11" width="4.42578125" customWidth="1"/>
    <col min="12" max="12" width="5.42578125" customWidth="1"/>
    <col min="13" max="13" width="5.7109375" customWidth="1"/>
    <col min="14" max="14" width="29.28515625" customWidth="1"/>
    <col min="15" max="15" width="5.5703125" customWidth="1"/>
    <col min="16" max="17" width="4.85546875" customWidth="1"/>
  </cols>
  <sheetData>
    <row r="1" spans="1:23" ht="42" customHeight="1">
      <c r="A1" s="1360"/>
      <c r="B1" s="1360"/>
      <c r="C1" s="1360"/>
      <c r="D1" s="1360"/>
      <c r="E1" s="1360"/>
      <c r="F1" s="1360"/>
      <c r="G1" s="1360"/>
      <c r="H1" s="1360"/>
      <c r="I1" s="1360"/>
      <c r="J1" s="1360"/>
      <c r="K1" s="1360"/>
      <c r="L1" s="1360"/>
      <c r="M1" s="1360"/>
      <c r="N1" s="4610" t="s">
        <v>521</v>
      </c>
      <c r="O1" s="4610"/>
      <c r="P1" s="4610"/>
      <c r="Q1" s="4610"/>
      <c r="R1" s="1360"/>
      <c r="S1" s="1360"/>
      <c r="T1" s="1360"/>
      <c r="U1" s="1360"/>
      <c r="V1" s="1360"/>
      <c r="W1" s="1360"/>
    </row>
    <row r="2" spans="1:23">
      <c r="A2" s="1361"/>
      <c r="B2" s="871"/>
      <c r="C2" s="871"/>
      <c r="D2" s="1116" t="s">
        <v>913</v>
      </c>
      <c r="E2" s="871"/>
      <c r="F2" s="871"/>
      <c r="G2" s="1362"/>
      <c r="H2" s="871"/>
      <c r="I2" s="871"/>
      <c r="J2" s="871"/>
      <c r="K2" s="871"/>
      <c r="L2" s="1363"/>
      <c r="M2" s="871"/>
      <c r="N2" s="871"/>
      <c r="O2" s="871"/>
      <c r="P2" s="871"/>
      <c r="Q2" s="871"/>
      <c r="R2" s="871"/>
      <c r="S2" s="871"/>
      <c r="T2" s="871"/>
      <c r="U2" s="871"/>
      <c r="V2" s="871"/>
      <c r="W2" s="871"/>
    </row>
    <row r="3" spans="1:23" ht="13.5" thickBot="1">
      <c r="A3" s="1364"/>
      <c r="B3" s="1362"/>
      <c r="C3" s="1362"/>
      <c r="D3" s="3524" t="s">
        <v>33</v>
      </c>
      <c r="E3" s="3524"/>
      <c r="F3" s="3524"/>
      <c r="G3" s="3524"/>
      <c r="H3" s="3524"/>
      <c r="I3" s="3524"/>
      <c r="J3" s="3524"/>
      <c r="K3" s="3524"/>
      <c r="L3" s="3524"/>
      <c r="M3" s="3524"/>
      <c r="N3" s="3524"/>
      <c r="O3" s="3524"/>
      <c r="P3" s="3524"/>
      <c r="Q3" s="3524"/>
      <c r="R3" s="3524"/>
      <c r="S3" s="3524"/>
      <c r="T3" s="3524"/>
      <c r="U3" s="3524"/>
      <c r="V3" s="3524"/>
      <c r="W3" s="3524"/>
    </row>
    <row r="4" spans="1:23" ht="39" customHeight="1">
      <c r="A4" s="4611" t="s">
        <v>0</v>
      </c>
      <c r="B4" s="4614" t="s">
        <v>1</v>
      </c>
      <c r="C4" s="4614" t="s">
        <v>2</v>
      </c>
      <c r="D4" s="4617" t="s">
        <v>3</v>
      </c>
      <c r="E4" s="4620" t="s">
        <v>4</v>
      </c>
      <c r="F4" s="4623" t="s">
        <v>5</v>
      </c>
      <c r="G4" s="4620" t="s">
        <v>6</v>
      </c>
      <c r="H4" s="4626" t="s">
        <v>213</v>
      </c>
      <c r="I4" s="4627"/>
      <c r="J4" s="4627"/>
      <c r="K4" s="4628"/>
      <c r="L4" s="4629" t="s">
        <v>183</v>
      </c>
      <c r="M4" s="4597" t="s">
        <v>219</v>
      </c>
      <c r="N4" s="4600" t="s">
        <v>21</v>
      </c>
      <c r="O4" s="4601"/>
      <c r="P4" s="4601"/>
      <c r="Q4" s="4602"/>
      <c r="R4" s="871"/>
      <c r="S4" s="871"/>
      <c r="T4" s="871"/>
      <c r="U4" s="871"/>
      <c r="V4" s="871"/>
      <c r="W4" s="871"/>
    </row>
    <row r="5" spans="1:23">
      <c r="A5" s="4612"/>
      <c r="B5" s="4615"/>
      <c r="C5" s="4615"/>
      <c r="D5" s="4618"/>
      <c r="E5" s="4621"/>
      <c r="F5" s="4624"/>
      <c r="G5" s="4621"/>
      <c r="H5" s="4603" t="s">
        <v>7</v>
      </c>
      <c r="I5" s="4605" t="s">
        <v>8</v>
      </c>
      <c r="J5" s="4605"/>
      <c r="K5" s="4606" t="s">
        <v>696</v>
      </c>
      <c r="L5" s="4630"/>
      <c r="M5" s="4598"/>
      <c r="N5" s="4484" t="s">
        <v>32</v>
      </c>
      <c r="O5" s="4608" t="s">
        <v>9</v>
      </c>
      <c r="P5" s="4608"/>
      <c r="Q5" s="4609"/>
      <c r="R5" s="871"/>
      <c r="S5" s="871"/>
      <c r="T5" s="871"/>
      <c r="U5" s="871"/>
      <c r="V5" s="871"/>
      <c r="W5" s="871"/>
    </row>
    <row r="6" spans="1:23" ht="99.75" thickBot="1">
      <c r="A6" s="4613"/>
      <c r="B6" s="4616"/>
      <c r="C6" s="4616"/>
      <c r="D6" s="4619"/>
      <c r="E6" s="4622"/>
      <c r="F6" s="4625"/>
      <c r="G6" s="4622"/>
      <c r="H6" s="4604"/>
      <c r="I6" s="1365" t="s">
        <v>7</v>
      </c>
      <c r="J6" s="1365" t="s">
        <v>10</v>
      </c>
      <c r="K6" s="4607"/>
      <c r="L6" s="4607"/>
      <c r="M6" s="4599"/>
      <c r="N6" s="4485"/>
      <c r="O6" s="1366" t="s">
        <v>163</v>
      </c>
      <c r="P6" s="1366" t="s">
        <v>182</v>
      </c>
      <c r="Q6" s="1367" t="s">
        <v>214</v>
      </c>
      <c r="R6" s="871"/>
      <c r="S6" s="871"/>
      <c r="T6" s="871"/>
      <c r="U6" s="871"/>
      <c r="V6" s="871"/>
      <c r="W6" s="871"/>
    </row>
    <row r="7" spans="1:23" ht="13.5" thickBot="1">
      <c r="A7" s="1368" t="s">
        <v>11</v>
      </c>
      <c r="B7" s="4583" t="s">
        <v>914</v>
      </c>
      <c r="C7" s="4584"/>
      <c r="D7" s="4584"/>
      <c r="E7" s="4584"/>
      <c r="F7" s="4584"/>
      <c r="G7" s="4584"/>
      <c r="H7" s="4584"/>
      <c r="I7" s="4584"/>
      <c r="J7" s="4584"/>
      <c r="K7" s="4584"/>
      <c r="L7" s="4584"/>
      <c r="M7" s="4584"/>
      <c r="N7" s="4584"/>
      <c r="O7" s="4584"/>
      <c r="P7" s="4584"/>
      <c r="Q7" s="4585"/>
      <c r="R7" s="871"/>
      <c r="S7" s="871"/>
      <c r="T7" s="871"/>
      <c r="U7" s="871"/>
      <c r="V7" s="871"/>
      <c r="W7" s="871"/>
    </row>
    <row r="8" spans="1:23" ht="13.5" thickBot="1">
      <c r="A8" s="1369" t="s">
        <v>11</v>
      </c>
      <c r="B8" s="1370" t="s">
        <v>11</v>
      </c>
      <c r="C8" s="4586" t="s">
        <v>915</v>
      </c>
      <c r="D8" s="4587"/>
      <c r="E8" s="4587"/>
      <c r="F8" s="4587"/>
      <c r="G8" s="4587"/>
      <c r="H8" s="4587"/>
      <c r="I8" s="4587"/>
      <c r="J8" s="4587"/>
      <c r="K8" s="4587"/>
      <c r="L8" s="4587"/>
      <c r="M8" s="4587"/>
      <c r="N8" s="4587"/>
      <c r="O8" s="4587"/>
      <c r="P8" s="4587"/>
      <c r="Q8" s="4588"/>
      <c r="R8" s="871"/>
      <c r="S8" s="871"/>
      <c r="T8" s="871"/>
      <c r="U8" s="871"/>
      <c r="V8" s="871"/>
      <c r="W8" s="871"/>
    </row>
    <row r="9" spans="1:23" ht="51.75" thickBot="1">
      <c r="A9" s="1371"/>
      <c r="B9" s="1372"/>
      <c r="C9" s="1373"/>
      <c r="D9" s="1374"/>
      <c r="E9" s="1374"/>
      <c r="F9" s="1374"/>
      <c r="G9" s="1374"/>
      <c r="H9" s="1374"/>
      <c r="I9" s="1374"/>
      <c r="J9" s="1374"/>
      <c r="K9" s="1374"/>
      <c r="L9" s="1374"/>
      <c r="M9" s="1374"/>
      <c r="N9" s="1375" t="s">
        <v>916</v>
      </c>
      <c r="O9" s="1376">
        <v>20</v>
      </c>
      <c r="P9" s="1376">
        <v>25</v>
      </c>
      <c r="Q9" s="1377">
        <v>30</v>
      </c>
      <c r="R9" s="871"/>
      <c r="S9" s="871"/>
      <c r="T9" s="871"/>
      <c r="U9" s="871"/>
      <c r="V9" s="871"/>
      <c r="W9" s="871"/>
    </row>
    <row r="10" spans="1:23" ht="51">
      <c r="A10" s="4589" t="s">
        <v>11</v>
      </c>
      <c r="B10" s="4560" t="s">
        <v>11</v>
      </c>
      <c r="C10" s="4563" t="s">
        <v>53</v>
      </c>
      <c r="D10" s="4592" t="s">
        <v>917</v>
      </c>
      <c r="E10" s="4569" t="s">
        <v>918</v>
      </c>
      <c r="F10" s="4579" t="s">
        <v>62</v>
      </c>
      <c r="G10" s="4582" t="s">
        <v>36</v>
      </c>
      <c r="H10" s="4595">
        <v>24</v>
      </c>
      <c r="I10" s="4595">
        <v>24</v>
      </c>
      <c r="J10" s="4595">
        <v>0</v>
      </c>
      <c r="K10" s="4595">
        <v>0</v>
      </c>
      <c r="L10" s="4595">
        <v>25</v>
      </c>
      <c r="M10" s="4595">
        <v>30</v>
      </c>
      <c r="N10" s="1378" t="s">
        <v>919</v>
      </c>
      <c r="O10" s="1379">
        <v>13</v>
      </c>
      <c r="P10" s="1379">
        <v>15</v>
      </c>
      <c r="Q10" s="1380">
        <v>17</v>
      </c>
      <c r="R10" s="871"/>
      <c r="S10" s="871"/>
      <c r="T10" s="871"/>
      <c r="U10" s="871"/>
      <c r="V10" s="871"/>
      <c r="W10" s="871"/>
    </row>
    <row r="11" spans="1:23" ht="51">
      <c r="A11" s="4590"/>
      <c r="B11" s="4591"/>
      <c r="C11" s="4591"/>
      <c r="D11" s="4593"/>
      <c r="E11" s="4594"/>
      <c r="F11" s="4582"/>
      <c r="G11" s="4582"/>
      <c r="H11" s="4596"/>
      <c r="I11" s="4596"/>
      <c r="J11" s="4596"/>
      <c r="K11" s="4596"/>
      <c r="L11" s="4596"/>
      <c r="M11" s="4596"/>
      <c r="N11" s="1375" t="s">
        <v>920</v>
      </c>
      <c r="O11" s="1381">
        <v>1</v>
      </c>
      <c r="P11" s="1381">
        <v>1</v>
      </c>
      <c r="Q11" s="1377">
        <v>1</v>
      </c>
      <c r="R11" s="871"/>
      <c r="S11" s="871"/>
      <c r="T11" s="332"/>
      <c r="U11" s="871"/>
      <c r="V11" s="871"/>
      <c r="W11" s="871"/>
    </row>
    <row r="12" spans="1:23" ht="51">
      <c r="A12" s="4590"/>
      <c r="B12" s="4591"/>
      <c r="C12" s="4591"/>
      <c r="D12" s="4593"/>
      <c r="E12" s="4594"/>
      <c r="F12" s="4582"/>
      <c r="G12" s="4582"/>
      <c r="H12" s="4596"/>
      <c r="I12" s="4596"/>
      <c r="J12" s="4596"/>
      <c r="K12" s="4596"/>
      <c r="L12" s="4596"/>
      <c r="M12" s="4596"/>
      <c r="N12" s="1382" t="s">
        <v>921</v>
      </c>
      <c r="O12" s="1376">
        <v>1</v>
      </c>
      <c r="P12" s="1376">
        <v>1</v>
      </c>
      <c r="Q12" s="1377">
        <v>1</v>
      </c>
      <c r="R12" s="871"/>
      <c r="S12" s="871"/>
      <c r="T12" s="332"/>
      <c r="U12" s="871"/>
      <c r="V12" s="871"/>
      <c r="W12" s="871"/>
    </row>
    <row r="13" spans="1:23" ht="38.25">
      <c r="A13" s="4590"/>
      <c r="B13" s="4591"/>
      <c r="C13" s="4591"/>
      <c r="D13" s="4593"/>
      <c r="E13" s="4594"/>
      <c r="F13" s="4582"/>
      <c r="G13" s="4582"/>
      <c r="H13" s="4596"/>
      <c r="I13" s="4596"/>
      <c r="J13" s="4596"/>
      <c r="K13" s="4596"/>
      <c r="L13" s="4596"/>
      <c r="M13" s="4596"/>
      <c r="N13" s="1375" t="s">
        <v>922</v>
      </c>
      <c r="O13" s="1376">
        <v>20</v>
      </c>
      <c r="P13" s="1376">
        <v>25</v>
      </c>
      <c r="Q13" s="1377">
        <v>30</v>
      </c>
      <c r="R13" s="871"/>
      <c r="S13" s="871"/>
      <c r="T13" s="332"/>
      <c r="U13" s="871"/>
      <c r="V13" s="871"/>
      <c r="W13" s="871"/>
    </row>
    <row r="14" spans="1:23" ht="38.25">
      <c r="A14" s="4590"/>
      <c r="B14" s="4591"/>
      <c r="C14" s="4591"/>
      <c r="D14" s="4593"/>
      <c r="E14" s="4594"/>
      <c r="F14" s="4582"/>
      <c r="G14" s="4582"/>
      <c r="H14" s="4596"/>
      <c r="I14" s="4596"/>
      <c r="J14" s="4596"/>
      <c r="K14" s="4596"/>
      <c r="L14" s="4596"/>
      <c r="M14" s="4596"/>
      <c r="N14" s="1375" t="s">
        <v>923</v>
      </c>
      <c r="O14" s="1376">
        <v>1000</v>
      </c>
      <c r="P14" s="1376">
        <v>1200</v>
      </c>
      <c r="Q14" s="1377">
        <v>1500</v>
      </c>
      <c r="R14" s="871"/>
      <c r="S14" s="871"/>
      <c r="T14" s="332"/>
      <c r="U14" s="871"/>
      <c r="V14" s="871"/>
      <c r="W14" s="871"/>
    </row>
    <row r="15" spans="1:23" ht="25.5">
      <c r="A15" s="4590"/>
      <c r="B15" s="4591"/>
      <c r="C15" s="4591"/>
      <c r="D15" s="4593"/>
      <c r="E15" s="4594"/>
      <c r="F15" s="4582"/>
      <c r="G15" s="4582"/>
      <c r="H15" s="4596"/>
      <c r="I15" s="4596"/>
      <c r="J15" s="4596"/>
      <c r="K15" s="4596"/>
      <c r="L15" s="4596"/>
      <c r="M15" s="4596"/>
      <c r="N15" s="1383" t="s">
        <v>924</v>
      </c>
      <c r="O15" s="1384">
        <v>2</v>
      </c>
      <c r="P15" s="1385">
        <v>2</v>
      </c>
      <c r="Q15" s="1386">
        <v>2</v>
      </c>
      <c r="R15" s="871"/>
      <c r="S15" s="871"/>
      <c r="T15" s="332"/>
      <c r="U15" s="871"/>
      <c r="V15" s="871"/>
      <c r="W15" s="871"/>
    </row>
    <row r="16" spans="1:23" ht="38.25">
      <c r="A16" s="4590"/>
      <c r="B16" s="4591"/>
      <c r="C16" s="4591"/>
      <c r="D16" s="4593"/>
      <c r="E16" s="4594"/>
      <c r="F16" s="4582"/>
      <c r="G16" s="4582"/>
      <c r="H16" s="4596"/>
      <c r="I16" s="4596"/>
      <c r="J16" s="4596"/>
      <c r="K16" s="4596"/>
      <c r="L16" s="4596"/>
      <c r="M16" s="4596"/>
      <c r="N16" s="1387" t="s">
        <v>925</v>
      </c>
      <c r="O16" s="1388" t="s">
        <v>552</v>
      </c>
      <c r="P16" s="1388" t="s">
        <v>552</v>
      </c>
      <c r="Q16" s="1389" t="s">
        <v>552</v>
      </c>
      <c r="R16" s="871"/>
      <c r="S16" s="871"/>
      <c r="T16" s="332"/>
      <c r="U16" s="871"/>
      <c r="V16" s="871"/>
      <c r="W16" s="871"/>
    </row>
    <row r="17" spans="1:23" ht="25.5">
      <c r="A17" s="4590"/>
      <c r="B17" s="4591"/>
      <c r="C17" s="4591"/>
      <c r="D17" s="4593"/>
      <c r="E17" s="4594"/>
      <c r="F17" s="4582"/>
      <c r="G17" s="4582"/>
      <c r="H17" s="4596"/>
      <c r="I17" s="4596"/>
      <c r="J17" s="4596"/>
      <c r="K17" s="4596"/>
      <c r="L17" s="4596"/>
      <c r="M17" s="4596"/>
      <c r="N17" s="1387" t="s">
        <v>926</v>
      </c>
      <c r="O17" s="1388" t="s">
        <v>494</v>
      </c>
      <c r="P17" s="1388" t="s">
        <v>153</v>
      </c>
      <c r="Q17" s="1389" t="s">
        <v>728</v>
      </c>
      <c r="R17" s="871"/>
      <c r="S17" s="871"/>
      <c r="T17" s="332"/>
      <c r="U17" s="871"/>
      <c r="V17" s="871"/>
      <c r="W17" s="871"/>
    </row>
    <row r="18" spans="1:23" ht="25.5">
      <c r="A18" s="4590"/>
      <c r="B18" s="4591"/>
      <c r="C18" s="4591"/>
      <c r="D18" s="4593"/>
      <c r="E18" s="4594"/>
      <c r="F18" s="4582"/>
      <c r="G18" s="4582"/>
      <c r="H18" s="4596"/>
      <c r="I18" s="4596"/>
      <c r="J18" s="4596"/>
      <c r="K18" s="4596"/>
      <c r="L18" s="4596"/>
      <c r="M18" s="4596"/>
      <c r="N18" s="1387" t="s">
        <v>927</v>
      </c>
      <c r="O18" s="1388" t="s">
        <v>552</v>
      </c>
      <c r="P18" s="1388" t="s">
        <v>363</v>
      </c>
      <c r="Q18" s="1389" t="s">
        <v>364</v>
      </c>
      <c r="R18" s="871"/>
      <c r="S18" s="871"/>
      <c r="T18" s="332"/>
      <c r="U18" s="871"/>
      <c r="V18" s="871"/>
      <c r="W18" s="871"/>
    </row>
    <row r="19" spans="1:23" ht="51">
      <c r="A19" s="4590"/>
      <c r="B19" s="4591"/>
      <c r="C19" s="4591"/>
      <c r="D19" s="4593"/>
      <c r="E19" s="4594"/>
      <c r="F19" s="4582"/>
      <c r="G19" s="4582"/>
      <c r="H19" s="4596"/>
      <c r="I19" s="4596"/>
      <c r="J19" s="4596"/>
      <c r="K19" s="4596"/>
      <c r="L19" s="4596"/>
      <c r="M19" s="4596"/>
      <c r="N19" s="1387" t="s">
        <v>928</v>
      </c>
      <c r="O19" s="1388" t="s">
        <v>550</v>
      </c>
      <c r="P19" s="1388" t="s">
        <v>552</v>
      </c>
      <c r="Q19" s="1389" t="s">
        <v>552</v>
      </c>
      <c r="R19" s="871"/>
      <c r="S19" s="871"/>
      <c r="T19" s="332"/>
      <c r="U19" s="871"/>
      <c r="V19" s="871"/>
      <c r="W19" s="871"/>
    </row>
    <row r="20" spans="1:23" ht="38.25">
      <c r="A20" s="4590"/>
      <c r="B20" s="4591"/>
      <c r="C20" s="4591"/>
      <c r="D20" s="4593"/>
      <c r="E20" s="4594"/>
      <c r="F20" s="4582"/>
      <c r="G20" s="4582"/>
      <c r="H20" s="4596"/>
      <c r="I20" s="4596"/>
      <c r="J20" s="4596"/>
      <c r="K20" s="4596"/>
      <c r="L20" s="4596"/>
      <c r="M20" s="4596"/>
      <c r="N20" s="1375" t="s">
        <v>929</v>
      </c>
      <c r="O20" s="1390" t="s">
        <v>807</v>
      </c>
      <c r="P20" s="1390" t="s">
        <v>588</v>
      </c>
      <c r="Q20" s="1391" t="s">
        <v>155</v>
      </c>
      <c r="R20" s="871"/>
      <c r="S20" s="871"/>
      <c r="T20" s="332"/>
      <c r="U20" s="871"/>
      <c r="V20" s="871"/>
      <c r="W20" s="871"/>
    </row>
    <row r="21" spans="1:23" ht="13.5" thickBot="1">
      <c r="A21" s="1392"/>
      <c r="B21" s="1393"/>
      <c r="C21" s="1394"/>
      <c r="D21" s="1395"/>
      <c r="E21" s="1396"/>
      <c r="F21" s="1397"/>
      <c r="G21" s="1398" t="s">
        <v>36</v>
      </c>
      <c r="H21" s="1399">
        <v>24</v>
      </c>
      <c r="I21" s="1399">
        <v>24</v>
      </c>
      <c r="J21" s="1399">
        <f>J10*1</f>
        <v>0</v>
      </c>
      <c r="K21" s="1400">
        <f>K10*1</f>
        <v>0</v>
      </c>
      <c r="L21" s="1400">
        <f>L10*1</f>
        <v>25</v>
      </c>
      <c r="M21" s="1400">
        <f>M10*1</f>
        <v>30</v>
      </c>
      <c r="N21" s="1401"/>
      <c r="O21" s="1402"/>
      <c r="P21" s="1402"/>
      <c r="Q21" s="1403"/>
      <c r="R21" s="871"/>
      <c r="S21" s="871"/>
      <c r="T21" s="332"/>
      <c r="U21" s="871"/>
      <c r="V21" s="871"/>
      <c r="W21" s="871"/>
    </row>
    <row r="22" spans="1:23" ht="25.5">
      <c r="A22" s="4556" t="s">
        <v>11</v>
      </c>
      <c r="B22" s="4559" t="s">
        <v>11</v>
      </c>
      <c r="C22" s="4562" t="s">
        <v>37</v>
      </c>
      <c r="D22" s="4565" t="s">
        <v>930</v>
      </c>
      <c r="E22" s="4568" t="s">
        <v>40</v>
      </c>
      <c r="F22" s="4578" t="s">
        <v>931</v>
      </c>
      <c r="G22" s="4581" t="s">
        <v>36</v>
      </c>
      <c r="H22" s="4571">
        <v>0</v>
      </c>
      <c r="I22" s="4571">
        <v>0</v>
      </c>
      <c r="J22" s="4571">
        <v>0</v>
      </c>
      <c r="K22" s="4571">
        <v>0</v>
      </c>
      <c r="L22" s="4571">
        <v>10</v>
      </c>
      <c r="M22" s="4571">
        <v>15</v>
      </c>
      <c r="N22" s="1404" t="s">
        <v>932</v>
      </c>
      <c r="O22" s="1405">
        <v>1</v>
      </c>
      <c r="P22" s="1405">
        <v>2</v>
      </c>
      <c r="Q22" s="1406">
        <v>3</v>
      </c>
      <c r="R22" s="871"/>
      <c r="S22" s="871"/>
      <c r="T22" s="332"/>
      <c r="U22" s="871"/>
      <c r="V22" s="871"/>
      <c r="W22" s="871"/>
    </row>
    <row r="23" spans="1:23" ht="25.5">
      <c r="A23" s="4557"/>
      <c r="B23" s="4560"/>
      <c r="C23" s="4563"/>
      <c r="D23" s="4566"/>
      <c r="E23" s="4569"/>
      <c r="F23" s="4579"/>
      <c r="G23" s="4582"/>
      <c r="H23" s="4572"/>
      <c r="I23" s="4572"/>
      <c r="J23" s="4572"/>
      <c r="K23" s="4572"/>
      <c r="L23" s="4572"/>
      <c r="M23" s="4572"/>
      <c r="N23" s="1407" t="s">
        <v>933</v>
      </c>
      <c r="O23" s="1408">
        <v>1</v>
      </c>
      <c r="P23" s="1408">
        <v>1</v>
      </c>
      <c r="Q23" s="1409">
        <v>1</v>
      </c>
      <c r="R23" s="871"/>
      <c r="S23" s="871"/>
      <c r="T23" s="332"/>
      <c r="U23" s="871"/>
      <c r="V23" s="871"/>
      <c r="W23" s="871"/>
    </row>
    <row r="24" spans="1:23" ht="25.5">
      <c r="A24" s="4557"/>
      <c r="B24" s="4560"/>
      <c r="C24" s="4563"/>
      <c r="D24" s="4566"/>
      <c r="E24" s="4569"/>
      <c r="F24" s="4579"/>
      <c r="G24" s="4582"/>
      <c r="H24" s="4572"/>
      <c r="I24" s="4572"/>
      <c r="J24" s="4572"/>
      <c r="K24" s="4572"/>
      <c r="L24" s="4572"/>
      <c r="M24" s="4572"/>
      <c r="N24" s="1407" t="s">
        <v>934</v>
      </c>
      <c r="O24" s="1408">
        <v>1</v>
      </c>
      <c r="P24" s="1408">
        <v>2</v>
      </c>
      <c r="Q24" s="1409">
        <v>2</v>
      </c>
      <c r="R24" s="871"/>
      <c r="S24" s="871"/>
      <c r="T24" s="332"/>
      <c r="U24" s="871"/>
      <c r="V24" s="871"/>
      <c r="W24" s="871"/>
    </row>
    <row r="25" spans="1:23" ht="39" thickBot="1">
      <c r="A25" s="4558"/>
      <c r="B25" s="4561"/>
      <c r="C25" s="4564"/>
      <c r="D25" s="4567"/>
      <c r="E25" s="4570"/>
      <c r="F25" s="4580"/>
      <c r="G25" s="4575"/>
      <c r="H25" s="4573"/>
      <c r="I25" s="4573"/>
      <c r="J25" s="4573"/>
      <c r="K25" s="4573"/>
      <c r="L25" s="4573"/>
      <c r="M25" s="4573"/>
      <c r="N25" s="1410" t="s">
        <v>935</v>
      </c>
      <c r="O25" s="1411">
        <v>400</v>
      </c>
      <c r="P25" s="1411">
        <v>500</v>
      </c>
      <c r="Q25" s="1412">
        <v>600</v>
      </c>
      <c r="R25" s="871"/>
      <c r="S25" s="871"/>
      <c r="T25" s="332"/>
      <c r="U25" s="871"/>
      <c r="V25" s="871"/>
      <c r="W25" s="871"/>
    </row>
    <row r="26" spans="1:23" ht="13.5" thickBot="1">
      <c r="A26" s="1413"/>
      <c r="B26" s="1414"/>
      <c r="C26" s="1415"/>
      <c r="D26" s="1416"/>
      <c r="E26" s="1417"/>
      <c r="F26" s="776"/>
      <c r="G26" s="1418" t="s">
        <v>36</v>
      </c>
      <c r="H26" s="1419">
        <f>I26+K26</f>
        <v>0</v>
      </c>
      <c r="I26" s="1419">
        <f>I14*1</f>
        <v>0</v>
      </c>
      <c r="J26" s="1419">
        <f>J14*1</f>
        <v>0</v>
      </c>
      <c r="K26" s="1419">
        <f>K14*1</f>
        <v>0</v>
      </c>
      <c r="L26" s="1419">
        <v>10</v>
      </c>
      <c r="M26" s="1419">
        <v>15</v>
      </c>
      <c r="N26" s="1420"/>
      <c r="O26" s="1421"/>
      <c r="P26" s="1421"/>
      <c r="Q26" s="1422"/>
      <c r="R26" s="871"/>
      <c r="S26" s="871"/>
      <c r="T26" s="332"/>
      <c r="U26" s="871"/>
      <c r="V26" s="871"/>
      <c r="W26" s="871"/>
    </row>
    <row r="27" spans="1:23" ht="26.25" thickBot="1">
      <c r="A27" s="4556" t="s">
        <v>11</v>
      </c>
      <c r="B27" s="4559" t="s">
        <v>11</v>
      </c>
      <c r="C27" s="4562" t="s">
        <v>54</v>
      </c>
      <c r="D27" s="4576" t="s">
        <v>936</v>
      </c>
      <c r="E27" s="1423">
        <v>288724610</v>
      </c>
      <c r="F27" s="1424">
        <v>0</v>
      </c>
      <c r="G27" s="1425" t="s">
        <v>36</v>
      </c>
      <c r="H27" s="1425">
        <v>6</v>
      </c>
      <c r="I27" s="1425">
        <v>6</v>
      </c>
      <c r="J27" s="1425">
        <v>0</v>
      </c>
      <c r="K27" s="1425">
        <v>0</v>
      </c>
      <c r="L27" s="1425">
        <v>10</v>
      </c>
      <c r="M27" s="1425">
        <v>12</v>
      </c>
      <c r="N27" s="1426" t="s">
        <v>937</v>
      </c>
      <c r="O27" s="1427">
        <v>10</v>
      </c>
      <c r="P27" s="1428">
        <v>15</v>
      </c>
      <c r="Q27" s="1427">
        <v>20</v>
      </c>
      <c r="R27" s="871"/>
      <c r="S27" s="871"/>
      <c r="T27" s="332"/>
      <c r="U27" s="871"/>
      <c r="V27" s="871"/>
      <c r="W27" s="871"/>
    </row>
    <row r="28" spans="1:23" ht="26.25" thickBot="1">
      <c r="A28" s="4574"/>
      <c r="B28" s="4575"/>
      <c r="C28" s="4575"/>
      <c r="D28" s="4577"/>
      <c r="E28" s="1429"/>
      <c r="F28" s="1430"/>
      <c r="G28" s="1943" t="s">
        <v>52</v>
      </c>
      <c r="H28" s="1521">
        <v>10</v>
      </c>
      <c r="I28" s="1521">
        <v>10</v>
      </c>
      <c r="J28" s="1944">
        <v>1.5</v>
      </c>
      <c r="K28" s="1431"/>
      <c r="L28" s="1431"/>
      <c r="M28" s="1431"/>
      <c r="N28" s="1432" t="s">
        <v>938</v>
      </c>
      <c r="O28" s="1433">
        <v>5</v>
      </c>
      <c r="P28" s="1434">
        <v>10</v>
      </c>
      <c r="Q28" s="1433">
        <v>15</v>
      </c>
      <c r="R28" s="871"/>
      <c r="S28" s="871"/>
      <c r="T28" s="332"/>
      <c r="U28" s="871"/>
      <c r="V28" s="871"/>
      <c r="W28" s="871"/>
    </row>
    <row r="29" spans="1:23" ht="13.5" thickBot="1">
      <c r="A29" s="773"/>
      <c r="B29" s="1435"/>
      <c r="C29" s="1436"/>
      <c r="D29" s="1437"/>
      <c r="E29" s="1438"/>
      <c r="F29" s="1439"/>
      <c r="G29" s="1440" t="s">
        <v>939</v>
      </c>
      <c r="H29" s="1441">
        <f>H27+H28</f>
        <v>16</v>
      </c>
      <c r="I29" s="1441">
        <f t="shared" ref="I29:M29" si="0">I27+I28</f>
        <v>16</v>
      </c>
      <c r="J29" s="1441">
        <f t="shared" si="0"/>
        <v>1.5</v>
      </c>
      <c r="K29" s="1441">
        <f t="shared" si="0"/>
        <v>0</v>
      </c>
      <c r="L29" s="1441">
        <f t="shared" si="0"/>
        <v>10</v>
      </c>
      <c r="M29" s="1441">
        <f t="shared" si="0"/>
        <v>12</v>
      </c>
      <c r="N29" s="1442"/>
      <c r="O29" s="1443"/>
      <c r="P29" s="1443"/>
      <c r="Q29" s="1444"/>
      <c r="R29" s="204"/>
      <c r="S29" s="204"/>
      <c r="T29" s="333"/>
      <c r="U29" s="204"/>
      <c r="V29" s="204"/>
      <c r="W29" s="204"/>
    </row>
    <row r="30" spans="1:23" ht="13.5" thickBot="1">
      <c r="A30" s="773" t="s">
        <v>11</v>
      </c>
      <c r="B30" s="1435" t="s">
        <v>11</v>
      </c>
      <c r="C30" s="3419" t="s">
        <v>14</v>
      </c>
      <c r="D30" s="3420"/>
      <c r="E30" s="3420"/>
      <c r="F30" s="3420"/>
      <c r="G30" s="4537"/>
      <c r="H30" s="1445">
        <f t="shared" ref="H30:M30" si="1">H21+H29+H26</f>
        <v>40</v>
      </c>
      <c r="I30" s="1445">
        <f t="shared" si="1"/>
        <v>40</v>
      </c>
      <c r="J30" s="1445">
        <f t="shared" si="1"/>
        <v>1.5</v>
      </c>
      <c r="K30" s="1445">
        <f t="shared" si="1"/>
        <v>0</v>
      </c>
      <c r="L30" s="1445">
        <f t="shared" si="1"/>
        <v>45</v>
      </c>
      <c r="M30" s="1445">
        <f t="shared" si="1"/>
        <v>57</v>
      </c>
      <c r="N30" s="1446"/>
      <c r="O30" s="1447"/>
      <c r="P30" s="1447"/>
      <c r="Q30" s="1448"/>
      <c r="R30" s="760"/>
      <c r="S30" s="760"/>
      <c r="T30" s="760"/>
      <c r="U30" s="760"/>
      <c r="V30" s="760"/>
      <c r="W30" s="760"/>
    </row>
    <row r="31" spans="1:23" ht="13.5" thickBot="1">
      <c r="A31" s="823" t="s">
        <v>11</v>
      </c>
      <c r="B31" s="1449" t="s">
        <v>34</v>
      </c>
      <c r="C31" s="4538" t="s">
        <v>940</v>
      </c>
      <c r="D31" s="4539"/>
      <c r="E31" s="4539"/>
      <c r="F31" s="4539"/>
      <c r="G31" s="4539"/>
      <c r="H31" s="4539"/>
      <c r="I31" s="4539"/>
      <c r="J31" s="4539"/>
      <c r="K31" s="4539"/>
      <c r="L31" s="4539"/>
      <c r="M31" s="4539"/>
      <c r="N31" s="4539"/>
      <c r="O31" s="4539"/>
      <c r="P31" s="4539"/>
      <c r="Q31" s="4540"/>
      <c r="R31" s="760"/>
      <c r="S31" s="760"/>
      <c r="T31" s="760"/>
      <c r="U31" s="760"/>
      <c r="V31" s="760"/>
      <c r="W31" s="760"/>
    </row>
    <row r="32" spans="1:23" ht="26.25" thickBot="1">
      <c r="A32" s="742"/>
      <c r="B32" s="1450"/>
      <c r="C32" s="1451"/>
      <c r="D32" s="1452"/>
      <c r="E32" s="1452"/>
      <c r="F32" s="1452"/>
      <c r="G32" s="1452"/>
      <c r="H32" s="1452"/>
      <c r="I32" s="1452"/>
      <c r="J32" s="1452"/>
      <c r="K32" s="1452"/>
      <c r="L32" s="1452"/>
      <c r="M32" s="1452"/>
      <c r="N32" s="1453" t="s">
        <v>941</v>
      </c>
      <c r="O32" s="1454">
        <v>3</v>
      </c>
      <c r="P32" s="1455">
        <v>5</v>
      </c>
      <c r="Q32" s="1456">
        <v>8</v>
      </c>
      <c r="R32" s="760"/>
      <c r="S32" s="760"/>
      <c r="T32" s="760"/>
      <c r="U32" s="760"/>
      <c r="V32" s="760"/>
      <c r="W32" s="760"/>
    </row>
    <row r="33" spans="1:23" ht="38.25">
      <c r="A33" s="1457" t="s">
        <v>11</v>
      </c>
      <c r="B33" s="1458" t="s">
        <v>34</v>
      </c>
      <c r="C33" s="1459" t="s">
        <v>11</v>
      </c>
      <c r="D33" s="1460" t="s">
        <v>942</v>
      </c>
      <c r="E33" s="4522" t="s">
        <v>40</v>
      </c>
      <c r="F33" s="4524" t="s">
        <v>62</v>
      </c>
      <c r="G33" s="4513" t="s">
        <v>36</v>
      </c>
      <c r="H33" s="4546">
        <v>16.399999999999999</v>
      </c>
      <c r="I33" s="4546">
        <v>16.399999999999999</v>
      </c>
      <c r="J33" s="4549">
        <v>0</v>
      </c>
      <c r="K33" s="4549">
        <v>0</v>
      </c>
      <c r="L33" s="4549">
        <v>24</v>
      </c>
      <c r="M33" s="4549">
        <v>30</v>
      </c>
      <c r="N33" s="1461" t="s">
        <v>941</v>
      </c>
      <c r="O33" s="1462">
        <v>20</v>
      </c>
      <c r="P33" s="1462">
        <v>25</v>
      </c>
      <c r="Q33" s="1463">
        <v>30</v>
      </c>
      <c r="R33" s="1464"/>
      <c r="S33" s="1464"/>
      <c r="T33" s="1464"/>
      <c r="U33" s="1464"/>
      <c r="V33" s="1464"/>
      <c r="W33" s="1464"/>
    </row>
    <row r="34" spans="1:23">
      <c r="A34" s="1465"/>
      <c r="B34" s="1466"/>
      <c r="C34" s="1467"/>
      <c r="D34" s="1468"/>
      <c r="E34" s="4541"/>
      <c r="F34" s="4543"/>
      <c r="G34" s="4545"/>
      <c r="H34" s="4547"/>
      <c r="I34" s="4547"/>
      <c r="J34" s="4550"/>
      <c r="K34" s="4550"/>
      <c r="L34" s="4550"/>
      <c r="M34" s="4550"/>
      <c r="N34" s="1469" t="s">
        <v>943</v>
      </c>
      <c r="O34" s="1454">
        <v>10</v>
      </c>
      <c r="P34" s="1454">
        <v>15</v>
      </c>
      <c r="Q34" s="1456">
        <v>20</v>
      </c>
      <c r="R34" s="1464"/>
      <c r="S34" s="1464"/>
      <c r="T34" s="1464"/>
      <c r="U34" s="1464"/>
      <c r="V34" s="1464"/>
      <c r="W34" s="1464"/>
    </row>
    <row r="35" spans="1:23" ht="26.25" thickBot="1">
      <c r="A35" s="1470"/>
      <c r="B35" s="1471"/>
      <c r="C35" s="1472"/>
      <c r="D35" s="1473"/>
      <c r="E35" s="4542"/>
      <c r="F35" s="4544"/>
      <c r="G35" s="4514"/>
      <c r="H35" s="4548"/>
      <c r="I35" s="4548"/>
      <c r="J35" s="4551"/>
      <c r="K35" s="4551"/>
      <c r="L35" s="4551"/>
      <c r="M35" s="4551"/>
      <c r="N35" s="1442" t="s">
        <v>944</v>
      </c>
      <c r="O35" s="1443">
        <v>15</v>
      </c>
      <c r="P35" s="1443">
        <v>20</v>
      </c>
      <c r="Q35" s="1444">
        <v>25</v>
      </c>
      <c r="R35" s="1464"/>
      <c r="S35" s="1464"/>
      <c r="T35" s="1474"/>
      <c r="U35" s="1464"/>
      <c r="V35" s="1464"/>
      <c r="W35" s="1464"/>
    </row>
    <row r="36" spans="1:23" ht="27" customHeight="1">
      <c r="A36" s="4531" t="s">
        <v>11</v>
      </c>
      <c r="B36" s="4533" t="s">
        <v>34</v>
      </c>
      <c r="C36" s="4535" t="s">
        <v>37</v>
      </c>
      <c r="D36" s="4251" t="s">
        <v>945</v>
      </c>
      <c r="E36" s="1937">
        <v>288724610</v>
      </c>
      <c r="F36" s="1462">
        <v>0</v>
      </c>
      <c r="G36" s="1938" t="s">
        <v>36</v>
      </c>
      <c r="H36" s="1939">
        <f>I36+K36</f>
        <v>2.2999999999999998</v>
      </c>
      <c r="I36" s="1939">
        <v>2.2999999999999998</v>
      </c>
      <c r="J36" s="1939">
        <v>0</v>
      </c>
      <c r="K36" s="1939">
        <v>0</v>
      </c>
      <c r="L36" s="1939">
        <v>10</v>
      </c>
      <c r="M36" s="1939">
        <v>15</v>
      </c>
      <c r="N36" s="4552" t="s">
        <v>946</v>
      </c>
      <c r="O36" s="4529">
        <v>10</v>
      </c>
      <c r="P36" s="4529">
        <v>11</v>
      </c>
      <c r="Q36" s="4554">
        <v>12</v>
      </c>
      <c r="R36" s="1464"/>
      <c r="S36" s="1464"/>
      <c r="T36" s="1474"/>
      <c r="U36" s="1464"/>
      <c r="V36" s="1464"/>
      <c r="W36" s="1464"/>
    </row>
    <row r="37" spans="1:23" s="1840" customFormat="1" ht="13.5" thickBot="1">
      <c r="A37" s="4532"/>
      <c r="B37" s="4534"/>
      <c r="C37" s="4536"/>
      <c r="D37" s="4252"/>
      <c r="E37" s="1940">
        <v>288724610</v>
      </c>
      <c r="F37" s="1502">
        <v>0</v>
      </c>
      <c r="G37" s="1941" t="s">
        <v>52</v>
      </c>
      <c r="H37" s="1945">
        <v>61.4</v>
      </c>
      <c r="I37" s="1945">
        <v>61.4</v>
      </c>
      <c r="J37" s="1942">
        <v>1.2</v>
      </c>
      <c r="K37" s="1936"/>
      <c r="L37" s="1936"/>
      <c r="M37" s="1936"/>
      <c r="N37" s="4553"/>
      <c r="O37" s="4530"/>
      <c r="P37" s="4530"/>
      <c r="Q37" s="4555"/>
      <c r="R37" s="1464"/>
      <c r="S37" s="1464"/>
      <c r="T37" s="1474"/>
      <c r="U37" s="1464"/>
      <c r="V37" s="1464"/>
      <c r="W37" s="1464"/>
    </row>
    <row r="38" spans="1:23" ht="25.5">
      <c r="A38" s="1475" t="s">
        <v>11</v>
      </c>
      <c r="B38" s="1476" t="s">
        <v>34</v>
      </c>
      <c r="C38" s="1477" t="s">
        <v>54</v>
      </c>
      <c r="D38" s="4525" t="s">
        <v>947</v>
      </c>
      <c r="E38" s="4527">
        <v>288724610</v>
      </c>
      <c r="F38" s="4529">
        <v>0</v>
      </c>
      <c r="G38" s="4513" t="s">
        <v>36</v>
      </c>
      <c r="H38" s="4515">
        <v>4.3</v>
      </c>
      <c r="I38" s="4515">
        <v>4.3</v>
      </c>
      <c r="J38" s="4509"/>
      <c r="K38" s="4509">
        <v>0</v>
      </c>
      <c r="L38" s="4509">
        <v>2</v>
      </c>
      <c r="M38" s="4509">
        <v>2</v>
      </c>
      <c r="N38" s="1461" t="s">
        <v>948</v>
      </c>
      <c r="O38" s="1462">
        <v>15</v>
      </c>
      <c r="P38" s="1462">
        <v>30</v>
      </c>
      <c r="Q38" s="1463">
        <v>40</v>
      </c>
      <c r="R38" s="1464"/>
      <c r="S38" s="1464"/>
      <c r="T38" s="1474"/>
      <c r="U38" s="1464"/>
      <c r="V38" s="1464"/>
      <c r="W38" s="1464"/>
    </row>
    <row r="39" spans="1:23" ht="26.25" thickBot="1">
      <c r="A39" s="1478"/>
      <c r="B39" s="1479"/>
      <c r="C39" s="1480"/>
      <c r="D39" s="4526"/>
      <c r="E39" s="4528"/>
      <c r="F39" s="4530"/>
      <c r="G39" s="4514"/>
      <c r="H39" s="4516"/>
      <c r="I39" s="4516"/>
      <c r="J39" s="4510"/>
      <c r="K39" s="4510"/>
      <c r="L39" s="4510"/>
      <c r="M39" s="4510"/>
      <c r="N39" s="1481" t="s">
        <v>949</v>
      </c>
      <c r="O39" s="1482">
        <v>15</v>
      </c>
      <c r="P39" s="1482">
        <v>40</v>
      </c>
      <c r="Q39" s="1483">
        <v>60</v>
      </c>
      <c r="R39" s="1464"/>
      <c r="S39" s="1464"/>
      <c r="T39" s="1474"/>
      <c r="U39" s="1464"/>
      <c r="V39" s="1464"/>
      <c r="W39" s="1464"/>
    </row>
    <row r="40" spans="1:23" ht="13.5" thickBot="1">
      <c r="A40" s="773" t="s">
        <v>11</v>
      </c>
      <c r="B40" s="1484" t="s">
        <v>34</v>
      </c>
      <c r="C40" s="4511" t="s">
        <v>14</v>
      </c>
      <c r="D40" s="4512"/>
      <c r="E40" s="4512"/>
      <c r="F40" s="4512"/>
      <c r="G40" s="4512"/>
      <c r="H40" s="1485">
        <f t="shared" ref="H40:M40" si="2">SUM(H33:H39)</f>
        <v>84.399999999999991</v>
      </c>
      <c r="I40" s="1485">
        <f t="shared" si="2"/>
        <v>84.399999999999991</v>
      </c>
      <c r="J40" s="1485">
        <f t="shared" si="2"/>
        <v>1.2</v>
      </c>
      <c r="K40" s="1485">
        <f t="shared" si="2"/>
        <v>0</v>
      </c>
      <c r="L40" s="1485">
        <f t="shared" si="2"/>
        <v>36</v>
      </c>
      <c r="M40" s="1485">
        <f t="shared" si="2"/>
        <v>47</v>
      </c>
      <c r="N40" s="1486"/>
      <c r="O40" s="1487"/>
      <c r="P40" s="1487"/>
      <c r="Q40" s="1488"/>
      <c r="R40" s="760"/>
      <c r="S40" s="760"/>
      <c r="T40" s="760"/>
      <c r="U40" s="760"/>
      <c r="V40" s="760"/>
      <c r="W40" s="760"/>
    </row>
    <row r="41" spans="1:23" ht="13.5" thickBot="1">
      <c r="A41" s="823" t="s">
        <v>11</v>
      </c>
      <c r="B41" s="1449" t="s">
        <v>35</v>
      </c>
      <c r="C41" s="3518" t="s">
        <v>950</v>
      </c>
      <c r="D41" s="3518"/>
      <c r="E41" s="3518"/>
      <c r="F41" s="3518"/>
      <c r="G41" s="3518"/>
      <c r="H41" s="3518"/>
      <c r="I41" s="3518"/>
      <c r="J41" s="3518"/>
      <c r="K41" s="3518"/>
      <c r="L41" s="3518"/>
      <c r="M41" s="3518"/>
      <c r="N41" s="3518"/>
      <c r="O41" s="3518"/>
      <c r="P41" s="3518"/>
      <c r="Q41" s="3519"/>
      <c r="R41" s="760"/>
      <c r="S41" s="760"/>
      <c r="T41" s="760"/>
      <c r="U41" s="760"/>
      <c r="V41" s="760"/>
      <c r="W41" s="760"/>
    </row>
    <row r="42" spans="1:23" ht="39" thickBot="1">
      <c r="A42" s="1489" t="s">
        <v>11</v>
      </c>
      <c r="B42" s="1490" t="s">
        <v>35</v>
      </c>
      <c r="C42" s="1491" t="s">
        <v>11</v>
      </c>
      <c r="D42" s="1492" t="s">
        <v>951</v>
      </c>
      <c r="E42" s="1493" t="s">
        <v>40</v>
      </c>
      <c r="F42" s="1494" t="s">
        <v>952</v>
      </c>
      <c r="G42" s="1495" t="s">
        <v>36</v>
      </c>
      <c r="H42" s="1496">
        <f>I42+K42</f>
        <v>25</v>
      </c>
      <c r="I42" s="1496">
        <v>25</v>
      </c>
      <c r="J42" s="1496">
        <v>0</v>
      </c>
      <c r="K42" s="1497">
        <v>0</v>
      </c>
      <c r="L42" s="1497">
        <v>30</v>
      </c>
      <c r="M42" s="1497">
        <v>40</v>
      </c>
      <c r="N42" s="1498" t="s">
        <v>943</v>
      </c>
      <c r="O42" s="1495">
        <v>15</v>
      </c>
      <c r="P42" s="1495">
        <v>18</v>
      </c>
      <c r="Q42" s="1499">
        <v>20</v>
      </c>
      <c r="R42" s="760"/>
      <c r="S42" s="760"/>
      <c r="T42" s="760"/>
      <c r="U42" s="760"/>
      <c r="V42" s="760"/>
      <c r="W42" s="760"/>
    </row>
    <row r="43" spans="1:23">
      <c r="A43" s="4517" t="s">
        <v>11</v>
      </c>
      <c r="B43" s="4519" t="s">
        <v>35</v>
      </c>
      <c r="C43" s="4520" t="s">
        <v>13</v>
      </c>
      <c r="D43" s="4251" t="s">
        <v>953</v>
      </c>
      <c r="E43" s="4522" t="s">
        <v>40</v>
      </c>
      <c r="F43" s="4524" t="s">
        <v>952</v>
      </c>
      <c r="G43" s="1462" t="s">
        <v>36</v>
      </c>
      <c r="H43" s="1500">
        <f>I43+K43</f>
        <v>0</v>
      </c>
      <c r="I43" s="1500">
        <v>0</v>
      </c>
      <c r="J43" s="1500">
        <v>0</v>
      </c>
      <c r="K43" s="1501">
        <v>0</v>
      </c>
      <c r="L43" s="1501">
        <v>0</v>
      </c>
      <c r="M43" s="1500">
        <v>0</v>
      </c>
      <c r="N43" s="1461" t="s">
        <v>954</v>
      </c>
      <c r="O43" s="1462">
        <v>4</v>
      </c>
      <c r="P43" s="1462">
        <v>4</v>
      </c>
      <c r="Q43" s="1463">
        <v>4</v>
      </c>
      <c r="R43" s="760"/>
      <c r="S43" s="760"/>
      <c r="T43" s="760"/>
      <c r="U43" s="760"/>
      <c r="V43" s="760"/>
      <c r="W43" s="760"/>
    </row>
    <row r="44" spans="1:23" ht="26.25" thickBot="1">
      <c r="A44" s="4518"/>
      <c r="B44" s="3475"/>
      <c r="C44" s="3475"/>
      <c r="D44" s="4521"/>
      <c r="E44" s="4523"/>
      <c r="F44" s="3475"/>
      <c r="G44" s="1502"/>
      <c r="H44" s="1503"/>
      <c r="I44" s="1503"/>
      <c r="J44" s="1503"/>
      <c r="K44" s="1504"/>
      <c r="L44" s="1504"/>
      <c r="M44" s="1504"/>
      <c r="N44" s="1505" t="s">
        <v>955</v>
      </c>
      <c r="O44" s="1506">
        <v>5</v>
      </c>
      <c r="P44" s="1506">
        <v>5</v>
      </c>
      <c r="Q44" s="1507">
        <v>5</v>
      </c>
      <c r="R44" s="760"/>
      <c r="S44" s="760"/>
      <c r="T44" s="760"/>
      <c r="U44" s="760"/>
      <c r="V44" s="760"/>
      <c r="W44" s="760"/>
    </row>
    <row r="45" spans="1:23" ht="13.5" thickBot="1">
      <c r="A45" s="823" t="s">
        <v>11</v>
      </c>
      <c r="B45" s="1449" t="s">
        <v>35</v>
      </c>
      <c r="C45" s="4504" t="s">
        <v>14</v>
      </c>
      <c r="D45" s="3420"/>
      <c r="E45" s="3420"/>
      <c r="F45" s="3420"/>
      <c r="G45" s="3420"/>
      <c r="H45" s="1508">
        <f t="shared" ref="H45:M45" si="3">H42*1</f>
        <v>25</v>
      </c>
      <c r="I45" s="1509">
        <f t="shared" si="3"/>
        <v>25</v>
      </c>
      <c r="J45" s="1509">
        <f t="shared" si="3"/>
        <v>0</v>
      </c>
      <c r="K45" s="1509">
        <f t="shared" si="3"/>
        <v>0</v>
      </c>
      <c r="L45" s="1509">
        <f t="shared" si="3"/>
        <v>30</v>
      </c>
      <c r="M45" s="1509">
        <f t="shared" si="3"/>
        <v>40</v>
      </c>
      <c r="N45" s="1510"/>
      <c r="O45" s="1511"/>
      <c r="P45" s="1511"/>
      <c r="Q45" s="1512"/>
      <c r="R45" s="760"/>
      <c r="S45" s="760"/>
      <c r="T45" s="760"/>
      <c r="U45" s="760"/>
      <c r="V45" s="760"/>
      <c r="W45" s="760"/>
    </row>
    <row r="46" spans="1:23" ht="13.5" thickBot="1">
      <c r="A46" s="857" t="s">
        <v>11</v>
      </c>
      <c r="B46" s="4505" t="s">
        <v>56</v>
      </c>
      <c r="C46" s="4505"/>
      <c r="D46" s="4505"/>
      <c r="E46" s="4505"/>
      <c r="F46" s="4505"/>
      <c r="G46" s="3427"/>
      <c r="H46" s="1513">
        <f t="shared" ref="H46:M46" si="4">H45+H40+H30</f>
        <v>149.39999999999998</v>
      </c>
      <c r="I46" s="1513">
        <f t="shared" si="4"/>
        <v>149.39999999999998</v>
      </c>
      <c r="J46" s="1513">
        <f t="shared" si="4"/>
        <v>2.7</v>
      </c>
      <c r="K46" s="1513">
        <f t="shared" si="4"/>
        <v>0</v>
      </c>
      <c r="L46" s="1513">
        <f t="shared" si="4"/>
        <v>111</v>
      </c>
      <c r="M46" s="1513">
        <f t="shared" si="4"/>
        <v>144</v>
      </c>
      <c r="N46" s="1514"/>
      <c r="O46" s="1514"/>
      <c r="P46" s="1514"/>
      <c r="Q46" s="1515"/>
      <c r="R46" s="760"/>
      <c r="S46" s="760"/>
      <c r="T46" s="760"/>
      <c r="U46" s="760"/>
      <c r="V46" s="760"/>
      <c r="W46" s="760"/>
    </row>
    <row r="47" spans="1:23" ht="13.5" thickBot="1">
      <c r="A47" s="1516" t="s">
        <v>11</v>
      </c>
      <c r="B47" s="3409" t="s">
        <v>15</v>
      </c>
      <c r="C47" s="3409"/>
      <c r="D47" s="3409"/>
      <c r="E47" s="3409"/>
      <c r="F47" s="3409"/>
      <c r="G47" s="3409"/>
      <c r="H47" s="1522">
        <f t="shared" ref="H47:M47" si="5">H46*1</f>
        <v>149.39999999999998</v>
      </c>
      <c r="I47" s="1522">
        <f t="shared" si="5"/>
        <v>149.39999999999998</v>
      </c>
      <c r="J47" s="1522">
        <f t="shared" si="5"/>
        <v>2.7</v>
      </c>
      <c r="K47" s="1522">
        <f t="shared" si="5"/>
        <v>0</v>
      </c>
      <c r="L47" s="1522">
        <f t="shared" si="5"/>
        <v>111</v>
      </c>
      <c r="M47" s="1517">
        <f t="shared" si="5"/>
        <v>144</v>
      </c>
      <c r="N47" s="4506"/>
      <c r="O47" s="4507"/>
      <c r="P47" s="4507"/>
      <c r="Q47" s="4508"/>
      <c r="R47" s="760"/>
      <c r="S47" s="760"/>
      <c r="T47" s="760"/>
      <c r="U47" s="760"/>
      <c r="V47" s="760"/>
      <c r="W47" s="760"/>
    </row>
    <row r="48" spans="1:23">
      <c r="A48" s="75"/>
      <c r="B48" s="104"/>
      <c r="C48" s="104"/>
      <c r="D48" s="104"/>
      <c r="E48" s="1518"/>
      <c r="F48" s="1519"/>
      <c r="G48" s="1519"/>
      <c r="H48" s="1946"/>
      <c r="I48" s="1523"/>
      <c r="J48" s="1523"/>
      <c r="K48" s="1523"/>
      <c r="L48" s="1523"/>
      <c r="M48" s="1519"/>
      <c r="N48" s="28"/>
      <c r="O48" s="28"/>
      <c r="P48" s="28"/>
      <c r="Q48" s="28"/>
      <c r="R48" s="760"/>
      <c r="S48" s="760"/>
      <c r="T48" s="760"/>
      <c r="U48" s="760"/>
      <c r="V48" s="760"/>
      <c r="W48" s="760"/>
    </row>
    <row r="49" spans="1:23">
      <c r="A49" s="75"/>
      <c r="B49" s="104"/>
      <c r="C49" s="104"/>
      <c r="D49" s="104"/>
      <c r="E49" s="104"/>
      <c r="F49" s="1520"/>
      <c r="G49" s="1520"/>
      <c r="H49" s="1520"/>
      <c r="I49" s="1520"/>
      <c r="J49" s="1520"/>
      <c r="K49" s="1520"/>
      <c r="L49" s="1520"/>
      <c r="M49" s="1520"/>
      <c r="N49" s="28"/>
      <c r="O49" s="28"/>
      <c r="P49" s="28"/>
      <c r="Q49" s="28"/>
      <c r="R49" s="760"/>
      <c r="S49" s="760"/>
      <c r="T49" s="760"/>
      <c r="U49" s="760"/>
      <c r="V49" s="760"/>
      <c r="W49" s="760"/>
    </row>
    <row r="50" spans="1:23">
      <c r="A50" s="75"/>
      <c r="B50" s="104"/>
      <c r="C50" s="104"/>
      <c r="D50" s="104"/>
      <c r="E50" s="104"/>
      <c r="F50" s="1520"/>
      <c r="G50" s="1520"/>
      <c r="H50" s="1520"/>
      <c r="I50" s="1520"/>
      <c r="J50" s="1520"/>
      <c r="K50" s="1520"/>
      <c r="L50" s="1520"/>
      <c r="M50" s="1520"/>
      <c r="N50" s="28"/>
      <c r="O50" s="28"/>
      <c r="P50" s="28"/>
      <c r="Q50" s="28"/>
      <c r="R50" s="760"/>
      <c r="S50" s="760"/>
      <c r="T50" s="760"/>
      <c r="U50" s="760"/>
      <c r="V50" s="760"/>
      <c r="W50" s="760"/>
    </row>
    <row r="51" spans="1:23">
      <c r="A51" s="75"/>
      <c r="B51" s="104"/>
      <c r="C51" s="104"/>
      <c r="D51" s="104"/>
      <c r="E51" s="104"/>
      <c r="F51" s="1520"/>
      <c r="G51" s="1520"/>
      <c r="H51" s="1520"/>
      <c r="I51" s="1520"/>
      <c r="J51" s="1520"/>
      <c r="K51" s="1520"/>
      <c r="L51" s="1520"/>
      <c r="M51" s="1520"/>
      <c r="N51" s="28"/>
      <c r="O51" s="28"/>
      <c r="P51" s="28"/>
      <c r="Q51" s="28"/>
      <c r="R51" s="760"/>
      <c r="S51" s="760"/>
      <c r="T51" s="760"/>
      <c r="U51" s="760"/>
      <c r="V51" s="760"/>
      <c r="W51" s="760"/>
    </row>
    <row r="52" spans="1:23">
      <c r="A52" s="75"/>
      <c r="B52" s="104"/>
      <c r="C52" s="104"/>
      <c r="D52" s="104"/>
      <c r="E52" s="104"/>
      <c r="F52" s="1520"/>
      <c r="G52" s="1520"/>
      <c r="H52" s="1520"/>
      <c r="I52" s="1520"/>
      <c r="J52" s="1520"/>
      <c r="K52" s="1520"/>
      <c r="L52" s="1520"/>
      <c r="M52" s="1520"/>
      <c r="N52" s="28"/>
      <c r="O52" s="28"/>
      <c r="P52" s="28"/>
      <c r="Q52" s="28"/>
      <c r="R52" s="760"/>
      <c r="S52" s="760"/>
      <c r="T52" s="760"/>
      <c r="U52" s="760"/>
      <c r="V52" s="760"/>
      <c r="W52" s="760"/>
    </row>
    <row r="53" spans="1:23">
      <c r="A53" s="75"/>
      <c r="B53" s="104"/>
      <c r="C53" s="104"/>
      <c r="D53" s="104"/>
      <c r="E53" s="104"/>
      <c r="F53" s="1520"/>
      <c r="G53" s="1520"/>
      <c r="H53" s="1520"/>
      <c r="I53" s="1520"/>
      <c r="J53" s="1520"/>
      <c r="K53" s="1520"/>
      <c r="L53" s="1520"/>
      <c r="M53" s="1520"/>
      <c r="N53" s="28"/>
      <c r="O53" s="28"/>
      <c r="P53" s="28"/>
      <c r="Q53" s="28"/>
      <c r="R53" s="760"/>
      <c r="S53" s="760"/>
      <c r="T53" s="760"/>
      <c r="U53" s="760"/>
      <c r="V53" s="760"/>
      <c r="W53" s="760"/>
    </row>
    <row r="54" spans="1:23">
      <c r="A54" s="75"/>
      <c r="B54" s="104"/>
      <c r="C54" s="104"/>
      <c r="D54" s="104"/>
      <c r="E54" s="104"/>
      <c r="F54" s="1520"/>
      <c r="G54" s="1520"/>
      <c r="H54" s="1520"/>
      <c r="I54" s="1520"/>
      <c r="J54" s="1520"/>
      <c r="K54" s="1520"/>
      <c r="L54" s="1520"/>
      <c r="M54" s="1520"/>
      <c r="N54" s="28"/>
      <c r="O54" s="28"/>
      <c r="P54" s="28"/>
      <c r="Q54" s="28"/>
      <c r="R54" s="760"/>
      <c r="S54" s="760"/>
      <c r="T54" s="760"/>
      <c r="U54" s="760"/>
      <c r="V54" s="760"/>
      <c r="W54" s="760"/>
    </row>
    <row r="55" spans="1:23">
      <c r="A55" s="75"/>
      <c r="B55" s="104"/>
      <c r="C55" s="104"/>
      <c r="D55" s="104"/>
      <c r="E55" s="104"/>
      <c r="F55" s="1520"/>
      <c r="G55" s="1520"/>
      <c r="H55" s="1520"/>
      <c r="I55" s="1520"/>
      <c r="J55" s="1520"/>
      <c r="K55" s="1520"/>
      <c r="L55" s="1520"/>
      <c r="M55" s="1520"/>
      <c r="N55" s="28"/>
      <c r="O55" s="28"/>
      <c r="P55" s="28"/>
      <c r="Q55" s="28"/>
      <c r="R55" s="760"/>
      <c r="S55" s="760"/>
      <c r="T55" s="760"/>
      <c r="U55" s="760"/>
      <c r="V55" s="760"/>
      <c r="W55" s="760"/>
    </row>
    <row r="56" spans="1:23">
      <c r="A56" s="75"/>
      <c r="B56" s="104"/>
      <c r="C56" s="104"/>
      <c r="D56" s="104"/>
      <c r="E56" s="104"/>
      <c r="F56" s="1520"/>
      <c r="G56" s="1520"/>
      <c r="H56" s="1520"/>
      <c r="I56" s="1520"/>
      <c r="J56" s="1520"/>
      <c r="K56" s="1520"/>
      <c r="L56" s="1520"/>
      <c r="M56" s="1520"/>
      <c r="N56" s="28"/>
      <c r="O56" s="28"/>
      <c r="P56" s="28"/>
      <c r="Q56" s="28"/>
      <c r="R56" s="760"/>
      <c r="S56" s="760"/>
      <c r="T56" s="760"/>
      <c r="U56" s="760"/>
      <c r="V56" s="760"/>
      <c r="W56" s="760"/>
    </row>
    <row r="57" spans="1:23">
      <c r="A57" s="75"/>
      <c r="B57" s="104"/>
      <c r="C57" s="104"/>
      <c r="D57" s="104"/>
      <c r="E57" s="104"/>
      <c r="F57" s="1520"/>
      <c r="G57" s="1520"/>
      <c r="H57" s="1520"/>
      <c r="I57" s="1520"/>
      <c r="J57" s="1520"/>
      <c r="K57" s="1520"/>
      <c r="L57" s="1520"/>
      <c r="M57" s="1520"/>
      <c r="N57" s="28"/>
      <c r="O57" s="28"/>
      <c r="P57" s="28"/>
      <c r="Q57" s="28"/>
      <c r="R57" s="760"/>
      <c r="S57" s="760"/>
      <c r="T57" s="760"/>
      <c r="U57" s="760"/>
      <c r="V57" s="760"/>
      <c r="W57" s="760"/>
    </row>
    <row r="58" spans="1:23">
      <c r="A58" s="75"/>
      <c r="B58" s="104"/>
      <c r="C58" s="104"/>
      <c r="D58" s="104"/>
      <c r="E58" s="104"/>
      <c r="F58" s="1520"/>
      <c r="G58" s="1520"/>
      <c r="H58" s="1520"/>
      <c r="I58" s="1520"/>
      <c r="J58" s="1520"/>
      <c r="K58" s="1520"/>
      <c r="L58" s="1520"/>
      <c r="M58" s="1520"/>
      <c r="N58" s="28"/>
      <c r="O58" s="28"/>
      <c r="P58" s="28"/>
      <c r="Q58" s="28"/>
      <c r="R58" s="760"/>
      <c r="S58" s="760"/>
      <c r="T58" s="760"/>
      <c r="U58" s="760"/>
      <c r="V58" s="760"/>
      <c r="W58" s="760"/>
    </row>
    <row r="59" spans="1:23" ht="13.5" thickBot="1">
      <c r="A59" s="75"/>
      <c r="B59" s="104"/>
      <c r="C59" s="104"/>
      <c r="D59" s="104"/>
      <c r="E59" s="104"/>
      <c r="F59" s="3413" t="s">
        <v>16</v>
      </c>
      <c r="G59" s="3577"/>
      <c r="H59" s="3577"/>
      <c r="I59" s="3577"/>
      <c r="J59" s="3577"/>
      <c r="K59" s="3577"/>
      <c r="L59" s="3577"/>
      <c r="M59" s="3577"/>
      <c r="N59" s="28"/>
      <c r="O59" s="28"/>
      <c r="P59" s="28"/>
      <c r="Q59" s="28"/>
      <c r="R59" s="760"/>
      <c r="S59" s="760"/>
      <c r="T59" s="760"/>
      <c r="U59" s="760"/>
      <c r="V59" s="760"/>
      <c r="W59" s="760"/>
    </row>
    <row r="60" spans="1:23" ht="39.6" customHeight="1" thickBot="1">
      <c r="A60" s="760"/>
      <c r="B60" s="760"/>
      <c r="C60" s="3175" t="s">
        <v>17</v>
      </c>
      <c r="D60" s="3578"/>
      <c r="E60" s="3578"/>
      <c r="F60" s="3578"/>
      <c r="G60" s="3579"/>
      <c r="H60" s="3537" t="s">
        <v>956</v>
      </c>
      <c r="I60" s="3538"/>
      <c r="J60" s="3538"/>
      <c r="K60" s="3539"/>
      <c r="L60" s="760"/>
      <c r="M60" s="760"/>
      <c r="N60" s="760"/>
      <c r="O60" s="1361"/>
      <c r="P60" s="760"/>
      <c r="Q60" s="760"/>
      <c r="R60" s="760"/>
      <c r="S60" s="760"/>
      <c r="T60" s="760"/>
      <c r="U60" s="760"/>
      <c r="V60" s="760"/>
      <c r="W60" s="760"/>
    </row>
    <row r="61" spans="1:23" ht="13.5" thickBot="1">
      <c r="A61" s="760"/>
      <c r="B61" s="760"/>
      <c r="C61" s="4490" t="s">
        <v>18</v>
      </c>
      <c r="D61" s="3552"/>
      <c r="E61" s="3552"/>
      <c r="F61" s="3552"/>
      <c r="G61" s="3553"/>
      <c r="H61" s="4491">
        <f>SUM(H62:K66)</f>
        <v>149.4</v>
      </c>
      <c r="I61" s="4492"/>
      <c r="J61" s="4492"/>
      <c r="K61" s="4493"/>
      <c r="L61" s="760"/>
      <c r="M61" s="760"/>
      <c r="N61" s="760"/>
      <c r="O61" s="1361"/>
      <c r="P61" s="760"/>
      <c r="Q61" s="760"/>
      <c r="R61" s="760"/>
      <c r="S61" s="760"/>
      <c r="T61" s="760"/>
      <c r="U61" s="760"/>
      <c r="V61" s="760"/>
      <c r="W61" s="760"/>
    </row>
    <row r="62" spans="1:23">
      <c r="A62" s="760"/>
      <c r="B62" s="760"/>
      <c r="C62" s="4494" t="s">
        <v>568</v>
      </c>
      <c r="D62" s="3570"/>
      <c r="E62" s="3570"/>
      <c r="F62" s="3570"/>
      <c r="G62" s="3571"/>
      <c r="H62" s="4495">
        <v>78</v>
      </c>
      <c r="I62" s="4496"/>
      <c r="J62" s="4496"/>
      <c r="K62" s="4497"/>
      <c r="L62" s="760"/>
      <c r="M62" s="760"/>
      <c r="N62" s="760"/>
      <c r="O62" s="1361"/>
      <c r="P62" s="760"/>
      <c r="Q62" s="760"/>
      <c r="R62" s="760"/>
      <c r="S62" s="760"/>
      <c r="T62" s="760"/>
      <c r="U62" s="760"/>
      <c r="V62" s="760"/>
      <c r="W62" s="760"/>
    </row>
    <row r="63" spans="1:23">
      <c r="A63" s="760"/>
      <c r="B63" s="760"/>
      <c r="C63" s="3370" t="s">
        <v>569</v>
      </c>
      <c r="D63" s="3566"/>
      <c r="E63" s="3566"/>
      <c r="F63" s="3566"/>
      <c r="G63" s="3567"/>
      <c r="H63" s="4487">
        <v>0</v>
      </c>
      <c r="I63" s="4488"/>
      <c r="J63" s="4488"/>
      <c r="K63" s="4489"/>
      <c r="L63" s="760"/>
      <c r="M63" s="760"/>
      <c r="N63" s="760"/>
      <c r="O63" s="1361"/>
      <c r="P63" s="760"/>
      <c r="Q63" s="760"/>
      <c r="R63" s="760"/>
      <c r="S63" s="760"/>
      <c r="T63" s="760"/>
      <c r="U63" s="760"/>
      <c r="V63" s="760"/>
      <c r="W63" s="760"/>
    </row>
    <row r="64" spans="1:23">
      <c r="A64" s="760"/>
      <c r="B64" s="760"/>
      <c r="C64" s="4486" t="s">
        <v>957</v>
      </c>
      <c r="D64" s="3161"/>
      <c r="E64" s="3161"/>
      <c r="F64" s="3161"/>
      <c r="G64" s="3568"/>
      <c r="H64" s="4487">
        <v>0</v>
      </c>
      <c r="I64" s="4488"/>
      <c r="J64" s="4488"/>
      <c r="K64" s="4489"/>
      <c r="L64" s="760"/>
      <c r="M64" s="760"/>
      <c r="N64" s="760"/>
      <c r="O64" s="1361"/>
      <c r="P64" s="760"/>
      <c r="Q64" s="760"/>
      <c r="R64" s="760"/>
      <c r="S64" s="760"/>
      <c r="T64" s="760"/>
      <c r="U64" s="760"/>
      <c r="V64" s="760"/>
      <c r="W64" s="760"/>
    </row>
    <row r="65" spans="1:23">
      <c r="A65" s="760"/>
      <c r="B65" s="760"/>
      <c r="C65" s="4486" t="s">
        <v>570</v>
      </c>
      <c r="D65" s="3161"/>
      <c r="E65" s="3161"/>
      <c r="F65" s="3161"/>
      <c r="G65" s="3568"/>
      <c r="H65" s="4487">
        <v>0</v>
      </c>
      <c r="I65" s="4488"/>
      <c r="J65" s="4488"/>
      <c r="K65" s="4489"/>
      <c r="L65" s="760"/>
      <c r="M65" s="760"/>
      <c r="N65" s="760"/>
      <c r="O65" s="1361"/>
      <c r="P65" s="760"/>
      <c r="Q65" s="760"/>
      <c r="R65" s="760"/>
      <c r="S65" s="760"/>
      <c r="T65" s="760"/>
      <c r="U65" s="760"/>
      <c r="V65" s="760"/>
      <c r="W65" s="760"/>
    </row>
    <row r="66" spans="1:23" ht="13.5" thickBot="1">
      <c r="A66" s="760"/>
      <c r="B66" s="760"/>
      <c r="C66" s="3370" t="s">
        <v>958</v>
      </c>
      <c r="D66" s="3566"/>
      <c r="E66" s="3566"/>
      <c r="F66" s="3566"/>
      <c r="G66" s="3567"/>
      <c r="H66" s="4487">
        <v>71.400000000000006</v>
      </c>
      <c r="I66" s="4488"/>
      <c r="J66" s="4488"/>
      <c r="K66" s="4489"/>
      <c r="L66" s="760"/>
      <c r="M66" s="760"/>
      <c r="N66" s="760"/>
      <c r="O66" s="1361"/>
      <c r="P66" s="760"/>
      <c r="Q66" s="760"/>
      <c r="R66" s="760"/>
      <c r="S66" s="760"/>
      <c r="T66" s="760"/>
      <c r="U66" s="760"/>
      <c r="V66" s="760"/>
      <c r="W66" s="760"/>
    </row>
    <row r="67" spans="1:23" ht="13.5" thickBot="1">
      <c r="A67" s="760"/>
      <c r="B67" s="760"/>
      <c r="C67" s="4490" t="s">
        <v>19</v>
      </c>
      <c r="D67" s="3552"/>
      <c r="E67" s="3552"/>
      <c r="F67" s="3552"/>
      <c r="G67" s="3553"/>
      <c r="H67" s="4491">
        <f>H68+H69+H70</f>
        <v>0</v>
      </c>
      <c r="I67" s="4492"/>
      <c r="J67" s="4492"/>
      <c r="K67" s="4493"/>
      <c r="L67" s="760"/>
      <c r="M67" s="760"/>
      <c r="N67" s="760"/>
      <c r="O67" s="1361"/>
      <c r="P67" s="760"/>
      <c r="Q67" s="760"/>
      <c r="R67" s="760"/>
      <c r="S67" s="760"/>
      <c r="T67" s="760"/>
      <c r="U67" s="760"/>
      <c r="V67" s="760"/>
      <c r="W67" s="760"/>
    </row>
    <row r="68" spans="1:23">
      <c r="A68" s="760"/>
      <c r="B68" s="760"/>
      <c r="C68" s="4499" t="s">
        <v>959</v>
      </c>
      <c r="D68" s="4500"/>
      <c r="E68" s="4500"/>
      <c r="F68" s="4500"/>
      <c r="G68" s="4501"/>
      <c r="H68" s="4502">
        <v>0</v>
      </c>
      <c r="I68" s="4502"/>
      <c r="J68" s="4502"/>
      <c r="K68" s="4503"/>
      <c r="L68" s="760"/>
      <c r="M68" s="760"/>
      <c r="N68" s="760"/>
      <c r="O68" s="1361"/>
      <c r="P68" s="760"/>
      <c r="Q68" s="760"/>
      <c r="R68" s="760"/>
      <c r="S68" s="760"/>
      <c r="T68" s="760"/>
      <c r="U68" s="760"/>
      <c r="V68" s="760"/>
      <c r="W68" s="760"/>
    </row>
    <row r="69" spans="1:23">
      <c r="A69" s="760"/>
      <c r="B69" s="760"/>
      <c r="C69" s="3386" t="s">
        <v>573</v>
      </c>
      <c r="D69" s="2989"/>
      <c r="E69" s="2989"/>
      <c r="F69" s="2989"/>
      <c r="G69" s="2990"/>
      <c r="H69" s="4488">
        <v>0</v>
      </c>
      <c r="I69" s="4488"/>
      <c r="J69" s="4488"/>
      <c r="K69" s="4489"/>
      <c r="L69" s="760"/>
      <c r="M69" s="760"/>
      <c r="N69" s="760"/>
      <c r="O69" s="1361"/>
      <c r="P69" s="760"/>
      <c r="Q69" s="760"/>
      <c r="R69" s="760"/>
      <c r="S69" s="760"/>
      <c r="T69" s="760"/>
      <c r="U69" s="760"/>
      <c r="V69" s="760"/>
      <c r="W69" s="760"/>
    </row>
    <row r="70" spans="1:23" ht="13.5" thickBot="1">
      <c r="A70" s="760"/>
      <c r="B70" s="760"/>
      <c r="C70" s="4486" t="s">
        <v>574</v>
      </c>
      <c r="D70" s="3161"/>
      <c r="E70" s="3161"/>
      <c r="F70" s="3161"/>
      <c r="G70" s="3162"/>
      <c r="H70" s="4488"/>
      <c r="I70" s="4488"/>
      <c r="J70" s="4488"/>
      <c r="K70" s="4489"/>
      <c r="L70" s="760"/>
      <c r="M70" s="760"/>
      <c r="N70" s="760"/>
      <c r="O70" s="1361"/>
      <c r="P70" s="760"/>
      <c r="Q70" s="760"/>
      <c r="R70" s="760"/>
      <c r="S70" s="760"/>
      <c r="T70" s="760"/>
      <c r="U70" s="760"/>
      <c r="V70" s="760"/>
      <c r="W70" s="760"/>
    </row>
    <row r="71" spans="1:23" ht="13.5" thickBot="1">
      <c r="A71" s="760"/>
      <c r="B71" s="760"/>
      <c r="C71" s="4498" t="s">
        <v>20</v>
      </c>
      <c r="D71" s="2994"/>
      <c r="E71" s="2994"/>
      <c r="F71" s="2994"/>
      <c r="G71" s="2995"/>
      <c r="H71" s="3761">
        <f>H61+H67</f>
        <v>149.4</v>
      </c>
      <c r="I71" s="3761"/>
      <c r="J71" s="3761"/>
      <c r="K71" s="3762"/>
      <c r="L71" s="760"/>
      <c r="M71" s="760"/>
      <c r="N71" s="760"/>
      <c r="O71" s="1361"/>
      <c r="P71" s="760"/>
      <c r="Q71" s="760"/>
      <c r="R71" s="760"/>
      <c r="S71" s="760"/>
      <c r="T71" s="760"/>
      <c r="U71" s="760"/>
      <c r="V71" s="760"/>
      <c r="W71" s="760"/>
    </row>
  </sheetData>
  <mergeCells count="11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A36:A37"/>
    <mergeCell ref="B36:B37"/>
    <mergeCell ref="C36:C37"/>
    <mergeCell ref="D36:D37"/>
    <mergeCell ref="C30:G30"/>
    <mergeCell ref="C31:Q31"/>
    <mergeCell ref="E33:E35"/>
    <mergeCell ref="F33:F35"/>
    <mergeCell ref="G33:G35"/>
    <mergeCell ref="H33:H35"/>
    <mergeCell ref="I33:I35"/>
    <mergeCell ref="J33:J35"/>
    <mergeCell ref="K33:K35"/>
    <mergeCell ref="L33:L35"/>
    <mergeCell ref="M33:M35"/>
    <mergeCell ref="N36:N37"/>
    <mergeCell ref="O36:O37"/>
    <mergeCell ref="P36:P37"/>
    <mergeCell ref="Q36:Q37"/>
    <mergeCell ref="A43:A44"/>
    <mergeCell ref="B43:B44"/>
    <mergeCell ref="C43:C44"/>
    <mergeCell ref="D43:D44"/>
    <mergeCell ref="E43:E44"/>
    <mergeCell ref="F43:F44"/>
    <mergeCell ref="D38:D39"/>
    <mergeCell ref="E38:E39"/>
    <mergeCell ref="F38:F39"/>
    <mergeCell ref="C45:G45"/>
    <mergeCell ref="B46:G46"/>
    <mergeCell ref="B47:G47"/>
    <mergeCell ref="N47:Q47"/>
    <mergeCell ref="F59:M59"/>
    <mergeCell ref="C60:G60"/>
    <mergeCell ref="H60:K60"/>
    <mergeCell ref="M38:M39"/>
    <mergeCell ref="C40:G40"/>
    <mergeCell ref="C41:Q41"/>
    <mergeCell ref="G38:G39"/>
    <mergeCell ref="H38:H39"/>
    <mergeCell ref="I38:I39"/>
    <mergeCell ref="J38:J39"/>
    <mergeCell ref="K38:K39"/>
    <mergeCell ref="L38:L39"/>
    <mergeCell ref="C70:G70"/>
    <mergeCell ref="H70:K70"/>
    <mergeCell ref="C71:G71"/>
    <mergeCell ref="H71:K71"/>
    <mergeCell ref="C67:G67"/>
    <mergeCell ref="H67:K67"/>
    <mergeCell ref="C68:G68"/>
    <mergeCell ref="H68:K68"/>
    <mergeCell ref="C69:G69"/>
    <mergeCell ref="H69:K69"/>
    <mergeCell ref="C64:G64"/>
    <mergeCell ref="H64:K64"/>
    <mergeCell ref="C65:G65"/>
    <mergeCell ref="H65:K65"/>
    <mergeCell ref="C66:G66"/>
    <mergeCell ref="H66:K66"/>
    <mergeCell ref="C61:G61"/>
    <mergeCell ref="H61:K61"/>
    <mergeCell ref="C62:G62"/>
    <mergeCell ref="H62:K62"/>
    <mergeCell ref="C63:G63"/>
    <mergeCell ref="H63:K63"/>
  </mergeCells>
  <pageMargins left="0.7" right="0.7" top="0.75" bottom="0.75" header="0.3" footer="0.3"/>
  <pageSetup paperSize="9" scale="71" fitToHeight="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activeCell="D80" sqref="D80:D8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3.15" customHeight="1">
      <c r="A1" s="2651"/>
      <c r="B1" s="2651"/>
      <c r="C1" s="2651"/>
      <c r="D1" s="2651"/>
      <c r="E1" s="2651"/>
      <c r="F1" s="2651"/>
      <c r="G1" s="2651"/>
      <c r="H1" s="2651"/>
      <c r="I1" s="2651"/>
      <c r="J1" s="2651"/>
      <c r="K1" s="2651"/>
      <c r="L1" s="2651"/>
      <c r="M1" s="2651"/>
      <c r="N1" s="3351" t="s">
        <v>1157</v>
      </c>
      <c r="O1" s="3351"/>
      <c r="P1" s="3351"/>
      <c r="Q1" s="3351"/>
      <c r="R1" s="2651"/>
      <c r="S1" s="2651"/>
      <c r="T1" s="2651"/>
      <c r="U1" s="2651"/>
      <c r="V1" s="2651"/>
      <c r="W1" s="2651"/>
    </row>
    <row r="2" spans="1:23" ht="15.75">
      <c r="A2" s="30"/>
      <c r="B2" s="30"/>
      <c r="C2" s="30"/>
      <c r="D2" s="30"/>
      <c r="E2" s="1524" t="s">
        <v>960</v>
      </c>
      <c r="F2" s="30"/>
      <c r="G2" s="986"/>
      <c r="H2" s="30"/>
      <c r="I2" s="30"/>
      <c r="J2" s="30"/>
      <c r="K2" s="30"/>
      <c r="L2" s="874"/>
      <c r="M2" s="875"/>
      <c r="N2" s="875"/>
      <c r="O2" s="875"/>
      <c r="P2" s="875"/>
      <c r="Q2" s="875"/>
      <c r="R2" s="30"/>
      <c r="S2" s="30"/>
      <c r="T2" s="30"/>
      <c r="U2" s="30"/>
      <c r="V2" s="30"/>
      <c r="W2" s="30"/>
    </row>
    <row r="3" spans="1:23" ht="13.9" customHeight="1" thickBot="1">
      <c r="A3" s="30"/>
      <c r="B3" s="30"/>
      <c r="C3" s="30"/>
      <c r="D3" s="4754" t="s">
        <v>33</v>
      </c>
      <c r="E3" s="4754"/>
      <c r="F3" s="4754"/>
      <c r="G3" s="4754"/>
      <c r="H3" s="4754"/>
      <c r="I3" s="4754"/>
      <c r="J3" s="4754"/>
      <c r="K3" s="4754"/>
      <c r="L3" s="4754"/>
      <c r="M3" s="4754"/>
      <c r="N3" s="4754"/>
      <c r="O3" s="4754"/>
      <c r="P3" s="4754"/>
      <c r="Q3" s="4754"/>
      <c r="R3" s="4754"/>
      <c r="S3" s="4754"/>
      <c r="T3" s="4754"/>
      <c r="U3" s="4754"/>
      <c r="V3" s="4754"/>
      <c r="W3" s="4754"/>
    </row>
    <row r="4" spans="1:23" ht="39" customHeight="1">
      <c r="A4" s="3112" t="s">
        <v>0</v>
      </c>
      <c r="B4" s="3115" t="s">
        <v>1</v>
      </c>
      <c r="C4" s="3115" t="s">
        <v>2</v>
      </c>
      <c r="D4" s="3367" t="s">
        <v>3</v>
      </c>
      <c r="E4" s="3121" t="s">
        <v>4</v>
      </c>
      <c r="F4" s="3124" t="s">
        <v>5</v>
      </c>
      <c r="G4" s="3121" t="s">
        <v>6</v>
      </c>
      <c r="H4" s="3127" t="s">
        <v>961</v>
      </c>
      <c r="I4" s="3128"/>
      <c r="J4" s="3128"/>
      <c r="K4" s="3129"/>
      <c r="L4" s="3092" t="s">
        <v>962</v>
      </c>
      <c r="M4" s="3095" t="s">
        <v>963</v>
      </c>
      <c r="N4" s="3098" t="s">
        <v>21</v>
      </c>
      <c r="O4" s="3099"/>
      <c r="P4" s="3099"/>
      <c r="Q4" s="3100"/>
      <c r="R4" s="30"/>
      <c r="S4" s="30"/>
      <c r="T4" s="30"/>
      <c r="U4" s="30"/>
      <c r="V4" s="30"/>
      <c r="W4" s="30"/>
    </row>
    <row r="5" spans="1:23" ht="13.15" customHeight="1">
      <c r="A5" s="3113"/>
      <c r="B5" s="3116"/>
      <c r="C5" s="3116"/>
      <c r="D5" s="3368"/>
      <c r="E5" s="3122"/>
      <c r="F5" s="3125"/>
      <c r="G5" s="3122"/>
      <c r="H5" s="3101" t="s">
        <v>7</v>
      </c>
      <c r="I5" s="3103" t="s">
        <v>8</v>
      </c>
      <c r="J5" s="3103"/>
      <c r="K5" s="3104" t="s">
        <v>696</v>
      </c>
      <c r="L5" s="3093"/>
      <c r="M5" s="3096"/>
      <c r="N5" s="4750" t="s">
        <v>32</v>
      </c>
      <c r="O5" s="4752" t="s">
        <v>9</v>
      </c>
      <c r="P5" s="4752"/>
      <c r="Q5" s="4753"/>
      <c r="R5" s="30"/>
      <c r="S5" s="30"/>
      <c r="T5" s="30"/>
      <c r="U5" s="30"/>
      <c r="V5" s="30"/>
      <c r="W5" s="30"/>
    </row>
    <row r="6" spans="1:23" ht="120.6" customHeight="1" thickBot="1">
      <c r="A6" s="3114"/>
      <c r="B6" s="3117"/>
      <c r="C6" s="3117"/>
      <c r="D6" s="3369"/>
      <c r="E6" s="3123"/>
      <c r="F6" s="3126"/>
      <c r="G6" s="3123"/>
      <c r="H6" s="3102"/>
      <c r="I6" s="2630" t="s">
        <v>7</v>
      </c>
      <c r="J6" s="2630" t="s">
        <v>10</v>
      </c>
      <c r="K6" s="3105"/>
      <c r="L6" s="3094"/>
      <c r="M6" s="3097"/>
      <c r="N6" s="4751"/>
      <c r="O6" s="2859" t="s">
        <v>163</v>
      </c>
      <c r="P6" s="2859" t="s">
        <v>182</v>
      </c>
      <c r="Q6" s="2860" t="s">
        <v>214</v>
      </c>
      <c r="R6" s="30"/>
      <c r="S6" s="30"/>
      <c r="T6" s="30"/>
      <c r="U6" s="30"/>
      <c r="V6" s="30"/>
      <c r="W6" s="30"/>
    </row>
    <row r="7" spans="1:23" ht="13.9" customHeight="1" thickBot="1">
      <c r="A7" s="586" t="s">
        <v>11</v>
      </c>
      <c r="B7" s="3514" t="s">
        <v>964</v>
      </c>
      <c r="C7" s="3514"/>
      <c r="D7" s="3514"/>
      <c r="E7" s="3514"/>
      <c r="F7" s="3514"/>
      <c r="G7" s="3514"/>
      <c r="H7" s="3514"/>
      <c r="I7" s="3514"/>
      <c r="J7" s="3514"/>
      <c r="K7" s="3514"/>
      <c r="L7" s="3514"/>
      <c r="M7" s="3514"/>
      <c r="N7" s="3514"/>
      <c r="O7" s="3514"/>
      <c r="P7" s="3514"/>
      <c r="Q7" s="4747"/>
      <c r="R7" s="30"/>
      <c r="S7" s="30"/>
      <c r="T7" s="30"/>
      <c r="U7" s="30"/>
      <c r="V7" s="30"/>
      <c r="W7" s="30"/>
    </row>
    <row r="8" spans="1:23" ht="13.9" customHeight="1" thickBot="1">
      <c r="A8" s="587" t="s">
        <v>11</v>
      </c>
      <c r="B8" s="33" t="s">
        <v>11</v>
      </c>
      <c r="C8" s="3732" t="s">
        <v>965</v>
      </c>
      <c r="D8" s="3732"/>
      <c r="E8" s="3732"/>
      <c r="F8" s="3732"/>
      <c r="G8" s="3732"/>
      <c r="H8" s="3732"/>
      <c r="I8" s="3732"/>
      <c r="J8" s="3732"/>
      <c r="K8" s="3732"/>
      <c r="L8" s="3732"/>
      <c r="M8" s="3732"/>
      <c r="N8" s="3732"/>
      <c r="O8" s="3732"/>
      <c r="P8" s="3732"/>
      <c r="Q8" s="3733"/>
      <c r="R8" s="30"/>
      <c r="S8" s="30"/>
      <c r="T8" s="30"/>
      <c r="U8" s="30"/>
      <c r="V8" s="30"/>
      <c r="W8" s="30"/>
    </row>
    <row r="9" spans="1:23" ht="13.15" customHeight="1">
      <c r="A9" s="4748" t="s">
        <v>11</v>
      </c>
      <c r="B9" s="4720" t="s">
        <v>11</v>
      </c>
      <c r="C9" s="3243" t="s">
        <v>11</v>
      </c>
      <c r="D9" s="3839" t="s">
        <v>966</v>
      </c>
      <c r="E9" s="3080" t="s">
        <v>40</v>
      </c>
      <c r="F9" s="3842" t="s">
        <v>489</v>
      </c>
      <c r="G9" s="34" t="s">
        <v>64</v>
      </c>
      <c r="H9" s="2937">
        <v>494.5</v>
      </c>
      <c r="I9" s="2938">
        <v>494.5</v>
      </c>
      <c r="J9" s="1242">
        <v>0</v>
      </c>
      <c r="K9" s="2861">
        <v>0</v>
      </c>
      <c r="L9" s="2862">
        <v>380.6</v>
      </c>
      <c r="M9" s="1244">
        <v>371.2</v>
      </c>
      <c r="N9" s="4722" t="s">
        <v>967</v>
      </c>
      <c r="O9" s="2935">
        <v>1510</v>
      </c>
      <c r="P9" s="2863">
        <v>1193</v>
      </c>
      <c r="Q9" s="2864">
        <v>1173</v>
      </c>
      <c r="R9" s="30"/>
      <c r="S9" s="30"/>
      <c r="T9" s="30"/>
      <c r="U9" s="30"/>
      <c r="V9" s="30"/>
      <c r="W9" s="30"/>
    </row>
    <row r="10" spans="1:23" ht="44.45" customHeight="1" thickBot="1">
      <c r="A10" s="4749"/>
      <c r="B10" s="4721"/>
      <c r="C10" s="3245"/>
      <c r="D10" s="3841"/>
      <c r="E10" s="3258"/>
      <c r="F10" s="3843"/>
      <c r="G10" s="2865" t="s">
        <v>12</v>
      </c>
      <c r="H10" s="2939">
        <f t="shared" ref="H10:M10" si="0">H9*1</f>
        <v>494.5</v>
      </c>
      <c r="I10" s="2939">
        <f t="shared" si="0"/>
        <v>494.5</v>
      </c>
      <c r="J10" s="2866">
        <f t="shared" si="0"/>
        <v>0</v>
      </c>
      <c r="K10" s="2866">
        <f t="shared" si="0"/>
        <v>0</v>
      </c>
      <c r="L10" s="2866">
        <f t="shared" si="0"/>
        <v>380.6</v>
      </c>
      <c r="M10" s="2866">
        <f t="shared" si="0"/>
        <v>371.2</v>
      </c>
      <c r="N10" s="4718"/>
      <c r="O10" s="2936"/>
      <c r="P10" s="2670"/>
      <c r="Q10" s="2673"/>
      <c r="R10" s="30"/>
      <c r="S10" s="30"/>
      <c r="T10" s="330"/>
      <c r="U10" s="30"/>
      <c r="V10" s="30"/>
      <c r="W10" s="30"/>
    </row>
    <row r="11" spans="1:23" ht="13.9" customHeight="1" thickBot="1">
      <c r="A11" s="2657" t="s">
        <v>11</v>
      </c>
      <c r="B11" s="2677" t="s">
        <v>11</v>
      </c>
      <c r="C11" s="3274" t="s">
        <v>34</v>
      </c>
      <c r="D11" s="3839" t="s">
        <v>968</v>
      </c>
      <c r="E11" s="3080" t="s">
        <v>40</v>
      </c>
      <c r="F11" s="3852" t="s">
        <v>969</v>
      </c>
      <c r="G11" s="1636" t="s">
        <v>52</v>
      </c>
      <c r="H11" s="2937">
        <v>5750.8</v>
      </c>
      <c r="I11" s="2938">
        <v>5750.8</v>
      </c>
      <c r="J11" s="1242">
        <v>0</v>
      </c>
      <c r="K11" s="2861">
        <v>0</v>
      </c>
      <c r="L11" s="2867">
        <v>5767.4</v>
      </c>
      <c r="M11" s="1639">
        <v>5726</v>
      </c>
      <c r="N11" s="4722" t="s">
        <v>967</v>
      </c>
      <c r="O11" s="4746">
        <v>2800</v>
      </c>
      <c r="P11" s="4728">
        <v>2917</v>
      </c>
      <c r="Q11" s="4731">
        <v>2932</v>
      </c>
      <c r="R11" s="30"/>
      <c r="S11" s="30"/>
      <c r="T11" s="330"/>
      <c r="U11" s="30"/>
      <c r="V11" s="30"/>
      <c r="W11" s="30"/>
    </row>
    <row r="12" spans="1:23">
      <c r="A12" s="2658"/>
      <c r="B12" s="2678"/>
      <c r="C12" s="3244"/>
      <c r="D12" s="3840"/>
      <c r="E12" s="3258"/>
      <c r="F12" s="3520"/>
      <c r="G12" s="1636" t="s">
        <v>52</v>
      </c>
      <c r="H12" s="2937">
        <v>230</v>
      </c>
      <c r="I12" s="2938">
        <v>230</v>
      </c>
      <c r="J12" s="1065">
        <v>139.6</v>
      </c>
      <c r="K12" s="2861">
        <v>0</v>
      </c>
      <c r="L12" s="2867">
        <v>230.7</v>
      </c>
      <c r="M12" s="1639">
        <v>229</v>
      </c>
      <c r="N12" s="4717"/>
      <c r="O12" s="4742"/>
      <c r="P12" s="4729"/>
      <c r="Q12" s="4732"/>
      <c r="R12" s="30"/>
      <c r="S12" s="30"/>
      <c r="T12" s="330"/>
      <c r="U12" s="30"/>
      <c r="V12" s="30"/>
      <c r="W12" s="30"/>
    </row>
    <row r="13" spans="1:23" ht="13.5" thickBot="1">
      <c r="A13" s="2659"/>
      <c r="B13" s="2679"/>
      <c r="C13" s="3275"/>
      <c r="D13" s="3841"/>
      <c r="E13" s="3079"/>
      <c r="F13" s="3853"/>
      <c r="G13" s="924" t="s">
        <v>12</v>
      </c>
      <c r="H13" s="2940">
        <f t="shared" ref="H13:M13" si="1">H11+H12</f>
        <v>5980.8</v>
      </c>
      <c r="I13" s="2940">
        <f t="shared" si="1"/>
        <v>5980.8</v>
      </c>
      <c r="J13" s="2868">
        <f t="shared" si="1"/>
        <v>139.6</v>
      </c>
      <c r="K13" s="2869">
        <f t="shared" si="1"/>
        <v>0</v>
      </c>
      <c r="L13" s="2869">
        <f t="shared" si="1"/>
        <v>5998.0999999999995</v>
      </c>
      <c r="M13" s="2869">
        <f t="shared" si="1"/>
        <v>5955</v>
      </c>
      <c r="N13" s="4718"/>
      <c r="O13" s="4743"/>
      <c r="P13" s="4730"/>
      <c r="Q13" s="4733"/>
      <c r="R13" s="30"/>
      <c r="S13" s="30"/>
      <c r="T13" s="330"/>
      <c r="U13" s="30"/>
      <c r="V13" s="30"/>
      <c r="W13" s="30"/>
    </row>
    <row r="14" spans="1:23" ht="13.9" customHeight="1" thickBot="1">
      <c r="A14" s="1046" t="s">
        <v>11</v>
      </c>
      <c r="B14" s="2870" t="s">
        <v>11</v>
      </c>
      <c r="C14" s="3274" t="s">
        <v>35</v>
      </c>
      <c r="D14" s="3839" t="s">
        <v>970</v>
      </c>
      <c r="E14" s="3080" t="s">
        <v>40</v>
      </c>
      <c r="F14" s="3852" t="s">
        <v>969</v>
      </c>
      <c r="G14" s="1636" t="s">
        <v>52</v>
      </c>
      <c r="H14" s="1637">
        <v>14585.5</v>
      </c>
      <c r="I14" s="1242">
        <v>14585.5</v>
      </c>
      <c r="J14" s="1242">
        <v>0</v>
      </c>
      <c r="K14" s="2861">
        <v>0</v>
      </c>
      <c r="L14" s="2867">
        <v>14203.2</v>
      </c>
      <c r="M14" s="1639">
        <v>14010.5</v>
      </c>
      <c r="N14" s="4722" t="s">
        <v>967</v>
      </c>
      <c r="O14" s="4728">
        <v>18070</v>
      </c>
      <c r="P14" s="4728">
        <v>17930</v>
      </c>
      <c r="Q14" s="4731">
        <v>17800</v>
      </c>
      <c r="R14" s="30"/>
      <c r="S14" s="30"/>
      <c r="T14" s="330"/>
      <c r="U14" s="30"/>
      <c r="V14" s="30"/>
      <c r="W14" s="30"/>
    </row>
    <row r="15" spans="1:23">
      <c r="A15" s="2631"/>
      <c r="B15" s="2871"/>
      <c r="C15" s="3244"/>
      <c r="D15" s="3840"/>
      <c r="E15" s="3258"/>
      <c r="F15" s="3520"/>
      <c r="G15" s="1636" t="s">
        <v>52</v>
      </c>
      <c r="H15" s="1637">
        <v>102.1</v>
      </c>
      <c r="I15" s="1242">
        <v>102.1</v>
      </c>
      <c r="J15" s="1065">
        <v>92</v>
      </c>
      <c r="K15" s="2861">
        <v>0</v>
      </c>
      <c r="L15" s="2867">
        <v>99.4</v>
      </c>
      <c r="M15" s="1639">
        <v>98.1</v>
      </c>
      <c r="N15" s="4717"/>
      <c r="O15" s="4729"/>
      <c r="P15" s="4729"/>
      <c r="Q15" s="4732"/>
      <c r="R15" s="30"/>
      <c r="S15" s="30"/>
      <c r="T15" s="330"/>
      <c r="U15" s="30"/>
      <c r="V15" s="30"/>
      <c r="W15" s="30"/>
    </row>
    <row r="16" spans="1:23" ht="13.5" thickBot="1">
      <c r="A16" s="682"/>
      <c r="B16" s="2872"/>
      <c r="C16" s="3275"/>
      <c r="D16" s="3841"/>
      <c r="E16" s="3079"/>
      <c r="F16" s="3853"/>
      <c r="G16" s="924" t="s">
        <v>12</v>
      </c>
      <c r="H16" s="2869">
        <f>H14+H15</f>
        <v>14687.6</v>
      </c>
      <c r="I16" s="2869">
        <f t="shared" ref="I16" si="2">I14+I15</f>
        <v>14687.6</v>
      </c>
      <c r="J16" s="2868">
        <f>J14+J15</f>
        <v>92</v>
      </c>
      <c r="K16" s="2869">
        <f>K14+K15</f>
        <v>0</v>
      </c>
      <c r="L16" s="2869">
        <f>SUM(L14:L15)</f>
        <v>14302.6</v>
      </c>
      <c r="M16" s="2869">
        <f>SUM(M14:M15)</f>
        <v>14108.6</v>
      </c>
      <c r="N16" s="4718"/>
      <c r="O16" s="4730"/>
      <c r="P16" s="4730"/>
      <c r="Q16" s="4733"/>
      <c r="R16" s="30"/>
      <c r="S16" s="30"/>
      <c r="T16" s="330"/>
      <c r="U16" s="30"/>
      <c r="V16" s="30"/>
      <c r="W16" s="30"/>
    </row>
    <row r="17" spans="1:23" ht="13.15" customHeight="1">
      <c r="A17" s="2657" t="s">
        <v>11</v>
      </c>
      <c r="B17" s="2677" t="s">
        <v>11</v>
      </c>
      <c r="C17" s="3274" t="s">
        <v>53</v>
      </c>
      <c r="D17" s="3839" t="s">
        <v>971</v>
      </c>
      <c r="E17" s="3080" t="s">
        <v>40</v>
      </c>
      <c r="F17" s="3852" t="s">
        <v>489</v>
      </c>
      <c r="G17" s="1636" t="s">
        <v>52</v>
      </c>
      <c r="H17" s="2937">
        <v>2.4</v>
      </c>
      <c r="I17" s="2938">
        <v>2.4</v>
      </c>
      <c r="J17" s="1242">
        <v>0</v>
      </c>
      <c r="K17" s="2861">
        <v>0</v>
      </c>
      <c r="L17" s="2867">
        <v>0</v>
      </c>
      <c r="M17" s="1639">
        <v>0</v>
      </c>
      <c r="N17" s="4722" t="s">
        <v>967</v>
      </c>
      <c r="O17" s="4744">
        <v>3</v>
      </c>
      <c r="P17" s="4728">
        <v>0</v>
      </c>
      <c r="Q17" s="4731">
        <v>0</v>
      </c>
      <c r="R17" s="30"/>
      <c r="S17" s="30"/>
      <c r="T17" s="330"/>
      <c r="U17" s="30"/>
      <c r="V17" s="30"/>
      <c r="W17" s="30"/>
    </row>
    <row r="18" spans="1:23" ht="39.6" customHeight="1" thickBot="1">
      <c r="A18" s="2659"/>
      <c r="B18" s="2679"/>
      <c r="C18" s="3275"/>
      <c r="D18" s="3841"/>
      <c r="E18" s="3079"/>
      <c r="F18" s="3853"/>
      <c r="G18" s="2865" t="s">
        <v>12</v>
      </c>
      <c r="H18" s="2939">
        <f t="shared" ref="H18:M18" si="3">H17*1</f>
        <v>2.4</v>
      </c>
      <c r="I18" s="2939">
        <f t="shared" si="3"/>
        <v>2.4</v>
      </c>
      <c r="J18" s="2866">
        <f t="shared" si="3"/>
        <v>0</v>
      </c>
      <c r="K18" s="2866">
        <f t="shared" si="3"/>
        <v>0</v>
      </c>
      <c r="L18" s="2866">
        <f t="shared" si="3"/>
        <v>0</v>
      </c>
      <c r="M18" s="2873">
        <f t="shared" si="3"/>
        <v>0</v>
      </c>
      <c r="N18" s="4718"/>
      <c r="O18" s="4745"/>
      <c r="P18" s="4730"/>
      <c r="Q18" s="4733"/>
      <c r="R18" s="30"/>
      <c r="S18" s="30"/>
      <c r="T18" s="330"/>
      <c r="U18" s="30"/>
      <c r="V18" s="30"/>
      <c r="W18" s="30"/>
    </row>
    <row r="19" spans="1:23" ht="13.9" customHeight="1" thickBot="1">
      <c r="A19" s="1046" t="s">
        <v>11</v>
      </c>
      <c r="B19" s="2870" t="s">
        <v>11</v>
      </c>
      <c r="C19" s="3274" t="s">
        <v>54</v>
      </c>
      <c r="D19" s="3839" t="s">
        <v>972</v>
      </c>
      <c r="E19" s="3080" t="s">
        <v>40</v>
      </c>
      <c r="F19" s="3852" t="s">
        <v>489</v>
      </c>
      <c r="G19" s="1795" t="s">
        <v>52</v>
      </c>
      <c r="H19" s="2874">
        <v>0.2</v>
      </c>
      <c r="I19" s="2875">
        <v>0.2</v>
      </c>
      <c r="J19" s="2875">
        <v>0</v>
      </c>
      <c r="K19" s="2876">
        <v>0</v>
      </c>
      <c r="L19" s="2877">
        <v>0.2</v>
      </c>
      <c r="M19" s="2878">
        <v>0.2</v>
      </c>
      <c r="N19" s="4722" t="s">
        <v>967</v>
      </c>
      <c r="O19" s="4728">
        <v>2</v>
      </c>
      <c r="P19" s="4728">
        <v>2</v>
      </c>
      <c r="Q19" s="4731">
        <v>2</v>
      </c>
      <c r="R19" s="30"/>
      <c r="S19" s="30"/>
      <c r="T19" s="330"/>
      <c r="U19" s="30"/>
      <c r="V19" s="30"/>
      <c r="W19" s="30"/>
    </row>
    <row r="20" spans="1:23" ht="34.9" customHeight="1" thickBot="1">
      <c r="A20" s="682"/>
      <c r="B20" s="2872"/>
      <c r="C20" s="3275"/>
      <c r="D20" s="3841"/>
      <c r="E20" s="3079"/>
      <c r="F20" s="3853"/>
      <c r="G20" s="2968" t="s">
        <v>12</v>
      </c>
      <c r="H20" s="2969">
        <f t="shared" ref="H20:M20" si="4">H19*1</f>
        <v>0.2</v>
      </c>
      <c r="I20" s="2969">
        <f t="shared" si="4"/>
        <v>0.2</v>
      </c>
      <c r="J20" s="2969">
        <f t="shared" si="4"/>
        <v>0</v>
      </c>
      <c r="K20" s="2969">
        <f t="shared" si="4"/>
        <v>0</v>
      </c>
      <c r="L20" s="2969">
        <f t="shared" si="4"/>
        <v>0.2</v>
      </c>
      <c r="M20" s="2969">
        <f t="shared" si="4"/>
        <v>0.2</v>
      </c>
      <c r="N20" s="4718"/>
      <c r="O20" s="4730"/>
      <c r="P20" s="4730"/>
      <c r="Q20" s="4733"/>
      <c r="R20" s="30"/>
      <c r="S20" s="30"/>
      <c r="T20" s="330"/>
      <c r="U20" s="30"/>
      <c r="V20" s="30"/>
      <c r="W20" s="30"/>
    </row>
    <row r="21" spans="1:23" ht="13.9" customHeight="1" thickBot="1">
      <c r="A21" s="2631" t="s">
        <v>11</v>
      </c>
      <c r="B21" s="2871" t="s">
        <v>11</v>
      </c>
      <c r="C21" s="2636" t="s">
        <v>38</v>
      </c>
      <c r="D21" s="2683" t="s">
        <v>973</v>
      </c>
      <c r="E21" s="3088" t="s">
        <v>40</v>
      </c>
      <c r="F21" s="3088" t="s">
        <v>489</v>
      </c>
      <c r="G21" s="2964" t="s">
        <v>36</v>
      </c>
      <c r="H21" s="2965">
        <v>370</v>
      </c>
      <c r="I21" s="2965">
        <v>370</v>
      </c>
      <c r="J21" s="2966">
        <v>0</v>
      </c>
      <c r="K21" s="2966">
        <v>0</v>
      </c>
      <c r="L21" s="2966">
        <v>345</v>
      </c>
      <c r="M21" s="2967">
        <v>348</v>
      </c>
      <c r="N21" s="4717" t="s">
        <v>967</v>
      </c>
      <c r="O21" s="4742">
        <v>108</v>
      </c>
      <c r="P21" s="4729">
        <v>100</v>
      </c>
      <c r="Q21" s="4732">
        <v>100</v>
      </c>
      <c r="R21" s="30"/>
      <c r="S21" s="30"/>
      <c r="T21" s="330"/>
      <c r="U21" s="30"/>
      <c r="V21" s="30"/>
      <c r="W21" s="30"/>
    </row>
    <row r="22" spans="1:23" ht="31.15" customHeight="1" thickBot="1">
      <c r="A22" s="2631"/>
      <c r="B22" s="2871"/>
      <c r="C22" s="2636"/>
      <c r="D22" s="2683" t="s">
        <v>1158</v>
      </c>
      <c r="E22" s="3727"/>
      <c r="F22" s="3727"/>
      <c r="G22" s="2879" t="s">
        <v>12</v>
      </c>
      <c r="H22" s="2941">
        <f t="shared" ref="H22:M22" si="5">SUM(H21)</f>
        <v>370</v>
      </c>
      <c r="I22" s="2942">
        <f t="shared" si="5"/>
        <v>370</v>
      </c>
      <c r="J22" s="2881">
        <f t="shared" si="5"/>
        <v>0</v>
      </c>
      <c r="K22" s="2882">
        <f t="shared" si="5"/>
        <v>0</v>
      </c>
      <c r="L22" s="2883">
        <f t="shared" si="5"/>
        <v>345</v>
      </c>
      <c r="M22" s="2883">
        <f t="shared" si="5"/>
        <v>348</v>
      </c>
      <c r="N22" s="4718"/>
      <c r="O22" s="4743"/>
      <c r="P22" s="4730"/>
      <c r="Q22" s="4733"/>
      <c r="R22" s="30"/>
      <c r="S22" s="30"/>
      <c r="T22" s="330"/>
      <c r="U22" s="30"/>
      <c r="V22" s="30"/>
      <c r="W22" s="30"/>
    </row>
    <row r="23" spans="1:23" ht="13.9" customHeight="1" thickBot="1">
      <c r="A23" s="1046" t="s">
        <v>11</v>
      </c>
      <c r="B23" s="2870" t="s">
        <v>11</v>
      </c>
      <c r="C23" s="3274" t="s">
        <v>55</v>
      </c>
      <c r="D23" s="3839" t="s">
        <v>974</v>
      </c>
      <c r="E23" s="3080" t="s">
        <v>40</v>
      </c>
      <c r="F23" s="3852" t="s">
        <v>489</v>
      </c>
      <c r="G23" s="1795" t="s">
        <v>52</v>
      </c>
      <c r="H23" s="2874">
        <f>I23+K23</f>
        <v>0</v>
      </c>
      <c r="I23" s="2875">
        <v>0</v>
      </c>
      <c r="J23" s="2875">
        <v>0</v>
      </c>
      <c r="K23" s="2876">
        <v>0</v>
      </c>
      <c r="L23" s="2877">
        <v>0</v>
      </c>
      <c r="M23" s="2878">
        <v>0</v>
      </c>
      <c r="N23" s="4722" t="s">
        <v>967</v>
      </c>
      <c r="O23" s="4728">
        <v>0</v>
      </c>
      <c r="P23" s="4728">
        <v>0</v>
      </c>
      <c r="Q23" s="4731">
        <v>0</v>
      </c>
      <c r="R23" s="30"/>
      <c r="S23" s="30"/>
      <c r="T23" s="330"/>
      <c r="U23" s="30"/>
      <c r="V23" s="30"/>
      <c r="W23" s="30"/>
    </row>
    <row r="24" spans="1:23" ht="25.15" customHeight="1" thickBot="1">
      <c r="A24" s="2631"/>
      <c r="B24" s="2872"/>
      <c r="C24" s="3275"/>
      <c r="D24" s="3841"/>
      <c r="E24" s="3079"/>
      <c r="F24" s="3853"/>
      <c r="G24" s="2879" t="s">
        <v>12</v>
      </c>
      <c r="H24" s="2880">
        <f t="shared" ref="H24:M24" si="6">H23*1</f>
        <v>0</v>
      </c>
      <c r="I24" s="2880">
        <f t="shared" si="6"/>
        <v>0</v>
      </c>
      <c r="J24" s="2880">
        <f t="shared" si="6"/>
        <v>0</v>
      </c>
      <c r="K24" s="2880">
        <f t="shared" si="6"/>
        <v>0</v>
      </c>
      <c r="L24" s="2880">
        <f t="shared" si="6"/>
        <v>0</v>
      </c>
      <c r="M24" s="2880">
        <f t="shared" si="6"/>
        <v>0</v>
      </c>
      <c r="N24" s="4718"/>
      <c r="O24" s="4730"/>
      <c r="P24" s="4730"/>
      <c r="Q24" s="4733"/>
      <c r="R24" s="30"/>
      <c r="S24" s="30"/>
      <c r="T24" s="330"/>
      <c r="U24" s="30"/>
      <c r="V24" s="30"/>
      <c r="W24" s="30"/>
    </row>
    <row r="25" spans="1:23" ht="13.15" customHeight="1">
      <c r="A25" s="1046" t="s">
        <v>11</v>
      </c>
      <c r="B25" s="2870" t="s">
        <v>11</v>
      </c>
      <c r="C25" s="3274" t="s">
        <v>494</v>
      </c>
      <c r="D25" s="3276" t="s">
        <v>975</v>
      </c>
      <c r="E25" s="3726" t="s">
        <v>40</v>
      </c>
      <c r="F25" s="3852" t="s">
        <v>489</v>
      </c>
      <c r="G25" s="2884" t="s">
        <v>36</v>
      </c>
      <c r="H25" s="2938">
        <v>4358</v>
      </c>
      <c r="I25" s="2938">
        <v>4358</v>
      </c>
      <c r="J25" s="1242">
        <v>0</v>
      </c>
      <c r="K25" s="1242">
        <v>0</v>
      </c>
      <c r="L25" s="2885">
        <v>3198</v>
      </c>
      <c r="M25" s="2886">
        <v>3198</v>
      </c>
      <c r="N25" s="4722" t="s">
        <v>967</v>
      </c>
      <c r="O25" s="4728">
        <v>4000</v>
      </c>
      <c r="P25" s="4728">
        <v>4000</v>
      </c>
      <c r="Q25" s="4731">
        <v>4000</v>
      </c>
      <c r="R25" s="30"/>
      <c r="S25" s="30"/>
      <c r="T25" s="330"/>
      <c r="U25" s="30"/>
      <c r="V25" s="30"/>
      <c r="W25" s="30"/>
    </row>
    <row r="26" spans="1:23" ht="13.5" thickBot="1">
      <c r="A26" s="2631"/>
      <c r="B26" s="2871"/>
      <c r="C26" s="3244"/>
      <c r="D26" s="3277"/>
      <c r="E26" s="3088"/>
      <c r="F26" s="3520"/>
      <c r="G26" s="243" t="s">
        <v>222</v>
      </c>
      <c r="H26" s="2887">
        <v>116.4</v>
      </c>
      <c r="I26" s="2888">
        <v>116.4</v>
      </c>
      <c r="J26" s="2888">
        <v>0</v>
      </c>
      <c r="K26" s="2889">
        <v>0</v>
      </c>
      <c r="L26" s="2890">
        <v>0</v>
      </c>
      <c r="M26" s="2891">
        <v>0</v>
      </c>
      <c r="N26" s="4717"/>
      <c r="O26" s="4729"/>
      <c r="P26" s="4729"/>
      <c r="Q26" s="4732"/>
      <c r="R26" s="30"/>
      <c r="S26" s="30"/>
      <c r="T26" s="330"/>
      <c r="U26" s="30"/>
      <c r="V26" s="30"/>
      <c r="W26" s="30"/>
    </row>
    <row r="27" spans="1:23" ht="13.5" thickBot="1">
      <c r="A27" s="2631"/>
      <c r="B27" s="2872"/>
      <c r="C27" s="3275"/>
      <c r="D27" s="3278"/>
      <c r="E27" s="3727"/>
      <c r="F27" s="3853"/>
      <c r="G27" s="2892" t="s">
        <v>12</v>
      </c>
      <c r="H27" s="2943">
        <f>SUM(H25:H26)</f>
        <v>4474.3999999999996</v>
      </c>
      <c r="I27" s="2943">
        <f>SUM(I25:I26)</f>
        <v>4474.3999999999996</v>
      </c>
      <c r="J27" s="2893">
        <f>J25*1</f>
        <v>0</v>
      </c>
      <c r="K27" s="2893">
        <f>K25*1</f>
        <v>0</v>
      </c>
      <c r="L27" s="2893">
        <f>L25*1</f>
        <v>3198</v>
      </c>
      <c r="M27" s="2893">
        <f>M25*1</f>
        <v>3198</v>
      </c>
      <c r="N27" s="4718"/>
      <c r="O27" s="4730"/>
      <c r="P27" s="4730"/>
      <c r="Q27" s="4733"/>
      <c r="R27" s="30"/>
      <c r="S27" s="30"/>
      <c r="T27" s="330"/>
      <c r="U27" s="30"/>
      <c r="V27" s="30"/>
      <c r="W27" s="30"/>
    </row>
    <row r="28" spans="1:23" ht="13.5" thickBot="1">
      <c r="A28" s="2894" t="s">
        <v>11</v>
      </c>
      <c r="B28" s="2895" t="s">
        <v>11</v>
      </c>
      <c r="C28" s="3665" t="s">
        <v>14</v>
      </c>
      <c r="D28" s="3587"/>
      <c r="E28" s="3587"/>
      <c r="F28" s="3587"/>
      <c r="G28" s="4734"/>
      <c r="H28" s="2944">
        <f>SUM(H10,H13,H16,H18,H20,H22,H24,H27)</f>
        <v>26009.9</v>
      </c>
      <c r="I28" s="2944">
        <f>SUM(I10,I13,I16,I18,I20,I22,I24,I27)</f>
        <v>26009.9</v>
      </c>
      <c r="J28" s="2896">
        <f>SUM(J10,J13,J16,J18,J20,J22,J24,J27)</f>
        <v>231.6</v>
      </c>
      <c r="K28" s="2896">
        <f>SUM(K10,K13,K16,K18,K20,K27)</f>
        <v>0</v>
      </c>
      <c r="L28" s="2896">
        <f>SUM(L10,L13,L16,L18,L20,L22,L24,L27)</f>
        <v>24224.5</v>
      </c>
      <c r="M28" s="2896">
        <f>SUM(M10,M13,M16,M18,M20,M22,M24,M27)</f>
        <v>23981</v>
      </c>
      <c r="N28" s="2897"/>
      <c r="O28" s="2898"/>
      <c r="P28" s="2898"/>
      <c r="Q28" s="2899"/>
      <c r="R28" s="30"/>
      <c r="S28" s="30"/>
      <c r="T28" s="30"/>
      <c r="U28" s="30"/>
      <c r="V28" s="30"/>
      <c r="W28" s="30"/>
    </row>
    <row r="29" spans="1:23" ht="13.9" customHeight="1" thickBot="1">
      <c r="A29" s="587" t="s">
        <v>11</v>
      </c>
      <c r="B29" s="33" t="s">
        <v>13</v>
      </c>
      <c r="C29" s="4253" t="s">
        <v>976</v>
      </c>
      <c r="D29" s="4254"/>
      <c r="E29" s="4254"/>
      <c r="F29" s="4254"/>
      <c r="G29" s="4254"/>
      <c r="H29" s="4254"/>
      <c r="I29" s="4254"/>
      <c r="J29" s="4254"/>
      <c r="K29" s="4254"/>
      <c r="L29" s="4254"/>
      <c r="M29" s="4254"/>
      <c r="N29" s="4735"/>
      <c r="O29" s="4254"/>
      <c r="P29" s="4254"/>
      <c r="Q29" s="4255"/>
      <c r="R29" s="30"/>
      <c r="S29" s="30"/>
      <c r="T29" s="30"/>
      <c r="U29" s="30"/>
      <c r="V29" s="30"/>
      <c r="W29" s="30"/>
    </row>
    <row r="30" spans="1:23" ht="13.15" customHeight="1">
      <c r="A30" s="3049" t="s">
        <v>11</v>
      </c>
      <c r="B30" s="3072" t="s">
        <v>13</v>
      </c>
      <c r="C30" s="3243" t="s">
        <v>11</v>
      </c>
      <c r="D30" s="3255" t="s">
        <v>977</v>
      </c>
      <c r="E30" s="3080" t="s">
        <v>40</v>
      </c>
      <c r="F30" s="4715" t="s">
        <v>489</v>
      </c>
      <c r="G30" s="34" t="s">
        <v>36</v>
      </c>
      <c r="H30" s="93">
        <v>664</v>
      </c>
      <c r="I30" s="46">
        <v>664</v>
      </c>
      <c r="J30" s="45">
        <v>0</v>
      </c>
      <c r="K30" s="676">
        <v>0</v>
      </c>
      <c r="L30" s="677">
        <v>664</v>
      </c>
      <c r="M30" s="1693">
        <v>664</v>
      </c>
      <c r="N30" s="4737" t="s">
        <v>967</v>
      </c>
      <c r="O30" s="4723">
        <v>4590</v>
      </c>
      <c r="P30" s="4706" t="s">
        <v>978</v>
      </c>
      <c r="Q30" s="4709" t="s">
        <v>978</v>
      </c>
      <c r="R30" s="30"/>
      <c r="S30" s="30"/>
      <c r="T30" s="30"/>
      <c r="U30" s="30"/>
      <c r="V30" s="30"/>
      <c r="W30" s="30"/>
    </row>
    <row r="31" spans="1:23">
      <c r="A31" s="3060"/>
      <c r="B31" s="3084"/>
      <c r="C31" s="3244"/>
      <c r="D31" s="3256"/>
      <c r="E31" s="3088"/>
      <c r="F31" s="4736"/>
      <c r="G31" s="27" t="s">
        <v>222</v>
      </c>
      <c r="H31" s="1009">
        <v>72.099999999999994</v>
      </c>
      <c r="I31" s="128">
        <v>72.099999999999994</v>
      </c>
      <c r="J31" s="128">
        <v>0</v>
      </c>
      <c r="K31" s="1052">
        <v>0</v>
      </c>
      <c r="L31" s="2900">
        <v>0</v>
      </c>
      <c r="M31" s="100">
        <v>0</v>
      </c>
      <c r="N31" s="4738"/>
      <c r="O31" s="4724"/>
      <c r="P31" s="4707"/>
      <c r="Q31" s="3521"/>
      <c r="R31" s="30"/>
      <c r="S31" s="30"/>
      <c r="T31" s="30"/>
      <c r="U31" s="30"/>
      <c r="V31" s="30"/>
      <c r="W31" s="30"/>
    </row>
    <row r="32" spans="1:23" ht="22.15" customHeight="1" thickBot="1">
      <c r="A32" s="3050"/>
      <c r="B32" s="3073"/>
      <c r="C32" s="3245"/>
      <c r="D32" s="3257"/>
      <c r="E32" s="3079"/>
      <c r="F32" s="4716"/>
      <c r="G32" s="39" t="s">
        <v>12</v>
      </c>
      <c r="H32" s="1012">
        <f>SUM(H30:H31)</f>
        <v>736.1</v>
      </c>
      <c r="I32" s="1012">
        <f>SUM(I30:I31)</f>
        <v>736.1</v>
      </c>
      <c r="J32" s="1012">
        <f>J30*1</f>
        <v>0</v>
      </c>
      <c r="K32" s="1012">
        <f>K30*1</f>
        <v>0</v>
      </c>
      <c r="L32" s="1012">
        <f>L30*1</f>
        <v>664</v>
      </c>
      <c r="M32" s="1054">
        <f>M30*1</f>
        <v>664</v>
      </c>
      <c r="N32" s="4739"/>
      <c r="O32" s="4725"/>
      <c r="P32" s="4708"/>
      <c r="Q32" s="4710"/>
      <c r="R32" s="30"/>
      <c r="S32" s="30"/>
      <c r="T32" s="30"/>
      <c r="U32" s="30"/>
      <c r="V32" s="30"/>
      <c r="W32" s="30"/>
    </row>
    <row r="33" spans="1:23" ht="13.15" customHeight="1">
      <c r="A33" s="3049" t="s">
        <v>11</v>
      </c>
      <c r="B33" s="3072" t="s">
        <v>13</v>
      </c>
      <c r="C33" s="3243" t="s">
        <v>13</v>
      </c>
      <c r="D33" s="3255" t="s">
        <v>979</v>
      </c>
      <c r="E33" s="3080" t="s">
        <v>40</v>
      </c>
      <c r="F33" s="4715" t="s">
        <v>489</v>
      </c>
      <c r="G33" s="92" t="s">
        <v>64</v>
      </c>
      <c r="H33" s="93">
        <v>0.3</v>
      </c>
      <c r="I33" s="46">
        <v>0.3</v>
      </c>
      <c r="J33" s="45">
        <v>0</v>
      </c>
      <c r="K33" s="676">
        <v>0</v>
      </c>
      <c r="L33" s="677">
        <v>0.3</v>
      </c>
      <c r="M33" s="26">
        <v>0.3</v>
      </c>
      <c r="N33" s="4717" t="s">
        <v>967</v>
      </c>
      <c r="O33" s="4723">
        <v>1</v>
      </c>
      <c r="P33" s="4706" t="s">
        <v>550</v>
      </c>
      <c r="Q33" s="4740" t="s">
        <v>550</v>
      </c>
      <c r="R33" s="30"/>
      <c r="S33" s="30"/>
      <c r="T33" s="330"/>
      <c r="U33" s="30"/>
      <c r="V33" s="30"/>
      <c r="W33" s="30"/>
    </row>
    <row r="34" spans="1:23" ht="13.5" thickBot="1">
      <c r="A34" s="3050"/>
      <c r="B34" s="3073"/>
      <c r="C34" s="3245"/>
      <c r="D34" s="3257"/>
      <c r="E34" s="3079"/>
      <c r="F34" s="4716"/>
      <c r="G34" s="39" t="s">
        <v>12</v>
      </c>
      <c r="H34" s="1012">
        <f t="shared" ref="H34:M34" si="7">H33*1</f>
        <v>0.3</v>
      </c>
      <c r="I34" s="1012">
        <f t="shared" si="7"/>
        <v>0.3</v>
      </c>
      <c r="J34" s="1012">
        <f t="shared" si="7"/>
        <v>0</v>
      </c>
      <c r="K34" s="1012">
        <f t="shared" si="7"/>
        <v>0</v>
      </c>
      <c r="L34" s="1012">
        <f t="shared" si="7"/>
        <v>0.3</v>
      </c>
      <c r="M34" s="1012">
        <f t="shared" si="7"/>
        <v>0.3</v>
      </c>
      <c r="N34" s="4718"/>
      <c r="O34" s="4725"/>
      <c r="P34" s="4708"/>
      <c r="Q34" s="4741"/>
      <c r="R34" s="30"/>
      <c r="S34" s="30"/>
      <c r="T34" s="330"/>
      <c r="U34" s="30"/>
      <c r="V34" s="30"/>
      <c r="W34" s="30"/>
    </row>
    <row r="35" spans="1:23" ht="13.15" customHeight="1">
      <c r="A35" s="2657" t="s">
        <v>11</v>
      </c>
      <c r="B35" s="2660" t="s">
        <v>13</v>
      </c>
      <c r="C35" s="2642" t="s">
        <v>35</v>
      </c>
      <c r="D35" s="3255" t="s">
        <v>980</v>
      </c>
      <c r="E35" s="3080" t="s">
        <v>40</v>
      </c>
      <c r="F35" s="4715" t="s">
        <v>489</v>
      </c>
      <c r="G35" s="92" t="s">
        <v>52</v>
      </c>
      <c r="H35" s="93">
        <v>0</v>
      </c>
      <c r="I35" s="46">
        <v>0</v>
      </c>
      <c r="J35" s="45">
        <v>0</v>
      </c>
      <c r="K35" s="676">
        <v>0</v>
      </c>
      <c r="L35" s="677">
        <v>0</v>
      </c>
      <c r="M35" s="26">
        <v>0</v>
      </c>
      <c r="N35" s="4722" t="s">
        <v>967</v>
      </c>
      <c r="O35" s="4723">
        <v>0</v>
      </c>
      <c r="P35" s="4706" t="s">
        <v>62</v>
      </c>
      <c r="Q35" s="4709" t="s">
        <v>62</v>
      </c>
      <c r="R35" s="30"/>
      <c r="S35" s="30"/>
      <c r="T35" s="330"/>
      <c r="U35" s="30"/>
      <c r="V35" s="30"/>
      <c r="W35" s="30"/>
    </row>
    <row r="36" spans="1:23" ht="58.9" customHeight="1" thickBot="1">
      <c r="A36" s="2659"/>
      <c r="B36" s="2661"/>
      <c r="C36" s="2643"/>
      <c r="D36" s="3257"/>
      <c r="E36" s="3079"/>
      <c r="F36" s="4716"/>
      <c r="G36" s="39" t="s">
        <v>12</v>
      </c>
      <c r="H36" s="1012">
        <f>I36+K36</f>
        <v>0</v>
      </c>
      <c r="I36" s="1012">
        <f>I35*1</f>
        <v>0</v>
      </c>
      <c r="J36" s="1012">
        <f>J35*1</f>
        <v>0</v>
      </c>
      <c r="K36" s="1012">
        <f>K35*1</f>
        <v>0</v>
      </c>
      <c r="L36" s="1012">
        <f>L35*1</f>
        <v>0</v>
      </c>
      <c r="M36" s="1012">
        <f>M35*1</f>
        <v>0</v>
      </c>
      <c r="N36" s="4718"/>
      <c r="O36" s="4725"/>
      <c r="P36" s="4708"/>
      <c r="Q36" s="4710"/>
      <c r="R36" s="30"/>
      <c r="S36" s="30"/>
      <c r="T36" s="330"/>
      <c r="U36" s="30"/>
      <c r="V36" s="30"/>
      <c r="W36" s="30"/>
    </row>
    <row r="37" spans="1:23" ht="13.15" customHeight="1">
      <c r="A37" s="3049" t="s">
        <v>11</v>
      </c>
      <c r="B37" s="3072" t="s">
        <v>13</v>
      </c>
      <c r="C37" s="3243" t="s">
        <v>53</v>
      </c>
      <c r="D37" s="3255" t="s">
        <v>981</v>
      </c>
      <c r="E37" s="3080" t="s">
        <v>40</v>
      </c>
      <c r="F37" s="4715" t="s">
        <v>489</v>
      </c>
      <c r="G37" s="92" t="s">
        <v>64</v>
      </c>
      <c r="H37" s="93">
        <v>41.5</v>
      </c>
      <c r="I37" s="46">
        <v>41.5</v>
      </c>
      <c r="J37" s="45">
        <v>0</v>
      </c>
      <c r="K37" s="676">
        <v>0</v>
      </c>
      <c r="L37" s="677">
        <v>70</v>
      </c>
      <c r="M37" s="26">
        <v>70</v>
      </c>
      <c r="N37" s="4722" t="s">
        <v>967</v>
      </c>
      <c r="O37" s="4723">
        <v>60</v>
      </c>
      <c r="P37" s="4706" t="s">
        <v>982</v>
      </c>
      <c r="Q37" s="4709" t="s">
        <v>982</v>
      </c>
      <c r="R37" s="30"/>
      <c r="S37" s="30"/>
      <c r="T37" s="330"/>
      <c r="U37" s="30"/>
      <c r="V37" s="30"/>
      <c r="W37" s="30"/>
    </row>
    <row r="38" spans="1:23" ht="13.5" thickBot="1">
      <c r="A38" s="3050"/>
      <c r="B38" s="3073"/>
      <c r="C38" s="3245"/>
      <c r="D38" s="3257"/>
      <c r="E38" s="3079"/>
      <c r="F38" s="4716"/>
      <c r="G38" s="39" t="s">
        <v>12</v>
      </c>
      <c r="H38" s="1012">
        <f t="shared" ref="H38:M38" si="8">SUM(H37)</f>
        <v>41.5</v>
      </c>
      <c r="I38" s="1012">
        <f t="shared" si="8"/>
        <v>41.5</v>
      </c>
      <c r="J38" s="1012">
        <f t="shared" si="8"/>
        <v>0</v>
      </c>
      <c r="K38" s="1012">
        <f t="shared" si="8"/>
        <v>0</v>
      </c>
      <c r="L38" s="1012">
        <f t="shared" si="8"/>
        <v>70</v>
      </c>
      <c r="M38" s="1012">
        <f t="shared" si="8"/>
        <v>70</v>
      </c>
      <c r="N38" s="4718"/>
      <c r="O38" s="4725"/>
      <c r="P38" s="4708"/>
      <c r="Q38" s="4710"/>
      <c r="R38" s="30"/>
      <c r="S38" s="30"/>
      <c r="T38" s="330"/>
      <c r="U38" s="30"/>
      <c r="V38" s="30"/>
      <c r="W38" s="30"/>
    </row>
    <row r="39" spans="1:23" ht="13.5" thickBot="1">
      <c r="A39" s="37" t="s">
        <v>11</v>
      </c>
      <c r="B39" s="35" t="s">
        <v>13</v>
      </c>
      <c r="C39" s="3796" t="s">
        <v>14</v>
      </c>
      <c r="D39" s="3797"/>
      <c r="E39" s="3797"/>
      <c r="F39" s="3797"/>
      <c r="G39" s="3798"/>
      <c r="H39" s="1112">
        <f>SUM(H32,H34,H36,H38)</f>
        <v>777.9</v>
      </c>
      <c r="I39" s="1112">
        <f>SUM(I32,I34,I36,I38)</f>
        <v>777.9</v>
      </c>
      <c r="J39" s="1112">
        <f>SUM(J32,J38)</f>
        <v>0</v>
      </c>
      <c r="K39" s="1112">
        <f>SUM(K32:K38)</f>
        <v>0</v>
      </c>
      <c r="L39" s="1112">
        <f>SUM(L32,L34,L36,L38)</f>
        <v>734.3</v>
      </c>
      <c r="M39" s="1112">
        <f>SUM(M32,M34,M36,M38)</f>
        <v>734.3</v>
      </c>
      <c r="N39" s="2901"/>
      <c r="O39" s="2902"/>
      <c r="P39" s="2902"/>
      <c r="Q39" s="2903"/>
      <c r="R39" s="30"/>
      <c r="S39" s="30"/>
      <c r="T39" s="330"/>
      <c r="U39" s="30"/>
      <c r="V39" s="30"/>
      <c r="W39" s="30"/>
    </row>
    <row r="40" spans="1:23" ht="13.9" customHeight="1" thickBot="1">
      <c r="A40" s="587" t="s">
        <v>11</v>
      </c>
      <c r="B40" s="33" t="s">
        <v>34</v>
      </c>
      <c r="C40" s="4719" t="s">
        <v>983</v>
      </c>
      <c r="D40" s="3732"/>
      <c r="E40" s="3732"/>
      <c r="F40" s="3732"/>
      <c r="G40" s="3732"/>
      <c r="H40" s="3732"/>
      <c r="I40" s="3732"/>
      <c r="J40" s="3732"/>
      <c r="K40" s="3732"/>
      <c r="L40" s="3732"/>
      <c r="M40" s="3732"/>
      <c r="N40" s="3732"/>
      <c r="O40" s="3732"/>
      <c r="P40" s="3732"/>
      <c r="Q40" s="3733"/>
      <c r="R40" s="30"/>
      <c r="S40" s="30"/>
      <c r="T40" s="330"/>
      <c r="U40" s="30"/>
      <c r="V40" s="30"/>
      <c r="W40" s="30"/>
    </row>
    <row r="41" spans="1:23" ht="13.9" customHeight="1" thickBot="1">
      <c r="A41" s="3049" t="s">
        <v>11</v>
      </c>
      <c r="B41" s="4720" t="s">
        <v>34</v>
      </c>
      <c r="C41" s="2646" t="s">
        <v>11</v>
      </c>
      <c r="D41" s="3327" t="s">
        <v>984</v>
      </c>
      <c r="E41" s="3080" t="s">
        <v>40</v>
      </c>
      <c r="F41" s="3080" t="s">
        <v>985</v>
      </c>
      <c r="G41" s="231" t="s">
        <v>36</v>
      </c>
      <c r="H41" s="2904">
        <v>871.6</v>
      </c>
      <c r="I41" s="2904">
        <v>871.6</v>
      </c>
      <c r="J41" s="2905">
        <v>0</v>
      </c>
      <c r="K41" s="1661">
        <v>0</v>
      </c>
      <c r="L41" s="2904">
        <v>1370</v>
      </c>
      <c r="M41" s="2904">
        <v>1370</v>
      </c>
      <c r="N41" s="4722" t="s">
        <v>986</v>
      </c>
      <c r="O41" s="4723">
        <v>2280</v>
      </c>
      <c r="P41" s="4706" t="s">
        <v>987</v>
      </c>
      <c r="Q41" s="4709" t="s">
        <v>987</v>
      </c>
      <c r="R41" s="30"/>
      <c r="S41" s="30"/>
      <c r="T41" s="30"/>
      <c r="U41" s="30"/>
      <c r="V41" s="30"/>
      <c r="W41" s="30"/>
    </row>
    <row r="42" spans="1:23" ht="13.5" thickBot="1">
      <c r="A42" s="3060"/>
      <c r="B42" s="3794"/>
      <c r="C42" s="2636"/>
      <c r="D42" s="3328"/>
      <c r="E42" s="3088"/>
      <c r="F42" s="3088"/>
      <c r="G42" s="111" t="s">
        <v>222</v>
      </c>
      <c r="H42" s="2906">
        <v>51.6</v>
      </c>
      <c r="I42" s="2907">
        <v>51.6</v>
      </c>
      <c r="J42" s="2907">
        <v>0</v>
      </c>
      <c r="K42" s="2908">
        <v>0</v>
      </c>
      <c r="L42" s="2909">
        <v>0</v>
      </c>
      <c r="M42" s="678">
        <v>0</v>
      </c>
      <c r="N42" s="4717"/>
      <c r="O42" s="4724"/>
      <c r="P42" s="4707"/>
      <c r="Q42" s="3521"/>
      <c r="R42" s="30"/>
      <c r="S42" s="30"/>
      <c r="T42" s="30"/>
      <c r="U42" s="30"/>
      <c r="V42" s="30"/>
      <c r="W42" s="30"/>
    </row>
    <row r="43" spans="1:23" ht="13.5" thickBot="1">
      <c r="A43" s="3050"/>
      <c r="B43" s="4721"/>
      <c r="C43" s="1922"/>
      <c r="D43" s="3329"/>
      <c r="E43" s="3079"/>
      <c r="F43" s="3079"/>
      <c r="G43" s="2910" t="s">
        <v>12</v>
      </c>
      <c r="H43" s="2911">
        <f>SUM(H41:H42)</f>
        <v>923.2</v>
      </c>
      <c r="I43" s="2912">
        <f>SUM(I41:I42)</f>
        <v>923.2</v>
      </c>
      <c r="J43" s="2913">
        <v>0</v>
      </c>
      <c r="K43" s="2914">
        <f>SUM(K41:K41)</f>
        <v>0</v>
      </c>
      <c r="L43" s="2915">
        <f>L41</f>
        <v>1370</v>
      </c>
      <c r="M43" s="2916">
        <f>M41</f>
        <v>1370</v>
      </c>
      <c r="N43" s="4718"/>
      <c r="O43" s="4725"/>
      <c r="P43" s="4708"/>
      <c r="Q43" s="4710"/>
      <c r="R43" s="30"/>
      <c r="S43" s="30"/>
      <c r="T43" s="30"/>
      <c r="U43" s="30"/>
      <c r="V43" s="30"/>
      <c r="W43" s="30"/>
    </row>
    <row r="44" spans="1:23" ht="13.5" thickBot="1">
      <c r="A44" s="209" t="s">
        <v>11</v>
      </c>
      <c r="B44" s="717" t="s">
        <v>34</v>
      </c>
      <c r="C44" s="4711" t="s">
        <v>14</v>
      </c>
      <c r="D44" s="4712"/>
      <c r="E44" s="4713"/>
      <c r="F44" s="4713"/>
      <c r="G44" s="4714"/>
      <c r="H44" s="2917">
        <f>H43</f>
        <v>923.2</v>
      </c>
      <c r="I44" s="2918">
        <f>SUM(I43:I43)</f>
        <v>923.2</v>
      </c>
      <c r="J44" s="2919">
        <v>0</v>
      </c>
      <c r="K44" s="2920">
        <f>SUM(K43:K43)</f>
        <v>0</v>
      </c>
      <c r="L44" s="2921">
        <f>L43</f>
        <v>1370</v>
      </c>
      <c r="M44" s="2922">
        <f>M43</f>
        <v>1370</v>
      </c>
      <c r="N44" s="2923"/>
      <c r="O44" s="2924"/>
      <c r="P44" s="2924"/>
      <c r="Q44" s="2925"/>
      <c r="R44" s="30"/>
      <c r="S44" s="30"/>
      <c r="T44" s="30"/>
      <c r="U44" s="30"/>
      <c r="V44" s="30"/>
      <c r="W44" s="30"/>
    </row>
    <row r="45" spans="1:23" ht="13.9" customHeight="1" thickBot="1">
      <c r="A45" s="666" t="s">
        <v>11</v>
      </c>
      <c r="B45" s="667" t="s">
        <v>53</v>
      </c>
      <c r="C45" s="4690" t="s">
        <v>988</v>
      </c>
      <c r="D45" s="4690"/>
      <c r="E45" s="4690"/>
      <c r="F45" s="4690"/>
      <c r="G45" s="4690"/>
      <c r="H45" s="4690"/>
      <c r="I45" s="4690"/>
      <c r="J45" s="4690"/>
      <c r="K45" s="4690"/>
      <c r="L45" s="4690"/>
      <c r="M45" s="4690"/>
      <c r="N45" s="4690"/>
      <c r="O45" s="4690"/>
      <c r="P45" s="4690"/>
      <c r="Q45" s="4691"/>
      <c r="R45" s="30"/>
      <c r="S45" s="30"/>
      <c r="T45" s="30"/>
      <c r="U45" s="30"/>
      <c r="V45" s="30"/>
      <c r="W45" s="30"/>
    </row>
    <row r="46" spans="1:23" ht="13.15" customHeight="1">
      <c r="A46" s="4428" t="s">
        <v>11</v>
      </c>
      <c r="B46" s="4418" t="s">
        <v>53</v>
      </c>
      <c r="C46" s="4421" t="s">
        <v>11</v>
      </c>
      <c r="D46" s="3055" t="s">
        <v>989</v>
      </c>
      <c r="E46" s="3059" t="s">
        <v>40</v>
      </c>
      <c r="F46" s="4426" t="s">
        <v>489</v>
      </c>
      <c r="G46" s="983" t="s">
        <v>64</v>
      </c>
      <c r="H46" s="1812">
        <v>1199.5</v>
      </c>
      <c r="I46" s="1813">
        <v>1199.5</v>
      </c>
      <c r="J46" s="299">
        <v>0</v>
      </c>
      <c r="K46" s="699">
        <v>0</v>
      </c>
      <c r="L46" s="700">
        <v>908.8</v>
      </c>
      <c r="M46" s="701">
        <v>962.3</v>
      </c>
      <c r="N46" s="4655" t="s">
        <v>967</v>
      </c>
      <c r="O46" s="4726">
        <v>3795</v>
      </c>
      <c r="P46" s="4661" t="s">
        <v>990</v>
      </c>
      <c r="Q46" s="4664" t="s">
        <v>991</v>
      </c>
      <c r="R46" s="30"/>
      <c r="S46" s="30"/>
      <c r="T46" s="30"/>
      <c r="U46" s="30"/>
      <c r="V46" s="30"/>
      <c r="W46" s="30"/>
    </row>
    <row r="47" spans="1:23" ht="13.5" thickBot="1">
      <c r="A47" s="4429"/>
      <c r="B47" s="4419"/>
      <c r="C47" s="4423"/>
      <c r="D47" s="3056"/>
      <c r="E47" s="3058"/>
      <c r="F47" s="4427"/>
      <c r="G47" s="621" t="s">
        <v>12</v>
      </c>
      <c r="H47" s="2945">
        <f t="shared" ref="H47:M47" si="9">H46</f>
        <v>1199.5</v>
      </c>
      <c r="I47" s="2945">
        <f t="shared" si="9"/>
        <v>1199.5</v>
      </c>
      <c r="J47" s="1536">
        <f t="shared" si="9"/>
        <v>0</v>
      </c>
      <c r="K47" s="1536">
        <f t="shared" si="9"/>
        <v>0</v>
      </c>
      <c r="L47" s="1536">
        <f t="shared" si="9"/>
        <v>908.8</v>
      </c>
      <c r="M47" s="1536">
        <f t="shared" si="9"/>
        <v>962.3</v>
      </c>
      <c r="N47" s="4657"/>
      <c r="O47" s="4727"/>
      <c r="P47" s="4663"/>
      <c r="Q47" s="4666"/>
      <c r="R47" s="30"/>
      <c r="S47" s="30"/>
      <c r="T47" s="30"/>
      <c r="U47" s="30"/>
      <c r="V47" s="30"/>
      <c r="W47" s="30"/>
    </row>
    <row r="48" spans="1:23" ht="13.5" thickBot="1">
      <c r="A48" s="209" t="s">
        <v>11</v>
      </c>
      <c r="B48" s="717" t="s">
        <v>53</v>
      </c>
      <c r="C48" s="4702" t="s">
        <v>14</v>
      </c>
      <c r="D48" s="4703"/>
      <c r="E48" s="4703"/>
      <c r="F48" s="4703"/>
      <c r="G48" s="4704"/>
      <c r="H48" s="2946">
        <f>SUM(H47)</f>
        <v>1199.5</v>
      </c>
      <c r="I48" s="2946">
        <f>SUM(I47)</f>
        <v>1199.5</v>
      </c>
      <c r="J48" s="1113">
        <f>SUM(J47)</f>
        <v>0</v>
      </c>
      <c r="K48" s="1113">
        <f>SUM(K47)</f>
        <v>0</v>
      </c>
      <c r="L48" s="1113">
        <f>L47</f>
        <v>908.8</v>
      </c>
      <c r="M48" s="1113">
        <f>M47</f>
        <v>962.3</v>
      </c>
      <c r="N48" s="2926"/>
      <c r="O48" s="2924"/>
      <c r="P48" s="2924"/>
      <c r="Q48" s="2925"/>
      <c r="R48" s="30"/>
      <c r="S48" s="30"/>
      <c r="T48" s="30"/>
      <c r="U48" s="30"/>
      <c r="V48" s="30"/>
      <c r="W48" s="30"/>
    </row>
    <row r="49" spans="1:23" ht="13.5" thickBot="1">
      <c r="A49" s="666" t="s">
        <v>11</v>
      </c>
      <c r="B49" s="4645" t="s">
        <v>56</v>
      </c>
      <c r="C49" s="4646"/>
      <c r="D49" s="4646"/>
      <c r="E49" s="4646"/>
      <c r="F49" s="4646"/>
      <c r="G49" s="4646"/>
      <c r="H49" s="2947">
        <f>H28+H39+H44+H48</f>
        <v>28910.500000000004</v>
      </c>
      <c r="I49" s="2947">
        <f>I28+I39+I44+I48</f>
        <v>28910.500000000004</v>
      </c>
      <c r="J49" s="1541">
        <f>J28+J39+J44+J48</f>
        <v>231.6</v>
      </c>
      <c r="K49" s="1541">
        <f>K28+K39+K44+K48</f>
        <v>0</v>
      </c>
      <c r="L49" s="1541">
        <f>L28+L39+L44+L48</f>
        <v>27237.599999999999</v>
      </c>
      <c r="M49" s="1541">
        <f>SUM(M28,M39,M44,M48)</f>
        <v>27047.599999999999</v>
      </c>
      <c r="N49" s="2927"/>
      <c r="O49" s="2928"/>
      <c r="P49" s="2928"/>
      <c r="Q49" s="2929"/>
      <c r="R49" s="30"/>
      <c r="S49" s="30"/>
      <c r="T49" s="330"/>
      <c r="U49" s="30"/>
      <c r="V49" s="30"/>
      <c r="W49" s="30"/>
    </row>
    <row r="50" spans="1:23" ht="24.75" thickBot="1">
      <c r="A50" s="210" t="s">
        <v>13</v>
      </c>
      <c r="B50" s="4648" t="s">
        <v>992</v>
      </c>
      <c r="C50" s="4648"/>
      <c r="D50" s="4648"/>
      <c r="E50" s="4648"/>
      <c r="F50" s="4648"/>
      <c r="G50" s="4648"/>
      <c r="H50" s="4648"/>
      <c r="I50" s="4648"/>
      <c r="J50" s="4648"/>
      <c r="K50" s="4648"/>
      <c r="L50" s="4648"/>
      <c r="M50" s="4648"/>
      <c r="N50" s="4648"/>
      <c r="O50" s="4648"/>
      <c r="P50" s="4648"/>
      <c r="Q50" s="4649"/>
      <c r="R50" s="30"/>
      <c r="S50" s="30"/>
      <c r="T50" s="330"/>
      <c r="U50" s="30"/>
      <c r="V50" s="30"/>
      <c r="W50" s="30"/>
    </row>
    <row r="51" spans="1:23" ht="26.45" customHeight="1" thickBot="1">
      <c r="A51" s="666" t="s">
        <v>13</v>
      </c>
      <c r="B51" s="667" t="s">
        <v>11</v>
      </c>
      <c r="C51" s="3732" t="s">
        <v>993</v>
      </c>
      <c r="D51" s="3732"/>
      <c r="E51" s="3732"/>
      <c r="F51" s="3732"/>
      <c r="G51" s="3732"/>
      <c r="H51" s="3732"/>
      <c r="I51" s="3732"/>
      <c r="J51" s="3732"/>
      <c r="K51" s="3732"/>
      <c r="L51" s="3732"/>
      <c r="M51" s="3732"/>
      <c r="N51" s="3732"/>
      <c r="O51" s="3732"/>
      <c r="P51" s="3732"/>
      <c r="Q51" s="3733"/>
      <c r="R51" s="30"/>
      <c r="S51" s="30"/>
      <c r="T51" s="330"/>
      <c r="U51" s="30"/>
      <c r="V51" s="30"/>
      <c r="W51" s="30"/>
    </row>
    <row r="52" spans="1:23" ht="13.15" customHeight="1">
      <c r="A52" s="2788" t="s">
        <v>13</v>
      </c>
      <c r="B52" s="1526" t="s">
        <v>11</v>
      </c>
      <c r="C52" s="4667" t="s">
        <v>11</v>
      </c>
      <c r="D52" s="3864" t="s">
        <v>994</v>
      </c>
      <c r="E52" s="4669" t="s">
        <v>995</v>
      </c>
      <c r="F52" s="4699" t="s">
        <v>489</v>
      </c>
      <c r="G52" s="2930" t="s">
        <v>64</v>
      </c>
      <c r="H52" s="1813">
        <v>252</v>
      </c>
      <c r="I52" s="1813">
        <v>252</v>
      </c>
      <c r="J52" s="1811">
        <v>225</v>
      </c>
      <c r="K52" s="627">
        <v>0</v>
      </c>
      <c r="L52" s="299">
        <v>202</v>
      </c>
      <c r="M52" s="1546">
        <v>202</v>
      </c>
      <c r="N52" s="4674" t="s">
        <v>967</v>
      </c>
      <c r="O52" s="3580">
        <v>28</v>
      </c>
      <c r="P52" s="3580">
        <v>28</v>
      </c>
      <c r="Q52" s="3623">
        <v>28</v>
      </c>
      <c r="R52" s="30"/>
      <c r="S52" s="30"/>
      <c r="T52" s="330"/>
      <c r="U52" s="30"/>
      <c r="V52" s="30"/>
      <c r="W52" s="30"/>
    </row>
    <row r="53" spans="1:23">
      <c r="A53" s="2789"/>
      <c r="B53" s="2755"/>
      <c r="C53" s="4668"/>
      <c r="D53" s="4292"/>
      <c r="E53" s="4705"/>
      <c r="F53" s="4673"/>
      <c r="G53" s="1547" t="s">
        <v>996</v>
      </c>
      <c r="H53" s="1548">
        <v>132.4</v>
      </c>
      <c r="I53" s="1340">
        <v>132.4</v>
      </c>
      <c r="J53" s="2948">
        <v>129.5</v>
      </c>
      <c r="K53" s="1340">
        <v>0</v>
      </c>
      <c r="L53" s="301">
        <v>132.4</v>
      </c>
      <c r="M53" s="2970">
        <v>132.4</v>
      </c>
      <c r="N53" s="4675"/>
      <c r="O53" s="3581"/>
      <c r="P53" s="3581"/>
      <c r="Q53" s="3624"/>
      <c r="R53" s="30"/>
      <c r="S53" s="30"/>
      <c r="T53" s="330"/>
      <c r="U53" s="30"/>
      <c r="V53" s="30"/>
      <c r="W53" s="30"/>
    </row>
    <row r="54" spans="1:23">
      <c r="A54" s="2789"/>
      <c r="B54" s="2755"/>
      <c r="C54" s="4668"/>
      <c r="D54" s="4292"/>
      <c r="E54" s="4705"/>
      <c r="F54" s="4673"/>
      <c r="G54" s="1549" t="s">
        <v>152</v>
      </c>
      <c r="H54" s="1548">
        <v>60.1</v>
      </c>
      <c r="I54" s="599">
        <v>60.1</v>
      </c>
      <c r="J54" s="300">
        <v>45.7</v>
      </c>
      <c r="K54" s="599">
        <v>0</v>
      </c>
      <c r="L54" s="300">
        <v>60.1</v>
      </c>
      <c r="M54" s="601">
        <v>60.1</v>
      </c>
      <c r="N54" s="4675"/>
      <c r="O54" s="3581"/>
      <c r="P54" s="3581"/>
      <c r="Q54" s="3624"/>
      <c r="R54" s="30"/>
      <c r="S54" s="30"/>
      <c r="T54" s="330"/>
      <c r="U54" s="30"/>
      <c r="V54" s="30"/>
      <c r="W54" s="30"/>
    </row>
    <row r="55" spans="1:23">
      <c r="A55" s="2789"/>
      <c r="B55" s="2755"/>
      <c r="C55" s="4668"/>
      <c r="D55" s="4292"/>
      <c r="E55" s="4705"/>
      <c r="F55" s="4673"/>
      <c r="G55" s="1550" t="s">
        <v>997</v>
      </c>
      <c r="H55" s="1548">
        <v>62.9</v>
      </c>
      <c r="I55" s="599">
        <v>62.9</v>
      </c>
      <c r="J55" s="1816">
        <v>56.2</v>
      </c>
      <c r="K55" s="599">
        <v>0</v>
      </c>
      <c r="L55" s="300">
        <v>62.9</v>
      </c>
      <c r="M55" s="601">
        <v>62.9</v>
      </c>
      <c r="N55" s="4675"/>
      <c r="O55" s="3581"/>
      <c r="P55" s="3581"/>
      <c r="Q55" s="3624"/>
      <c r="R55" s="30"/>
      <c r="S55" s="30"/>
      <c r="T55" s="330"/>
      <c r="U55" s="30"/>
      <c r="V55" s="30"/>
      <c r="W55" s="30"/>
    </row>
    <row r="56" spans="1:23">
      <c r="A56" s="2789"/>
      <c r="B56" s="2755"/>
      <c r="C56" s="3485"/>
      <c r="D56" s="4292"/>
      <c r="E56" s="4705"/>
      <c r="F56" s="4700"/>
      <c r="G56" s="1549" t="s">
        <v>36</v>
      </c>
      <c r="H56" s="1548">
        <v>166</v>
      </c>
      <c r="I56" s="599">
        <v>157.1</v>
      </c>
      <c r="J56" s="1817">
        <v>121.2</v>
      </c>
      <c r="K56" s="599">
        <v>8.9</v>
      </c>
      <c r="L56" s="300">
        <v>166</v>
      </c>
      <c r="M56" s="300">
        <v>166</v>
      </c>
      <c r="N56" s="4675"/>
      <c r="O56" s="3581"/>
      <c r="P56" s="3581"/>
      <c r="Q56" s="3624"/>
      <c r="R56" s="30"/>
      <c r="S56" s="30"/>
      <c r="T56" s="330"/>
      <c r="U56" s="30"/>
      <c r="V56" s="30"/>
      <c r="W56" s="30"/>
    </row>
    <row r="57" spans="1:23">
      <c r="A57" s="2789"/>
      <c r="B57" s="2755"/>
      <c r="C57" s="3485"/>
      <c r="D57" s="4292"/>
      <c r="E57" s="4705"/>
      <c r="F57" s="4700"/>
      <c r="G57" s="1551" t="s">
        <v>52</v>
      </c>
      <c r="H57" s="2570">
        <v>7.6</v>
      </c>
      <c r="I57" s="2570">
        <v>7.6</v>
      </c>
      <c r="J57" s="2571">
        <v>7</v>
      </c>
      <c r="K57" s="1548">
        <v>0</v>
      </c>
      <c r="L57" s="1552">
        <v>0.9</v>
      </c>
      <c r="M57" s="1552">
        <v>0.9</v>
      </c>
      <c r="N57" s="4675"/>
      <c r="O57" s="3581"/>
      <c r="P57" s="3581"/>
      <c r="Q57" s="3624"/>
      <c r="R57" s="30"/>
      <c r="S57" s="30"/>
      <c r="T57" s="330"/>
      <c r="U57" s="30"/>
      <c r="V57" s="30"/>
      <c r="W57" s="30"/>
    </row>
    <row r="58" spans="1:23">
      <c r="A58" s="2789"/>
      <c r="B58" s="2755"/>
      <c r="C58" s="3485"/>
      <c r="D58" s="4292"/>
      <c r="E58" s="4705"/>
      <c r="F58" s="4700"/>
      <c r="G58" s="1551" t="s">
        <v>222</v>
      </c>
      <c r="H58" s="1548">
        <v>4.3</v>
      </c>
      <c r="I58" s="1548">
        <v>4.3</v>
      </c>
      <c r="J58" s="1552">
        <v>0</v>
      </c>
      <c r="K58" s="1548">
        <v>0</v>
      </c>
      <c r="L58" s="1552">
        <v>0</v>
      </c>
      <c r="M58" s="1552">
        <v>0</v>
      </c>
      <c r="N58" s="4675"/>
      <c r="O58" s="3581"/>
      <c r="P58" s="3581"/>
      <c r="Q58" s="3624"/>
      <c r="R58" s="30"/>
      <c r="S58" s="30"/>
      <c r="T58" s="330"/>
      <c r="U58" s="30"/>
      <c r="V58" s="30"/>
      <c r="W58" s="30"/>
    </row>
    <row r="59" spans="1:23" ht="13.5" thickBot="1">
      <c r="A59" s="1553"/>
      <c r="B59" s="1531"/>
      <c r="C59" s="3601"/>
      <c r="D59" s="3865"/>
      <c r="E59" s="4671"/>
      <c r="F59" s="4701"/>
      <c r="G59" s="1554" t="s">
        <v>12</v>
      </c>
      <c r="H59" s="2949">
        <f>H52+H53+H54+H55+H56+H57+H58</f>
        <v>685.3</v>
      </c>
      <c r="I59" s="2949">
        <f>I52+I53+I54+I55+I56+I57+I58</f>
        <v>676.4</v>
      </c>
      <c r="J59" s="2949">
        <f>J52+J53+J54+J55+J56+J57+J58</f>
        <v>584.6</v>
      </c>
      <c r="K59" s="643">
        <f>SUM(K52:K58)</f>
        <v>8.9</v>
      </c>
      <c r="L59" s="643">
        <f>SUM(L52:L58)</f>
        <v>624.29999999999995</v>
      </c>
      <c r="M59" s="643">
        <f>SUM(M52:M58)</f>
        <v>624.29999999999995</v>
      </c>
      <c r="N59" s="4676"/>
      <c r="O59" s="3582"/>
      <c r="P59" s="3582"/>
      <c r="Q59" s="3625"/>
      <c r="R59" s="30"/>
      <c r="S59" s="30"/>
      <c r="T59" s="330"/>
      <c r="U59" s="30"/>
      <c r="V59" s="30"/>
      <c r="W59" s="30"/>
    </row>
    <row r="60" spans="1:23" ht="13.15" customHeight="1">
      <c r="A60" s="2752" t="s">
        <v>13</v>
      </c>
      <c r="B60" s="1526" t="s">
        <v>11</v>
      </c>
      <c r="C60" s="4667" t="s">
        <v>13</v>
      </c>
      <c r="D60" s="3864" t="s">
        <v>998</v>
      </c>
      <c r="E60" s="4669" t="s">
        <v>999</v>
      </c>
      <c r="F60" s="4699" t="s">
        <v>489</v>
      </c>
      <c r="G60" s="1545" t="s">
        <v>64</v>
      </c>
      <c r="H60" s="1555">
        <v>403.9</v>
      </c>
      <c r="I60" s="1555">
        <v>403.9</v>
      </c>
      <c r="J60" s="1540">
        <v>343</v>
      </c>
      <c r="K60" s="1556">
        <v>0</v>
      </c>
      <c r="L60" s="1555">
        <v>301.60000000000002</v>
      </c>
      <c r="M60" s="1557">
        <v>301.60000000000002</v>
      </c>
      <c r="N60" s="4674" t="s">
        <v>967</v>
      </c>
      <c r="O60" s="3580">
        <v>70</v>
      </c>
      <c r="P60" s="3580">
        <v>70</v>
      </c>
      <c r="Q60" s="3623">
        <v>70</v>
      </c>
      <c r="R60" s="30"/>
      <c r="S60" s="30"/>
      <c r="T60" s="330"/>
      <c r="U60" s="30"/>
      <c r="V60" s="30"/>
      <c r="W60" s="30"/>
    </row>
    <row r="61" spans="1:23">
      <c r="A61" s="2753"/>
      <c r="B61" s="2755"/>
      <c r="C61" s="4668"/>
      <c r="D61" s="4292"/>
      <c r="E61" s="4670"/>
      <c r="F61" s="4673"/>
      <c r="G61" s="1549" t="s">
        <v>152</v>
      </c>
      <c r="H61" s="1816">
        <v>50.5</v>
      </c>
      <c r="I61" s="1816">
        <v>50.1</v>
      </c>
      <c r="J61" s="300">
        <v>32.299999999999997</v>
      </c>
      <c r="K61" s="601">
        <v>0.4</v>
      </c>
      <c r="L61" s="599">
        <v>60.5</v>
      </c>
      <c r="M61" s="1558">
        <v>60.5</v>
      </c>
      <c r="N61" s="4675"/>
      <c r="O61" s="3581"/>
      <c r="P61" s="3581"/>
      <c r="Q61" s="3624"/>
      <c r="R61" s="30"/>
      <c r="S61" s="30"/>
      <c r="T61" s="330"/>
      <c r="U61" s="30"/>
      <c r="V61" s="30"/>
      <c r="W61" s="30"/>
    </row>
    <row r="62" spans="1:23">
      <c r="A62" s="2753"/>
      <c r="B62" s="2755"/>
      <c r="C62" s="3485"/>
      <c r="D62" s="4292"/>
      <c r="E62" s="4670"/>
      <c r="F62" s="4700"/>
      <c r="G62" s="1549" t="s">
        <v>36</v>
      </c>
      <c r="H62" s="599">
        <v>208</v>
      </c>
      <c r="I62" s="599">
        <v>208</v>
      </c>
      <c r="J62" s="1817">
        <v>189.5</v>
      </c>
      <c r="K62" s="601">
        <v>0</v>
      </c>
      <c r="L62" s="599">
        <v>208</v>
      </c>
      <c r="M62" s="300">
        <v>208</v>
      </c>
      <c r="N62" s="4675"/>
      <c r="O62" s="3581"/>
      <c r="P62" s="3581"/>
      <c r="Q62" s="3624"/>
      <c r="R62" s="30"/>
      <c r="S62" s="30"/>
      <c r="T62" s="330"/>
      <c r="U62" s="30"/>
      <c r="V62" s="30"/>
      <c r="W62" s="30"/>
    </row>
    <row r="63" spans="1:23">
      <c r="A63" s="2753"/>
      <c r="B63" s="2755"/>
      <c r="C63" s="3485"/>
      <c r="D63" s="4292"/>
      <c r="E63" s="4670"/>
      <c r="F63" s="4700"/>
      <c r="G63" s="1551" t="s">
        <v>52</v>
      </c>
      <c r="H63" s="2950">
        <v>13.1</v>
      </c>
      <c r="I63" s="2950">
        <v>13.1</v>
      </c>
      <c r="J63" s="2951">
        <v>12.9</v>
      </c>
      <c r="K63" s="2952">
        <v>0</v>
      </c>
      <c r="L63" s="2570">
        <v>0</v>
      </c>
      <c r="M63" s="2571">
        <v>0</v>
      </c>
      <c r="N63" s="4675"/>
      <c r="O63" s="3581"/>
      <c r="P63" s="3581"/>
      <c r="Q63" s="3624"/>
      <c r="R63" s="30"/>
      <c r="S63" s="30"/>
      <c r="T63" s="330"/>
      <c r="U63" s="30"/>
      <c r="V63" s="30"/>
      <c r="W63" s="30"/>
    </row>
    <row r="64" spans="1:23">
      <c r="A64" s="2753"/>
      <c r="B64" s="2755"/>
      <c r="C64" s="3485"/>
      <c r="D64" s="4292"/>
      <c r="E64" s="4670"/>
      <c r="F64" s="4700"/>
      <c r="G64" s="1551" t="s">
        <v>222</v>
      </c>
      <c r="H64" s="1548">
        <v>6.8</v>
      </c>
      <c r="I64" s="1548">
        <v>6.8</v>
      </c>
      <c r="J64" s="1552">
        <v>0</v>
      </c>
      <c r="K64" s="1559">
        <v>0</v>
      </c>
      <c r="L64" s="1548">
        <v>0</v>
      </c>
      <c r="M64" s="1552">
        <v>0</v>
      </c>
      <c r="N64" s="4675"/>
      <c r="O64" s="3581"/>
      <c r="P64" s="3581"/>
      <c r="Q64" s="3624"/>
      <c r="R64" s="30"/>
      <c r="S64" s="30"/>
      <c r="T64" s="330"/>
      <c r="U64" s="30"/>
      <c r="V64" s="30"/>
      <c r="W64" s="30"/>
    </row>
    <row r="65" spans="1:23" ht="13.15" customHeight="1" thickBot="1">
      <c r="A65" s="1553"/>
      <c r="B65" s="1531"/>
      <c r="C65" s="3601"/>
      <c r="D65" s="3865"/>
      <c r="E65" s="4671"/>
      <c r="F65" s="4701"/>
      <c r="G65" s="1554" t="s">
        <v>12</v>
      </c>
      <c r="H65" s="2949">
        <f>H60+H61+H62+H64+H63</f>
        <v>682.3</v>
      </c>
      <c r="I65" s="2949">
        <f>I60+I61+I62+I64+I63</f>
        <v>681.9</v>
      </c>
      <c r="J65" s="2949">
        <f>J60+J61+J62+J64+J63</f>
        <v>577.69999999999993</v>
      </c>
      <c r="K65" s="643">
        <f>K60+K61+K62</f>
        <v>0.4</v>
      </c>
      <c r="L65" s="643">
        <f>L60+L61+L62</f>
        <v>570.1</v>
      </c>
      <c r="M65" s="643">
        <f>M60+M61+M62</f>
        <v>570.1</v>
      </c>
      <c r="N65" s="4676"/>
      <c r="O65" s="3582"/>
      <c r="P65" s="3582"/>
      <c r="Q65" s="3625"/>
      <c r="R65" s="30"/>
      <c r="S65" s="30"/>
      <c r="T65" s="330"/>
      <c r="U65" s="30"/>
      <c r="V65" s="30"/>
      <c r="W65" s="30"/>
    </row>
    <row r="66" spans="1:23">
      <c r="A66" s="2752" t="s">
        <v>13</v>
      </c>
      <c r="B66" s="1526" t="s">
        <v>11</v>
      </c>
      <c r="C66" s="4667" t="s">
        <v>34</v>
      </c>
      <c r="D66" s="3864" t="s">
        <v>1000</v>
      </c>
      <c r="E66" s="4669" t="s">
        <v>999</v>
      </c>
      <c r="F66" s="4699" t="s">
        <v>489</v>
      </c>
      <c r="G66" s="1545" t="s">
        <v>64</v>
      </c>
      <c r="H66" s="1555">
        <v>0</v>
      </c>
      <c r="I66" s="1555">
        <v>0</v>
      </c>
      <c r="J66" s="1540">
        <v>0</v>
      </c>
      <c r="K66" s="1556">
        <v>0</v>
      </c>
      <c r="L66" s="1555">
        <v>0</v>
      </c>
      <c r="M66" s="1557">
        <v>0</v>
      </c>
      <c r="N66" s="4674" t="s">
        <v>967</v>
      </c>
      <c r="O66" s="3580"/>
      <c r="P66" s="3580"/>
      <c r="Q66" s="3623"/>
      <c r="R66" s="30"/>
      <c r="S66" s="30"/>
      <c r="T66" s="330"/>
      <c r="U66" s="30"/>
      <c r="V66" s="30"/>
      <c r="W66" s="30"/>
    </row>
    <row r="67" spans="1:23">
      <c r="A67" s="2753"/>
      <c r="B67" s="2755"/>
      <c r="C67" s="4668"/>
      <c r="D67" s="4292"/>
      <c r="E67" s="4670"/>
      <c r="F67" s="4673"/>
      <c r="G67" s="1549" t="s">
        <v>152</v>
      </c>
      <c r="H67" s="599">
        <v>0</v>
      </c>
      <c r="I67" s="599">
        <v>0</v>
      </c>
      <c r="J67" s="300">
        <v>0</v>
      </c>
      <c r="K67" s="601">
        <v>0</v>
      </c>
      <c r="L67" s="599">
        <v>0</v>
      </c>
      <c r="M67" s="1558">
        <v>0</v>
      </c>
      <c r="N67" s="4675"/>
      <c r="O67" s="3581"/>
      <c r="P67" s="3581"/>
      <c r="Q67" s="3624"/>
      <c r="R67" s="30"/>
      <c r="S67" s="30"/>
      <c r="T67" s="330"/>
      <c r="U67" s="30"/>
      <c r="V67" s="30"/>
      <c r="W67" s="30"/>
    </row>
    <row r="68" spans="1:23">
      <c r="A68" s="2753"/>
      <c r="B68" s="2755"/>
      <c r="C68" s="3485"/>
      <c r="D68" s="4292"/>
      <c r="E68" s="4670"/>
      <c r="F68" s="4700"/>
      <c r="G68" s="1549" t="s">
        <v>36</v>
      </c>
      <c r="H68" s="599">
        <v>90.8</v>
      </c>
      <c r="I68" s="599">
        <v>90.8</v>
      </c>
      <c r="J68" s="1817">
        <v>62.1</v>
      </c>
      <c r="K68" s="601">
        <v>0</v>
      </c>
      <c r="L68" s="599">
        <v>0</v>
      </c>
      <c r="M68" s="300">
        <v>0</v>
      </c>
      <c r="N68" s="4675"/>
      <c r="O68" s="3581"/>
      <c r="P68" s="3581"/>
      <c r="Q68" s="3624"/>
      <c r="R68" s="30"/>
      <c r="S68" s="30"/>
      <c r="T68" s="330"/>
      <c r="U68" s="30"/>
      <c r="V68" s="30"/>
      <c r="W68" s="30"/>
    </row>
    <row r="69" spans="1:23">
      <c r="A69" s="2753"/>
      <c r="B69" s="2755"/>
      <c r="C69" s="3485"/>
      <c r="D69" s="4292"/>
      <c r="E69" s="4670"/>
      <c r="F69" s="4700"/>
      <c r="G69" s="1551" t="s">
        <v>63</v>
      </c>
      <c r="H69" s="2570">
        <v>15.4</v>
      </c>
      <c r="I69" s="2570">
        <v>15.3</v>
      </c>
      <c r="J69" s="2571">
        <v>3</v>
      </c>
      <c r="K69" s="1559">
        <v>0.1</v>
      </c>
      <c r="L69" s="1548">
        <v>0</v>
      </c>
      <c r="M69" s="1552">
        <v>0</v>
      </c>
      <c r="N69" s="4675"/>
      <c r="O69" s="3581"/>
      <c r="P69" s="3581"/>
      <c r="Q69" s="3624"/>
      <c r="R69" s="30"/>
      <c r="S69" s="30"/>
      <c r="T69" s="330"/>
      <c r="U69" s="30"/>
      <c r="V69" s="30"/>
      <c r="W69" s="30"/>
    </row>
    <row r="70" spans="1:23" ht="13.5" thickBot="1">
      <c r="A70" s="1553"/>
      <c r="B70" s="1531"/>
      <c r="C70" s="3601"/>
      <c r="D70" s="3865"/>
      <c r="E70" s="4671"/>
      <c r="F70" s="4701"/>
      <c r="G70" s="1554" t="s">
        <v>12</v>
      </c>
      <c r="H70" s="2949">
        <f>H66+H67+H68+H69</f>
        <v>106.2</v>
      </c>
      <c r="I70" s="2949">
        <f>I66+I67+I68+I69</f>
        <v>106.1</v>
      </c>
      <c r="J70" s="2949">
        <f>J66+J67+J68+J69</f>
        <v>65.099999999999994</v>
      </c>
      <c r="K70" s="643">
        <f>K66+K67+K69</f>
        <v>0.1</v>
      </c>
      <c r="L70" s="643">
        <f>L66+L67+L68</f>
        <v>0</v>
      </c>
      <c r="M70" s="643">
        <f>M66+M67+M68</f>
        <v>0</v>
      </c>
      <c r="N70" s="4676"/>
      <c r="O70" s="3582"/>
      <c r="P70" s="3582"/>
      <c r="Q70" s="3625"/>
      <c r="R70" s="30"/>
      <c r="S70" s="30"/>
      <c r="T70" s="330"/>
      <c r="U70" s="30"/>
      <c r="V70" s="30"/>
      <c r="W70" s="30"/>
    </row>
    <row r="71" spans="1:23" ht="13.9" customHeight="1" thickBot="1">
      <c r="A71" s="209" t="s">
        <v>13</v>
      </c>
      <c r="B71" s="717" t="s">
        <v>11</v>
      </c>
      <c r="C71" s="4702" t="s">
        <v>14</v>
      </c>
      <c r="D71" s="4703"/>
      <c r="E71" s="4703"/>
      <c r="F71" s="4703"/>
      <c r="G71" s="4704"/>
      <c r="H71" s="2946">
        <f>H59+H65+H70</f>
        <v>1473.8</v>
      </c>
      <c r="I71" s="2946">
        <f t="shared" ref="I71:M71" si="10">I59+I65+I70</f>
        <v>1464.3999999999999</v>
      </c>
      <c r="J71" s="2946">
        <f t="shared" si="10"/>
        <v>1227.3999999999999</v>
      </c>
      <c r="K71" s="1113">
        <f t="shared" si="10"/>
        <v>9.4</v>
      </c>
      <c r="L71" s="1113">
        <f t="shared" si="10"/>
        <v>1194.4000000000001</v>
      </c>
      <c r="M71" s="1113">
        <f t="shared" si="10"/>
        <v>1194.4000000000001</v>
      </c>
      <c r="N71" s="1113"/>
      <c r="O71" s="1538"/>
      <c r="P71" s="1538"/>
      <c r="Q71" s="1539"/>
      <c r="R71" s="30"/>
      <c r="S71" s="30"/>
      <c r="T71" s="330"/>
      <c r="U71" s="30"/>
      <c r="V71" s="30"/>
      <c r="W71" s="30"/>
    </row>
    <row r="72" spans="1:23" ht="13.15" customHeight="1" thickBot="1">
      <c r="A72" s="666" t="s">
        <v>13</v>
      </c>
      <c r="B72" s="667" t="s">
        <v>13</v>
      </c>
      <c r="C72" s="4690" t="s">
        <v>1001</v>
      </c>
      <c r="D72" s="4690"/>
      <c r="E72" s="4690"/>
      <c r="F72" s="4690"/>
      <c r="G72" s="4690"/>
      <c r="H72" s="4690"/>
      <c r="I72" s="4690"/>
      <c r="J72" s="4690"/>
      <c r="K72" s="4690"/>
      <c r="L72" s="4690"/>
      <c r="M72" s="4690"/>
      <c r="N72" s="4690"/>
      <c r="O72" s="4690"/>
      <c r="P72" s="4690"/>
      <c r="Q72" s="4691"/>
      <c r="R72" s="30"/>
      <c r="S72" s="30"/>
      <c r="T72" s="330"/>
      <c r="U72" s="30"/>
      <c r="V72" s="30"/>
      <c r="W72" s="30"/>
    </row>
    <row r="73" spans="1:23">
      <c r="A73" s="2752" t="s">
        <v>13</v>
      </c>
      <c r="B73" s="1526" t="s">
        <v>13</v>
      </c>
      <c r="C73" s="4667" t="s">
        <v>11</v>
      </c>
      <c r="D73" s="4692" t="s">
        <v>1002</v>
      </c>
      <c r="E73" s="4695" t="s">
        <v>1003</v>
      </c>
      <c r="F73" s="4672" t="s">
        <v>489</v>
      </c>
      <c r="G73" s="1560" t="s">
        <v>64</v>
      </c>
      <c r="H73" s="1555">
        <v>671.2</v>
      </c>
      <c r="I73" s="1555">
        <v>671.2</v>
      </c>
      <c r="J73" s="1540">
        <v>624.29999999999995</v>
      </c>
      <c r="K73" s="1556">
        <v>0</v>
      </c>
      <c r="L73" s="1555">
        <v>661.9</v>
      </c>
      <c r="M73" s="1557">
        <v>661.9</v>
      </c>
      <c r="N73" s="4674" t="s">
        <v>967</v>
      </c>
      <c r="O73" s="3580">
        <v>354</v>
      </c>
      <c r="P73" s="3580">
        <v>354</v>
      </c>
      <c r="Q73" s="3623">
        <v>354</v>
      </c>
      <c r="R73" s="30"/>
      <c r="S73" s="30"/>
      <c r="T73" s="330"/>
      <c r="U73" s="30"/>
      <c r="V73" s="30"/>
      <c r="W73" s="30"/>
    </row>
    <row r="74" spans="1:23">
      <c r="A74" s="2753"/>
      <c r="B74" s="2755"/>
      <c r="C74" s="4668"/>
      <c r="D74" s="4693"/>
      <c r="E74" s="4696"/>
      <c r="F74" s="4673"/>
      <c r="G74" s="1549" t="s">
        <v>152</v>
      </c>
      <c r="H74" s="1816">
        <v>120</v>
      </c>
      <c r="I74" s="1816">
        <v>104</v>
      </c>
      <c r="J74" s="300">
        <v>12</v>
      </c>
      <c r="K74" s="601">
        <v>16</v>
      </c>
      <c r="L74" s="599">
        <v>110</v>
      </c>
      <c r="M74" s="1558">
        <v>110</v>
      </c>
      <c r="N74" s="4675"/>
      <c r="O74" s="3581"/>
      <c r="P74" s="3581"/>
      <c r="Q74" s="3624"/>
      <c r="R74" s="30"/>
      <c r="S74" s="30"/>
      <c r="T74" s="330"/>
      <c r="U74" s="30"/>
      <c r="V74" s="30"/>
      <c r="W74" s="30"/>
    </row>
    <row r="75" spans="1:23">
      <c r="A75" s="2753"/>
      <c r="B75" s="2755"/>
      <c r="C75" s="3485"/>
      <c r="D75" s="4693"/>
      <c r="E75" s="4696"/>
      <c r="F75" s="4673"/>
      <c r="G75" s="1549" t="s">
        <v>36</v>
      </c>
      <c r="H75" s="599">
        <v>2377.4</v>
      </c>
      <c r="I75" s="599">
        <v>2365.4</v>
      </c>
      <c r="J75" s="2831">
        <v>2016.8</v>
      </c>
      <c r="K75" s="2578">
        <v>12</v>
      </c>
      <c r="L75" s="599">
        <v>2375.4</v>
      </c>
      <c r="M75" s="300">
        <v>2375.4</v>
      </c>
      <c r="N75" s="4675"/>
      <c r="O75" s="3581"/>
      <c r="P75" s="3581"/>
      <c r="Q75" s="3624"/>
      <c r="R75" s="30"/>
      <c r="S75" s="30"/>
      <c r="T75" s="330"/>
      <c r="U75" s="30"/>
      <c r="V75" s="30"/>
      <c r="W75" s="30"/>
    </row>
    <row r="76" spans="1:23">
      <c r="A76" s="2753"/>
      <c r="B76" s="2755"/>
      <c r="C76" s="3485"/>
      <c r="D76" s="4693"/>
      <c r="E76" s="4696"/>
      <c r="F76" s="4673"/>
      <c r="G76" s="794" t="s">
        <v>52</v>
      </c>
      <c r="H76" s="1816">
        <v>64</v>
      </c>
      <c r="I76" s="1816">
        <v>64</v>
      </c>
      <c r="J76" s="1817">
        <v>62.5</v>
      </c>
      <c r="K76" s="599">
        <v>0</v>
      </c>
      <c r="L76" s="599">
        <v>31.5</v>
      </c>
      <c r="M76" s="599">
        <v>31.5</v>
      </c>
      <c r="N76" s="4675"/>
      <c r="O76" s="3581"/>
      <c r="P76" s="3581"/>
      <c r="Q76" s="3624"/>
      <c r="R76" s="30"/>
      <c r="S76" s="30"/>
      <c r="T76" s="330"/>
      <c r="U76" s="30"/>
      <c r="V76" s="30"/>
      <c r="W76" s="30"/>
    </row>
    <row r="77" spans="1:23">
      <c r="A77" s="2753"/>
      <c r="B77" s="2755"/>
      <c r="C77" s="3485"/>
      <c r="D77" s="4693"/>
      <c r="E77" s="4696"/>
      <c r="F77" s="4673"/>
      <c r="G77" s="794" t="s">
        <v>63</v>
      </c>
      <c r="H77" s="599">
        <v>69.3</v>
      </c>
      <c r="I77" s="599">
        <v>69.3</v>
      </c>
      <c r="J77" s="599">
        <v>64</v>
      </c>
      <c r="K77" s="599">
        <v>0</v>
      </c>
      <c r="L77" s="599">
        <v>0</v>
      </c>
      <c r="M77" s="599">
        <v>0</v>
      </c>
      <c r="N77" s="4675"/>
      <c r="O77" s="3581"/>
      <c r="P77" s="3581"/>
      <c r="Q77" s="3624"/>
      <c r="R77" s="30"/>
      <c r="S77" s="30"/>
      <c r="T77" s="330"/>
      <c r="U77" s="30"/>
      <c r="V77" s="30"/>
      <c r="W77" s="30"/>
    </row>
    <row r="78" spans="1:23">
      <c r="A78" s="2753"/>
      <c r="B78" s="2755"/>
      <c r="C78" s="3485"/>
      <c r="D78" s="4693"/>
      <c r="E78" s="4696"/>
      <c r="F78" s="4673"/>
      <c r="G78" s="1547" t="s">
        <v>222</v>
      </c>
      <c r="H78" s="1340">
        <v>3.9</v>
      </c>
      <c r="I78" s="1340">
        <v>3.9</v>
      </c>
      <c r="J78" s="301">
        <v>0</v>
      </c>
      <c r="K78" s="1350">
        <v>0</v>
      </c>
      <c r="L78" s="1340">
        <v>0</v>
      </c>
      <c r="M78" s="1535">
        <v>0</v>
      </c>
      <c r="N78" s="4675"/>
      <c r="O78" s="3581"/>
      <c r="P78" s="3581"/>
      <c r="Q78" s="3624"/>
      <c r="R78" s="30"/>
      <c r="S78" s="30"/>
      <c r="T78" s="330"/>
      <c r="U78" s="30"/>
      <c r="V78" s="30"/>
      <c r="W78" s="30"/>
    </row>
    <row r="79" spans="1:23" ht="24" customHeight="1" thickBot="1">
      <c r="A79" s="1553"/>
      <c r="B79" s="1531"/>
      <c r="C79" s="3601"/>
      <c r="D79" s="4694"/>
      <c r="E79" s="4697"/>
      <c r="F79" s="4698"/>
      <c r="G79" s="1554" t="s">
        <v>12</v>
      </c>
      <c r="H79" s="2949">
        <f>H73+H74+H75+H77+H76+H78</f>
        <v>3305.8000000000006</v>
      </c>
      <c r="I79" s="2949">
        <f>I73+I74+I75+I77+I76+I78</f>
        <v>3277.8000000000006</v>
      </c>
      <c r="J79" s="2949">
        <f>J73+J74+J75+J77+J76+J78</f>
        <v>2779.6</v>
      </c>
      <c r="K79" s="643">
        <f>K73+K74+K75+K77</f>
        <v>28</v>
      </c>
      <c r="L79" s="643">
        <f>L73+L74+L75+L77+L78+L76</f>
        <v>3178.8</v>
      </c>
      <c r="M79" s="643">
        <f>M73+M74+M75+M77+M76+M78</f>
        <v>3178.8</v>
      </c>
      <c r="N79" s="4676"/>
      <c r="O79" s="3582"/>
      <c r="P79" s="3582"/>
      <c r="Q79" s="3625"/>
      <c r="R79" s="30"/>
      <c r="S79" s="30"/>
      <c r="T79" s="330"/>
      <c r="U79" s="30"/>
      <c r="V79" s="30"/>
      <c r="W79" s="30"/>
    </row>
    <row r="80" spans="1:23" ht="33" customHeight="1">
      <c r="A80" s="2752" t="s">
        <v>13</v>
      </c>
      <c r="B80" s="1526" t="s">
        <v>13</v>
      </c>
      <c r="C80" s="4667" t="s">
        <v>35</v>
      </c>
      <c r="D80" s="4692" t="s">
        <v>1004</v>
      </c>
      <c r="E80" s="4695" t="s">
        <v>40</v>
      </c>
      <c r="F80" s="4672" t="s">
        <v>489</v>
      </c>
      <c r="G80" s="1561" t="s">
        <v>64</v>
      </c>
      <c r="H80" s="1813">
        <v>1178.3</v>
      </c>
      <c r="I80" s="1813">
        <v>1178.3</v>
      </c>
      <c r="J80" s="299">
        <v>0</v>
      </c>
      <c r="K80" s="628">
        <v>0</v>
      </c>
      <c r="L80" s="1562">
        <v>1169.5999999999999</v>
      </c>
      <c r="M80" s="628">
        <v>1298.4000000000001</v>
      </c>
      <c r="N80" s="1563" t="s">
        <v>967</v>
      </c>
      <c r="O80" s="3580">
        <v>585</v>
      </c>
      <c r="P80" s="3580">
        <v>625</v>
      </c>
      <c r="Q80" s="3623">
        <v>645</v>
      </c>
      <c r="R80" s="30"/>
      <c r="S80" s="30"/>
      <c r="T80" s="330"/>
      <c r="U80" s="30"/>
      <c r="V80" s="30"/>
      <c r="W80" s="30"/>
    </row>
    <row r="81" spans="1:23">
      <c r="A81" s="2753"/>
      <c r="B81" s="2755"/>
      <c r="C81" s="3485"/>
      <c r="D81" s="4693"/>
      <c r="E81" s="4696"/>
      <c r="F81" s="4673"/>
      <c r="G81" s="794" t="s">
        <v>36</v>
      </c>
      <c r="H81" s="1816">
        <v>798.6</v>
      </c>
      <c r="I81" s="1816">
        <v>798.6</v>
      </c>
      <c r="J81" s="599">
        <v>0</v>
      </c>
      <c r="K81" s="599">
        <v>0</v>
      </c>
      <c r="L81" s="1564">
        <v>1107</v>
      </c>
      <c r="M81" s="1348">
        <v>1218</v>
      </c>
      <c r="N81" s="4755" t="s">
        <v>1005</v>
      </c>
      <c r="O81" s="3581"/>
      <c r="P81" s="3581"/>
      <c r="Q81" s="3624"/>
      <c r="R81" s="30"/>
      <c r="S81" s="30"/>
      <c r="T81" s="330"/>
      <c r="U81" s="30"/>
      <c r="V81" s="30"/>
      <c r="W81" s="30"/>
    </row>
    <row r="82" spans="1:23">
      <c r="A82" s="2753"/>
      <c r="B82" s="2755"/>
      <c r="C82" s="3485"/>
      <c r="D82" s="4693"/>
      <c r="E82" s="4696"/>
      <c r="F82" s="4673"/>
      <c r="G82" s="794" t="s">
        <v>52</v>
      </c>
      <c r="H82" s="599">
        <v>84</v>
      </c>
      <c r="I82" s="301">
        <v>84</v>
      </c>
      <c r="J82" s="301">
        <v>0</v>
      </c>
      <c r="K82" s="1535">
        <v>0</v>
      </c>
      <c r="L82" s="1564">
        <v>84</v>
      </c>
      <c r="M82" s="1535">
        <v>84</v>
      </c>
      <c r="N82" s="4755"/>
      <c r="O82" s="3581"/>
      <c r="P82" s="3581"/>
      <c r="Q82" s="3624"/>
      <c r="R82" s="30"/>
      <c r="S82" s="30"/>
      <c r="T82" s="330"/>
      <c r="U82" s="30"/>
      <c r="V82" s="30"/>
      <c r="W82" s="30"/>
    </row>
    <row r="83" spans="1:23" ht="27.6" customHeight="1" thickBot="1">
      <c r="A83" s="1553"/>
      <c r="B83" s="1531"/>
      <c r="C83" s="3601"/>
      <c r="D83" s="4694"/>
      <c r="E83" s="4697"/>
      <c r="F83" s="4698"/>
      <c r="G83" s="1565" t="s">
        <v>12</v>
      </c>
      <c r="H83" s="2953">
        <f>H80+H81+H82</f>
        <v>2060.9</v>
      </c>
      <c r="I83" s="2953">
        <f>I80+I81+I82</f>
        <v>2060.9</v>
      </c>
      <c r="J83" s="646">
        <f>J80+J81</f>
        <v>0</v>
      </c>
      <c r="K83" s="646">
        <f>K80+K81</f>
        <v>0</v>
      </c>
      <c r="L83" s="646">
        <f>L80+L81+L82</f>
        <v>2360.6</v>
      </c>
      <c r="M83" s="1566">
        <f>M80+M81+M82</f>
        <v>2600.4</v>
      </c>
      <c r="N83" s="4756"/>
      <c r="O83" s="3582"/>
      <c r="P83" s="3582"/>
      <c r="Q83" s="3625"/>
      <c r="R83" s="30"/>
      <c r="S83" s="30"/>
      <c r="T83" s="330"/>
      <c r="U83" s="30"/>
      <c r="V83" s="30"/>
      <c r="W83" s="30"/>
    </row>
    <row r="84" spans="1:23" ht="27.6" customHeight="1" thickBot="1">
      <c r="A84" s="209" t="s">
        <v>13</v>
      </c>
      <c r="B84" s="717" t="s">
        <v>13</v>
      </c>
      <c r="C84" s="4702" t="s">
        <v>14</v>
      </c>
      <c r="D84" s="4703"/>
      <c r="E84" s="4703"/>
      <c r="F84" s="4703"/>
      <c r="G84" s="4683"/>
      <c r="H84" s="2954">
        <f t="shared" ref="H84:M84" si="11">SUM(H79,H83)</f>
        <v>5366.7000000000007</v>
      </c>
      <c r="I84" s="2954">
        <f t="shared" si="11"/>
        <v>5338.7000000000007</v>
      </c>
      <c r="J84" s="2954">
        <f t="shared" si="11"/>
        <v>2779.6</v>
      </c>
      <c r="K84" s="1567">
        <f t="shared" si="11"/>
        <v>28</v>
      </c>
      <c r="L84" s="1567">
        <f t="shared" si="11"/>
        <v>5539.4</v>
      </c>
      <c r="M84" s="1567">
        <f t="shared" si="11"/>
        <v>5779.2000000000007</v>
      </c>
      <c r="N84" s="1113"/>
      <c r="O84" s="2924"/>
      <c r="P84" s="2924"/>
      <c r="Q84" s="2925"/>
      <c r="R84" s="30"/>
      <c r="S84" s="30"/>
      <c r="T84" s="330"/>
      <c r="U84" s="30"/>
      <c r="V84" s="30"/>
      <c r="W84" s="30"/>
    </row>
    <row r="85" spans="1:23" ht="22.9" customHeight="1" thickBot="1">
      <c r="A85" s="666" t="s">
        <v>13</v>
      </c>
      <c r="B85" s="667" t="s">
        <v>34</v>
      </c>
      <c r="C85" s="4685" t="s">
        <v>1006</v>
      </c>
      <c r="D85" s="4686"/>
      <c r="E85" s="4686"/>
      <c r="F85" s="4686"/>
      <c r="G85" s="4686"/>
      <c r="H85" s="4686"/>
      <c r="I85" s="4686"/>
      <c r="J85" s="4686"/>
      <c r="K85" s="4686"/>
      <c r="L85" s="4686"/>
      <c r="M85" s="4686"/>
      <c r="N85" s="4686"/>
      <c r="O85" s="4686"/>
      <c r="P85" s="4686"/>
      <c r="Q85" s="4687"/>
      <c r="R85" s="30"/>
      <c r="S85" s="30"/>
      <c r="T85" s="330"/>
      <c r="U85" s="30"/>
      <c r="V85" s="30"/>
      <c r="W85" s="30"/>
    </row>
    <row r="86" spans="1:23">
      <c r="A86" s="4428" t="s">
        <v>13</v>
      </c>
      <c r="B86" s="4418" t="s">
        <v>34</v>
      </c>
      <c r="C86" s="4421" t="s">
        <v>11</v>
      </c>
      <c r="D86" s="3055" t="s">
        <v>1007</v>
      </c>
      <c r="E86" s="3059" t="s">
        <v>40</v>
      </c>
      <c r="F86" s="4426" t="s">
        <v>489</v>
      </c>
      <c r="G86" s="983" t="s">
        <v>36</v>
      </c>
      <c r="H86" s="626">
        <v>4.5</v>
      </c>
      <c r="I86" s="627">
        <v>4.5</v>
      </c>
      <c r="J86" s="299">
        <v>0</v>
      </c>
      <c r="K86" s="699">
        <v>0</v>
      </c>
      <c r="L86" s="700">
        <v>4.5</v>
      </c>
      <c r="M86" s="701">
        <v>4.5</v>
      </c>
      <c r="N86" s="4655" t="s">
        <v>967</v>
      </c>
      <c r="O86" s="4658">
        <v>0</v>
      </c>
      <c r="P86" s="4661" t="s">
        <v>62</v>
      </c>
      <c r="Q86" s="4664" t="s">
        <v>62</v>
      </c>
      <c r="R86" s="30"/>
      <c r="S86" s="30"/>
      <c r="T86" s="330"/>
      <c r="U86" s="30"/>
      <c r="V86" s="30"/>
      <c r="W86" s="30"/>
    </row>
    <row r="87" spans="1:23" ht="44.45" customHeight="1" thickBot="1">
      <c r="A87" s="4429"/>
      <c r="B87" s="4419"/>
      <c r="C87" s="4423"/>
      <c r="D87" s="3056"/>
      <c r="E87" s="3058"/>
      <c r="F87" s="4427"/>
      <c r="G87" s="621" t="s">
        <v>12</v>
      </c>
      <c r="H87" s="1536">
        <f t="shared" ref="H87:M87" si="12">H86</f>
        <v>4.5</v>
      </c>
      <c r="I87" s="1536">
        <f t="shared" si="12"/>
        <v>4.5</v>
      </c>
      <c r="J87" s="1536">
        <f t="shared" si="12"/>
        <v>0</v>
      </c>
      <c r="K87" s="1536">
        <f t="shared" si="12"/>
        <v>0</v>
      </c>
      <c r="L87" s="1536">
        <f t="shared" si="12"/>
        <v>4.5</v>
      </c>
      <c r="M87" s="1536">
        <f t="shared" si="12"/>
        <v>4.5</v>
      </c>
      <c r="N87" s="4657"/>
      <c r="O87" s="4660"/>
      <c r="P87" s="4663"/>
      <c r="Q87" s="4666"/>
      <c r="R87" s="30"/>
      <c r="S87" s="30"/>
      <c r="T87" s="330"/>
      <c r="U87" s="30"/>
      <c r="V87" s="30"/>
      <c r="W87" s="30"/>
    </row>
    <row r="88" spans="1:23">
      <c r="A88" s="4428" t="s">
        <v>13</v>
      </c>
      <c r="B88" s="4418" t="s">
        <v>34</v>
      </c>
      <c r="C88" s="4421" t="s">
        <v>13</v>
      </c>
      <c r="D88" s="3055" t="s">
        <v>1008</v>
      </c>
      <c r="E88" s="4426" t="s">
        <v>40</v>
      </c>
      <c r="F88" s="4426" t="s">
        <v>969</v>
      </c>
      <c r="G88" s="983" t="s">
        <v>36</v>
      </c>
      <c r="H88" s="626">
        <v>6</v>
      </c>
      <c r="I88" s="627">
        <v>6</v>
      </c>
      <c r="J88" s="299">
        <v>0</v>
      </c>
      <c r="K88" s="699">
        <v>0</v>
      </c>
      <c r="L88" s="700">
        <v>8</v>
      </c>
      <c r="M88" s="701">
        <v>8</v>
      </c>
      <c r="N88" s="4655" t="s">
        <v>1009</v>
      </c>
      <c r="O88" s="4658">
        <v>3</v>
      </c>
      <c r="P88" s="4661" t="s">
        <v>363</v>
      </c>
      <c r="Q88" s="4664" t="s">
        <v>363</v>
      </c>
      <c r="R88" s="30"/>
      <c r="S88" s="30"/>
      <c r="T88" s="330"/>
      <c r="U88" s="30"/>
      <c r="V88" s="30"/>
      <c r="W88" s="30"/>
    </row>
    <row r="89" spans="1:23" ht="35.450000000000003" customHeight="1" thickBot="1">
      <c r="A89" s="4429"/>
      <c r="B89" s="4419"/>
      <c r="C89" s="4423"/>
      <c r="D89" s="3056"/>
      <c r="E89" s="4427"/>
      <c r="F89" s="4427"/>
      <c r="G89" s="621" t="s">
        <v>12</v>
      </c>
      <c r="H89" s="1536">
        <f t="shared" ref="H89:M89" si="13">H88*1</f>
        <v>6</v>
      </c>
      <c r="I89" s="1536">
        <f t="shared" si="13"/>
        <v>6</v>
      </c>
      <c r="J89" s="1536">
        <f t="shared" si="13"/>
        <v>0</v>
      </c>
      <c r="K89" s="1536">
        <f t="shared" si="13"/>
        <v>0</v>
      </c>
      <c r="L89" s="1536">
        <f t="shared" si="13"/>
        <v>8</v>
      </c>
      <c r="M89" s="1536">
        <f t="shared" si="13"/>
        <v>8</v>
      </c>
      <c r="N89" s="4657"/>
      <c r="O89" s="4660"/>
      <c r="P89" s="4663"/>
      <c r="Q89" s="4666"/>
      <c r="R89" s="30"/>
      <c r="S89" s="30"/>
      <c r="T89" s="330"/>
      <c r="U89" s="30"/>
      <c r="V89" s="30"/>
      <c r="W89" s="30"/>
    </row>
    <row r="90" spans="1:23">
      <c r="A90" s="4428" t="s">
        <v>13</v>
      </c>
      <c r="B90" s="4418" t="s">
        <v>34</v>
      </c>
      <c r="C90" s="4421" t="s">
        <v>34</v>
      </c>
      <c r="D90" s="3055" t="s">
        <v>1010</v>
      </c>
      <c r="E90" s="4426" t="s">
        <v>40</v>
      </c>
      <c r="F90" s="4426" t="s">
        <v>489</v>
      </c>
      <c r="G90" s="983" t="s">
        <v>52</v>
      </c>
      <c r="H90" s="626">
        <v>0.3</v>
      </c>
      <c r="I90" s="627">
        <v>0.3</v>
      </c>
      <c r="J90" s="299">
        <v>0</v>
      </c>
      <c r="K90" s="699">
        <v>0</v>
      </c>
      <c r="L90" s="700">
        <v>0</v>
      </c>
      <c r="M90" s="701">
        <v>0</v>
      </c>
      <c r="N90" s="4655" t="s">
        <v>967</v>
      </c>
      <c r="O90" s="4658">
        <v>22</v>
      </c>
      <c r="P90" s="4661" t="s">
        <v>62</v>
      </c>
      <c r="Q90" s="4664" t="s">
        <v>62</v>
      </c>
      <c r="R90" s="30"/>
      <c r="S90" s="30"/>
      <c r="T90" s="330"/>
      <c r="U90" s="30"/>
      <c r="V90" s="30"/>
      <c r="W90" s="30"/>
    </row>
    <row r="91" spans="1:23" ht="13.5" thickBot="1">
      <c r="A91" s="4429"/>
      <c r="B91" s="4419"/>
      <c r="C91" s="4423"/>
      <c r="D91" s="3056"/>
      <c r="E91" s="4427"/>
      <c r="F91" s="4427"/>
      <c r="G91" s="621" t="s">
        <v>12</v>
      </c>
      <c r="H91" s="1536">
        <f t="shared" ref="H91:M91" si="14">H90*1</f>
        <v>0.3</v>
      </c>
      <c r="I91" s="1536">
        <f t="shared" si="14"/>
        <v>0.3</v>
      </c>
      <c r="J91" s="1536">
        <f t="shared" si="14"/>
        <v>0</v>
      </c>
      <c r="K91" s="1536">
        <f t="shared" si="14"/>
        <v>0</v>
      </c>
      <c r="L91" s="1536">
        <f t="shared" si="14"/>
        <v>0</v>
      </c>
      <c r="M91" s="1536">
        <f t="shared" si="14"/>
        <v>0</v>
      </c>
      <c r="N91" s="4657"/>
      <c r="O91" s="4660"/>
      <c r="P91" s="4663"/>
      <c r="Q91" s="4666"/>
      <c r="R91" s="30"/>
      <c r="S91" s="30"/>
      <c r="T91" s="330"/>
      <c r="U91" s="30"/>
      <c r="V91" s="30"/>
      <c r="W91" s="30"/>
    </row>
    <row r="92" spans="1:23" ht="13.5" thickBot="1">
      <c r="A92" s="211" t="s">
        <v>13</v>
      </c>
      <c r="B92" s="1531" t="s">
        <v>34</v>
      </c>
      <c r="C92" s="4681" t="s">
        <v>14</v>
      </c>
      <c r="D92" s="4682"/>
      <c r="E92" s="4682"/>
      <c r="F92" s="4682"/>
      <c r="G92" s="4683"/>
      <c r="H92" s="1568">
        <f t="shared" ref="H92:M92" si="15">H87+H89+H91</f>
        <v>10.8</v>
      </c>
      <c r="I92" s="1568">
        <f t="shared" si="15"/>
        <v>10.8</v>
      </c>
      <c r="J92" s="1568">
        <f t="shared" si="15"/>
        <v>0</v>
      </c>
      <c r="K92" s="1568">
        <f t="shared" si="15"/>
        <v>0</v>
      </c>
      <c r="L92" s="1568">
        <f t="shared" si="15"/>
        <v>12.5</v>
      </c>
      <c r="M92" s="1569">
        <f t="shared" si="15"/>
        <v>12.5</v>
      </c>
      <c r="N92" s="1570"/>
      <c r="O92" s="1571"/>
      <c r="P92" s="1571"/>
      <c r="Q92" s="1572"/>
      <c r="R92" s="30"/>
      <c r="S92" s="30"/>
      <c r="T92" s="330"/>
      <c r="U92" s="30"/>
      <c r="V92" s="30"/>
      <c r="W92" s="30"/>
    </row>
    <row r="93" spans="1:23" ht="13.9" customHeight="1" thickBot="1">
      <c r="A93" s="666" t="s">
        <v>13</v>
      </c>
      <c r="B93" s="4645" t="s">
        <v>56</v>
      </c>
      <c r="C93" s="4646"/>
      <c r="D93" s="4646"/>
      <c r="E93" s="4646"/>
      <c r="F93" s="4646"/>
      <c r="G93" s="4647"/>
      <c r="H93" s="2947">
        <f>SUM(H71,H84,H92)</f>
        <v>6851.3000000000011</v>
      </c>
      <c r="I93" s="2947">
        <f>SUM(I71,I84,I92)</f>
        <v>6813.9000000000005</v>
      </c>
      <c r="J93" s="2947">
        <f>SUM(J71,J84,J92)</f>
        <v>4007</v>
      </c>
      <c r="K93" s="1541">
        <f>SUM(K71,K84,K92)</f>
        <v>37.4</v>
      </c>
      <c r="L93" s="1541">
        <f>SUM(L71,L84,L92)</f>
        <v>6746.2999999999993</v>
      </c>
      <c r="M93" s="1573">
        <f>M71+M84+M92</f>
        <v>6986.1</v>
      </c>
      <c r="N93" s="1542"/>
      <c r="O93" s="1543"/>
      <c r="P93" s="1543"/>
      <c r="Q93" s="1544"/>
      <c r="R93" s="30"/>
      <c r="S93" s="30"/>
      <c r="T93" s="330"/>
      <c r="U93" s="30"/>
      <c r="V93" s="30"/>
      <c r="W93" s="30"/>
    </row>
    <row r="94" spans="1:23" ht="13.9" customHeight="1" thickBot="1">
      <c r="A94" s="210" t="s">
        <v>34</v>
      </c>
      <c r="B94" s="4433" t="s">
        <v>1011</v>
      </c>
      <c r="C94" s="4434"/>
      <c r="D94" s="4434"/>
      <c r="E94" s="4434"/>
      <c r="F94" s="4434"/>
      <c r="G94" s="4434"/>
      <c r="H94" s="4434"/>
      <c r="I94" s="4434"/>
      <c r="J94" s="4434"/>
      <c r="K94" s="4434"/>
      <c r="L94" s="4434"/>
      <c r="M94" s="4434"/>
      <c r="N94" s="4434"/>
      <c r="O94" s="4434"/>
      <c r="P94" s="4434"/>
      <c r="Q94" s="4684"/>
      <c r="R94" s="30"/>
      <c r="S94" s="30"/>
      <c r="T94" s="330"/>
      <c r="U94" s="30"/>
      <c r="V94" s="30"/>
      <c r="W94" s="30"/>
    </row>
    <row r="95" spans="1:23" ht="13.15" customHeight="1" thickBot="1">
      <c r="A95" s="666" t="s">
        <v>34</v>
      </c>
      <c r="B95" s="667" t="s">
        <v>11</v>
      </c>
      <c r="C95" s="4685" t="s">
        <v>1012</v>
      </c>
      <c r="D95" s="4686"/>
      <c r="E95" s="4686"/>
      <c r="F95" s="4686"/>
      <c r="G95" s="4686"/>
      <c r="H95" s="4686"/>
      <c r="I95" s="4686"/>
      <c r="J95" s="4686"/>
      <c r="K95" s="4686"/>
      <c r="L95" s="4686"/>
      <c r="M95" s="4686"/>
      <c r="N95" s="4686"/>
      <c r="O95" s="4686"/>
      <c r="P95" s="4686"/>
      <c r="Q95" s="4687"/>
      <c r="R95" s="30"/>
      <c r="S95" s="30"/>
      <c r="T95" s="330"/>
      <c r="U95" s="30"/>
      <c r="V95" s="30"/>
      <c r="W95" s="30"/>
    </row>
    <row r="96" spans="1:23">
      <c r="A96" s="2752" t="s">
        <v>34</v>
      </c>
      <c r="B96" s="1526" t="s">
        <v>11</v>
      </c>
      <c r="C96" s="4667" t="s">
        <v>11</v>
      </c>
      <c r="D96" s="3864" t="s">
        <v>1013</v>
      </c>
      <c r="E96" s="4669" t="s">
        <v>40</v>
      </c>
      <c r="F96" s="4672" t="s">
        <v>969</v>
      </c>
      <c r="G96" s="2675" t="s">
        <v>52</v>
      </c>
      <c r="H96" s="1540">
        <v>142.80000000000001</v>
      </c>
      <c r="I96" s="1555">
        <v>142.80000000000001</v>
      </c>
      <c r="J96" s="1540">
        <v>4.4000000000000004</v>
      </c>
      <c r="K96" s="1556">
        <v>0</v>
      </c>
      <c r="L96" s="1555">
        <v>0</v>
      </c>
      <c r="M96" s="1540">
        <v>0</v>
      </c>
      <c r="N96" s="4677" t="s">
        <v>1014</v>
      </c>
      <c r="O96" s="3580">
        <v>46</v>
      </c>
      <c r="P96" s="3580">
        <v>50</v>
      </c>
      <c r="Q96" s="3623">
        <v>50</v>
      </c>
      <c r="R96" s="30"/>
      <c r="S96" s="30"/>
      <c r="T96" s="330"/>
      <c r="U96" s="30"/>
      <c r="V96" s="30"/>
      <c r="W96" s="30"/>
    </row>
    <row r="97" spans="1:23">
      <c r="A97" s="2753"/>
      <c r="B97" s="2755"/>
      <c r="C97" s="4668"/>
      <c r="D97" s="4292"/>
      <c r="E97" s="4670"/>
      <c r="F97" s="4673"/>
      <c r="G97" s="794" t="s">
        <v>36</v>
      </c>
      <c r="H97" s="599">
        <v>0</v>
      </c>
      <c r="I97" s="599">
        <v>0</v>
      </c>
      <c r="J97" s="599">
        <v>0</v>
      </c>
      <c r="K97" s="599">
        <v>0</v>
      </c>
      <c r="L97" s="599">
        <v>160</v>
      </c>
      <c r="M97" s="599">
        <v>160</v>
      </c>
      <c r="N97" s="4688"/>
      <c r="O97" s="3581"/>
      <c r="P97" s="3581"/>
      <c r="Q97" s="3624"/>
      <c r="R97" s="30"/>
      <c r="S97" s="30"/>
      <c r="T97" s="330"/>
      <c r="U97" s="30"/>
      <c r="V97" s="30"/>
      <c r="W97" s="30"/>
    </row>
    <row r="98" spans="1:23">
      <c r="A98" s="2753"/>
      <c r="B98" s="2755"/>
      <c r="C98" s="3485"/>
      <c r="D98" s="4292"/>
      <c r="E98" s="4670"/>
      <c r="F98" s="3485"/>
      <c r="G98" s="1574" t="s">
        <v>222</v>
      </c>
      <c r="H98" s="301">
        <v>189.4</v>
      </c>
      <c r="I98" s="1340">
        <v>109.4</v>
      </c>
      <c r="J98" s="301">
        <v>0</v>
      </c>
      <c r="K98" s="1350">
        <v>80</v>
      </c>
      <c r="L98" s="1340">
        <v>0</v>
      </c>
      <c r="M98" s="1340">
        <v>0</v>
      </c>
      <c r="N98" s="4689"/>
      <c r="O98" s="3581"/>
      <c r="P98" s="3581"/>
      <c r="Q98" s="3624"/>
      <c r="R98" s="30"/>
      <c r="S98" s="30"/>
      <c r="T98" s="330"/>
      <c r="U98" s="30"/>
      <c r="V98" s="30"/>
      <c r="W98" s="30"/>
    </row>
    <row r="99" spans="1:23" ht="22.9" customHeight="1" thickBot="1">
      <c r="A99" s="1553"/>
      <c r="B99" s="1531"/>
      <c r="C99" s="3601"/>
      <c r="D99" s="3865"/>
      <c r="E99" s="4671"/>
      <c r="F99" s="3601"/>
      <c r="G99" s="1565" t="s">
        <v>12</v>
      </c>
      <c r="H99" s="646">
        <f>H98+H96</f>
        <v>332.20000000000005</v>
      </c>
      <c r="I99" s="646">
        <f>I98+I96</f>
        <v>252.20000000000002</v>
      </c>
      <c r="J99" s="646">
        <f>J98+J96</f>
        <v>4.4000000000000004</v>
      </c>
      <c r="K99" s="646">
        <f>K98+K96</f>
        <v>80</v>
      </c>
      <c r="L99" s="646">
        <v>160</v>
      </c>
      <c r="M99" s="646">
        <v>160</v>
      </c>
      <c r="N99" s="4678"/>
      <c r="O99" s="3582"/>
      <c r="P99" s="3582"/>
      <c r="Q99" s="3625"/>
      <c r="R99" s="30"/>
      <c r="S99" s="30"/>
      <c r="T99" s="330"/>
      <c r="U99" s="30"/>
      <c r="V99" s="30"/>
      <c r="W99" s="30"/>
    </row>
    <row r="100" spans="1:23">
      <c r="A100" s="2752" t="s">
        <v>34</v>
      </c>
      <c r="B100" s="1526" t="s">
        <v>11</v>
      </c>
      <c r="C100" s="4667" t="s">
        <v>13</v>
      </c>
      <c r="D100" s="3864" t="s">
        <v>1015</v>
      </c>
      <c r="E100" s="4669" t="s">
        <v>40</v>
      </c>
      <c r="F100" s="4672" t="s">
        <v>969</v>
      </c>
      <c r="G100" s="1575" t="s">
        <v>36</v>
      </c>
      <c r="H100" s="627">
        <v>72.3</v>
      </c>
      <c r="I100" s="627">
        <v>72.3</v>
      </c>
      <c r="J100" s="299">
        <v>0</v>
      </c>
      <c r="K100" s="628">
        <v>0</v>
      </c>
      <c r="L100" s="627">
        <v>75.900000000000006</v>
      </c>
      <c r="M100" s="628">
        <v>79.7</v>
      </c>
      <c r="N100" s="4674" t="s">
        <v>1016</v>
      </c>
      <c r="O100" s="3580">
        <v>16</v>
      </c>
      <c r="P100" s="3580">
        <v>16</v>
      </c>
      <c r="Q100" s="3623">
        <v>16</v>
      </c>
      <c r="R100" s="30"/>
      <c r="S100" s="30"/>
      <c r="T100" s="330"/>
      <c r="U100" s="30"/>
      <c r="V100" s="30"/>
      <c r="W100" s="30"/>
    </row>
    <row r="101" spans="1:23">
      <c r="A101" s="2753"/>
      <c r="B101" s="2755"/>
      <c r="C101" s="4668"/>
      <c r="D101" s="4292"/>
      <c r="E101" s="4670"/>
      <c r="F101" s="4673"/>
      <c r="G101" s="1549" t="s">
        <v>52</v>
      </c>
      <c r="H101" s="599">
        <v>160.9</v>
      </c>
      <c r="I101" s="599">
        <v>160.9</v>
      </c>
      <c r="J101" s="599">
        <v>0</v>
      </c>
      <c r="K101" s="601">
        <v>0</v>
      </c>
      <c r="L101" s="599">
        <v>160.9</v>
      </c>
      <c r="M101" s="601">
        <v>160.9</v>
      </c>
      <c r="N101" s="4675"/>
      <c r="O101" s="3581"/>
      <c r="P101" s="3581"/>
      <c r="Q101" s="3624"/>
      <c r="R101" s="30"/>
      <c r="S101" s="30"/>
      <c r="T101" s="330"/>
      <c r="U101" s="30"/>
      <c r="V101" s="30"/>
      <c r="W101" s="30"/>
    </row>
    <row r="102" spans="1:23">
      <c r="A102" s="2753"/>
      <c r="B102" s="2755"/>
      <c r="C102" s="3485"/>
      <c r="D102" s="4292"/>
      <c r="E102" s="4670"/>
      <c r="F102" s="3485"/>
      <c r="G102" s="1549" t="s">
        <v>52</v>
      </c>
      <c r="H102" s="599">
        <v>8</v>
      </c>
      <c r="I102" s="599">
        <v>8</v>
      </c>
      <c r="J102" s="599">
        <v>0</v>
      </c>
      <c r="K102" s="601">
        <v>0</v>
      </c>
      <c r="L102" s="599">
        <v>8</v>
      </c>
      <c r="M102" s="601">
        <v>8</v>
      </c>
      <c r="N102" s="4675"/>
      <c r="O102" s="3581"/>
      <c r="P102" s="3581"/>
      <c r="Q102" s="3624"/>
      <c r="R102" s="30"/>
      <c r="S102" s="30"/>
      <c r="T102" s="330"/>
      <c r="U102" s="30"/>
      <c r="V102" s="30"/>
      <c r="W102" s="30"/>
    </row>
    <row r="103" spans="1:23" ht="13.15" customHeight="1" thickBot="1">
      <c r="A103" s="1553"/>
      <c r="B103" s="1531"/>
      <c r="C103" s="3601"/>
      <c r="D103" s="3865"/>
      <c r="E103" s="4671"/>
      <c r="F103" s="3601"/>
      <c r="G103" s="1554" t="s">
        <v>12</v>
      </c>
      <c r="H103" s="643">
        <f t="shared" ref="H103:M103" si="16">H100+H101+H102</f>
        <v>241.2</v>
      </c>
      <c r="I103" s="643">
        <f t="shared" si="16"/>
        <v>241.2</v>
      </c>
      <c r="J103" s="643">
        <f t="shared" si="16"/>
        <v>0</v>
      </c>
      <c r="K103" s="643">
        <f t="shared" si="16"/>
        <v>0</v>
      </c>
      <c r="L103" s="643">
        <f t="shared" si="16"/>
        <v>244.8</v>
      </c>
      <c r="M103" s="643">
        <f t="shared" si="16"/>
        <v>248.60000000000002</v>
      </c>
      <c r="N103" s="4676"/>
      <c r="O103" s="3582"/>
      <c r="P103" s="3582"/>
      <c r="Q103" s="3625"/>
      <c r="R103" s="30"/>
      <c r="S103" s="30"/>
      <c r="T103" s="330"/>
      <c r="U103" s="30"/>
      <c r="V103" s="30"/>
      <c r="W103" s="30"/>
    </row>
    <row r="104" spans="1:23">
      <c r="A104" s="2752" t="s">
        <v>34</v>
      </c>
      <c r="B104" s="1526" t="s">
        <v>11</v>
      </c>
      <c r="C104" s="4667" t="s">
        <v>34</v>
      </c>
      <c r="D104" s="3864" t="s">
        <v>1017</v>
      </c>
      <c r="E104" s="4669" t="s">
        <v>40</v>
      </c>
      <c r="F104" s="4672" t="s">
        <v>969</v>
      </c>
      <c r="G104" s="2675" t="s">
        <v>52</v>
      </c>
      <c r="H104" s="299">
        <v>13.3</v>
      </c>
      <c r="I104" s="627">
        <v>13.3</v>
      </c>
      <c r="J104" s="1811">
        <v>0.5</v>
      </c>
      <c r="K104" s="628">
        <v>0</v>
      </c>
      <c r="L104" s="627">
        <v>13.3</v>
      </c>
      <c r="M104" s="299">
        <v>13.3</v>
      </c>
      <c r="N104" s="4677" t="s">
        <v>1014</v>
      </c>
      <c r="O104" s="4679">
        <v>6</v>
      </c>
      <c r="P104" s="3580">
        <v>0</v>
      </c>
      <c r="Q104" s="3623">
        <v>0</v>
      </c>
      <c r="R104" s="30"/>
      <c r="S104" s="30"/>
      <c r="T104" s="330"/>
      <c r="U104" s="30"/>
      <c r="V104" s="30"/>
      <c r="W104" s="30"/>
    </row>
    <row r="105" spans="1:23" ht="13.5" thickBot="1">
      <c r="A105" s="1553"/>
      <c r="B105" s="1531"/>
      <c r="C105" s="3601"/>
      <c r="D105" s="3865"/>
      <c r="E105" s="4671"/>
      <c r="F105" s="3601"/>
      <c r="G105" s="1565" t="s">
        <v>12</v>
      </c>
      <c r="H105" s="646">
        <f>H104</f>
        <v>13.3</v>
      </c>
      <c r="I105" s="646">
        <f>SUM(I104)</f>
        <v>13.3</v>
      </c>
      <c r="J105" s="2953">
        <f>J104</f>
        <v>0.5</v>
      </c>
      <c r="K105" s="646">
        <f>K104</f>
        <v>0</v>
      </c>
      <c r="L105" s="646">
        <f>L104</f>
        <v>13.3</v>
      </c>
      <c r="M105" s="646">
        <f>M104</f>
        <v>13.3</v>
      </c>
      <c r="N105" s="4678"/>
      <c r="O105" s="4680"/>
      <c r="P105" s="3582"/>
      <c r="Q105" s="3625"/>
      <c r="R105" s="30"/>
      <c r="S105" s="30"/>
      <c r="T105" s="330"/>
      <c r="U105" s="30"/>
      <c r="V105" s="30"/>
      <c r="W105" s="30"/>
    </row>
    <row r="106" spans="1:23" ht="13.5" thickBot="1">
      <c r="A106" s="211" t="s">
        <v>34</v>
      </c>
      <c r="B106" s="1531" t="s">
        <v>11</v>
      </c>
      <c r="C106" s="4642" t="s">
        <v>14</v>
      </c>
      <c r="D106" s="4643"/>
      <c r="E106" s="4643"/>
      <c r="F106" s="4643"/>
      <c r="G106" s="4644"/>
      <c r="H106" s="1576">
        <f>SUM(H99,H103,H105)</f>
        <v>586.70000000000005</v>
      </c>
      <c r="I106" s="1576">
        <f>SUM(I99,I103,I105)</f>
        <v>506.7</v>
      </c>
      <c r="J106" s="2955">
        <f>J100+J102+J104+SUM(J99)</f>
        <v>4.9000000000000004</v>
      </c>
      <c r="K106" s="1576">
        <v>80</v>
      </c>
      <c r="L106" s="1576">
        <f>SUM(L99,L103,L105)</f>
        <v>418.1</v>
      </c>
      <c r="M106" s="1569">
        <f>SUM(M99,M103,M105)</f>
        <v>421.90000000000003</v>
      </c>
      <c r="N106" s="1570"/>
      <c r="O106" s="1571"/>
      <c r="P106" s="1571"/>
      <c r="Q106" s="1572"/>
      <c r="R106" s="30"/>
      <c r="S106" s="30"/>
      <c r="T106" s="330"/>
      <c r="U106" s="30"/>
      <c r="V106" s="30"/>
      <c r="W106" s="30"/>
    </row>
    <row r="107" spans="1:23" ht="13.5" thickBot="1">
      <c r="A107" s="587" t="s">
        <v>34</v>
      </c>
      <c r="B107" s="4645" t="s">
        <v>56</v>
      </c>
      <c r="C107" s="4646"/>
      <c r="D107" s="4646"/>
      <c r="E107" s="4646"/>
      <c r="F107" s="4646"/>
      <c r="G107" s="4647"/>
      <c r="H107" s="1541">
        <f t="shared" ref="H107:M107" si="17">SUM(H106)</f>
        <v>586.70000000000005</v>
      </c>
      <c r="I107" s="1541">
        <f t="shared" si="17"/>
        <v>506.7</v>
      </c>
      <c r="J107" s="2947">
        <f t="shared" si="17"/>
        <v>4.9000000000000004</v>
      </c>
      <c r="K107" s="1541">
        <f t="shared" si="17"/>
        <v>80</v>
      </c>
      <c r="L107" s="1541">
        <f t="shared" si="17"/>
        <v>418.1</v>
      </c>
      <c r="M107" s="1541">
        <f t="shared" si="17"/>
        <v>421.90000000000003</v>
      </c>
      <c r="N107" s="1542"/>
      <c r="O107" s="1543"/>
      <c r="P107" s="1543"/>
      <c r="Q107" s="1544"/>
      <c r="R107" s="30"/>
      <c r="S107" s="30"/>
      <c r="T107" s="330"/>
      <c r="U107" s="30"/>
      <c r="V107" s="30"/>
      <c r="W107" s="30"/>
    </row>
    <row r="108" spans="1:23" ht="24.75" thickBot="1">
      <c r="A108" s="586" t="s">
        <v>35</v>
      </c>
      <c r="B108" s="4648" t="s">
        <v>1018</v>
      </c>
      <c r="C108" s="4648"/>
      <c r="D108" s="4648"/>
      <c r="E108" s="4648"/>
      <c r="F108" s="4648"/>
      <c r="G108" s="4648"/>
      <c r="H108" s="4648"/>
      <c r="I108" s="4648"/>
      <c r="J108" s="4648"/>
      <c r="K108" s="4648"/>
      <c r="L108" s="4648"/>
      <c r="M108" s="4648"/>
      <c r="N108" s="4648"/>
      <c r="O108" s="4648"/>
      <c r="P108" s="4648"/>
      <c r="Q108" s="4649"/>
      <c r="R108" s="30"/>
      <c r="S108" s="30"/>
      <c r="T108" s="30"/>
      <c r="U108" s="30"/>
      <c r="V108" s="30"/>
      <c r="W108" s="30"/>
    </row>
    <row r="109" spans="1:23" ht="13.15" customHeight="1" thickBot="1">
      <c r="A109" s="587" t="s">
        <v>35</v>
      </c>
      <c r="B109" s="667" t="s">
        <v>11</v>
      </c>
      <c r="C109" s="4323" t="s">
        <v>1019</v>
      </c>
      <c r="D109" s="4650"/>
      <c r="E109" s="4650"/>
      <c r="F109" s="4650"/>
      <c r="G109" s="4650"/>
      <c r="H109" s="4650"/>
      <c r="I109" s="4650"/>
      <c r="J109" s="4650"/>
      <c r="K109" s="4650"/>
      <c r="L109" s="4650"/>
      <c r="M109" s="4650"/>
      <c r="N109" s="4650"/>
      <c r="O109" s="4650"/>
      <c r="P109" s="4650"/>
      <c r="Q109" s="4651"/>
      <c r="R109" s="30"/>
      <c r="S109" s="30"/>
      <c r="T109" s="30"/>
      <c r="U109" s="30"/>
      <c r="V109" s="30"/>
      <c r="W109" s="30"/>
    </row>
    <row r="110" spans="1:23">
      <c r="A110" s="3704" t="s">
        <v>35</v>
      </c>
      <c r="B110" s="4418" t="s">
        <v>11</v>
      </c>
      <c r="C110" s="4421" t="s">
        <v>11</v>
      </c>
      <c r="D110" s="3055" t="s">
        <v>1020</v>
      </c>
      <c r="E110" s="3059" t="s">
        <v>40</v>
      </c>
      <c r="F110" s="4652" t="s">
        <v>969</v>
      </c>
      <c r="G110" s="983" t="s">
        <v>64</v>
      </c>
      <c r="H110" s="1546">
        <v>166</v>
      </c>
      <c r="I110" s="701">
        <v>166</v>
      </c>
      <c r="J110" s="1546">
        <v>0</v>
      </c>
      <c r="K110" s="701">
        <v>0</v>
      </c>
      <c r="L110" s="700">
        <v>409.4</v>
      </c>
      <c r="M110" s="701">
        <v>409.4</v>
      </c>
      <c r="N110" s="4655" t="s">
        <v>1021</v>
      </c>
      <c r="O110" s="4658">
        <v>400</v>
      </c>
      <c r="P110" s="4661" t="s">
        <v>1022</v>
      </c>
      <c r="Q110" s="4664" t="s">
        <v>595</v>
      </c>
      <c r="R110" s="30"/>
      <c r="S110" s="30"/>
      <c r="T110" s="30"/>
      <c r="U110" s="30"/>
      <c r="V110" s="30"/>
      <c r="W110" s="30"/>
    </row>
    <row r="111" spans="1:23">
      <c r="A111" s="3705"/>
      <c r="B111" s="3061"/>
      <c r="C111" s="4422"/>
      <c r="D111" s="3063"/>
      <c r="E111" s="3065"/>
      <c r="F111" s="4653"/>
      <c r="G111" s="2674" t="s">
        <v>36</v>
      </c>
      <c r="H111" s="1535">
        <v>300</v>
      </c>
      <c r="I111" s="711">
        <v>300</v>
      </c>
      <c r="J111" s="1535">
        <v>0</v>
      </c>
      <c r="K111" s="1577">
        <v>0</v>
      </c>
      <c r="L111" s="710">
        <v>300</v>
      </c>
      <c r="M111" s="1577">
        <v>300</v>
      </c>
      <c r="N111" s="4656"/>
      <c r="O111" s="4659"/>
      <c r="P111" s="4662"/>
      <c r="Q111" s="4665"/>
      <c r="R111" s="30"/>
      <c r="S111" s="30"/>
      <c r="T111" s="30"/>
      <c r="U111" s="30"/>
      <c r="V111" s="30"/>
      <c r="W111" s="30"/>
    </row>
    <row r="112" spans="1:23">
      <c r="A112" s="3705"/>
      <c r="B112" s="3061"/>
      <c r="C112" s="4422"/>
      <c r="D112" s="3063"/>
      <c r="E112" s="3065"/>
      <c r="F112" s="4653"/>
      <c r="G112" s="2931" t="s">
        <v>63</v>
      </c>
      <c r="H112" s="1558">
        <v>80</v>
      </c>
      <c r="I112" s="2956">
        <v>79.2</v>
      </c>
      <c r="J112" s="2957">
        <v>20.100000000000001</v>
      </c>
      <c r="K112" s="2956">
        <v>0.8</v>
      </c>
      <c r="L112" s="702">
        <v>0</v>
      </c>
      <c r="M112" s="703">
        <v>0</v>
      </c>
      <c r="N112" s="4656"/>
      <c r="O112" s="4659"/>
      <c r="P112" s="4662"/>
      <c r="Q112" s="4665"/>
      <c r="R112" s="30"/>
      <c r="S112" s="30"/>
      <c r="T112" s="30"/>
      <c r="U112" s="30"/>
      <c r="V112" s="30"/>
      <c r="W112" s="30"/>
    </row>
    <row r="113" spans="1:23" ht="13.5" thickBot="1">
      <c r="A113" s="3706"/>
      <c r="B113" s="4419"/>
      <c r="C113" s="4423"/>
      <c r="D113" s="3056"/>
      <c r="E113" s="3058"/>
      <c r="F113" s="4654"/>
      <c r="G113" s="1351" t="s">
        <v>12</v>
      </c>
      <c r="H113" s="1566">
        <f>SUM(H110,H111,H112)</f>
        <v>546</v>
      </c>
      <c r="I113" s="2958">
        <f>SUM(I110,I111,I112)</f>
        <v>545.20000000000005</v>
      </c>
      <c r="J113" s="2959">
        <f>J112</f>
        <v>20.100000000000001</v>
      </c>
      <c r="K113" s="2958">
        <v>0.8</v>
      </c>
      <c r="L113" s="1566">
        <f>SUM(L110:L112)</f>
        <v>709.4</v>
      </c>
      <c r="M113" s="645">
        <f>SUM(M110:M112)</f>
        <v>709.4</v>
      </c>
      <c r="N113" s="4657"/>
      <c r="O113" s="4660"/>
      <c r="P113" s="4663"/>
      <c r="Q113" s="4666"/>
      <c r="R113" s="30"/>
      <c r="S113" s="30"/>
      <c r="T113" s="30"/>
      <c r="U113" s="30"/>
      <c r="V113" s="30"/>
      <c r="W113" s="30"/>
    </row>
    <row r="114" spans="1:23" ht="13.5" thickBot="1">
      <c r="A114" s="37" t="s">
        <v>35</v>
      </c>
      <c r="B114" s="717" t="s">
        <v>11</v>
      </c>
      <c r="C114" s="4642" t="s">
        <v>14</v>
      </c>
      <c r="D114" s="4643"/>
      <c r="E114" s="4643"/>
      <c r="F114" s="4643"/>
      <c r="G114" s="4644"/>
      <c r="H114" s="1576">
        <f t="shared" ref="H114:M114" si="18">SUM(H113)</f>
        <v>546</v>
      </c>
      <c r="I114" s="2960">
        <f t="shared" si="18"/>
        <v>545.20000000000005</v>
      </c>
      <c r="J114" s="2961">
        <f t="shared" si="18"/>
        <v>20.100000000000001</v>
      </c>
      <c r="K114" s="2960">
        <f t="shared" si="18"/>
        <v>0.8</v>
      </c>
      <c r="L114" s="1578">
        <f t="shared" si="18"/>
        <v>709.4</v>
      </c>
      <c r="M114" s="1569">
        <f t="shared" si="18"/>
        <v>709.4</v>
      </c>
      <c r="N114" s="1579"/>
      <c r="O114" s="1580"/>
      <c r="P114" s="1580"/>
      <c r="Q114" s="1581"/>
      <c r="R114" s="30"/>
      <c r="S114" s="30"/>
      <c r="T114" s="30"/>
      <c r="U114" s="30"/>
      <c r="V114" s="30"/>
      <c r="W114" s="30"/>
    </row>
    <row r="115" spans="1:23" ht="13.5" thickBot="1">
      <c r="A115" s="587" t="s">
        <v>35</v>
      </c>
      <c r="B115" s="4645" t="s">
        <v>56</v>
      </c>
      <c r="C115" s="4646"/>
      <c r="D115" s="4646"/>
      <c r="E115" s="4646"/>
      <c r="F115" s="4646"/>
      <c r="G115" s="4647"/>
      <c r="H115" s="1541">
        <f t="shared" ref="H115:M115" si="19">SUM(H114)</f>
        <v>546</v>
      </c>
      <c r="I115" s="2947">
        <f t="shared" si="19"/>
        <v>545.20000000000005</v>
      </c>
      <c r="J115" s="2962">
        <f t="shared" si="19"/>
        <v>20.100000000000001</v>
      </c>
      <c r="K115" s="2947">
        <f t="shared" si="19"/>
        <v>0.8</v>
      </c>
      <c r="L115" s="1582">
        <f t="shared" si="19"/>
        <v>709.4</v>
      </c>
      <c r="M115" s="1541">
        <f t="shared" si="19"/>
        <v>709.4</v>
      </c>
      <c r="N115" s="1543"/>
      <c r="O115" s="1543"/>
      <c r="P115" s="1543"/>
      <c r="Q115" s="1544"/>
      <c r="R115" s="30"/>
      <c r="S115" s="30"/>
      <c r="T115" s="30"/>
      <c r="U115" s="30"/>
      <c r="V115" s="30"/>
      <c r="W115" s="30"/>
    </row>
    <row r="116" spans="1:23" ht="13.5" thickBot="1">
      <c r="A116" s="154"/>
      <c r="B116" s="2754"/>
      <c r="C116" s="2633"/>
      <c r="D116" s="2633"/>
      <c r="E116" s="3036" t="s">
        <v>1023</v>
      </c>
      <c r="F116" s="3036"/>
      <c r="G116" s="3037"/>
      <c r="H116" s="1584">
        <f t="shared" ref="H116:M116" si="20">H98+H78+H64+H58+H31+H26+H42</f>
        <v>444.5</v>
      </c>
      <c r="I116" s="1584">
        <f t="shared" si="20"/>
        <v>364.5</v>
      </c>
      <c r="J116" s="1584">
        <f t="shared" si="20"/>
        <v>0</v>
      </c>
      <c r="K116" s="1584">
        <f t="shared" si="20"/>
        <v>80</v>
      </c>
      <c r="L116" s="1584">
        <f t="shared" si="20"/>
        <v>0</v>
      </c>
      <c r="M116" s="1584">
        <f t="shared" si="20"/>
        <v>0</v>
      </c>
      <c r="N116" s="1585"/>
      <c r="O116" s="1585"/>
      <c r="P116" s="1585"/>
      <c r="Q116" s="723"/>
      <c r="R116" s="30"/>
      <c r="S116" s="30"/>
      <c r="T116" s="30"/>
      <c r="U116" s="30"/>
      <c r="V116" s="30"/>
      <c r="W116" s="30"/>
    </row>
    <row r="117" spans="1:23" ht="13.5" thickBot="1">
      <c r="A117" s="2932" t="s">
        <v>11</v>
      </c>
      <c r="B117" s="3043" t="s">
        <v>1024</v>
      </c>
      <c r="C117" s="3044"/>
      <c r="D117" s="3044"/>
      <c r="E117" s="3044"/>
      <c r="F117" s="3044"/>
      <c r="G117" s="3045"/>
      <c r="H117" s="2963">
        <f>SUM(H49,H93,H107,H115)</f>
        <v>36894.5</v>
      </c>
      <c r="I117" s="2963">
        <f>SUM(I49,I93,I107,I115)</f>
        <v>36776.299999999996</v>
      </c>
      <c r="J117" s="2963">
        <f>SUM(J49,J93,J107,J115)</f>
        <v>4263.6000000000004</v>
      </c>
      <c r="K117" s="2963">
        <f>SUM(K49,K93,K107,K115)</f>
        <v>118.2</v>
      </c>
      <c r="L117" s="1586">
        <f>SUM(L49,L93,L106,L114)</f>
        <v>35111.399999999994</v>
      </c>
      <c r="M117" s="1586">
        <f>SUM(M49,M93,M106,M114)</f>
        <v>35165</v>
      </c>
      <c r="N117" s="1587"/>
      <c r="O117" s="1588"/>
      <c r="P117" s="1588"/>
      <c r="Q117" s="1589"/>
      <c r="R117" s="331"/>
      <c r="S117" s="331"/>
      <c r="T117" s="331"/>
      <c r="U117" s="331"/>
      <c r="V117" s="331"/>
      <c r="W117" s="331"/>
    </row>
    <row r="118" spans="1:23" ht="16.149999999999999" customHeight="1">
      <c r="A118" s="75"/>
      <c r="B118" s="104"/>
      <c r="C118" s="104"/>
      <c r="D118" s="104"/>
      <c r="E118" s="104"/>
      <c r="F118" s="38"/>
      <c r="G118" s="38"/>
      <c r="H118" s="38"/>
      <c r="I118" s="38"/>
      <c r="J118" s="38"/>
      <c r="K118" s="38"/>
      <c r="L118" s="38"/>
      <c r="M118" s="38"/>
      <c r="N118" s="28"/>
      <c r="O118" s="28"/>
      <c r="P118" s="28"/>
      <c r="Q118" s="28"/>
      <c r="R118" s="331"/>
      <c r="S118" s="331"/>
      <c r="T118" s="331"/>
      <c r="U118" s="331"/>
      <c r="V118" s="331"/>
      <c r="W118" s="331"/>
    </row>
    <row r="119" spans="1:23" ht="36" customHeight="1" thickBot="1">
      <c r="A119" s="30"/>
      <c r="B119" s="30"/>
      <c r="C119" s="30"/>
      <c r="D119" s="1766"/>
      <c r="E119" s="870"/>
      <c r="F119" s="4757" t="s">
        <v>16</v>
      </c>
      <c r="G119" s="4757"/>
      <c r="H119" s="4757"/>
      <c r="I119" s="4757"/>
      <c r="J119" s="4757"/>
      <c r="K119" s="4757"/>
      <c r="L119" s="4757"/>
      <c r="M119" s="4757"/>
      <c r="N119" s="30"/>
      <c r="O119" s="41"/>
      <c r="P119" s="30"/>
      <c r="Q119" s="30"/>
      <c r="R119" s="331"/>
      <c r="S119" s="331"/>
      <c r="T119" s="331"/>
      <c r="U119" s="331"/>
      <c r="V119" s="331"/>
      <c r="W119" s="331"/>
    </row>
    <row r="120" spans="1:23" ht="32.450000000000003" customHeight="1" thickBot="1">
      <c r="A120" s="30"/>
      <c r="B120" s="30"/>
      <c r="C120" s="3175" t="s">
        <v>17</v>
      </c>
      <c r="D120" s="3176"/>
      <c r="E120" s="3176"/>
      <c r="F120" s="3176"/>
      <c r="G120" s="3177"/>
      <c r="H120" s="3127" t="s">
        <v>1025</v>
      </c>
      <c r="I120" s="3128"/>
      <c r="J120" s="3128"/>
      <c r="K120" s="3129"/>
      <c r="L120" s="30"/>
      <c r="M120" s="30"/>
      <c r="N120" s="30"/>
      <c r="O120" s="41"/>
      <c r="P120" s="30"/>
      <c r="Q120" s="30"/>
      <c r="R120" s="331"/>
      <c r="S120" s="331"/>
      <c r="T120" s="331"/>
      <c r="U120" s="331"/>
      <c r="V120" s="331"/>
      <c r="W120" s="331"/>
    </row>
    <row r="121" spans="1:23" ht="13.15" customHeight="1" thickBot="1">
      <c r="A121" s="30"/>
      <c r="B121" s="30"/>
      <c r="C121" s="3910" t="s">
        <v>18</v>
      </c>
      <c r="D121" s="3911"/>
      <c r="E121" s="3911"/>
      <c r="F121" s="3911"/>
      <c r="G121" s="3912"/>
      <c r="H121" s="4760">
        <f>H122+H123+H124+H125+H126+H127+H128+H129+H130</f>
        <v>36894.5</v>
      </c>
      <c r="I121" s="4761"/>
      <c r="J121" s="4761"/>
      <c r="K121" s="4762"/>
      <c r="L121" s="30"/>
      <c r="M121" s="30"/>
      <c r="N121" s="30"/>
      <c r="O121" s="41"/>
      <c r="P121" s="30"/>
      <c r="Q121" s="30"/>
      <c r="R121" s="30"/>
      <c r="S121" s="30"/>
      <c r="T121" s="30"/>
      <c r="U121" s="30"/>
      <c r="V121" s="30"/>
      <c r="W121" s="30"/>
    </row>
    <row r="122" spans="1:23" ht="13.15" customHeight="1">
      <c r="A122" s="30"/>
      <c r="B122" s="30"/>
      <c r="C122" s="3222" t="s">
        <v>57</v>
      </c>
      <c r="D122" s="3223"/>
      <c r="E122" s="3223"/>
      <c r="F122" s="3223"/>
      <c r="G122" s="3224"/>
      <c r="H122" s="4763">
        <v>10287.200000000001</v>
      </c>
      <c r="I122" s="4763"/>
      <c r="J122" s="4763"/>
      <c r="K122" s="4764"/>
      <c r="L122" s="30"/>
      <c r="M122" s="30"/>
      <c r="N122" s="2933"/>
      <c r="O122" s="41"/>
      <c r="P122" s="30"/>
      <c r="Q122" s="30"/>
      <c r="R122" s="30"/>
      <c r="S122" s="30"/>
      <c r="T122" s="30"/>
      <c r="U122" s="30"/>
      <c r="V122" s="30"/>
      <c r="W122" s="30"/>
    </row>
    <row r="123" spans="1:23" ht="13.15" customHeight="1">
      <c r="A123" s="30"/>
      <c r="B123" s="30"/>
      <c r="C123" s="3213" t="s">
        <v>1026</v>
      </c>
      <c r="D123" s="3214"/>
      <c r="E123" s="3214"/>
      <c r="F123" s="3214"/>
      <c r="G123" s="3215"/>
      <c r="H123" s="4634">
        <v>132.4</v>
      </c>
      <c r="I123" s="4634"/>
      <c r="J123" s="4634"/>
      <c r="K123" s="4635"/>
      <c r="L123" s="2934"/>
      <c r="M123" s="30"/>
      <c r="N123" s="30"/>
      <c r="O123" s="41"/>
      <c r="P123" s="30"/>
      <c r="Q123" s="30"/>
      <c r="R123" s="30"/>
      <c r="S123" s="30"/>
      <c r="T123" s="30"/>
      <c r="U123" s="30"/>
      <c r="V123" s="30"/>
      <c r="W123" s="30"/>
    </row>
    <row r="124" spans="1:23" ht="13.15" customHeight="1">
      <c r="A124" s="30"/>
      <c r="B124" s="30"/>
      <c r="C124" s="3213" t="s">
        <v>1027</v>
      </c>
      <c r="D124" s="3214"/>
      <c r="E124" s="3214"/>
      <c r="F124" s="3214"/>
      <c r="G124" s="3215"/>
      <c r="H124" s="4634">
        <v>230.6</v>
      </c>
      <c r="I124" s="4634"/>
      <c r="J124" s="4634"/>
      <c r="K124" s="4635"/>
      <c r="L124" s="30"/>
      <c r="M124" s="30"/>
      <c r="N124" s="204"/>
      <c r="O124" s="41"/>
      <c r="P124" s="30"/>
      <c r="Q124" s="30"/>
      <c r="R124" s="30"/>
      <c r="S124" s="30"/>
      <c r="T124" s="30"/>
      <c r="U124" s="30"/>
      <c r="V124" s="30"/>
      <c r="W124" s="30"/>
    </row>
    <row r="125" spans="1:23" ht="13.15" customHeight="1">
      <c r="A125" s="30"/>
      <c r="B125" s="30"/>
      <c r="C125" s="3213" t="s">
        <v>1028</v>
      </c>
      <c r="D125" s="3214"/>
      <c r="E125" s="3214"/>
      <c r="F125" s="3214"/>
      <c r="G125" s="3215"/>
      <c r="H125" s="4636">
        <v>4407.2</v>
      </c>
      <c r="I125" s="4636"/>
      <c r="J125" s="4636"/>
      <c r="K125" s="4637"/>
      <c r="L125" s="30"/>
      <c r="M125" s="30"/>
      <c r="N125" s="204"/>
      <c r="O125" s="41"/>
      <c r="P125" s="30"/>
      <c r="Q125" s="30"/>
      <c r="R125" s="30"/>
      <c r="S125" s="30"/>
      <c r="T125" s="30"/>
      <c r="U125" s="30"/>
      <c r="V125" s="30"/>
      <c r="W125" s="30"/>
    </row>
    <row r="126" spans="1:23" ht="13.15" customHeight="1">
      <c r="A126" s="30"/>
      <c r="B126" s="30"/>
      <c r="C126" s="3213" t="s">
        <v>1029</v>
      </c>
      <c r="D126" s="3214"/>
      <c r="E126" s="3214"/>
      <c r="F126" s="3214"/>
      <c r="G126" s="3215"/>
      <c r="H126" s="4634">
        <v>62.9</v>
      </c>
      <c r="I126" s="4634"/>
      <c r="J126" s="4634"/>
      <c r="K126" s="4635"/>
      <c r="L126" s="30"/>
      <c r="M126" s="30"/>
      <c r="N126" s="30"/>
      <c r="O126" s="41"/>
      <c r="P126" s="30"/>
      <c r="Q126" s="30"/>
      <c r="R126" s="30"/>
      <c r="S126" s="30"/>
      <c r="T126" s="30"/>
      <c r="U126" s="30"/>
      <c r="V126" s="30"/>
      <c r="W126" s="30"/>
    </row>
    <row r="127" spans="1:23" ht="13.15" customHeight="1">
      <c r="A127" s="30"/>
      <c r="B127" s="30"/>
      <c r="C127" s="3213" t="s">
        <v>66</v>
      </c>
      <c r="D127" s="3214"/>
      <c r="E127" s="3214"/>
      <c r="F127" s="3214"/>
      <c r="G127" s="3215"/>
      <c r="H127" s="4636">
        <v>21165</v>
      </c>
      <c r="I127" s="4636"/>
      <c r="J127" s="4636"/>
      <c r="K127" s="4637"/>
      <c r="L127" s="30"/>
      <c r="M127" s="30"/>
      <c r="N127" s="204"/>
      <c r="O127" s="41"/>
      <c r="P127" s="30"/>
      <c r="Q127" s="30"/>
      <c r="R127" s="30"/>
      <c r="S127" s="30"/>
      <c r="T127" s="30"/>
      <c r="U127" s="30"/>
      <c r="V127" s="30"/>
      <c r="W127" s="30"/>
    </row>
    <row r="128" spans="1:23" ht="13.15" customHeight="1">
      <c r="A128" s="30"/>
      <c r="B128" s="30"/>
      <c r="C128" s="3213" t="s">
        <v>59</v>
      </c>
      <c r="D128" s="3214"/>
      <c r="E128" s="3214"/>
      <c r="F128" s="3214"/>
      <c r="G128" s="3215"/>
      <c r="H128" s="4634">
        <v>0</v>
      </c>
      <c r="I128" s="4638"/>
      <c r="J128" s="4638"/>
      <c r="K128" s="4639"/>
      <c r="L128" s="30"/>
      <c r="M128" s="30"/>
      <c r="N128" s="30"/>
      <c r="O128" s="41"/>
      <c r="P128" s="30"/>
      <c r="Q128" s="30"/>
      <c r="R128" s="30"/>
      <c r="S128" s="30"/>
      <c r="T128" s="30"/>
      <c r="U128" s="30"/>
      <c r="V128" s="30"/>
      <c r="W128" s="30"/>
    </row>
    <row r="129" spans="1:23" ht="13.9" customHeight="1">
      <c r="A129" s="30"/>
      <c r="B129" s="30"/>
      <c r="C129" s="3565" t="s">
        <v>1030</v>
      </c>
      <c r="D129" s="4241"/>
      <c r="E129" s="4241"/>
      <c r="F129" s="4241"/>
      <c r="G129" s="4242"/>
      <c r="H129" s="4636">
        <v>164.7</v>
      </c>
      <c r="I129" s="4640"/>
      <c r="J129" s="4640"/>
      <c r="K129" s="4641"/>
      <c r="L129" s="30"/>
      <c r="M129" s="30"/>
      <c r="N129" s="2933"/>
      <c r="O129" s="41"/>
      <c r="P129" s="30"/>
      <c r="Q129" s="30"/>
      <c r="R129" s="30"/>
      <c r="S129" s="30"/>
      <c r="T129" s="30"/>
      <c r="U129" s="30"/>
      <c r="V129" s="30"/>
      <c r="W129" s="30"/>
    </row>
    <row r="130" spans="1:23" ht="13.9" customHeight="1" thickBot="1">
      <c r="A130" s="30"/>
      <c r="B130" s="30"/>
      <c r="C130" s="4765" t="s">
        <v>377</v>
      </c>
      <c r="D130" s="4766"/>
      <c r="E130" s="4766"/>
      <c r="F130" s="4766"/>
      <c r="G130" s="4767"/>
      <c r="H130" s="4768">
        <v>444.5</v>
      </c>
      <c r="I130" s="4769"/>
      <c r="J130" s="4769"/>
      <c r="K130" s="4770"/>
      <c r="L130" s="30"/>
      <c r="M130" s="30"/>
      <c r="N130" s="2933"/>
      <c r="O130" s="41"/>
      <c r="P130" s="30"/>
      <c r="Q130" s="30"/>
      <c r="R130" s="30"/>
      <c r="S130" s="30"/>
      <c r="T130" s="30"/>
      <c r="U130" s="30"/>
      <c r="V130" s="30"/>
      <c r="W130" s="30"/>
    </row>
    <row r="131" spans="1:23" ht="13.9" customHeight="1" thickBot="1">
      <c r="A131" s="30"/>
      <c r="B131" s="30"/>
      <c r="C131" s="3910" t="s">
        <v>19</v>
      </c>
      <c r="D131" s="3911"/>
      <c r="E131" s="3911"/>
      <c r="F131" s="3911"/>
      <c r="G131" s="3912"/>
      <c r="H131" s="4631">
        <f>H132*1</f>
        <v>0</v>
      </c>
      <c r="I131" s="4632"/>
      <c r="J131" s="4632"/>
      <c r="K131" s="4633"/>
      <c r="L131" s="30"/>
      <c r="M131" s="30"/>
      <c r="N131" s="30"/>
      <c r="O131" s="41"/>
      <c r="P131" s="30"/>
      <c r="Q131" s="30"/>
      <c r="R131" s="30"/>
      <c r="S131" s="30"/>
      <c r="T131" s="30"/>
      <c r="U131" s="30"/>
      <c r="V131" s="30"/>
      <c r="W131" s="30"/>
    </row>
    <row r="132" spans="1:23" ht="13.9" customHeight="1" thickBot="1">
      <c r="A132" s="30"/>
      <c r="B132" s="30"/>
      <c r="C132" s="3881" t="s">
        <v>61</v>
      </c>
      <c r="D132" s="3882"/>
      <c r="E132" s="3882"/>
      <c r="F132" s="3882"/>
      <c r="G132" s="3883"/>
      <c r="H132" s="4634">
        <v>0</v>
      </c>
      <c r="I132" s="4634"/>
      <c r="J132" s="4634"/>
      <c r="K132" s="4635"/>
      <c r="L132" s="30"/>
      <c r="M132" s="30"/>
      <c r="N132" s="30"/>
      <c r="O132" s="41"/>
      <c r="P132" s="30"/>
      <c r="Q132" s="30"/>
      <c r="R132" s="30"/>
      <c r="S132" s="30"/>
      <c r="T132" s="30"/>
      <c r="U132" s="30"/>
      <c r="V132" s="30"/>
      <c r="W132" s="30"/>
    </row>
    <row r="133" spans="1:23" ht="13.5" thickBot="1">
      <c r="A133" s="30"/>
      <c r="B133" s="30"/>
      <c r="C133" s="4234" t="s">
        <v>20</v>
      </c>
      <c r="D133" s="4235"/>
      <c r="E133" s="4235"/>
      <c r="F133" s="4235"/>
      <c r="G133" s="4236"/>
      <c r="H133" s="4758">
        <f>H131+H121</f>
        <v>36894.5</v>
      </c>
      <c r="I133" s="4758"/>
      <c r="J133" s="4758"/>
      <c r="K133" s="4759"/>
      <c r="L133" s="30"/>
      <c r="M133" s="30"/>
      <c r="N133" s="30"/>
      <c r="O133" s="41"/>
      <c r="P133" s="30"/>
      <c r="Q133" s="30"/>
      <c r="R133" s="30"/>
      <c r="S133" s="30"/>
      <c r="T133" s="30"/>
      <c r="U133" s="30"/>
      <c r="V133" s="30"/>
      <c r="W133" s="30"/>
    </row>
    <row r="134" spans="1:23">
      <c r="A134" s="569"/>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row>
    <row r="135" spans="1:23">
      <c r="A135" s="569"/>
      <c r="B135" s="569"/>
      <c r="C135" s="569"/>
      <c r="D135" s="569"/>
      <c r="E135" s="569"/>
      <c r="F135" s="569"/>
      <c r="G135" s="569"/>
      <c r="H135" s="569"/>
      <c r="I135" s="569"/>
      <c r="J135" s="569"/>
      <c r="K135" s="569"/>
      <c r="L135" s="569"/>
      <c r="M135" s="569"/>
      <c r="N135" s="569"/>
      <c r="O135" s="569"/>
      <c r="P135" s="569"/>
      <c r="Q135" s="569"/>
      <c r="R135" s="569"/>
      <c r="S135" s="569"/>
      <c r="T135" s="569"/>
      <c r="U135" s="569"/>
      <c r="V135" s="569"/>
      <c r="W135" s="569"/>
    </row>
  </sheetData>
  <mergeCells count="296">
    <mergeCell ref="C114:G114"/>
    <mergeCell ref="B115:G115"/>
    <mergeCell ref="E116:G116"/>
    <mergeCell ref="B117:G117"/>
    <mergeCell ref="F119:M119"/>
    <mergeCell ref="C133:G133"/>
    <mergeCell ref="H133:K133"/>
    <mergeCell ref="C120:G120"/>
    <mergeCell ref="H120:K120"/>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30:G130"/>
    <mergeCell ref="H130:K130"/>
    <mergeCell ref="C131:G131"/>
    <mergeCell ref="A90:A91"/>
    <mergeCell ref="B90:B91"/>
    <mergeCell ref="C90:C91"/>
    <mergeCell ref="D90:D91"/>
    <mergeCell ref="E90:E91"/>
    <mergeCell ref="F90:F91"/>
    <mergeCell ref="N90:N91"/>
    <mergeCell ref="O90:O91"/>
    <mergeCell ref="P90:P91"/>
    <mergeCell ref="D80:D83"/>
    <mergeCell ref="E80:E83"/>
    <mergeCell ref="F80:F83"/>
    <mergeCell ref="O80:O83"/>
    <mergeCell ref="P80:P83"/>
    <mergeCell ref="Q80:Q83"/>
    <mergeCell ref="N81:N83"/>
    <mergeCell ref="C84:G84"/>
    <mergeCell ref="C85:Q85"/>
    <mergeCell ref="C80:C8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9:A10"/>
    <mergeCell ref="B9:B10"/>
    <mergeCell ref="C9:C10"/>
    <mergeCell ref="D9:D10"/>
    <mergeCell ref="E9:E10"/>
    <mergeCell ref="F9:F10"/>
    <mergeCell ref="N9:N10"/>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Q21:Q22"/>
    <mergeCell ref="C23:C24"/>
    <mergeCell ref="D23:D24"/>
    <mergeCell ref="E23:E24"/>
    <mergeCell ref="F23:F24"/>
    <mergeCell ref="N23:N24"/>
    <mergeCell ref="O23:O24"/>
    <mergeCell ref="P23:P24"/>
    <mergeCell ref="Q23:Q24"/>
    <mergeCell ref="E21:E22"/>
    <mergeCell ref="F21:F22"/>
    <mergeCell ref="N21:N22"/>
    <mergeCell ref="O21:O22"/>
    <mergeCell ref="P21:P22"/>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Q46:Q47"/>
    <mergeCell ref="C48:G48"/>
    <mergeCell ref="B49:G49"/>
    <mergeCell ref="P41:P43"/>
    <mergeCell ref="Q41:Q43"/>
    <mergeCell ref="C44:G44"/>
    <mergeCell ref="C45:Q45"/>
    <mergeCell ref="B50:Q50"/>
    <mergeCell ref="C51:Q51"/>
    <mergeCell ref="C52:C59"/>
    <mergeCell ref="D52:D59"/>
    <mergeCell ref="E52:E59"/>
    <mergeCell ref="F52:F59"/>
    <mergeCell ref="N52:N59"/>
    <mergeCell ref="O52:O59"/>
    <mergeCell ref="P52:P59"/>
    <mergeCell ref="Q52:Q59"/>
    <mergeCell ref="C60:C65"/>
    <mergeCell ref="D60:D65"/>
    <mergeCell ref="E60:E65"/>
    <mergeCell ref="F60:F65"/>
    <mergeCell ref="N60:N65"/>
    <mergeCell ref="O60:O65"/>
    <mergeCell ref="P60:P65"/>
    <mergeCell ref="Q60:Q65"/>
    <mergeCell ref="C66:C70"/>
    <mergeCell ref="D66:D70"/>
    <mergeCell ref="E66:E70"/>
    <mergeCell ref="F66:F70"/>
    <mergeCell ref="N66:N70"/>
    <mergeCell ref="O66:O70"/>
    <mergeCell ref="P66:P70"/>
    <mergeCell ref="Q66:Q70"/>
    <mergeCell ref="C71:G71"/>
    <mergeCell ref="C72:Q72"/>
    <mergeCell ref="C73:C79"/>
    <mergeCell ref="D73:D79"/>
    <mergeCell ref="E73:E79"/>
    <mergeCell ref="F73:F79"/>
    <mergeCell ref="N73:N79"/>
    <mergeCell ref="O73:O79"/>
    <mergeCell ref="P73:P79"/>
    <mergeCell ref="Q73:Q79"/>
    <mergeCell ref="A88:A89"/>
    <mergeCell ref="B88:B89"/>
    <mergeCell ref="C88:C89"/>
    <mergeCell ref="Q86:Q87"/>
    <mergeCell ref="D88:D89"/>
    <mergeCell ref="E88:E89"/>
    <mergeCell ref="F88:F89"/>
    <mergeCell ref="N88:N89"/>
    <mergeCell ref="O88:O89"/>
    <mergeCell ref="P88:P89"/>
    <mergeCell ref="Q88:Q89"/>
    <mergeCell ref="A86:A87"/>
    <mergeCell ref="B86:B87"/>
    <mergeCell ref="C86:C87"/>
    <mergeCell ref="D86:D87"/>
    <mergeCell ref="E86:E87"/>
    <mergeCell ref="F86:F87"/>
    <mergeCell ref="N86:N87"/>
    <mergeCell ref="O86:O87"/>
    <mergeCell ref="P86:P87"/>
    <mergeCell ref="Q90:Q91"/>
    <mergeCell ref="C92:G92"/>
    <mergeCell ref="B93:G93"/>
    <mergeCell ref="B94:Q94"/>
    <mergeCell ref="C95:Q95"/>
    <mergeCell ref="C96:C99"/>
    <mergeCell ref="D96:D99"/>
    <mergeCell ref="E96:E99"/>
    <mergeCell ref="F96:F99"/>
    <mergeCell ref="N96:N99"/>
    <mergeCell ref="O96:O99"/>
    <mergeCell ref="P96:P99"/>
    <mergeCell ref="Q96:Q99"/>
    <mergeCell ref="C100:C103"/>
    <mergeCell ref="D100:D103"/>
    <mergeCell ref="E100:E103"/>
    <mergeCell ref="F100:F103"/>
    <mergeCell ref="N100:N103"/>
    <mergeCell ref="O100:O103"/>
    <mergeCell ref="P100:P103"/>
    <mergeCell ref="Q100:Q103"/>
    <mergeCell ref="C104:C105"/>
    <mergeCell ref="D104:D105"/>
    <mergeCell ref="E104:E105"/>
    <mergeCell ref="F104:F105"/>
    <mergeCell ref="N104:N105"/>
    <mergeCell ref="O104:O105"/>
    <mergeCell ref="P104:P105"/>
    <mergeCell ref="Q104:Q105"/>
    <mergeCell ref="C106:G106"/>
    <mergeCell ref="B107:G107"/>
    <mergeCell ref="B108:Q108"/>
    <mergeCell ref="C109:Q109"/>
    <mergeCell ref="A110:A113"/>
    <mergeCell ref="B110:B113"/>
    <mergeCell ref="C110:C113"/>
    <mergeCell ref="D110:D113"/>
    <mergeCell ref="E110:E113"/>
    <mergeCell ref="F110:F113"/>
    <mergeCell ref="N110:N113"/>
    <mergeCell ref="O110:O113"/>
    <mergeCell ref="P110:P113"/>
    <mergeCell ref="Q110:Q113"/>
    <mergeCell ref="H131:K131"/>
    <mergeCell ref="C132:G132"/>
    <mergeCell ref="H132:K132"/>
    <mergeCell ref="C127:G127"/>
    <mergeCell ref="H127:K127"/>
    <mergeCell ref="C128:G128"/>
    <mergeCell ref="H128:K128"/>
    <mergeCell ref="C129:G129"/>
    <mergeCell ref="H129:K129"/>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L34" sqref="L34"/>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29"/>
      <c r="B1" s="29"/>
      <c r="C1" s="29"/>
      <c r="D1" s="29"/>
      <c r="E1" s="29"/>
      <c r="F1" s="29"/>
      <c r="G1" s="29"/>
      <c r="H1" s="29"/>
      <c r="I1" s="29"/>
      <c r="J1" s="29"/>
      <c r="K1" s="29"/>
      <c r="L1" s="29"/>
      <c r="M1" s="29"/>
      <c r="N1" s="29"/>
      <c r="O1" s="29"/>
      <c r="P1" s="29"/>
      <c r="Q1" s="3351" t="s">
        <v>523</v>
      </c>
      <c r="R1" s="3351"/>
      <c r="S1" s="3351"/>
      <c r="T1" s="29"/>
    </row>
    <row r="2" spans="1:20" ht="15.75">
      <c r="A2" s="30"/>
      <c r="B2" s="30"/>
      <c r="C2" s="30"/>
      <c r="D2" s="30"/>
      <c r="E2" s="30"/>
      <c r="F2" s="30"/>
      <c r="G2" s="151" t="s">
        <v>173</v>
      </c>
      <c r="H2" s="151"/>
      <c r="I2" s="151"/>
      <c r="J2" s="274"/>
      <c r="K2" s="275"/>
      <c r="L2" s="275"/>
      <c r="M2" s="275"/>
      <c r="N2" s="275"/>
      <c r="O2" s="275"/>
      <c r="P2" s="275"/>
      <c r="Q2" s="275"/>
      <c r="R2" s="30"/>
      <c r="S2" s="30"/>
      <c r="T2" s="30"/>
    </row>
    <row r="3" spans="1:20" ht="13.5" thickBot="1">
      <c r="A3" s="28"/>
      <c r="B3" s="28"/>
      <c r="C3" s="28"/>
      <c r="D3" s="28"/>
      <c r="E3" s="28"/>
      <c r="F3" s="28"/>
      <c r="G3" s="3110" t="s">
        <v>33</v>
      </c>
      <c r="H3" s="3110"/>
      <c r="I3" s="3110"/>
      <c r="J3" s="3110"/>
      <c r="K3" s="3110"/>
      <c r="L3" s="3110"/>
      <c r="M3" s="3110"/>
      <c r="N3" s="3110"/>
      <c r="O3" s="3110"/>
      <c r="P3" s="3110"/>
      <c r="Q3" s="3110"/>
      <c r="R3" s="3110"/>
      <c r="S3" s="3110"/>
      <c r="T3" s="3110"/>
    </row>
    <row r="4" spans="1:20" ht="37.9" customHeight="1">
      <c r="A4" s="3112" t="s">
        <v>0</v>
      </c>
      <c r="B4" s="3115" t="s">
        <v>1</v>
      </c>
      <c r="C4" s="3115" t="s">
        <v>2</v>
      </c>
      <c r="D4" s="3893"/>
      <c r="E4" s="3893"/>
      <c r="F4" s="3115"/>
      <c r="G4" s="3118" t="s">
        <v>3</v>
      </c>
      <c r="H4" s="3121" t="s">
        <v>4</v>
      </c>
      <c r="I4" s="3124" t="s">
        <v>5</v>
      </c>
      <c r="J4" s="3121" t="s">
        <v>6</v>
      </c>
      <c r="K4" s="3127" t="s">
        <v>213</v>
      </c>
      <c r="L4" s="3128"/>
      <c r="M4" s="3128"/>
      <c r="N4" s="3129"/>
      <c r="O4" s="3092" t="s">
        <v>183</v>
      </c>
      <c r="P4" s="3095" t="s">
        <v>219</v>
      </c>
      <c r="Q4" s="3098" t="s">
        <v>21</v>
      </c>
      <c r="R4" s="3099"/>
      <c r="S4" s="3099"/>
      <c r="T4" s="3100"/>
    </row>
    <row r="5" spans="1:20">
      <c r="A5" s="3113"/>
      <c r="B5" s="3116"/>
      <c r="C5" s="3116"/>
      <c r="D5" s="4771"/>
      <c r="E5" s="4771"/>
      <c r="F5" s="3116"/>
      <c r="G5" s="3119"/>
      <c r="H5" s="3122"/>
      <c r="I5" s="3125"/>
      <c r="J5" s="3122"/>
      <c r="K5" s="3101" t="s">
        <v>7</v>
      </c>
      <c r="L5" s="3103" t="s">
        <v>8</v>
      </c>
      <c r="M5" s="3103"/>
      <c r="N5" s="3104" t="s">
        <v>68</v>
      </c>
      <c r="O5" s="3093"/>
      <c r="P5" s="3096"/>
      <c r="Q5" s="3106" t="s">
        <v>32</v>
      </c>
      <c r="R5" s="3108" t="s">
        <v>9</v>
      </c>
      <c r="S5" s="3108"/>
      <c r="T5" s="3109"/>
    </row>
    <row r="6" spans="1:20" ht="120.6" customHeight="1" thickBot="1">
      <c r="A6" s="3114"/>
      <c r="B6" s="3117"/>
      <c r="C6" s="3117"/>
      <c r="D6" s="4772"/>
      <c r="E6" s="4772"/>
      <c r="F6" s="3117"/>
      <c r="G6" s="3120"/>
      <c r="H6" s="3123"/>
      <c r="I6" s="3126"/>
      <c r="J6" s="3123"/>
      <c r="K6" s="3102"/>
      <c r="L6" s="247" t="s">
        <v>7</v>
      </c>
      <c r="M6" s="247" t="s">
        <v>10</v>
      </c>
      <c r="N6" s="3105"/>
      <c r="O6" s="3094"/>
      <c r="P6" s="3097"/>
      <c r="Q6" s="3107"/>
      <c r="R6" s="31" t="s">
        <v>163</v>
      </c>
      <c r="S6" s="31" t="s">
        <v>182</v>
      </c>
      <c r="T6" s="32" t="s">
        <v>214</v>
      </c>
    </row>
    <row r="7" spans="1:20" ht="28.9" customHeight="1" thickBot="1">
      <c r="A7" s="210" t="s">
        <v>11</v>
      </c>
      <c r="B7" s="4773" t="s">
        <v>415</v>
      </c>
      <c r="C7" s="4774"/>
      <c r="D7" s="4774"/>
      <c r="E7" s="4774"/>
      <c r="F7" s="4774"/>
      <c r="G7" s="4774"/>
      <c r="H7" s="4774"/>
      <c r="I7" s="4774"/>
      <c r="J7" s="4774"/>
      <c r="K7" s="4774"/>
      <c r="L7" s="4774"/>
      <c r="M7" s="4774"/>
      <c r="N7" s="4774"/>
      <c r="O7" s="4774"/>
      <c r="P7" s="4774"/>
      <c r="Q7" s="4774"/>
      <c r="R7" s="159"/>
      <c r="S7" s="159"/>
      <c r="T7" s="160"/>
    </row>
    <row r="8" spans="1:20" ht="37.9" customHeight="1" thickBot="1">
      <c r="A8" s="269"/>
      <c r="B8" s="105"/>
      <c r="C8" s="105"/>
      <c r="D8" s="105"/>
      <c r="E8" s="105"/>
      <c r="F8" s="105"/>
      <c r="G8" s="105"/>
      <c r="H8" s="105"/>
      <c r="I8" s="105"/>
      <c r="J8" s="105"/>
      <c r="K8" s="105"/>
      <c r="L8" s="105"/>
      <c r="M8" s="105"/>
      <c r="N8" s="105"/>
      <c r="O8" s="105"/>
      <c r="P8" s="105"/>
      <c r="Q8" s="276" t="s">
        <v>220</v>
      </c>
      <c r="R8" s="214" t="s">
        <v>242</v>
      </c>
      <c r="S8" s="214">
        <v>78.7</v>
      </c>
      <c r="T8" s="215">
        <v>78.900000000000006</v>
      </c>
    </row>
    <row r="9" spans="1:20" ht="13.5" thickBot="1">
      <c r="A9" s="209" t="s">
        <v>11</v>
      </c>
      <c r="B9" s="253" t="s">
        <v>11</v>
      </c>
      <c r="C9" s="4775" t="s">
        <v>389</v>
      </c>
      <c r="D9" s="4775"/>
      <c r="E9" s="4775"/>
      <c r="F9" s="4775"/>
      <c r="G9" s="4775"/>
      <c r="H9" s="4775"/>
      <c r="I9" s="4775"/>
      <c r="J9" s="4775"/>
      <c r="K9" s="4775"/>
      <c r="L9" s="4775"/>
      <c r="M9" s="4775"/>
      <c r="N9" s="4775"/>
      <c r="O9" s="4775"/>
      <c r="P9" s="4775"/>
      <c r="Q9" s="4775"/>
      <c r="R9" s="4775"/>
      <c r="S9" s="4775"/>
      <c r="T9" s="4776"/>
    </row>
    <row r="10" spans="1:20" ht="24.75" thickBot="1">
      <c r="A10" s="209"/>
      <c r="B10" s="253"/>
      <c r="C10" s="257"/>
      <c r="D10" s="277"/>
      <c r="E10" s="277"/>
      <c r="F10" s="277"/>
      <c r="G10" s="277"/>
      <c r="H10" s="277"/>
      <c r="I10" s="277"/>
      <c r="J10" s="277"/>
      <c r="K10" s="277"/>
      <c r="L10" s="277"/>
      <c r="M10" s="277"/>
      <c r="N10" s="277"/>
      <c r="O10" s="277"/>
      <c r="P10" s="277"/>
      <c r="Q10" s="258" t="s">
        <v>221</v>
      </c>
      <c r="R10" s="278" t="s">
        <v>409</v>
      </c>
      <c r="S10" s="279">
        <v>32.4</v>
      </c>
      <c r="T10" s="278">
        <v>32.200000000000003</v>
      </c>
    </row>
    <row r="11" spans="1:20" ht="48.75" thickBot="1">
      <c r="A11" s="209"/>
      <c r="B11" s="253"/>
      <c r="C11" s="257"/>
      <c r="D11" s="277"/>
      <c r="E11" s="277"/>
      <c r="F11" s="277"/>
      <c r="G11" s="277"/>
      <c r="H11" s="277"/>
      <c r="I11" s="277"/>
      <c r="J11" s="277"/>
      <c r="K11" s="277"/>
      <c r="L11" s="277"/>
      <c r="M11" s="277"/>
      <c r="N11" s="277"/>
      <c r="O11" s="277"/>
      <c r="P11" s="277"/>
      <c r="Q11" s="258" t="s">
        <v>416</v>
      </c>
      <c r="R11" s="278" t="s">
        <v>422</v>
      </c>
      <c r="S11" s="279">
        <v>4320</v>
      </c>
      <c r="T11" s="278">
        <v>4350</v>
      </c>
    </row>
    <row r="12" spans="1:20" ht="49.9" customHeight="1">
      <c r="A12" s="3089" t="s">
        <v>11</v>
      </c>
      <c r="B12" s="3072" t="s">
        <v>11</v>
      </c>
      <c r="C12" s="3074" t="s">
        <v>11</v>
      </c>
      <c r="D12" s="3228"/>
      <c r="E12" s="3229"/>
      <c r="F12" s="3230"/>
      <c r="G12" s="3076" t="s">
        <v>174</v>
      </c>
      <c r="H12" s="3908" t="s">
        <v>436</v>
      </c>
      <c r="I12" s="3080" t="s">
        <v>229</v>
      </c>
      <c r="J12" s="92" t="s">
        <v>64</v>
      </c>
      <c r="K12" s="132">
        <f t="shared" ref="K12:K17" si="0">L12+N12</f>
        <v>815.2</v>
      </c>
      <c r="L12" s="133">
        <v>815.2</v>
      </c>
      <c r="M12" s="280">
        <v>625.1</v>
      </c>
      <c r="N12" s="281">
        <v>0</v>
      </c>
      <c r="O12" s="134">
        <v>831</v>
      </c>
      <c r="P12" s="282">
        <v>870</v>
      </c>
      <c r="Q12" s="249" t="s">
        <v>228</v>
      </c>
      <c r="R12" s="34">
        <v>20</v>
      </c>
      <c r="S12" s="148">
        <v>20</v>
      </c>
      <c r="T12" s="34">
        <v>20</v>
      </c>
    </row>
    <row r="13" spans="1:20" ht="24">
      <c r="A13" s="3090"/>
      <c r="B13" s="3084"/>
      <c r="C13" s="3085"/>
      <c r="D13" s="3231"/>
      <c r="E13" s="4778"/>
      <c r="F13" s="3233"/>
      <c r="G13" s="3086"/>
      <c r="H13" s="3087"/>
      <c r="I13" s="3088"/>
      <c r="J13" s="69" t="s">
        <v>36</v>
      </c>
      <c r="K13" s="138">
        <f t="shared" si="0"/>
        <v>71</v>
      </c>
      <c r="L13" s="142">
        <v>71</v>
      </c>
      <c r="M13" s="283">
        <v>20.6</v>
      </c>
      <c r="N13" s="284"/>
      <c r="O13" s="143">
        <v>65</v>
      </c>
      <c r="P13" s="285">
        <v>65</v>
      </c>
      <c r="Q13" s="147" t="s">
        <v>175</v>
      </c>
      <c r="R13" s="161">
        <v>1500</v>
      </c>
      <c r="S13" s="162">
        <v>2000</v>
      </c>
      <c r="T13" s="161">
        <v>2000</v>
      </c>
    </row>
    <row r="14" spans="1:20" ht="23.45" customHeight="1">
      <c r="A14" s="3090"/>
      <c r="B14" s="3084"/>
      <c r="C14" s="3085"/>
      <c r="D14" s="3231"/>
      <c r="E14" s="4778"/>
      <c r="F14" s="3233"/>
      <c r="G14" s="3086"/>
      <c r="H14" s="3087"/>
      <c r="I14" s="3088"/>
      <c r="J14" s="69" t="s">
        <v>152</v>
      </c>
      <c r="K14" s="138">
        <f t="shared" si="0"/>
        <v>0.8</v>
      </c>
      <c r="L14" s="142">
        <v>0.8</v>
      </c>
      <c r="M14" s="283"/>
      <c r="N14" s="284"/>
      <c r="O14" s="143">
        <v>1</v>
      </c>
      <c r="P14" s="285">
        <v>1</v>
      </c>
      <c r="Q14" s="250" t="s">
        <v>176</v>
      </c>
      <c r="R14" s="163">
        <v>45000</v>
      </c>
      <c r="S14" s="164">
        <v>50000</v>
      </c>
      <c r="T14" s="163">
        <v>50000</v>
      </c>
    </row>
    <row r="15" spans="1:20" ht="24">
      <c r="A15" s="3090"/>
      <c r="B15" s="3084"/>
      <c r="C15" s="3085"/>
      <c r="D15" s="3231"/>
      <c r="E15" s="4778"/>
      <c r="F15" s="3233"/>
      <c r="G15" s="3086"/>
      <c r="H15" s="3087"/>
      <c r="I15" s="3088"/>
      <c r="J15" s="480" t="s">
        <v>63</v>
      </c>
      <c r="K15" s="481">
        <f t="shared" si="0"/>
        <v>41.1</v>
      </c>
      <c r="L15" s="482">
        <v>41.1</v>
      </c>
      <c r="M15" s="129">
        <v>2.1</v>
      </c>
      <c r="N15" s="140">
        <v>0</v>
      </c>
      <c r="O15" s="286">
        <v>90</v>
      </c>
      <c r="P15" s="287">
        <v>92</v>
      </c>
      <c r="Q15" s="251" t="s">
        <v>177</v>
      </c>
      <c r="R15" s="146" t="s">
        <v>41</v>
      </c>
      <c r="S15" s="71" t="s">
        <v>41</v>
      </c>
      <c r="T15" s="146" t="s">
        <v>41</v>
      </c>
    </row>
    <row r="16" spans="1:20" ht="25.15" customHeight="1" thickBot="1">
      <c r="A16" s="3090"/>
      <c r="B16" s="3084"/>
      <c r="C16" s="3085"/>
      <c r="D16" s="3231"/>
      <c r="E16" s="4778"/>
      <c r="F16" s="3233"/>
      <c r="G16" s="3086"/>
      <c r="H16" s="3087"/>
      <c r="I16" s="3088"/>
      <c r="J16" s="69" t="s">
        <v>222</v>
      </c>
      <c r="K16" s="138">
        <f t="shared" si="0"/>
        <v>1.96</v>
      </c>
      <c r="L16" s="139">
        <v>1.96</v>
      </c>
      <c r="M16" s="129"/>
      <c r="N16" s="140">
        <v>0</v>
      </c>
      <c r="O16" s="286"/>
      <c r="P16" s="287"/>
      <c r="Q16" s="165" t="s">
        <v>244</v>
      </c>
      <c r="R16" s="149" t="s">
        <v>41</v>
      </c>
      <c r="S16" s="149" t="s">
        <v>41</v>
      </c>
      <c r="T16" s="149" t="s">
        <v>41</v>
      </c>
    </row>
    <row r="17" spans="1:20" ht="24.75" thickBot="1">
      <c r="A17" s="3090"/>
      <c r="B17" s="3084"/>
      <c r="C17" s="3085"/>
      <c r="D17" s="3231"/>
      <c r="E17" s="4778"/>
      <c r="F17" s="3233"/>
      <c r="G17" s="3086"/>
      <c r="H17" s="3087"/>
      <c r="I17" s="3088"/>
      <c r="J17" s="480" t="s">
        <v>52</v>
      </c>
      <c r="K17" s="481">
        <f t="shared" si="0"/>
        <v>6</v>
      </c>
      <c r="L17" s="482">
        <v>6</v>
      </c>
      <c r="M17" s="483">
        <v>5.9</v>
      </c>
      <c r="N17" s="140"/>
      <c r="O17" s="286"/>
      <c r="P17" s="287"/>
      <c r="Q17" s="145" t="s">
        <v>178</v>
      </c>
      <c r="R17" s="149" t="s">
        <v>41</v>
      </c>
      <c r="S17" s="150" t="s">
        <v>41</v>
      </c>
      <c r="T17" s="149" t="s">
        <v>41</v>
      </c>
    </row>
    <row r="18" spans="1:20" ht="36.75" thickBot="1">
      <c r="A18" s="3090"/>
      <c r="B18" s="3084"/>
      <c r="C18" s="3085"/>
      <c r="D18" s="3231"/>
      <c r="E18" s="4778"/>
      <c r="F18" s="3233"/>
      <c r="G18" s="3086"/>
      <c r="H18" s="3087"/>
      <c r="I18" s="3088"/>
      <c r="J18" s="27"/>
      <c r="K18" s="166"/>
      <c r="L18" s="142"/>
      <c r="M18" s="283"/>
      <c r="N18" s="284"/>
      <c r="O18" s="143"/>
      <c r="P18" s="285"/>
      <c r="Q18" s="258" t="s">
        <v>423</v>
      </c>
      <c r="R18" s="111">
        <v>2000</v>
      </c>
      <c r="S18" s="111">
        <v>2000</v>
      </c>
      <c r="T18" s="110">
        <v>2000</v>
      </c>
    </row>
    <row r="19" spans="1:20" ht="13.5" thickBot="1">
      <c r="A19" s="3091"/>
      <c r="B19" s="3073"/>
      <c r="C19" s="4777"/>
      <c r="D19" s="3234"/>
      <c r="E19" s="3235"/>
      <c r="F19" s="3236"/>
      <c r="G19" s="3077"/>
      <c r="H19" s="3079"/>
      <c r="I19" s="3079"/>
      <c r="J19" s="39" t="s">
        <v>12</v>
      </c>
      <c r="K19" s="484">
        <f>SUM(K12:K18)</f>
        <v>936.06000000000006</v>
      </c>
      <c r="L19" s="484">
        <f>SUM(L12:L18)</f>
        <v>936.06000000000006</v>
      </c>
      <c r="M19" s="484">
        <f t="shared" ref="M19:P19" si="1">SUM(M12:M18)</f>
        <v>653.70000000000005</v>
      </c>
      <c r="N19" s="130">
        <f t="shared" si="1"/>
        <v>0</v>
      </c>
      <c r="O19" s="130">
        <f t="shared" si="1"/>
        <v>987</v>
      </c>
      <c r="P19" s="130">
        <f t="shared" si="1"/>
        <v>1028</v>
      </c>
      <c r="Q19" s="145"/>
      <c r="R19" s="149"/>
      <c r="S19" s="150"/>
      <c r="T19" s="149"/>
    </row>
    <row r="20" spans="1:20" ht="32.450000000000003" customHeight="1" thickBot="1">
      <c r="A20" s="270" t="s">
        <v>11</v>
      </c>
      <c r="B20" s="254" t="s">
        <v>11</v>
      </c>
      <c r="C20" s="3074" t="s">
        <v>53</v>
      </c>
      <c r="D20" s="4779"/>
      <c r="E20" s="4780"/>
      <c r="F20" s="4781"/>
      <c r="G20" s="3276" t="s">
        <v>402</v>
      </c>
      <c r="H20" s="3078" t="s">
        <v>436</v>
      </c>
      <c r="I20" s="3080" t="s">
        <v>229</v>
      </c>
      <c r="J20" s="92" t="s">
        <v>64</v>
      </c>
      <c r="K20" s="132">
        <f>L20+N20</f>
        <v>0</v>
      </c>
      <c r="L20" s="133">
        <v>0</v>
      </c>
      <c r="M20" s="288"/>
      <c r="N20" s="281">
        <v>0</v>
      </c>
      <c r="O20" s="134">
        <v>0</v>
      </c>
      <c r="P20" s="282">
        <v>0</v>
      </c>
      <c r="Q20" s="216" t="s">
        <v>403</v>
      </c>
      <c r="R20" s="217">
        <v>1</v>
      </c>
      <c r="S20" s="218">
        <v>1</v>
      </c>
      <c r="T20" s="217">
        <v>1</v>
      </c>
    </row>
    <row r="21" spans="1:20" ht="39.6" customHeight="1" thickBot="1">
      <c r="A21" s="271"/>
      <c r="B21" s="248"/>
      <c r="C21" s="3085"/>
      <c r="D21" s="4782"/>
      <c r="E21" s="4783"/>
      <c r="F21" s="4784"/>
      <c r="G21" s="3277"/>
      <c r="H21" s="3087"/>
      <c r="I21" s="3088"/>
      <c r="J21" s="69" t="s">
        <v>36</v>
      </c>
      <c r="K21" s="166">
        <f>L21+N21</f>
        <v>0</v>
      </c>
      <c r="L21" s="142">
        <v>0</v>
      </c>
      <c r="M21" s="289"/>
      <c r="N21" s="284">
        <v>0</v>
      </c>
      <c r="O21" s="143">
        <v>10</v>
      </c>
      <c r="P21" s="285">
        <v>10</v>
      </c>
      <c r="Q21" s="290" t="s">
        <v>425</v>
      </c>
      <c r="R21" s="111">
        <v>4000</v>
      </c>
      <c r="S21" s="111">
        <v>4000</v>
      </c>
      <c r="T21" s="110">
        <v>4000</v>
      </c>
    </row>
    <row r="22" spans="1:20" ht="36.75" thickBot="1">
      <c r="A22" s="271"/>
      <c r="B22" s="248"/>
      <c r="C22" s="3085"/>
      <c r="D22" s="4782"/>
      <c r="E22" s="4783"/>
      <c r="F22" s="4784"/>
      <c r="G22" s="3277"/>
      <c r="H22" s="3087"/>
      <c r="I22" s="3088"/>
      <c r="J22" s="69" t="s">
        <v>152</v>
      </c>
      <c r="K22" s="138">
        <f>L22+N22</f>
        <v>0</v>
      </c>
      <c r="L22" s="139">
        <v>0</v>
      </c>
      <c r="M22" s="291"/>
      <c r="N22" s="140">
        <v>0</v>
      </c>
      <c r="O22" s="286">
        <v>0</v>
      </c>
      <c r="P22" s="287">
        <v>0</v>
      </c>
      <c r="Q22" s="258" t="s">
        <v>427</v>
      </c>
      <c r="R22" s="111">
        <v>4000</v>
      </c>
      <c r="S22" s="111">
        <v>4000</v>
      </c>
      <c r="T22" s="110">
        <v>4000</v>
      </c>
    </row>
    <row r="23" spans="1:20" ht="36.75" thickBot="1">
      <c r="A23" s="271"/>
      <c r="B23" s="248"/>
      <c r="C23" s="3085"/>
      <c r="D23" s="4782"/>
      <c r="E23" s="4783"/>
      <c r="F23" s="4784"/>
      <c r="G23" s="3277"/>
      <c r="H23" s="3087"/>
      <c r="I23" s="3088"/>
      <c r="J23" s="69" t="s">
        <v>63</v>
      </c>
      <c r="K23" s="138">
        <f>L23+N23</f>
        <v>0</v>
      </c>
      <c r="L23" s="139">
        <v>0</v>
      </c>
      <c r="M23" s="291"/>
      <c r="N23" s="140">
        <v>0</v>
      </c>
      <c r="O23" s="286">
        <v>0</v>
      </c>
      <c r="P23" s="287">
        <v>0</v>
      </c>
      <c r="Q23" s="256" t="s">
        <v>426</v>
      </c>
      <c r="R23" s="243">
        <v>4000</v>
      </c>
      <c r="S23" s="243">
        <v>4000</v>
      </c>
      <c r="T23" s="120">
        <v>4000</v>
      </c>
    </row>
    <row r="24" spans="1:20" ht="24" customHeight="1" thickBot="1">
      <c r="A24" s="271"/>
      <c r="B24" s="248"/>
      <c r="C24" s="3085"/>
      <c r="D24" s="4782"/>
      <c r="E24" s="4783"/>
      <c r="F24" s="4784"/>
      <c r="G24" s="3277"/>
      <c r="H24" s="3087"/>
      <c r="I24" s="3088"/>
      <c r="J24" s="69" t="s">
        <v>222</v>
      </c>
      <c r="K24" s="138">
        <f>L24+N24</f>
        <v>28.97</v>
      </c>
      <c r="L24" s="139">
        <v>28.97</v>
      </c>
      <c r="M24" s="129"/>
      <c r="N24" s="140">
        <v>0</v>
      </c>
      <c r="O24" s="286">
        <v>26</v>
      </c>
      <c r="P24" s="287">
        <v>26</v>
      </c>
      <c r="Q24" s="256" t="s">
        <v>404</v>
      </c>
      <c r="R24" s="243" t="s">
        <v>41</v>
      </c>
      <c r="S24" s="243" t="s">
        <v>41</v>
      </c>
      <c r="T24" s="120" t="s">
        <v>41</v>
      </c>
    </row>
    <row r="25" spans="1:20" ht="13.5" thickBot="1">
      <c r="A25" s="271"/>
      <c r="B25" s="248"/>
      <c r="C25" s="3085"/>
      <c r="D25" s="4782"/>
      <c r="E25" s="4783"/>
      <c r="F25" s="4784"/>
      <c r="G25" s="3277"/>
      <c r="H25" s="3087"/>
      <c r="I25" s="3088"/>
      <c r="J25" s="27"/>
      <c r="K25" s="292"/>
      <c r="L25" s="235"/>
      <c r="M25" s="292"/>
      <c r="N25" s="320"/>
      <c r="O25" s="322"/>
      <c r="P25" s="321"/>
      <c r="Q25" s="113" t="s">
        <v>405</v>
      </c>
      <c r="R25" s="243" t="s">
        <v>41</v>
      </c>
      <c r="S25" s="243" t="s">
        <v>41</v>
      </c>
      <c r="T25" s="120" t="s">
        <v>41</v>
      </c>
    </row>
    <row r="26" spans="1:20" ht="13.5" thickBot="1">
      <c r="A26" s="211"/>
      <c r="B26" s="255"/>
      <c r="C26" s="4777"/>
      <c r="D26" s="4785"/>
      <c r="E26" s="4786"/>
      <c r="F26" s="4787"/>
      <c r="G26" s="3278"/>
      <c r="H26" s="3079"/>
      <c r="I26" s="3079"/>
      <c r="J26" s="39" t="s">
        <v>12</v>
      </c>
      <c r="K26" s="130">
        <f t="shared" ref="K26:P26" si="2">SUM(K20:K24)</f>
        <v>28.97</v>
      </c>
      <c r="L26" s="130">
        <f t="shared" si="2"/>
        <v>28.97</v>
      </c>
      <c r="M26" s="130">
        <f t="shared" si="2"/>
        <v>0</v>
      </c>
      <c r="N26" s="293">
        <f t="shared" si="2"/>
        <v>0</v>
      </c>
      <c r="O26" s="135">
        <f t="shared" si="2"/>
        <v>36</v>
      </c>
      <c r="P26" s="294">
        <f t="shared" si="2"/>
        <v>36</v>
      </c>
      <c r="Q26" s="113"/>
      <c r="R26" s="243"/>
      <c r="S26" s="243"/>
      <c r="T26" s="120"/>
    </row>
    <row r="27" spans="1:20" ht="12.6" customHeight="1" thickBot="1">
      <c r="A27" s="271" t="s">
        <v>11</v>
      </c>
      <c r="B27" s="248" t="s">
        <v>11</v>
      </c>
      <c r="C27" s="3085" t="s">
        <v>37</v>
      </c>
      <c r="D27" s="4779"/>
      <c r="E27" s="4780"/>
      <c r="F27" s="4781"/>
      <c r="G27" s="3276" t="s">
        <v>179</v>
      </c>
      <c r="H27" s="4788" t="s">
        <v>40</v>
      </c>
      <c r="I27" s="3259" t="s">
        <v>229</v>
      </c>
      <c r="J27" s="92" t="s">
        <v>64</v>
      </c>
      <c r="K27" s="132">
        <f>L27+N27</f>
        <v>9.1999999999999993</v>
      </c>
      <c r="L27" s="133">
        <v>9.1999999999999993</v>
      </c>
      <c r="M27" s="280">
        <v>8.4</v>
      </c>
      <c r="N27" s="281">
        <v>0</v>
      </c>
      <c r="O27" s="134">
        <v>9.5</v>
      </c>
      <c r="P27" s="282">
        <v>10</v>
      </c>
      <c r="Q27" s="3144" t="s">
        <v>180</v>
      </c>
      <c r="R27" s="245">
        <v>270</v>
      </c>
      <c r="S27" s="245">
        <v>280</v>
      </c>
      <c r="T27" s="246">
        <v>300</v>
      </c>
    </row>
    <row r="28" spans="1:20" ht="12" customHeight="1" thickBot="1">
      <c r="A28" s="271"/>
      <c r="B28" s="248"/>
      <c r="C28" s="3085"/>
      <c r="D28" s="4782"/>
      <c r="E28" s="4783"/>
      <c r="F28" s="4784"/>
      <c r="G28" s="3277"/>
      <c r="H28" s="3087"/>
      <c r="I28" s="3088"/>
      <c r="J28" s="69" t="s">
        <v>36</v>
      </c>
      <c r="K28" s="166">
        <f>L28+N28</f>
        <v>0</v>
      </c>
      <c r="L28" s="142">
        <v>0</v>
      </c>
      <c r="M28" s="289"/>
      <c r="N28" s="284">
        <v>0</v>
      </c>
      <c r="O28" s="143">
        <v>0</v>
      </c>
      <c r="P28" s="285">
        <v>0</v>
      </c>
      <c r="Q28" s="3148"/>
      <c r="R28" s="111"/>
      <c r="S28" s="111"/>
      <c r="T28" s="110"/>
    </row>
    <row r="29" spans="1:20" ht="10.9" customHeight="1" thickBot="1">
      <c r="A29" s="271"/>
      <c r="B29" s="248"/>
      <c r="C29" s="3085"/>
      <c r="D29" s="4782"/>
      <c r="E29" s="4783"/>
      <c r="F29" s="4784"/>
      <c r="G29" s="3277"/>
      <c r="H29" s="3087"/>
      <c r="I29" s="3088"/>
      <c r="J29" s="69" t="s">
        <v>152</v>
      </c>
      <c r="K29" s="138">
        <f>L29+N29</f>
        <v>0</v>
      </c>
      <c r="L29" s="139">
        <v>0</v>
      </c>
      <c r="M29" s="291"/>
      <c r="N29" s="140">
        <v>0</v>
      </c>
      <c r="O29" s="286">
        <v>0</v>
      </c>
      <c r="P29" s="287">
        <v>0</v>
      </c>
      <c r="Q29" s="117"/>
      <c r="R29" s="111"/>
      <c r="S29" s="111"/>
      <c r="T29" s="110"/>
    </row>
    <row r="30" spans="1:20" ht="13.5" thickBot="1">
      <c r="A30" s="271"/>
      <c r="B30" s="248"/>
      <c r="C30" s="3085"/>
      <c r="D30" s="4782"/>
      <c r="E30" s="4783"/>
      <c r="F30" s="4784"/>
      <c r="G30" s="3277"/>
      <c r="H30" s="3087"/>
      <c r="I30" s="3088"/>
      <c r="J30" s="69" t="s">
        <v>63</v>
      </c>
      <c r="K30" s="138">
        <f>L30+N30</f>
        <v>0</v>
      </c>
      <c r="L30" s="139">
        <v>0</v>
      </c>
      <c r="M30" s="291"/>
      <c r="N30" s="140">
        <v>0</v>
      </c>
      <c r="O30" s="286">
        <v>0</v>
      </c>
      <c r="P30" s="287">
        <v>0</v>
      </c>
      <c r="Q30" s="117"/>
      <c r="R30" s="111"/>
      <c r="S30" s="111"/>
      <c r="T30" s="110"/>
    </row>
    <row r="31" spans="1:20" ht="9.6" customHeight="1" thickBot="1">
      <c r="A31" s="271"/>
      <c r="B31" s="248"/>
      <c r="C31" s="3085"/>
      <c r="D31" s="4782"/>
      <c r="E31" s="4783"/>
      <c r="F31" s="4784"/>
      <c r="G31" s="3277"/>
      <c r="H31" s="3087"/>
      <c r="I31" s="3088"/>
      <c r="J31" s="27" t="s">
        <v>222</v>
      </c>
      <c r="K31" s="166">
        <f>L31+N31</f>
        <v>0</v>
      </c>
      <c r="L31" s="142">
        <v>0</v>
      </c>
      <c r="M31" s="283">
        <v>0</v>
      </c>
      <c r="N31" s="284">
        <v>0</v>
      </c>
      <c r="O31" s="143">
        <v>0</v>
      </c>
      <c r="P31" s="285">
        <v>0</v>
      </c>
      <c r="Q31" s="113"/>
      <c r="R31" s="243"/>
      <c r="S31" s="243"/>
      <c r="T31" s="120"/>
    </row>
    <row r="32" spans="1:20" ht="13.5" thickBot="1">
      <c r="A32" s="271"/>
      <c r="B32" s="248"/>
      <c r="C32" s="4777"/>
      <c r="D32" s="4785"/>
      <c r="E32" s="4786"/>
      <c r="F32" s="4787"/>
      <c r="G32" s="3278"/>
      <c r="H32" s="3079"/>
      <c r="I32" s="3079"/>
      <c r="J32" s="39" t="s">
        <v>12</v>
      </c>
      <c r="K32" s="130">
        <f t="shared" ref="K32:P32" si="3">SUM(K27:K30)</f>
        <v>9.1999999999999993</v>
      </c>
      <c r="L32" s="130">
        <f t="shared" si="3"/>
        <v>9.1999999999999993</v>
      </c>
      <c r="M32" s="130">
        <f t="shared" si="3"/>
        <v>8.4</v>
      </c>
      <c r="N32" s="293">
        <f t="shared" si="3"/>
        <v>0</v>
      </c>
      <c r="O32" s="135">
        <f t="shared" si="3"/>
        <v>9.5</v>
      </c>
      <c r="P32" s="294">
        <f t="shared" si="3"/>
        <v>10</v>
      </c>
      <c r="Q32" s="113"/>
      <c r="R32" s="114"/>
      <c r="S32" s="114"/>
      <c r="T32" s="115"/>
    </row>
    <row r="33" spans="1:20" ht="24.75" thickBot="1">
      <c r="A33" s="4428" t="s">
        <v>11</v>
      </c>
      <c r="B33" s="3707" t="s">
        <v>11</v>
      </c>
      <c r="C33" s="3074" t="s">
        <v>54</v>
      </c>
      <c r="D33" s="3228"/>
      <c r="E33" s="3229"/>
      <c r="F33" s="3230"/>
      <c r="G33" s="3076" t="s">
        <v>406</v>
      </c>
      <c r="H33" s="3795" t="s">
        <v>40</v>
      </c>
      <c r="I33" s="3726" t="s">
        <v>229</v>
      </c>
      <c r="J33" s="296" t="s">
        <v>52</v>
      </c>
      <c r="K33" s="567">
        <f>L33+N33</f>
        <v>593.29999999999995</v>
      </c>
      <c r="L33" s="568">
        <v>585</v>
      </c>
      <c r="M33" s="280">
        <v>17.3</v>
      </c>
      <c r="N33" s="281">
        <v>8.3000000000000007</v>
      </c>
      <c r="O33" s="134">
        <v>130</v>
      </c>
      <c r="P33" s="282">
        <v>140</v>
      </c>
      <c r="Q33" s="258" t="s">
        <v>408</v>
      </c>
      <c r="R33" s="111">
        <v>1</v>
      </c>
      <c r="S33" s="111">
        <v>1</v>
      </c>
      <c r="T33" s="110">
        <v>1</v>
      </c>
    </row>
    <row r="34" spans="1:20" ht="24.75" thickBot="1">
      <c r="A34" s="4432"/>
      <c r="B34" s="3084"/>
      <c r="C34" s="3085"/>
      <c r="D34" s="3231"/>
      <c r="E34" s="4778"/>
      <c r="F34" s="3233"/>
      <c r="G34" s="3086"/>
      <c r="H34" s="3087"/>
      <c r="I34" s="3088"/>
      <c r="J34" s="69" t="s">
        <v>36</v>
      </c>
      <c r="K34" s="166">
        <f>L34+N34</f>
        <v>150</v>
      </c>
      <c r="L34" s="142">
        <v>150</v>
      </c>
      <c r="M34" s="289"/>
      <c r="N34" s="284">
        <v>0</v>
      </c>
      <c r="O34" s="143">
        <v>157</v>
      </c>
      <c r="P34" s="285">
        <v>160</v>
      </c>
      <c r="Q34" s="119" t="s">
        <v>407</v>
      </c>
      <c r="R34" s="111">
        <v>25</v>
      </c>
      <c r="S34" s="111">
        <v>25</v>
      </c>
      <c r="T34" s="110">
        <v>25</v>
      </c>
    </row>
    <row r="35" spans="1:20" ht="24.75" thickBot="1">
      <c r="A35" s="4432"/>
      <c r="B35" s="3084"/>
      <c r="C35" s="3085"/>
      <c r="D35" s="3231"/>
      <c r="E35" s="4778"/>
      <c r="F35" s="3233"/>
      <c r="G35" s="3086"/>
      <c r="H35" s="3087"/>
      <c r="I35" s="3088"/>
      <c r="J35" s="69" t="s">
        <v>152</v>
      </c>
      <c r="K35" s="138">
        <f>L35+N35</f>
        <v>0</v>
      </c>
      <c r="L35" s="139">
        <v>0</v>
      </c>
      <c r="M35" s="291"/>
      <c r="N35" s="140">
        <v>0</v>
      </c>
      <c r="O35" s="286">
        <v>0</v>
      </c>
      <c r="P35" s="287">
        <v>0</v>
      </c>
      <c r="Q35" s="295" t="s">
        <v>424</v>
      </c>
      <c r="R35" s="111">
        <v>100</v>
      </c>
      <c r="S35" s="111">
        <v>100</v>
      </c>
      <c r="T35" s="110">
        <v>100</v>
      </c>
    </row>
    <row r="36" spans="1:20" ht="13.5" thickBot="1">
      <c r="A36" s="4432"/>
      <c r="B36" s="3084"/>
      <c r="C36" s="3085"/>
      <c r="D36" s="3231"/>
      <c r="E36" s="4778"/>
      <c r="F36" s="3233"/>
      <c r="G36" s="3086"/>
      <c r="H36" s="3087"/>
      <c r="I36" s="3088"/>
      <c r="J36" s="27" t="s">
        <v>222</v>
      </c>
      <c r="K36" s="138">
        <f>L36+N36</f>
        <v>17.600000000000001</v>
      </c>
      <c r="L36" s="142">
        <v>17.600000000000001</v>
      </c>
      <c r="M36" s="289"/>
      <c r="N36" s="284">
        <v>0</v>
      </c>
      <c r="O36" s="143">
        <v>0</v>
      </c>
      <c r="P36" s="285">
        <v>0</v>
      </c>
      <c r="Q36" s="117"/>
      <c r="R36" s="111"/>
      <c r="S36" s="111"/>
      <c r="T36" s="110"/>
    </row>
    <row r="37" spans="1:20" ht="13.5" thickBot="1">
      <c r="A37" s="4429"/>
      <c r="B37" s="3708"/>
      <c r="C37" s="4795"/>
      <c r="D37" s="3234"/>
      <c r="E37" s="3235"/>
      <c r="F37" s="3236"/>
      <c r="G37" s="3077"/>
      <c r="H37" s="4342"/>
      <c r="I37" s="3727"/>
      <c r="J37" s="39" t="s">
        <v>12</v>
      </c>
      <c r="K37" s="130">
        <f t="shared" ref="K37:P37" si="4">SUM(K33:K36)</f>
        <v>760.9</v>
      </c>
      <c r="L37" s="130">
        <f>SUM(L33:L36)</f>
        <v>752.6</v>
      </c>
      <c r="M37" s="130">
        <f t="shared" si="4"/>
        <v>17.3</v>
      </c>
      <c r="N37" s="293">
        <f t="shared" si="4"/>
        <v>8.3000000000000007</v>
      </c>
      <c r="O37" s="135">
        <f t="shared" si="4"/>
        <v>287</v>
      </c>
      <c r="P37" s="294">
        <f t="shared" si="4"/>
        <v>300</v>
      </c>
      <c r="Q37" s="113"/>
      <c r="R37" s="114"/>
      <c r="S37" s="114"/>
      <c r="T37" s="115"/>
    </row>
    <row r="38" spans="1:20" ht="13.5" thickBot="1">
      <c r="A38" s="37"/>
      <c r="B38" s="35"/>
      <c r="C38" s="118"/>
      <c r="D38" s="118"/>
      <c r="E38" s="118"/>
      <c r="F38" s="3665" t="s">
        <v>14</v>
      </c>
      <c r="G38" s="3587"/>
      <c r="H38" s="3587"/>
      <c r="I38" s="3587"/>
      <c r="J38" s="3666"/>
      <c r="K38" s="137">
        <f t="shared" ref="K38:P38" si="5">+K37+K32+K26+K19</f>
        <v>1735.13</v>
      </c>
      <c r="L38" s="137">
        <f t="shared" si="5"/>
        <v>1726.8300000000002</v>
      </c>
      <c r="M38" s="137">
        <f t="shared" si="5"/>
        <v>679.40000000000009</v>
      </c>
      <c r="N38" s="137">
        <f t="shared" si="5"/>
        <v>8.3000000000000007</v>
      </c>
      <c r="O38" s="137">
        <f t="shared" si="5"/>
        <v>1319.5</v>
      </c>
      <c r="P38" s="137">
        <f t="shared" si="5"/>
        <v>1374</v>
      </c>
      <c r="Q38" s="152"/>
      <c r="R38" s="36"/>
      <c r="S38" s="36"/>
      <c r="T38" s="153"/>
    </row>
    <row r="39" spans="1:20" ht="13.5" thickBot="1">
      <c r="A39" s="154"/>
      <c r="B39" s="4796" t="s">
        <v>246</v>
      </c>
      <c r="C39" s="3429"/>
      <c r="D39" s="3429"/>
      <c r="E39" s="3429"/>
      <c r="F39" s="3429"/>
      <c r="G39" s="3429"/>
      <c r="H39" s="3429"/>
      <c r="I39" s="3429"/>
      <c r="J39" s="3429"/>
      <c r="K39" s="323">
        <f t="shared" ref="K39:P39" si="6">+K36+K24+K16</f>
        <v>48.53</v>
      </c>
      <c r="L39" s="323">
        <f t="shared" si="6"/>
        <v>48.53</v>
      </c>
      <c r="M39" s="220">
        <f t="shared" si="6"/>
        <v>0</v>
      </c>
      <c r="N39" s="220">
        <f t="shared" si="6"/>
        <v>0</v>
      </c>
      <c r="O39" s="220">
        <f t="shared" si="6"/>
        <v>26</v>
      </c>
      <c r="P39" s="220">
        <f t="shared" si="6"/>
        <v>26</v>
      </c>
      <c r="Q39" s="169"/>
      <c r="R39" s="167"/>
      <c r="S39" s="167"/>
      <c r="T39" s="168"/>
    </row>
    <row r="40" spans="1:20" ht="13.5" thickBot="1">
      <c r="A40" s="154"/>
      <c r="B40" s="4796" t="s">
        <v>245</v>
      </c>
      <c r="C40" s="3429"/>
      <c r="D40" s="3429"/>
      <c r="E40" s="3429"/>
      <c r="F40" s="3429"/>
      <c r="G40" s="3429"/>
      <c r="H40" s="3429"/>
      <c r="I40" s="3429"/>
      <c r="J40" s="3429"/>
      <c r="K40" s="171">
        <f t="shared" ref="K40:P40" si="7">+K38-K39</f>
        <v>1686.6000000000001</v>
      </c>
      <c r="L40" s="171">
        <f>+L38-L39</f>
        <v>1678.3000000000002</v>
      </c>
      <c r="M40" s="171">
        <f>+M38-M39</f>
        <v>679.40000000000009</v>
      </c>
      <c r="N40" s="171">
        <f t="shared" si="7"/>
        <v>8.3000000000000007</v>
      </c>
      <c r="O40" s="171">
        <f t="shared" si="7"/>
        <v>1293.5</v>
      </c>
      <c r="P40" s="171">
        <f t="shared" si="7"/>
        <v>1348</v>
      </c>
      <c r="Q40" s="4789"/>
      <c r="R40" s="4790"/>
      <c r="S40" s="4790"/>
      <c r="T40" s="4791"/>
    </row>
    <row r="41" spans="1:20" ht="13.5" thickBot="1">
      <c r="A41" s="10"/>
      <c r="B41" s="3909" t="s">
        <v>15</v>
      </c>
      <c r="C41" s="3575"/>
      <c r="D41" s="3575"/>
      <c r="E41" s="3575"/>
      <c r="F41" s="3575"/>
      <c r="G41" s="3575"/>
      <c r="H41" s="3575"/>
      <c r="I41" s="3575"/>
      <c r="J41" s="3575"/>
      <c r="K41" s="485">
        <f t="shared" ref="K41:P41" si="8">+K38</f>
        <v>1735.13</v>
      </c>
      <c r="L41" s="485">
        <f>+L38</f>
        <v>1726.8300000000002</v>
      </c>
      <c r="M41" s="485">
        <f>+M38</f>
        <v>679.40000000000009</v>
      </c>
      <c r="N41" s="170">
        <f t="shared" si="8"/>
        <v>8.3000000000000007</v>
      </c>
      <c r="O41" s="170">
        <f t="shared" si="8"/>
        <v>1319.5</v>
      </c>
      <c r="P41" s="170">
        <f t="shared" si="8"/>
        <v>1374</v>
      </c>
      <c r="Q41" s="4792"/>
      <c r="R41" s="4793"/>
      <c r="S41" s="4793"/>
      <c r="T41" s="4794"/>
    </row>
    <row r="42" spans="1:20">
      <c r="A42" s="75"/>
      <c r="B42" s="104"/>
      <c r="C42" s="104"/>
      <c r="D42" s="104"/>
      <c r="E42" s="104"/>
      <c r="F42" s="104"/>
      <c r="G42" s="104"/>
      <c r="H42" s="104"/>
      <c r="I42" s="38"/>
      <c r="J42" s="38"/>
      <c r="K42" s="38"/>
      <c r="L42" s="38"/>
      <c r="M42" s="38"/>
      <c r="N42" s="38"/>
      <c r="O42" s="38"/>
      <c r="P42" s="38"/>
      <c r="Q42" s="91"/>
      <c r="R42" s="91"/>
      <c r="S42" s="91"/>
      <c r="T42" s="91"/>
    </row>
    <row r="43" spans="1:20">
      <c r="A43" s="75"/>
      <c r="B43" s="104"/>
      <c r="C43" s="104"/>
      <c r="D43" s="104"/>
      <c r="E43" s="104"/>
      <c r="F43" s="104"/>
      <c r="G43" s="104"/>
      <c r="H43" s="104"/>
      <c r="I43" s="244"/>
      <c r="J43" s="244"/>
      <c r="K43" s="244"/>
      <c r="L43" s="244"/>
      <c r="M43" s="244"/>
      <c r="N43" s="244"/>
      <c r="O43" s="244"/>
      <c r="P43" s="244"/>
      <c r="Q43" s="91"/>
      <c r="R43" s="91"/>
      <c r="S43" s="91"/>
      <c r="T43" s="91"/>
    </row>
    <row r="44" spans="1:20" s="29" customFormat="1" ht="15.75">
      <c r="A44" s="75"/>
      <c r="B44" s="104"/>
      <c r="C44" s="104"/>
      <c r="D44" s="104"/>
      <c r="E44" s="104"/>
      <c r="F44" s="104"/>
      <c r="G44" s="104"/>
      <c r="H44" s="104"/>
      <c r="I44" s="252"/>
      <c r="J44" s="252"/>
      <c r="K44" s="252"/>
      <c r="L44" s="252"/>
      <c r="M44" s="252"/>
      <c r="N44" s="252"/>
      <c r="O44" s="252"/>
      <c r="P44" s="252"/>
      <c r="Q44" s="91"/>
      <c r="R44" s="91"/>
      <c r="S44" s="91"/>
      <c r="T44" s="91"/>
    </row>
    <row r="45" spans="1:20" s="29" customFormat="1" ht="15.75">
      <c r="A45" s="75"/>
      <c r="B45" s="104"/>
      <c r="C45" s="104"/>
      <c r="D45" s="104"/>
      <c r="E45" s="104"/>
      <c r="F45" s="104"/>
      <c r="G45" s="104"/>
      <c r="H45" s="104"/>
      <c r="I45" s="252"/>
      <c r="J45" s="252"/>
      <c r="K45" s="252"/>
      <c r="L45" s="252"/>
      <c r="M45" s="252"/>
      <c r="N45" s="252"/>
      <c r="O45" s="252"/>
      <c r="P45" s="252"/>
      <c r="Q45" s="91"/>
      <c r="R45" s="91"/>
      <c r="S45" s="91"/>
      <c r="T45" s="91"/>
    </row>
    <row r="46" spans="1:20" s="29" customFormat="1" ht="16.149999999999999" customHeight="1" thickBot="1">
      <c r="A46" s="75"/>
      <c r="B46" s="104"/>
      <c r="C46" s="104"/>
      <c r="D46" s="104"/>
      <c r="E46" s="104"/>
      <c r="F46" s="104"/>
      <c r="G46" s="104"/>
      <c r="H46" s="104"/>
      <c r="I46" s="4247" t="s">
        <v>16</v>
      </c>
      <c r="J46" s="4247"/>
      <c r="K46" s="4247"/>
      <c r="L46" s="4247"/>
      <c r="M46" s="4247"/>
      <c r="N46" s="4247"/>
      <c r="O46" s="273"/>
      <c r="P46" s="273"/>
      <c r="Q46" s="91"/>
      <c r="R46" s="91"/>
      <c r="S46" s="91"/>
      <c r="T46" s="91"/>
    </row>
    <row r="47" spans="1:20" ht="46.9" customHeight="1" thickBot="1">
      <c r="A47" s="30"/>
      <c r="B47" s="30"/>
      <c r="C47" s="30"/>
      <c r="D47" s="30"/>
      <c r="E47" s="30"/>
      <c r="F47" s="3175" t="s">
        <v>17</v>
      </c>
      <c r="G47" s="3176"/>
      <c r="H47" s="3176"/>
      <c r="I47" s="3176"/>
      <c r="J47" s="3177"/>
      <c r="K47" s="3178" t="s">
        <v>215</v>
      </c>
      <c r="L47" s="3179"/>
      <c r="M47" s="3179"/>
      <c r="N47" s="3180"/>
      <c r="O47" s="30"/>
      <c r="P47" s="30"/>
      <c r="Q47" s="90"/>
      <c r="R47" s="90"/>
      <c r="S47" s="90"/>
      <c r="T47" s="90"/>
    </row>
    <row r="48" spans="1:20" ht="13.5" thickBot="1">
      <c r="A48" s="30"/>
      <c r="B48" s="30"/>
      <c r="C48" s="30"/>
      <c r="D48" s="30"/>
      <c r="E48" s="30"/>
      <c r="F48" s="3910" t="s">
        <v>18</v>
      </c>
      <c r="G48" s="3911"/>
      <c r="H48" s="3911"/>
      <c r="I48" s="3911"/>
      <c r="J48" s="3912"/>
      <c r="K48" s="4818">
        <f>K49+K50+K51+K52+K53+K54+K55</f>
        <v>1735.1299999999999</v>
      </c>
      <c r="L48" s="4819"/>
      <c r="M48" s="4819"/>
      <c r="N48" s="4820"/>
      <c r="O48" s="30"/>
      <c r="P48" s="30"/>
      <c r="Q48" s="90"/>
      <c r="R48" s="90"/>
      <c r="S48" s="90"/>
      <c r="T48" s="90"/>
    </row>
    <row r="49" spans="1:20">
      <c r="A49" s="30"/>
      <c r="B49" s="30"/>
      <c r="C49" s="30"/>
      <c r="D49" s="30"/>
      <c r="E49" s="30"/>
      <c r="F49" s="3222" t="s">
        <v>57</v>
      </c>
      <c r="G49" s="3223"/>
      <c r="H49" s="3223"/>
      <c r="I49" s="3223"/>
      <c r="J49" s="3224"/>
      <c r="K49" s="4821">
        <v>221</v>
      </c>
      <c r="L49" s="4822"/>
      <c r="M49" s="4822"/>
      <c r="N49" s="4823"/>
      <c r="O49" s="30"/>
      <c r="P49" s="30"/>
      <c r="Q49" s="90"/>
      <c r="R49" s="90"/>
      <c r="S49" s="90"/>
      <c r="T49" s="90"/>
    </row>
    <row r="50" spans="1:20">
      <c r="A50" s="30"/>
      <c r="B50" s="30"/>
      <c r="C50" s="30"/>
      <c r="D50" s="30"/>
      <c r="E50" s="30"/>
      <c r="F50" s="3213" t="s">
        <v>58</v>
      </c>
      <c r="G50" s="3214"/>
      <c r="H50" s="3214"/>
      <c r="I50" s="3214"/>
      <c r="J50" s="3215"/>
      <c r="K50" s="4816"/>
      <c r="L50" s="4814"/>
      <c r="M50" s="4814"/>
      <c r="N50" s="4815"/>
      <c r="O50" s="30"/>
      <c r="P50" s="30"/>
      <c r="Q50" s="90"/>
      <c r="R50" s="90"/>
      <c r="S50" s="90"/>
      <c r="T50" s="90"/>
    </row>
    <row r="51" spans="1:20">
      <c r="A51" s="30"/>
      <c r="B51" s="30"/>
      <c r="C51" s="30"/>
      <c r="D51" s="30"/>
      <c r="E51" s="30"/>
      <c r="F51" s="3159" t="s">
        <v>410</v>
      </c>
      <c r="G51" s="4812"/>
      <c r="H51" s="4812"/>
      <c r="I51" s="4812"/>
      <c r="J51" s="4817"/>
      <c r="K51" s="4816">
        <v>0.8</v>
      </c>
      <c r="L51" s="4814"/>
      <c r="M51" s="4814"/>
      <c r="N51" s="4815"/>
      <c r="O51" s="30"/>
      <c r="P51" s="30"/>
      <c r="Q51" s="90"/>
      <c r="R51" s="90"/>
      <c r="S51" s="90"/>
      <c r="T51" s="90"/>
    </row>
    <row r="52" spans="1:20" ht="24" customHeight="1">
      <c r="A52" s="30"/>
      <c r="B52" s="30"/>
      <c r="C52" s="30"/>
      <c r="D52" s="30"/>
      <c r="E52" s="30"/>
      <c r="F52" s="3159" t="s">
        <v>65</v>
      </c>
      <c r="G52" s="4812"/>
      <c r="H52" s="4812"/>
      <c r="I52" s="4812"/>
      <c r="J52" s="4817"/>
      <c r="K52" s="4816">
        <v>824.4</v>
      </c>
      <c r="L52" s="4814"/>
      <c r="M52" s="4814"/>
      <c r="N52" s="4815"/>
      <c r="O52" s="30"/>
      <c r="P52" s="30"/>
      <c r="Q52" s="90"/>
      <c r="R52" s="90"/>
      <c r="S52" s="90"/>
      <c r="T52" s="90"/>
    </row>
    <row r="53" spans="1:20">
      <c r="A53" s="30"/>
      <c r="B53" s="30"/>
      <c r="C53" s="30"/>
      <c r="D53" s="30"/>
      <c r="E53" s="30"/>
      <c r="F53" s="3213" t="s">
        <v>66</v>
      </c>
      <c r="G53" s="4799"/>
      <c r="H53" s="4799"/>
      <c r="I53" s="4799"/>
      <c r="J53" s="4800"/>
      <c r="K53" s="4801">
        <f>K33+K17</f>
        <v>599.29999999999995</v>
      </c>
      <c r="L53" s="4802"/>
      <c r="M53" s="4802"/>
      <c r="N53" s="4803"/>
      <c r="O53" s="30"/>
      <c r="P53" s="2382"/>
      <c r="Q53" s="90"/>
      <c r="R53" s="90"/>
      <c r="S53" s="90"/>
      <c r="T53" s="90"/>
    </row>
    <row r="54" spans="1:20">
      <c r="A54" s="30"/>
      <c r="B54" s="30"/>
      <c r="C54" s="30"/>
      <c r="D54" s="30"/>
      <c r="E54" s="30"/>
      <c r="F54" s="3213" t="s">
        <v>230</v>
      </c>
      <c r="G54" s="4799"/>
      <c r="H54" s="4799"/>
      <c r="I54" s="4799"/>
      <c r="J54" s="4800"/>
      <c r="K54" s="4804">
        <v>48.53</v>
      </c>
      <c r="L54" s="4805"/>
      <c r="M54" s="4805"/>
      <c r="N54" s="4806"/>
      <c r="O54" s="30"/>
      <c r="P54" s="30"/>
      <c r="Q54" s="90"/>
      <c r="R54" s="90"/>
      <c r="S54" s="90"/>
      <c r="T54" s="90"/>
    </row>
    <row r="55" spans="1:20" s="29" customFormat="1" ht="13.5" thickBot="1">
      <c r="A55" s="30"/>
      <c r="B55" s="30"/>
      <c r="C55" s="30"/>
      <c r="D55" s="30"/>
      <c r="E55" s="30"/>
      <c r="F55" s="3565" t="s">
        <v>60</v>
      </c>
      <c r="G55" s="3387"/>
      <c r="H55" s="3387"/>
      <c r="I55" s="3387"/>
      <c r="J55" s="3388"/>
      <c r="K55" s="4802">
        <v>41.1</v>
      </c>
      <c r="L55" s="4802"/>
      <c r="M55" s="4802"/>
      <c r="N55" s="4803"/>
      <c r="O55" s="30"/>
      <c r="P55" s="30"/>
      <c r="Q55" s="90"/>
      <c r="R55" s="90"/>
      <c r="S55" s="90"/>
      <c r="T55" s="90"/>
    </row>
    <row r="56" spans="1:20" ht="13.5" thickBot="1">
      <c r="A56" s="30"/>
      <c r="B56" s="30"/>
      <c r="C56" s="30"/>
      <c r="D56" s="30"/>
      <c r="E56" s="30"/>
      <c r="F56" s="3551" t="s">
        <v>19</v>
      </c>
      <c r="G56" s="4807"/>
      <c r="H56" s="4807"/>
      <c r="I56" s="4807"/>
      <c r="J56" s="4808"/>
      <c r="K56" s="4809">
        <f>SUM(K57:N57)</f>
        <v>0</v>
      </c>
      <c r="L56" s="4810"/>
      <c r="M56" s="4810"/>
      <c r="N56" s="4811"/>
      <c r="O56" s="30"/>
      <c r="P56" s="30"/>
      <c r="Q56" s="272"/>
      <c r="R56" s="90"/>
      <c r="S56" s="90"/>
      <c r="T56" s="90"/>
    </row>
    <row r="57" spans="1:20" ht="13.5" thickBot="1">
      <c r="A57" s="30"/>
      <c r="B57" s="30"/>
      <c r="C57" s="30"/>
      <c r="D57" s="30"/>
      <c r="E57" s="30"/>
      <c r="F57" s="3159" t="s">
        <v>61</v>
      </c>
      <c r="G57" s="4812"/>
      <c r="H57" s="4812"/>
      <c r="I57" s="4812"/>
      <c r="J57" s="4813"/>
      <c r="K57" s="4814"/>
      <c r="L57" s="4814"/>
      <c r="M57" s="4814"/>
      <c r="N57" s="4815"/>
      <c r="O57" s="30"/>
      <c r="P57" s="30"/>
      <c r="Q57" s="90"/>
      <c r="R57" s="90"/>
      <c r="S57" s="90"/>
      <c r="T57" s="90"/>
    </row>
    <row r="58" spans="1:20" ht="13.5" thickBot="1">
      <c r="A58" s="30"/>
      <c r="B58" s="30"/>
      <c r="C58" s="30"/>
      <c r="D58" s="30"/>
      <c r="E58" s="30"/>
      <c r="F58" s="3557" t="s">
        <v>20</v>
      </c>
      <c r="G58" s="4797"/>
      <c r="H58" s="4797"/>
      <c r="I58" s="4797"/>
      <c r="J58" s="4798"/>
      <c r="K58" s="3384">
        <f>K56+K48</f>
        <v>1735.1299999999999</v>
      </c>
      <c r="L58" s="3384"/>
      <c r="M58" s="3384"/>
      <c r="N58" s="3385"/>
      <c r="O58" s="30"/>
      <c r="P58" s="219"/>
      <c r="Q58" s="90"/>
      <c r="R58" s="90"/>
      <c r="S58" s="90"/>
      <c r="T58" s="90"/>
    </row>
    <row r="59" spans="1:20">
      <c r="B59" s="244"/>
      <c r="C59" s="244"/>
      <c r="D59" s="244"/>
      <c r="E59" s="244"/>
      <c r="F59" s="244"/>
      <c r="G59" s="244"/>
      <c r="H59" s="244"/>
      <c r="I59" s="244"/>
      <c r="J59" s="244"/>
      <c r="K59" s="244"/>
      <c r="L59" s="244"/>
      <c r="M59" s="244"/>
      <c r="N59" s="244"/>
      <c r="O59" s="244"/>
      <c r="P59" s="244"/>
      <c r="Q59" s="244"/>
      <c r="R59" s="244"/>
      <c r="S59" s="244"/>
      <c r="T59" s="244"/>
    </row>
    <row r="60" spans="1:20">
      <c r="B60" s="244"/>
      <c r="C60" s="244"/>
      <c r="D60" s="244"/>
      <c r="E60" s="244"/>
      <c r="F60" s="244"/>
      <c r="G60" s="244"/>
      <c r="H60" s="244"/>
      <c r="I60" s="244"/>
      <c r="J60" s="244"/>
      <c r="K60" s="244"/>
      <c r="L60" s="244"/>
      <c r="M60" s="244"/>
      <c r="N60" s="244"/>
      <c r="O60" s="244"/>
      <c r="P60" s="244"/>
      <c r="Q60" s="244"/>
      <c r="R60" s="244"/>
      <c r="S60" s="244"/>
      <c r="T60" s="244"/>
    </row>
  </sheetData>
  <mergeCells count="79">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 ref="F58:J58"/>
    <mergeCell ref="K58:N58"/>
    <mergeCell ref="F53:J53"/>
    <mergeCell ref="K53:N53"/>
    <mergeCell ref="F54:J54"/>
    <mergeCell ref="K54:N54"/>
    <mergeCell ref="F56:J56"/>
    <mergeCell ref="K56:N56"/>
    <mergeCell ref="F55:J55"/>
    <mergeCell ref="K55:N55"/>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188</v>
      </c>
    </row>
    <row r="16" spans="2:3" ht="13.9" customHeight="1">
      <c r="B16" s="3">
        <v>12</v>
      </c>
      <c r="C16" s="4" t="s">
        <v>189</v>
      </c>
    </row>
    <row r="17" spans="2:3" ht="14.25" customHeight="1">
      <c r="B17" s="3">
        <v>13</v>
      </c>
      <c r="C17" s="4" t="s">
        <v>47</v>
      </c>
    </row>
    <row r="18" spans="2:3" ht="14.25" customHeight="1">
      <c r="B18" s="3">
        <v>14</v>
      </c>
      <c r="C18" s="4" t="s">
        <v>43</v>
      </c>
    </row>
    <row r="19" spans="2:3" ht="14.45" customHeight="1">
      <c r="B19" s="3">
        <v>15</v>
      </c>
      <c r="C19" s="4" t="s">
        <v>187</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5"/>
  <sheetViews>
    <sheetView zoomScaleNormal="100" workbookViewId="0">
      <selection activeCell="C15" sqref="C15:E26"/>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30" ht="45.6" customHeight="1">
      <c r="A1" s="2654"/>
      <c r="B1" s="2654"/>
      <c r="C1" s="2654"/>
      <c r="D1" s="2654"/>
      <c r="E1" s="2654"/>
      <c r="F1" s="2654"/>
      <c r="G1" s="2654"/>
      <c r="H1" s="2654"/>
      <c r="I1" s="2654"/>
      <c r="J1" s="2654"/>
      <c r="K1" s="2654"/>
      <c r="L1" s="2654"/>
      <c r="M1" s="2654"/>
      <c r="N1" s="2654"/>
      <c r="O1" s="2654"/>
      <c r="P1" s="3351" t="s">
        <v>828</v>
      </c>
      <c r="Q1" s="3351"/>
      <c r="R1" s="3351"/>
      <c r="S1" s="3351"/>
      <c r="T1" s="2654"/>
      <c r="U1" s="2654"/>
      <c r="V1" s="2654"/>
      <c r="W1" s="2654"/>
      <c r="X1" s="2654"/>
      <c r="Y1" s="2654"/>
      <c r="Z1" s="1591"/>
      <c r="AA1" s="1591"/>
      <c r="AB1" s="1591"/>
      <c r="AC1" s="1591"/>
      <c r="AD1" s="1591"/>
    </row>
    <row r="2" spans="1:30" ht="15.75">
      <c r="A2" s="30"/>
      <c r="B2" s="30"/>
      <c r="C2" s="30"/>
      <c r="D2" s="30"/>
      <c r="E2" s="30"/>
      <c r="F2" s="30"/>
      <c r="G2" s="73" t="s">
        <v>67</v>
      </c>
      <c r="H2" s="73"/>
      <c r="I2" s="74"/>
      <c r="J2" s="73"/>
      <c r="K2" s="73"/>
      <c r="L2" s="73"/>
      <c r="M2" s="73"/>
      <c r="N2" s="73"/>
      <c r="O2" s="73"/>
      <c r="P2" s="73"/>
      <c r="Q2" s="30"/>
      <c r="R2" s="30"/>
      <c r="S2" s="30"/>
      <c r="T2" s="30"/>
      <c r="U2" s="30"/>
      <c r="V2" s="30"/>
      <c r="W2" s="30"/>
      <c r="X2" s="30"/>
      <c r="Y2" s="30"/>
      <c r="Z2" s="1591"/>
      <c r="AA2" s="1591"/>
      <c r="AB2" s="1591"/>
      <c r="AC2" s="1591"/>
      <c r="AD2" s="1591"/>
    </row>
    <row r="3" spans="1:30" ht="13.9" customHeight="1" thickBot="1">
      <c r="A3" s="9"/>
      <c r="B3" s="9"/>
      <c r="C3" s="9"/>
      <c r="D3" s="9"/>
      <c r="E3" s="9"/>
      <c r="F3" s="3111" t="s">
        <v>33</v>
      </c>
      <c r="G3" s="3111"/>
      <c r="H3" s="3111"/>
      <c r="I3" s="3111"/>
      <c r="J3" s="3111"/>
      <c r="K3" s="3111"/>
      <c r="L3" s="3111"/>
      <c r="M3" s="3111"/>
      <c r="N3" s="3111"/>
      <c r="O3" s="3111"/>
      <c r="P3" s="3111"/>
      <c r="Q3" s="3111"/>
      <c r="R3" s="3111"/>
      <c r="S3" s="3111"/>
      <c r="T3" s="3111"/>
      <c r="U3" s="3111"/>
      <c r="V3" s="3111"/>
      <c r="W3" s="3111"/>
      <c r="X3" s="3111"/>
      <c r="Y3" s="3111"/>
      <c r="Z3" s="1591"/>
      <c r="AA3" s="1591"/>
      <c r="AB3" s="1591"/>
      <c r="AC3" s="1591"/>
      <c r="AD3" s="1591"/>
    </row>
    <row r="4" spans="1:30" ht="45" customHeight="1">
      <c r="A4" s="3115" t="s">
        <v>1</v>
      </c>
      <c r="B4" s="3115" t="s">
        <v>2</v>
      </c>
      <c r="C4" s="2684"/>
      <c r="D4" s="2684"/>
      <c r="E4" s="2684"/>
      <c r="F4" s="3367" t="s">
        <v>3</v>
      </c>
      <c r="G4" s="3121" t="s">
        <v>4</v>
      </c>
      <c r="H4" s="3124" t="s">
        <v>5</v>
      </c>
      <c r="I4" s="3121" t="s">
        <v>6</v>
      </c>
      <c r="J4" s="3127" t="s">
        <v>213</v>
      </c>
      <c r="K4" s="3128"/>
      <c r="L4" s="3128"/>
      <c r="M4" s="3129"/>
      <c r="N4" s="3092" t="s">
        <v>183</v>
      </c>
      <c r="O4" s="3095" t="s">
        <v>219</v>
      </c>
      <c r="P4" s="3098" t="s">
        <v>21</v>
      </c>
      <c r="Q4" s="3099"/>
      <c r="R4" s="3099"/>
      <c r="S4" s="3100"/>
      <c r="T4" s="30"/>
      <c r="U4" s="30"/>
      <c r="V4" s="30"/>
      <c r="W4" s="30"/>
      <c r="X4" s="30"/>
      <c r="Y4" s="30"/>
      <c r="Z4" s="1591"/>
      <c r="AA4" s="1591"/>
      <c r="AB4" s="1591"/>
      <c r="AC4" s="1591"/>
      <c r="AD4" s="1591"/>
    </row>
    <row r="5" spans="1:30" ht="13.15" customHeight="1">
      <c r="A5" s="3116"/>
      <c r="B5" s="3116"/>
      <c r="C5" s="2746"/>
      <c r="D5" s="2746"/>
      <c r="E5" s="2746"/>
      <c r="F5" s="3368"/>
      <c r="G5" s="3122"/>
      <c r="H5" s="3125"/>
      <c r="I5" s="3122"/>
      <c r="J5" s="3101" t="s">
        <v>7</v>
      </c>
      <c r="K5" s="3103" t="s">
        <v>8</v>
      </c>
      <c r="L5" s="3103"/>
      <c r="M5" s="3104" t="s">
        <v>68</v>
      </c>
      <c r="N5" s="3093"/>
      <c r="O5" s="3096"/>
      <c r="P5" s="3106" t="s">
        <v>32</v>
      </c>
      <c r="Q5" s="3108" t="s">
        <v>232</v>
      </c>
      <c r="R5" s="3108"/>
      <c r="S5" s="3109"/>
      <c r="T5" s="30"/>
      <c r="U5" s="30"/>
      <c r="V5" s="30"/>
      <c r="W5" s="30"/>
      <c r="X5" s="30"/>
      <c r="Y5" s="30"/>
      <c r="Z5" s="1591"/>
      <c r="AA5" s="1591"/>
      <c r="AB5" s="1591"/>
      <c r="AC5" s="1591"/>
      <c r="AD5" s="1591"/>
    </row>
    <row r="6" spans="1:30" ht="96.6" customHeight="1" thickBot="1">
      <c r="A6" s="3117"/>
      <c r="B6" s="3117"/>
      <c r="C6" s="2747"/>
      <c r="D6" s="2747"/>
      <c r="E6" s="2747"/>
      <c r="F6" s="3369"/>
      <c r="G6" s="3123"/>
      <c r="H6" s="3126"/>
      <c r="I6" s="3123"/>
      <c r="J6" s="3102"/>
      <c r="K6" s="2630" t="s">
        <v>7</v>
      </c>
      <c r="L6" s="2630" t="s">
        <v>10</v>
      </c>
      <c r="M6" s="3105"/>
      <c r="N6" s="3094"/>
      <c r="O6" s="3097"/>
      <c r="P6" s="3107"/>
      <c r="Q6" s="31" t="s">
        <v>163</v>
      </c>
      <c r="R6" s="31" t="s">
        <v>182</v>
      </c>
      <c r="S6" s="32" t="s">
        <v>214</v>
      </c>
      <c r="T6" s="30"/>
      <c r="U6" s="30"/>
      <c r="V6" s="30"/>
      <c r="W6" s="30"/>
      <c r="X6" s="30"/>
      <c r="Y6" s="30"/>
      <c r="Z6" s="1591"/>
      <c r="AA6" s="1591"/>
      <c r="AB6" s="1591"/>
      <c r="AC6" s="1591"/>
      <c r="AD6" s="1591"/>
    </row>
    <row r="7" spans="1:30" ht="13.5" thickBot="1">
      <c r="A7" s="3347" t="s">
        <v>69</v>
      </c>
      <c r="B7" s="3347"/>
      <c r="C7" s="3347"/>
      <c r="D7" s="3347"/>
      <c r="E7" s="3347"/>
      <c r="F7" s="3347"/>
      <c r="G7" s="3347"/>
      <c r="H7" s="3347"/>
      <c r="I7" s="3347"/>
      <c r="J7" s="3347"/>
      <c r="K7" s="3347"/>
      <c r="L7" s="3347"/>
      <c r="M7" s="3347"/>
      <c r="N7" s="3347"/>
      <c r="O7" s="3347"/>
      <c r="P7" s="3347"/>
      <c r="Q7" s="3347"/>
      <c r="R7" s="3347"/>
      <c r="S7" s="3348"/>
      <c r="T7" s="30"/>
      <c r="U7" s="30"/>
      <c r="V7" s="30"/>
      <c r="W7" s="30"/>
      <c r="X7" s="30"/>
      <c r="Y7" s="30"/>
      <c r="Z7" s="1591"/>
      <c r="AA7" s="1591"/>
      <c r="AB7" s="1591"/>
      <c r="AC7" s="1591"/>
      <c r="AD7" s="1591"/>
    </row>
    <row r="8" spans="1:30" ht="13.9" customHeight="1" thickBot="1">
      <c r="A8" s="12" t="s">
        <v>11</v>
      </c>
      <c r="B8" s="3349" t="s">
        <v>70</v>
      </c>
      <c r="C8" s="3349"/>
      <c r="D8" s="3349"/>
      <c r="E8" s="3349"/>
      <c r="F8" s="3349"/>
      <c r="G8" s="3349"/>
      <c r="H8" s="3349"/>
      <c r="I8" s="3349"/>
      <c r="J8" s="3349"/>
      <c r="K8" s="3349"/>
      <c r="L8" s="3349"/>
      <c r="M8" s="3349"/>
      <c r="N8" s="3349"/>
      <c r="O8" s="3349"/>
      <c r="P8" s="3349"/>
      <c r="Q8" s="3349"/>
      <c r="R8" s="3349"/>
      <c r="S8" s="3350"/>
      <c r="T8" s="30"/>
      <c r="U8" s="30"/>
      <c r="V8" s="30"/>
      <c r="W8" s="30"/>
      <c r="X8" s="30"/>
      <c r="Y8" s="30"/>
      <c r="Z8" s="1591"/>
      <c r="AA8" s="1591"/>
      <c r="AB8" s="1591"/>
      <c r="AC8" s="1591"/>
      <c r="AD8" s="1591"/>
    </row>
    <row r="9" spans="1:30" ht="13.15" customHeight="1">
      <c r="A9" s="3261" t="s">
        <v>11</v>
      </c>
      <c r="B9" s="3243" t="s">
        <v>11</v>
      </c>
      <c r="C9" s="3246"/>
      <c r="D9" s="3247"/>
      <c r="E9" s="3248"/>
      <c r="F9" s="3287" t="s">
        <v>71</v>
      </c>
      <c r="G9" s="3078" t="s">
        <v>40</v>
      </c>
      <c r="H9" s="3080" t="s">
        <v>62</v>
      </c>
      <c r="I9" s="346" t="s">
        <v>72</v>
      </c>
      <c r="J9" s="326">
        <f>K9+M9</f>
        <v>1556.1999999999998</v>
      </c>
      <c r="K9" s="325">
        <f t="shared" ref="K9:O12" si="0">K15+K21+K27+K33+K39+K45+K51+K57+K63</f>
        <v>0</v>
      </c>
      <c r="L9" s="325">
        <f t="shared" si="0"/>
        <v>0</v>
      </c>
      <c r="M9" s="325">
        <f t="shared" si="0"/>
        <v>1556.1999999999998</v>
      </c>
      <c r="N9" s="325">
        <f t="shared" si="0"/>
        <v>44.25</v>
      </c>
      <c r="O9" s="325">
        <f t="shared" si="0"/>
        <v>34.35</v>
      </c>
      <c r="P9" s="347"/>
      <c r="Q9" s="348"/>
      <c r="R9" s="349"/>
      <c r="S9" s="2671"/>
      <c r="T9" s="30"/>
      <c r="U9" s="30"/>
      <c r="V9" s="30"/>
      <c r="W9" s="30"/>
      <c r="X9" s="30"/>
      <c r="Y9" s="30"/>
      <c r="Z9" s="1591"/>
      <c r="AA9" s="1591"/>
      <c r="AB9" s="1591"/>
      <c r="AC9" s="1591"/>
      <c r="AD9" s="1591"/>
    </row>
    <row r="10" spans="1:30">
      <c r="A10" s="3262"/>
      <c r="B10" s="3244"/>
      <c r="C10" s="3249"/>
      <c r="D10" s="3264"/>
      <c r="E10" s="3251"/>
      <c r="F10" s="3288"/>
      <c r="G10" s="3087"/>
      <c r="H10" s="3259"/>
      <c r="I10" s="350" t="s">
        <v>63</v>
      </c>
      <c r="J10" s="141">
        <f>K10+M10</f>
        <v>2763.46</v>
      </c>
      <c r="K10" s="351">
        <f t="shared" si="0"/>
        <v>19.46</v>
      </c>
      <c r="L10" s="351">
        <f t="shared" si="0"/>
        <v>10</v>
      </c>
      <c r="M10" s="351">
        <f t="shared" si="0"/>
        <v>2744</v>
      </c>
      <c r="N10" s="351">
        <f t="shared" si="0"/>
        <v>590</v>
      </c>
      <c r="O10" s="351">
        <f t="shared" si="0"/>
        <v>346.7</v>
      </c>
      <c r="P10" s="352"/>
      <c r="Q10" s="319"/>
      <c r="R10" s="353"/>
      <c r="S10" s="2672"/>
      <c r="T10" s="30"/>
      <c r="U10" s="30"/>
      <c r="V10" s="30"/>
      <c r="W10" s="30"/>
      <c r="X10" s="30"/>
      <c r="Y10" s="30"/>
      <c r="Z10" s="1591"/>
      <c r="AA10" s="1591"/>
      <c r="AB10" s="1591"/>
      <c r="AC10" s="1591"/>
      <c r="AD10" s="1591"/>
    </row>
    <row r="11" spans="1:30">
      <c r="A11" s="3262"/>
      <c r="B11" s="3244"/>
      <c r="C11" s="3249"/>
      <c r="D11" s="3264"/>
      <c r="E11" s="3251"/>
      <c r="F11" s="3288"/>
      <c r="G11" s="3258"/>
      <c r="H11" s="3260"/>
      <c r="I11" s="350" t="s">
        <v>36</v>
      </c>
      <c r="J11" s="141">
        <f>K11+M11</f>
        <v>7.6</v>
      </c>
      <c r="K11" s="351">
        <f t="shared" si="0"/>
        <v>7.6</v>
      </c>
      <c r="L11" s="351">
        <f t="shared" si="0"/>
        <v>7.3000000000000007</v>
      </c>
      <c r="M11" s="351">
        <f t="shared" si="0"/>
        <v>0</v>
      </c>
      <c r="N11" s="351">
        <f t="shared" si="0"/>
        <v>0</v>
      </c>
      <c r="O11" s="351">
        <f t="shared" si="0"/>
        <v>0</v>
      </c>
      <c r="P11" s="352"/>
      <c r="Q11" s="354"/>
      <c r="R11" s="353"/>
      <c r="S11" s="228"/>
      <c r="T11" s="30"/>
      <c r="U11" s="30"/>
      <c r="V11" s="30"/>
      <c r="W11" s="30"/>
      <c r="X11" s="30"/>
      <c r="Y11" s="30"/>
      <c r="Z11" s="1591"/>
      <c r="AA11" s="1591"/>
      <c r="AB11" s="1591"/>
      <c r="AC11" s="1591"/>
      <c r="AD11" s="1591"/>
    </row>
    <row r="12" spans="1:30">
      <c r="A12" s="3262"/>
      <c r="B12" s="3244"/>
      <c r="C12" s="3249"/>
      <c r="D12" s="3264"/>
      <c r="E12" s="3251"/>
      <c r="F12" s="3288"/>
      <c r="G12" s="3258"/>
      <c r="H12" s="3258"/>
      <c r="I12" s="355" t="s">
        <v>222</v>
      </c>
      <c r="J12" s="141">
        <f>K12+M12</f>
        <v>2466.58</v>
      </c>
      <c r="K12" s="351">
        <f t="shared" si="0"/>
        <v>3.6</v>
      </c>
      <c r="L12" s="351">
        <f t="shared" si="0"/>
        <v>0</v>
      </c>
      <c r="M12" s="351">
        <f t="shared" si="0"/>
        <v>2462.98</v>
      </c>
      <c r="N12" s="351">
        <f t="shared" si="0"/>
        <v>0</v>
      </c>
      <c r="O12" s="351">
        <f t="shared" si="0"/>
        <v>0</v>
      </c>
      <c r="P12" s="356"/>
      <c r="Q12" s="354"/>
      <c r="R12" s="353"/>
      <c r="S12" s="228"/>
      <c r="T12" s="30"/>
      <c r="U12" s="30"/>
      <c r="V12" s="30"/>
      <c r="W12" s="30"/>
      <c r="X12" s="30"/>
      <c r="Y12" s="30"/>
      <c r="Z12" s="1591"/>
      <c r="AA12" s="1591"/>
      <c r="AB12" s="1591"/>
      <c r="AC12" s="1591"/>
      <c r="AD12" s="1591"/>
    </row>
    <row r="13" spans="1:30" ht="13.5" thickBot="1">
      <c r="A13" s="3262"/>
      <c r="B13" s="3244"/>
      <c r="C13" s="3249"/>
      <c r="D13" s="3264"/>
      <c r="E13" s="3251"/>
      <c r="F13" s="3288"/>
      <c r="G13" s="3258"/>
      <c r="H13" s="3258"/>
      <c r="I13" s="357" t="s">
        <v>52</v>
      </c>
      <c r="J13" s="327">
        <f>K13+M13</f>
        <v>800</v>
      </c>
      <c r="K13" s="358">
        <f>K19+K25+K31+K37+K43+K49+K55+K61+K67</f>
        <v>0</v>
      </c>
      <c r="L13" s="358">
        <f>L19+L25+L31+L37+L43+L49+L55+L61+L67</f>
        <v>0</v>
      </c>
      <c r="M13" s="358">
        <f>M19+M25+M31+M37+M43+M49+M55+M61+M67+M73</f>
        <v>800</v>
      </c>
      <c r="N13" s="358">
        <f>N19+N25+N31+N37+N43+N49+N55+N61+N67</f>
        <v>0</v>
      </c>
      <c r="O13" s="358">
        <f>O19+O25+O31+O37+O43+O49+O55+O61+O67</f>
        <v>0</v>
      </c>
      <c r="P13" s="356"/>
      <c r="Q13" s="354"/>
      <c r="R13" s="353"/>
      <c r="S13" s="228"/>
      <c r="T13" s="30"/>
      <c r="U13" s="30"/>
      <c r="V13" s="30"/>
      <c r="W13" s="30"/>
      <c r="X13" s="30"/>
      <c r="Y13" s="30"/>
      <c r="Z13" s="1591"/>
      <c r="AA13" s="1591"/>
      <c r="AB13" s="1591"/>
      <c r="AC13" s="1591"/>
      <c r="AD13" s="1591"/>
    </row>
    <row r="14" spans="1:30" ht="13.5" thickBot="1">
      <c r="A14" s="3263"/>
      <c r="B14" s="3245"/>
      <c r="C14" s="3252"/>
      <c r="D14" s="3253"/>
      <c r="E14" s="3254"/>
      <c r="F14" s="3289"/>
      <c r="G14" s="3079"/>
      <c r="H14" s="3079"/>
      <c r="I14" s="13" t="s">
        <v>12</v>
      </c>
      <c r="J14" s="57">
        <f>J9+J10+J13+J11+J12+J13</f>
        <v>8393.84</v>
      </c>
      <c r="K14" s="57">
        <f t="shared" ref="K14:O14" si="1">K9+K10+K13+K11+K12+K13</f>
        <v>30.660000000000004</v>
      </c>
      <c r="L14" s="57">
        <f t="shared" si="1"/>
        <v>17.3</v>
      </c>
      <c r="M14" s="57">
        <f t="shared" si="1"/>
        <v>8363.18</v>
      </c>
      <c r="N14" s="57">
        <f t="shared" si="1"/>
        <v>634.25</v>
      </c>
      <c r="O14" s="57">
        <f t="shared" si="1"/>
        <v>381.05</v>
      </c>
      <c r="P14" s="359"/>
      <c r="Q14" s="241"/>
      <c r="R14" s="360"/>
      <c r="S14" s="229"/>
      <c r="T14" s="30"/>
      <c r="U14" s="30"/>
      <c r="V14" s="30"/>
      <c r="W14" s="30"/>
      <c r="X14" s="30"/>
      <c r="Y14" s="30"/>
      <c r="Z14" s="1591"/>
      <c r="AA14" s="1591"/>
      <c r="AB14" s="1591"/>
      <c r="AC14" s="1591"/>
      <c r="AD14" s="1591"/>
    </row>
    <row r="15" spans="1:30" ht="13.15" customHeight="1">
      <c r="A15" s="3261"/>
      <c r="B15" s="3243"/>
      <c r="C15" s="3246"/>
      <c r="D15" s="3247"/>
      <c r="E15" s="3248"/>
      <c r="F15" s="3255" t="s">
        <v>73</v>
      </c>
      <c r="G15" s="3078" t="s">
        <v>40</v>
      </c>
      <c r="H15" s="3080" t="s">
        <v>191</v>
      </c>
      <c r="I15" s="92" t="s">
        <v>72</v>
      </c>
      <c r="J15" s="132">
        <f>K15+M15</f>
        <v>0</v>
      </c>
      <c r="K15" s="133"/>
      <c r="L15" s="288"/>
      <c r="M15" s="361">
        <v>0</v>
      </c>
      <c r="N15" s="172">
        <v>0</v>
      </c>
      <c r="O15" s="173">
        <v>0</v>
      </c>
      <c r="P15" s="347"/>
      <c r="Q15" s="348"/>
      <c r="R15" s="349"/>
      <c r="S15" s="2671"/>
      <c r="T15" s="30"/>
      <c r="U15" s="30"/>
      <c r="V15" s="30"/>
      <c r="W15" s="30"/>
      <c r="X15" s="30"/>
      <c r="Y15" s="30"/>
      <c r="Z15" s="1591"/>
      <c r="AA15" s="1591"/>
      <c r="AB15" s="1591"/>
      <c r="AC15" s="1591"/>
      <c r="AD15" s="1591"/>
    </row>
    <row r="16" spans="1:30" ht="34.15" customHeight="1">
      <c r="A16" s="3262"/>
      <c r="B16" s="3244"/>
      <c r="C16" s="3249"/>
      <c r="D16" s="3264"/>
      <c r="E16" s="3251"/>
      <c r="F16" s="3256"/>
      <c r="G16" s="3087"/>
      <c r="H16" s="3259"/>
      <c r="I16" s="69" t="s">
        <v>63</v>
      </c>
      <c r="J16" s="138">
        <f t="shared" ref="J16:J19" si="2">K16+M16</f>
        <v>0</v>
      </c>
      <c r="K16" s="139">
        <v>0</v>
      </c>
      <c r="L16" s="129">
        <v>0</v>
      </c>
      <c r="M16" s="362">
        <v>0</v>
      </c>
      <c r="N16" s="174">
        <v>0</v>
      </c>
      <c r="O16" s="175">
        <v>0</v>
      </c>
      <c r="P16" s="363" t="s">
        <v>192</v>
      </c>
      <c r="Q16" s="319"/>
      <c r="R16" s="353"/>
      <c r="S16" s="2672"/>
      <c r="T16" s="30"/>
      <c r="U16" s="30"/>
      <c r="V16" s="30"/>
      <c r="W16" s="30"/>
      <c r="X16" s="30"/>
      <c r="Y16" s="30"/>
      <c r="Z16" s="1591"/>
      <c r="AA16" s="1591"/>
      <c r="AB16" s="1591"/>
      <c r="AC16" s="1591"/>
      <c r="AD16" s="1591"/>
    </row>
    <row r="17" spans="1:30">
      <c r="A17" s="3262"/>
      <c r="B17" s="3244"/>
      <c r="C17" s="3249"/>
      <c r="D17" s="3264"/>
      <c r="E17" s="3251"/>
      <c r="F17" s="3256"/>
      <c r="G17" s="3258"/>
      <c r="H17" s="3260"/>
      <c r="I17" s="69" t="s">
        <v>36</v>
      </c>
      <c r="J17" s="138">
        <f t="shared" si="2"/>
        <v>0</v>
      </c>
      <c r="K17" s="139">
        <v>0</v>
      </c>
      <c r="L17" s="129">
        <v>0</v>
      </c>
      <c r="M17" s="362">
        <v>0</v>
      </c>
      <c r="N17" s="174">
        <v>0</v>
      </c>
      <c r="O17" s="175">
        <v>0</v>
      </c>
      <c r="P17" s="364"/>
      <c r="Q17" s="354"/>
      <c r="R17" s="353"/>
      <c r="S17" s="228"/>
      <c r="T17" s="30"/>
      <c r="U17" s="30"/>
      <c r="V17" s="330"/>
      <c r="W17" s="30"/>
      <c r="X17" s="30"/>
      <c r="Y17" s="30"/>
      <c r="Z17" s="1591"/>
      <c r="AA17" s="1591"/>
      <c r="AB17" s="1591"/>
      <c r="AC17" s="1591"/>
      <c r="AD17" s="1591"/>
    </row>
    <row r="18" spans="1:30">
      <c r="A18" s="3262"/>
      <c r="B18" s="3244"/>
      <c r="C18" s="3249"/>
      <c r="D18" s="3264"/>
      <c r="E18" s="3251"/>
      <c r="F18" s="3256"/>
      <c r="G18" s="3258"/>
      <c r="H18" s="3258"/>
      <c r="I18" s="69" t="s">
        <v>222</v>
      </c>
      <c r="J18" s="166">
        <f t="shared" si="2"/>
        <v>0</v>
      </c>
      <c r="K18" s="139">
        <v>0</v>
      </c>
      <c r="L18" s="129"/>
      <c r="M18" s="362">
        <v>0</v>
      </c>
      <c r="N18" s="174">
        <v>0</v>
      </c>
      <c r="O18" s="175">
        <v>0</v>
      </c>
      <c r="P18" s="365"/>
      <c r="Q18" s="354"/>
      <c r="R18" s="353"/>
      <c r="S18" s="228"/>
      <c r="T18" s="30"/>
      <c r="U18" s="30"/>
      <c r="V18" s="330"/>
      <c r="W18" s="30"/>
      <c r="X18" s="30"/>
      <c r="Y18" s="30"/>
      <c r="Z18" s="1591"/>
      <c r="AA18" s="1591"/>
      <c r="AB18" s="1591"/>
      <c r="AC18" s="1591"/>
      <c r="AD18" s="1591"/>
    </row>
    <row r="19" spans="1:30">
      <c r="A19" s="3262"/>
      <c r="B19" s="3244"/>
      <c r="C19" s="3249"/>
      <c r="D19" s="3264"/>
      <c r="E19" s="3251"/>
      <c r="F19" s="3256"/>
      <c r="G19" s="3258"/>
      <c r="H19" s="3258"/>
      <c r="I19" s="27" t="s">
        <v>52</v>
      </c>
      <c r="J19" s="166">
        <f t="shared" si="2"/>
        <v>0</v>
      </c>
      <c r="K19" s="235">
        <v>0</v>
      </c>
      <c r="L19" s="292"/>
      <c r="M19" s="366">
        <v>0</v>
      </c>
      <c r="N19" s="367">
        <v>0</v>
      </c>
      <c r="O19" s="176">
        <v>0</v>
      </c>
      <c r="P19" s="365"/>
      <c r="Q19" s="354"/>
      <c r="R19" s="353"/>
      <c r="S19" s="228"/>
      <c r="T19" s="30"/>
      <c r="U19" s="30"/>
      <c r="V19" s="330"/>
      <c r="W19" s="30"/>
      <c r="X19" s="30"/>
      <c r="Y19" s="30"/>
      <c r="Z19" s="1591"/>
      <c r="AA19" s="1591"/>
      <c r="AB19" s="1591"/>
      <c r="AC19" s="1591"/>
      <c r="AD19" s="1591"/>
    </row>
    <row r="20" spans="1:30" ht="13.5" thickBot="1">
      <c r="A20" s="3263"/>
      <c r="B20" s="3245"/>
      <c r="C20" s="3252"/>
      <c r="D20" s="3253"/>
      <c r="E20" s="3254"/>
      <c r="F20" s="3257"/>
      <c r="G20" s="3079"/>
      <c r="H20" s="3079"/>
      <c r="I20" s="13" t="s">
        <v>12</v>
      </c>
      <c r="J20" s="47">
        <f>SUM(J15:J19)</f>
        <v>0</v>
      </c>
      <c r="K20" s="47">
        <f t="shared" ref="K20:O20" si="3">SUM(K15:K19)</f>
        <v>0</v>
      </c>
      <c r="L20" s="47">
        <f t="shared" si="3"/>
        <v>0</v>
      </c>
      <c r="M20" s="47">
        <f t="shared" si="3"/>
        <v>0</v>
      </c>
      <c r="N20" s="47">
        <f t="shared" si="3"/>
        <v>0</v>
      </c>
      <c r="O20" s="47">
        <f t="shared" si="3"/>
        <v>0</v>
      </c>
      <c r="P20" s="368"/>
      <c r="Q20" s="241"/>
      <c r="R20" s="360"/>
      <c r="S20" s="229"/>
      <c r="T20" s="30"/>
      <c r="U20" s="30"/>
      <c r="V20" s="330"/>
      <c r="W20" s="30"/>
      <c r="X20" s="30"/>
      <c r="Y20" s="30"/>
      <c r="Z20" s="1591"/>
      <c r="AA20" s="1591"/>
      <c r="AB20" s="1591"/>
      <c r="AC20" s="1591"/>
      <c r="AD20" s="1591"/>
    </row>
    <row r="21" spans="1:30" ht="13.15" customHeight="1">
      <c r="A21" s="3261"/>
      <c r="B21" s="3243"/>
      <c r="C21" s="3246"/>
      <c r="D21" s="3247"/>
      <c r="E21" s="3248"/>
      <c r="F21" s="3255" t="s">
        <v>76</v>
      </c>
      <c r="G21" s="3078" t="s">
        <v>40</v>
      </c>
      <c r="H21" s="3080" t="s">
        <v>191</v>
      </c>
      <c r="I21" s="92" t="s">
        <v>72</v>
      </c>
      <c r="J21" s="132">
        <f>K21+M21</f>
        <v>0</v>
      </c>
      <c r="K21" s="133"/>
      <c r="L21" s="288"/>
      <c r="M21" s="361">
        <v>0</v>
      </c>
      <c r="N21" s="172">
        <v>0</v>
      </c>
      <c r="O21" s="173">
        <v>0</v>
      </c>
      <c r="P21" s="369"/>
      <c r="Q21" s="348"/>
      <c r="R21" s="349"/>
      <c r="S21" s="2671"/>
      <c r="T21" s="30"/>
      <c r="U21" s="30"/>
      <c r="V21" s="330"/>
      <c r="W21" s="30"/>
      <c r="X21" s="30"/>
      <c r="Y21" s="30"/>
      <c r="Z21" s="1591"/>
      <c r="AA21" s="1591"/>
      <c r="AB21" s="1591"/>
      <c r="AC21" s="1591"/>
      <c r="AD21" s="1591"/>
    </row>
    <row r="22" spans="1:30" ht="13.15" customHeight="1">
      <c r="A22" s="3262"/>
      <c r="B22" s="3244"/>
      <c r="C22" s="3249"/>
      <c r="D22" s="3264"/>
      <c r="E22" s="3251"/>
      <c r="F22" s="3256"/>
      <c r="G22" s="3087"/>
      <c r="H22" s="3259"/>
      <c r="I22" s="69" t="s">
        <v>63</v>
      </c>
      <c r="J22" s="138">
        <f t="shared" ref="J22:J25" si="4">K22+M22</f>
        <v>0</v>
      </c>
      <c r="K22" s="139">
        <v>0</v>
      </c>
      <c r="L22" s="129">
        <v>0</v>
      </c>
      <c r="M22" s="362">
        <v>0</v>
      </c>
      <c r="N22" s="174">
        <v>0</v>
      </c>
      <c r="O22" s="175">
        <v>0</v>
      </c>
      <c r="P22" s="3341" t="s">
        <v>233</v>
      </c>
      <c r="Q22" s="319"/>
      <c r="R22" s="353"/>
      <c r="S22" s="2672"/>
      <c r="T22" s="30"/>
      <c r="U22" s="30"/>
      <c r="V22" s="330"/>
      <c r="W22" s="30"/>
      <c r="X22" s="30"/>
      <c r="Y22" s="30"/>
      <c r="Z22" s="1591"/>
      <c r="AA22" s="1591"/>
      <c r="AB22" s="1591"/>
      <c r="AC22" s="1591"/>
      <c r="AD22" s="1591"/>
    </row>
    <row r="23" spans="1:30">
      <c r="A23" s="3262"/>
      <c r="B23" s="3244"/>
      <c r="C23" s="3249"/>
      <c r="D23" s="3264"/>
      <c r="E23" s="3251"/>
      <c r="F23" s="3256"/>
      <c r="G23" s="3087"/>
      <c r="H23" s="3259"/>
      <c r="I23" s="69" t="s">
        <v>36</v>
      </c>
      <c r="J23" s="138">
        <f t="shared" si="4"/>
        <v>0</v>
      </c>
      <c r="K23" s="139">
        <v>0</v>
      </c>
      <c r="L23" s="129">
        <v>0</v>
      </c>
      <c r="M23" s="362">
        <v>0</v>
      </c>
      <c r="N23" s="174">
        <v>0</v>
      </c>
      <c r="O23" s="175">
        <v>0</v>
      </c>
      <c r="P23" s="3340"/>
      <c r="Q23" s="319"/>
      <c r="R23" s="353"/>
      <c r="S23" s="2672"/>
      <c r="T23" s="30"/>
      <c r="U23" s="30"/>
      <c r="V23" s="330"/>
      <c r="W23" s="30"/>
      <c r="X23" s="30"/>
      <c r="Y23" s="30"/>
      <c r="Z23" s="1591"/>
      <c r="AA23" s="1591"/>
      <c r="AB23" s="1591"/>
      <c r="AC23" s="1591"/>
      <c r="AD23" s="1591"/>
    </row>
    <row r="24" spans="1:30">
      <c r="A24" s="3262"/>
      <c r="B24" s="3244"/>
      <c r="C24" s="3249"/>
      <c r="D24" s="3264"/>
      <c r="E24" s="3251"/>
      <c r="F24" s="3256"/>
      <c r="G24" s="3087"/>
      <c r="H24" s="3088"/>
      <c r="I24" s="69" t="s">
        <v>222</v>
      </c>
      <c r="J24" s="166">
        <f t="shared" si="4"/>
        <v>0</v>
      </c>
      <c r="K24" s="139">
        <v>0</v>
      </c>
      <c r="L24" s="129"/>
      <c r="M24" s="362">
        <v>0</v>
      </c>
      <c r="N24" s="174">
        <v>0</v>
      </c>
      <c r="O24" s="175">
        <v>0</v>
      </c>
      <c r="P24" s="298"/>
      <c r="Q24" s="319"/>
      <c r="R24" s="353"/>
      <c r="S24" s="2672"/>
      <c r="T24" s="30"/>
      <c r="U24" s="30"/>
      <c r="V24" s="330"/>
      <c r="W24" s="30"/>
      <c r="X24" s="30"/>
      <c r="Y24" s="30"/>
      <c r="Z24" s="1591"/>
      <c r="AA24" s="1591"/>
      <c r="AB24" s="1591"/>
      <c r="AC24" s="1591"/>
      <c r="AD24" s="1591"/>
    </row>
    <row r="25" spans="1:30">
      <c r="A25" s="3262"/>
      <c r="B25" s="3244"/>
      <c r="C25" s="3249"/>
      <c r="D25" s="3264"/>
      <c r="E25" s="3251"/>
      <c r="F25" s="3256"/>
      <c r="G25" s="3087"/>
      <c r="H25" s="3088"/>
      <c r="I25" s="27" t="s">
        <v>52</v>
      </c>
      <c r="J25" s="166">
        <f t="shared" si="4"/>
        <v>0</v>
      </c>
      <c r="K25" s="235">
        <v>0</v>
      </c>
      <c r="L25" s="292"/>
      <c r="M25" s="366">
        <v>0</v>
      </c>
      <c r="N25" s="367">
        <v>0</v>
      </c>
      <c r="O25" s="176">
        <v>0</v>
      </c>
      <c r="P25" s="298"/>
      <c r="Q25" s="319"/>
      <c r="R25" s="353"/>
      <c r="S25" s="2672"/>
      <c r="T25" s="30"/>
      <c r="U25" s="30"/>
      <c r="V25" s="330"/>
      <c r="W25" s="30"/>
      <c r="X25" s="30"/>
      <c r="Y25" s="30"/>
      <c r="Z25" s="1591"/>
      <c r="AA25" s="1591"/>
      <c r="AB25" s="1591"/>
      <c r="AC25" s="1591"/>
      <c r="AD25" s="1591"/>
    </row>
    <row r="26" spans="1:30" ht="13.5" thickBot="1">
      <c r="A26" s="3263"/>
      <c r="B26" s="3245"/>
      <c r="C26" s="3252"/>
      <c r="D26" s="3253"/>
      <c r="E26" s="3254"/>
      <c r="F26" s="3257"/>
      <c r="G26" s="3079"/>
      <c r="H26" s="3079"/>
      <c r="I26" s="13" t="s">
        <v>12</v>
      </c>
      <c r="J26" s="47">
        <f>SUM(J21:J25)</f>
        <v>0</v>
      </c>
      <c r="K26" s="47">
        <f t="shared" ref="K26:O26" si="5">SUM(K21:K25)</f>
        <v>0</v>
      </c>
      <c r="L26" s="47">
        <f t="shared" si="5"/>
        <v>0</v>
      </c>
      <c r="M26" s="47">
        <f t="shared" si="5"/>
        <v>0</v>
      </c>
      <c r="N26" s="47">
        <f t="shared" si="5"/>
        <v>0</v>
      </c>
      <c r="O26" s="47">
        <f t="shared" si="5"/>
        <v>0</v>
      </c>
      <c r="P26" s="370"/>
      <c r="Q26" s="371"/>
      <c r="R26" s="360"/>
      <c r="S26" s="2673"/>
      <c r="T26" s="30"/>
      <c r="U26" s="30"/>
      <c r="V26" s="330"/>
      <c r="W26" s="30"/>
      <c r="X26" s="30"/>
      <c r="Y26" s="30"/>
      <c r="Z26" s="1591"/>
      <c r="AA26" s="1591"/>
      <c r="AB26" s="1591"/>
      <c r="AC26" s="1591"/>
      <c r="AD26" s="1591"/>
    </row>
    <row r="27" spans="1:30" ht="13.15" customHeight="1">
      <c r="A27" s="3261"/>
      <c r="B27" s="3243"/>
      <c r="C27" s="3246"/>
      <c r="D27" s="3247"/>
      <c r="E27" s="3248"/>
      <c r="F27" s="3255" t="s">
        <v>77</v>
      </c>
      <c r="G27" s="3078" t="s">
        <v>40</v>
      </c>
      <c r="H27" s="3344" t="s">
        <v>193</v>
      </c>
      <c r="I27" s="92" t="s">
        <v>72</v>
      </c>
      <c r="J27" s="132">
        <f>K27+M27</f>
        <v>1296.8</v>
      </c>
      <c r="K27" s="133">
        <v>0</v>
      </c>
      <c r="L27" s="280">
        <v>0</v>
      </c>
      <c r="M27" s="361">
        <v>1296.8</v>
      </c>
      <c r="N27" s="172">
        <v>0</v>
      </c>
      <c r="O27" s="173">
        <v>0</v>
      </c>
      <c r="P27" s="3158" t="s">
        <v>379</v>
      </c>
      <c r="Q27" s="372" t="s">
        <v>41</v>
      </c>
      <c r="R27" s="373"/>
      <c r="S27" s="341"/>
      <c r="T27" s="30"/>
      <c r="U27" s="30"/>
      <c r="V27" s="330"/>
      <c r="W27" s="30"/>
      <c r="X27" s="30"/>
      <c r="Y27" s="30"/>
      <c r="Z27" s="1591"/>
      <c r="AA27" s="1591"/>
      <c r="AB27" s="1591"/>
      <c r="AC27" s="1591"/>
      <c r="AD27" s="1591"/>
    </row>
    <row r="28" spans="1:30" ht="28.9" customHeight="1">
      <c r="A28" s="3262"/>
      <c r="B28" s="3244"/>
      <c r="C28" s="3249"/>
      <c r="D28" s="3264"/>
      <c r="E28" s="3251"/>
      <c r="F28" s="3256"/>
      <c r="G28" s="3087"/>
      <c r="H28" s="3345"/>
      <c r="I28" s="69" t="s">
        <v>63</v>
      </c>
      <c r="J28" s="138">
        <f t="shared" ref="J28:J31" si="6">K28+M28</f>
        <v>1201.3000000000002</v>
      </c>
      <c r="K28" s="139">
        <v>4.4000000000000004</v>
      </c>
      <c r="L28" s="483">
        <v>2.5</v>
      </c>
      <c r="M28" s="362">
        <v>1196.9000000000001</v>
      </c>
      <c r="N28" s="174">
        <v>0</v>
      </c>
      <c r="O28" s="175">
        <v>0</v>
      </c>
      <c r="P28" s="3143"/>
      <c r="Q28" s="374"/>
      <c r="R28" s="375"/>
      <c r="S28" s="342"/>
      <c r="T28" s="90"/>
      <c r="U28" s="30"/>
      <c r="V28" s="330"/>
      <c r="W28" s="30"/>
      <c r="X28" s="30"/>
      <c r="Y28" s="30"/>
      <c r="Z28" s="1591"/>
      <c r="AA28" s="1591"/>
      <c r="AB28" s="1591"/>
      <c r="AC28" s="1591"/>
      <c r="AD28" s="1591"/>
    </row>
    <row r="29" spans="1:30">
      <c r="A29" s="3262"/>
      <c r="B29" s="3244"/>
      <c r="C29" s="3249"/>
      <c r="D29" s="3264"/>
      <c r="E29" s="3251"/>
      <c r="F29" s="3256"/>
      <c r="G29" s="3087"/>
      <c r="H29" s="3345"/>
      <c r="I29" s="69" t="s">
        <v>36</v>
      </c>
      <c r="J29" s="138">
        <f t="shared" si="6"/>
        <v>5.0999999999999996</v>
      </c>
      <c r="K29" s="139">
        <v>5.0999999999999996</v>
      </c>
      <c r="L29" s="129">
        <v>5</v>
      </c>
      <c r="M29" s="362">
        <v>0</v>
      </c>
      <c r="N29" s="174">
        <v>0</v>
      </c>
      <c r="O29" s="175">
        <v>0</v>
      </c>
      <c r="P29" s="352"/>
      <c r="Q29" s="374"/>
      <c r="R29" s="375"/>
      <c r="S29" s="342"/>
      <c r="T29" s="30"/>
      <c r="U29" s="30"/>
      <c r="V29" s="330"/>
      <c r="W29" s="30"/>
      <c r="X29" s="30"/>
      <c r="Y29" s="30"/>
      <c r="Z29" s="1591"/>
      <c r="AA29" s="1591"/>
      <c r="AB29" s="1591"/>
      <c r="AC29" s="1591"/>
      <c r="AD29" s="1591"/>
    </row>
    <row r="30" spans="1:30">
      <c r="A30" s="3262"/>
      <c r="B30" s="3244"/>
      <c r="C30" s="3249"/>
      <c r="D30" s="3264"/>
      <c r="E30" s="3251"/>
      <c r="F30" s="3256"/>
      <c r="G30" s="3087"/>
      <c r="H30" s="3345"/>
      <c r="I30" s="69" t="s">
        <v>222</v>
      </c>
      <c r="J30" s="166">
        <f t="shared" si="6"/>
        <v>2372.48</v>
      </c>
      <c r="K30" s="139">
        <v>0.4</v>
      </c>
      <c r="L30" s="129">
        <v>0</v>
      </c>
      <c r="M30" s="362">
        <v>2372.08</v>
      </c>
      <c r="N30" s="174">
        <v>0</v>
      </c>
      <c r="O30" s="175">
        <v>0</v>
      </c>
      <c r="P30" s="376"/>
      <c r="Q30" s="374"/>
      <c r="R30" s="375"/>
      <c r="S30" s="342"/>
      <c r="T30" s="30"/>
      <c r="U30" s="30"/>
      <c r="V30" s="330"/>
      <c r="W30" s="30"/>
      <c r="X30" s="30"/>
      <c r="Y30" s="30"/>
      <c r="Z30" s="1591"/>
      <c r="AA30" s="1591"/>
      <c r="AB30" s="1591"/>
      <c r="AC30" s="1591"/>
      <c r="AD30" s="1591"/>
    </row>
    <row r="31" spans="1:30">
      <c r="A31" s="3262"/>
      <c r="B31" s="3244"/>
      <c r="C31" s="3249"/>
      <c r="D31" s="3264"/>
      <c r="E31" s="3251"/>
      <c r="F31" s="3256"/>
      <c r="G31" s="3087"/>
      <c r="H31" s="3345"/>
      <c r="I31" s="27" t="s">
        <v>52</v>
      </c>
      <c r="J31" s="166">
        <f t="shared" si="6"/>
        <v>0</v>
      </c>
      <c r="K31" s="235">
        <v>0</v>
      </c>
      <c r="L31" s="292">
        <v>0</v>
      </c>
      <c r="M31" s="366">
        <v>0</v>
      </c>
      <c r="N31" s="367">
        <v>0</v>
      </c>
      <c r="O31" s="176">
        <v>0</v>
      </c>
      <c r="P31" s="376"/>
      <c r="Q31" s="374"/>
      <c r="R31" s="375"/>
      <c r="S31" s="342"/>
      <c r="T31" s="30"/>
      <c r="U31" s="30"/>
      <c r="V31" s="330"/>
      <c r="W31" s="30"/>
      <c r="X31" s="30"/>
      <c r="Y31" s="30"/>
      <c r="Z31" s="1591"/>
      <c r="AA31" s="1591"/>
      <c r="AB31" s="1591"/>
      <c r="AC31" s="1591"/>
      <c r="AD31" s="1591"/>
    </row>
    <row r="32" spans="1:30" ht="13.5" thickBot="1">
      <c r="A32" s="3263"/>
      <c r="B32" s="3245"/>
      <c r="C32" s="3252"/>
      <c r="D32" s="3253"/>
      <c r="E32" s="3254"/>
      <c r="F32" s="3257"/>
      <c r="G32" s="3079"/>
      <c r="H32" s="3346"/>
      <c r="I32" s="13" t="s">
        <v>12</v>
      </c>
      <c r="J32" s="47">
        <f>SUM(J27:J31)</f>
        <v>4875.68</v>
      </c>
      <c r="K32" s="47">
        <f t="shared" ref="K32:O32" si="7">SUM(K27:K31)</f>
        <v>9.9</v>
      </c>
      <c r="L32" s="47">
        <f t="shared" si="7"/>
        <v>7.5</v>
      </c>
      <c r="M32" s="47">
        <f t="shared" si="7"/>
        <v>4865.78</v>
      </c>
      <c r="N32" s="47">
        <f t="shared" si="7"/>
        <v>0</v>
      </c>
      <c r="O32" s="47">
        <f t="shared" si="7"/>
        <v>0</v>
      </c>
      <c r="P32" s="377"/>
      <c r="Q32" s="378"/>
      <c r="R32" s="379"/>
      <c r="S32" s="343"/>
      <c r="T32" s="30"/>
      <c r="U32" s="30"/>
      <c r="V32" s="330"/>
      <c r="W32" s="30"/>
      <c r="X32" s="30"/>
      <c r="Y32" s="30"/>
      <c r="Z32" s="1591"/>
      <c r="AA32" s="1591"/>
      <c r="AB32" s="1591"/>
      <c r="AC32" s="1591"/>
      <c r="AD32" s="1591"/>
    </row>
    <row r="33" spans="1:30" ht="13.15" customHeight="1">
      <c r="A33" s="3261"/>
      <c r="B33" s="3243"/>
      <c r="C33" s="3246"/>
      <c r="D33" s="3247"/>
      <c r="E33" s="3248"/>
      <c r="F33" s="3255" t="s">
        <v>78</v>
      </c>
      <c r="G33" s="3078" t="s">
        <v>40</v>
      </c>
      <c r="H33" s="3080" t="s">
        <v>194</v>
      </c>
      <c r="I33" s="92" t="s">
        <v>72</v>
      </c>
      <c r="J33" s="132">
        <f>K33+M33</f>
        <v>259.39999999999998</v>
      </c>
      <c r="K33" s="133">
        <v>0</v>
      </c>
      <c r="L33" s="380">
        <v>0</v>
      </c>
      <c r="M33" s="361">
        <v>259.39999999999998</v>
      </c>
      <c r="N33" s="172">
        <v>0</v>
      </c>
      <c r="O33" s="173">
        <v>0</v>
      </c>
      <c r="P33" s="347"/>
      <c r="Q33" s="2666"/>
      <c r="R33" s="2668"/>
      <c r="S33" s="231"/>
      <c r="T33" s="30"/>
      <c r="U33" s="30"/>
      <c r="V33" s="330"/>
      <c r="W33" s="30"/>
      <c r="X33" s="30"/>
      <c r="Y33" s="30"/>
      <c r="Z33" s="1591"/>
      <c r="AA33" s="1591"/>
      <c r="AB33" s="1591"/>
      <c r="AC33" s="1591"/>
      <c r="AD33" s="1591"/>
    </row>
    <row r="34" spans="1:30" ht="15.6" customHeight="1">
      <c r="A34" s="3262"/>
      <c r="B34" s="3244"/>
      <c r="C34" s="3249"/>
      <c r="D34" s="3264"/>
      <c r="E34" s="3251"/>
      <c r="F34" s="3256"/>
      <c r="G34" s="3087"/>
      <c r="H34" s="3259"/>
      <c r="I34" s="69" t="s">
        <v>63</v>
      </c>
      <c r="J34" s="138">
        <f t="shared" ref="J34:J37" si="8">K34+M34</f>
        <v>1056</v>
      </c>
      <c r="K34" s="139">
        <v>2</v>
      </c>
      <c r="L34" s="129">
        <v>0</v>
      </c>
      <c r="M34" s="362">
        <v>1054</v>
      </c>
      <c r="N34" s="174">
        <v>0</v>
      </c>
      <c r="O34" s="175">
        <v>0</v>
      </c>
      <c r="P34" s="3341" t="s">
        <v>207</v>
      </c>
      <c r="Q34" s="2667" t="s">
        <v>41</v>
      </c>
      <c r="R34" s="2669"/>
      <c r="S34" s="27"/>
      <c r="T34" s="30"/>
      <c r="U34" s="30"/>
      <c r="V34" s="330"/>
      <c r="W34" s="30"/>
      <c r="X34" s="30"/>
      <c r="Y34" s="30"/>
      <c r="Z34" s="1591"/>
      <c r="AA34" s="1591"/>
      <c r="AB34" s="1591"/>
      <c r="AC34" s="1591"/>
      <c r="AD34" s="1591"/>
    </row>
    <row r="35" spans="1:30">
      <c r="A35" s="3262"/>
      <c r="B35" s="3244"/>
      <c r="C35" s="3249"/>
      <c r="D35" s="3264"/>
      <c r="E35" s="3251"/>
      <c r="F35" s="3256"/>
      <c r="G35" s="3087"/>
      <c r="H35" s="3259"/>
      <c r="I35" s="69" t="s">
        <v>36</v>
      </c>
      <c r="J35" s="138">
        <f t="shared" si="8"/>
        <v>1</v>
      </c>
      <c r="K35" s="139">
        <v>1</v>
      </c>
      <c r="L35" s="129">
        <v>0.9</v>
      </c>
      <c r="M35" s="362">
        <v>0</v>
      </c>
      <c r="N35" s="174">
        <v>0</v>
      </c>
      <c r="O35" s="175">
        <v>0</v>
      </c>
      <c r="P35" s="3340"/>
      <c r="Q35" s="2667"/>
      <c r="R35" s="2669"/>
      <c r="S35" s="27"/>
      <c r="T35" s="30"/>
      <c r="U35" s="30"/>
      <c r="V35" s="330"/>
      <c r="W35" s="30"/>
      <c r="X35" s="30"/>
      <c r="Y35" s="30"/>
      <c r="Z35" s="1591"/>
      <c r="AA35" s="1591"/>
      <c r="AB35" s="1591"/>
      <c r="AC35" s="1591"/>
      <c r="AD35" s="1591"/>
    </row>
    <row r="36" spans="1:30">
      <c r="A36" s="3262"/>
      <c r="B36" s="3244"/>
      <c r="C36" s="3249"/>
      <c r="D36" s="3264"/>
      <c r="E36" s="3251"/>
      <c r="F36" s="3256"/>
      <c r="G36" s="3087"/>
      <c r="H36" s="3088"/>
      <c r="I36" s="69" t="s">
        <v>222</v>
      </c>
      <c r="J36" s="166">
        <f t="shared" si="8"/>
        <v>0</v>
      </c>
      <c r="K36" s="139">
        <v>0</v>
      </c>
      <c r="L36" s="129">
        <v>0</v>
      </c>
      <c r="M36" s="362">
        <v>0</v>
      </c>
      <c r="N36" s="174">
        <v>0</v>
      </c>
      <c r="O36" s="175">
        <v>0</v>
      </c>
      <c r="P36" s="124"/>
      <c r="Q36" s="2667"/>
      <c r="R36" s="2669"/>
      <c r="S36" s="27"/>
      <c r="T36" s="30"/>
      <c r="U36" s="30"/>
      <c r="V36" s="330"/>
      <c r="W36" s="30"/>
      <c r="X36" s="30"/>
      <c r="Y36" s="30"/>
      <c r="Z36" s="1591"/>
      <c r="AA36" s="1591"/>
      <c r="AB36" s="1591"/>
      <c r="AC36" s="1591"/>
      <c r="AD36" s="1591"/>
    </row>
    <row r="37" spans="1:30">
      <c r="A37" s="3262"/>
      <c r="B37" s="3244"/>
      <c r="C37" s="3249"/>
      <c r="D37" s="3264"/>
      <c r="E37" s="3251"/>
      <c r="F37" s="3256"/>
      <c r="G37" s="3087"/>
      <c r="H37" s="3088"/>
      <c r="I37" s="27" t="s">
        <v>52</v>
      </c>
      <c r="J37" s="166">
        <f t="shared" si="8"/>
        <v>0</v>
      </c>
      <c r="K37" s="235">
        <v>0</v>
      </c>
      <c r="L37" s="292">
        <v>0</v>
      </c>
      <c r="M37" s="366">
        <v>0</v>
      </c>
      <c r="N37" s="367">
        <v>0</v>
      </c>
      <c r="O37" s="176">
        <v>0</v>
      </c>
      <c r="P37" s="124"/>
      <c r="Q37" s="2667"/>
      <c r="R37" s="2669"/>
      <c r="S37" s="27"/>
      <c r="T37" s="30"/>
      <c r="U37" s="30"/>
      <c r="V37" s="330"/>
      <c r="W37" s="30"/>
      <c r="X37" s="30"/>
      <c r="Y37" s="30"/>
      <c r="Z37" s="1591"/>
      <c r="AA37" s="1591"/>
      <c r="AB37" s="1591"/>
      <c r="AC37" s="1591"/>
      <c r="AD37" s="1591"/>
    </row>
    <row r="38" spans="1:30" ht="12.6" customHeight="1" thickBot="1">
      <c r="A38" s="3263"/>
      <c r="B38" s="3245"/>
      <c r="C38" s="3252"/>
      <c r="D38" s="3253"/>
      <c r="E38" s="3254"/>
      <c r="F38" s="3257"/>
      <c r="G38" s="3079"/>
      <c r="H38" s="3079"/>
      <c r="I38" s="13" t="s">
        <v>12</v>
      </c>
      <c r="J38" s="47">
        <f>SUM(J33:J37)</f>
        <v>1316.4</v>
      </c>
      <c r="K38" s="47">
        <f t="shared" ref="K38:O38" si="9">SUM(K33:K37)</f>
        <v>3</v>
      </c>
      <c r="L38" s="47">
        <f t="shared" si="9"/>
        <v>0.9</v>
      </c>
      <c r="M38" s="47">
        <f t="shared" si="9"/>
        <v>1313.4</v>
      </c>
      <c r="N38" s="47">
        <f t="shared" si="9"/>
        <v>0</v>
      </c>
      <c r="O38" s="47">
        <f t="shared" si="9"/>
        <v>0</v>
      </c>
      <c r="P38" s="381"/>
      <c r="Q38" s="382"/>
      <c r="R38" s="122"/>
      <c r="S38" s="115"/>
      <c r="T38" s="30"/>
      <c r="U38" s="30"/>
      <c r="V38" s="330"/>
      <c r="W38" s="30"/>
      <c r="X38" s="30"/>
      <c r="Y38" s="30"/>
      <c r="Z38" s="1591"/>
      <c r="AA38" s="1591"/>
      <c r="AB38" s="1591"/>
      <c r="AC38" s="1591"/>
      <c r="AD38" s="1591"/>
    </row>
    <row r="39" spans="1:30" ht="6" hidden="1" customHeight="1" thickBot="1">
      <c r="A39" s="3261"/>
      <c r="B39" s="3243"/>
      <c r="C39" s="3246"/>
      <c r="D39" s="3247"/>
      <c r="E39" s="3248"/>
      <c r="F39" s="3342" t="s">
        <v>79</v>
      </c>
      <c r="G39" s="3078" t="s">
        <v>40</v>
      </c>
      <c r="H39" s="3080" t="s">
        <v>194</v>
      </c>
      <c r="I39" s="92" t="s">
        <v>72</v>
      </c>
      <c r="J39" s="132">
        <f>K39+M39</f>
        <v>0</v>
      </c>
      <c r="K39" s="133"/>
      <c r="L39" s="288"/>
      <c r="M39" s="361">
        <v>0</v>
      </c>
      <c r="N39" s="172">
        <v>0</v>
      </c>
      <c r="O39" s="173">
        <v>0</v>
      </c>
      <c r="P39" s="3158" t="s">
        <v>208</v>
      </c>
      <c r="Q39" s="2666"/>
      <c r="R39" s="2668"/>
      <c r="S39" s="231"/>
      <c r="T39" s="30"/>
      <c r="U39" s="30"/>
      <c r="V39" s="330"/>
      <c r="W39" s="30"/>
      <c r="X39" s="30"/>
      <c r="Y39" s="30"/>
      <c r="Z39" s="1591"/>
      <c r="AA39" s="1591"/>
      <c r="AB39" s="1591"/>
      <c r="AC39" s="1591"/>
      <c r="AD39" s="1591"/>
    </row>
    <row r="40" spans="1:30" ht="13.9" hidden="1" customHeight="1" thickBot="1">
      <c r="A40" s="3262"/>
      <c r="B40" s="3244"/>
      <c r="C40" s="3249"/>
      <c r="D40" s="3264"/>
      <c r="E40" s="3251"/>
      <c r="F40" s="3086"/>
      <c r="G40" s="3087"/>
      <c r="H40" s="3088"/>
      <c r="I40" s="69" t="s">
        <v>63</v>
      </c>
      <c r="J40" s="138">
        <f t="shared" ref="J40:J43" si="10">K40+M40</f>
        <v>0</v>
      </c>
      <c r="K40" s="139">
        <v>0</v>
      </c>
      <c r="L40" s="129">
        <v>0</v>
      </c>
      <c r="M40" s="362">
        <v>0</v>
      </c>
      <c r="N40" s="174">
        <v>0</v>
      </c>
      <c r="O40" s="175">
        <v>0</v>
      </c>
      <c r="P40" s="3340"/>
      <c r="Q40" s="383"/>
      <c r="R40" s="234"/>
      <c r="S40" s="384"/>
      <c r="T40" s="204"/>
      <c r="U40" s="204"/>
      <c r="V40" s="333"/>
      <c r="W40" s="30"/>
      <c r="X40" s="30"/>
      <c r="Y40" s="30"/>
      <c r="Z40" s="1591"/>
      <c r="AA40" s="1591"/>
      <c r="AB40" s="1591"/>
      <c r="AC40" s="1591"/>
      <c r="AD40" s="1591"/>
    </row>
    <row r="41" spans="1:30" ht="13.9" hidden="1" customHeight="1" thickBot="1">
      <c r="A41" s="3262"/>
      <c r="B41" s="3244"/>
      <c r="C41" s="3249"/>
      <c r="D41" s="3264"/>
      <c r="E41" s="3251"/>
      <c r="F41" s="3086"/>
      <c r="G41" s="3087"/>
      <c r="H41" s="3088"/>
      <c r="I41" s="69" t="s">
        <v>36</v>
      </c>
      <c r="J41" s="138">
        <f t="shared" si="10"/>
        <v>0</v>
      </c>
      <c r="K41" s="139">
        <v>0</v>
      </c>
      <c r="L41" s="129">
        <v>0</v>
      </c>
      <c r="M41" s="362">
        <v>0</v>
      </c>
      <c r="N41" s="174">
        <v>0</v>
      </c>
      <c r="O41" s="175">
        <v>0</v>
      </c>
      <c r="P41" s="364"/>
      <c r="Q41" s="2667"/>
      <c r="R41" s="2669"/>
      <c r="S41" s="27"/>
      <c r="T41" s="30"/>
      <c r="U41" s="30"/>
      <c r="V41" s="330"/>
      <c r="W41" s="30"/>
      <c r="X41" s="30"/>
      <c r="Y41" s="30"/>
      <c r="Z41" s="1591"/>
      <c r="AA41" s="1591"/>
      <c r="AB41" s="1591"/>
      <c r="AC41" s="1591"/>
      <c r="AD41" s="1591"/>
    </row>
    <row r="42" spans="1:30" ht="13.9" hidden="1" customHeight="1" thickBot="1">
      <c r="A42" s="3262"/>
      <c r="B42" s="3244"/>
      <c r="C42" s="3249"/>
      <c r="D42" s="3264"/>
      <c r="E42" s="3251"/>
      <c r="F42" s="3086"/>
      <c r="G42" s="3087"/>
      <c r="H42" s="3088"/>
      <c r="I42" s="69" t="s">
        <v>222</v>
      </c>
      <c r="J42" s="166">
        <f t="shared" si="10"/>
        <v>0</v>
      </c>
      <c r="K42" s="139">
        <v>0</v>
      </c>
      <c r="L42" s="129"/>
      <c r="M42" s="362">
        <v>0</v>
      </c>
      <c r="N42" s="174">
        <v>0</v>
      </c>
      <c r="O42" s="175">
        <v>0</v>
      </c>
      <c r="P42" s="385"/>
      <c r="Q42" s="2667"/>
      <c r="R42" s="2669"/>
      <c r="S42" s="27"/>
      <c r="T42" s="30"/>
      <c r="U42" s="30"/>
      <c r="V42" s="330"/>
      <c r="W42" s="30"/>
      <c r="X42" s="30"/>
      <c r="Y42" s="30"/>
      <c r="Z42" s="1591"/>
      <c r="AA42" s="1591"/>
      <c r="AB42" s="1591"/>
      <c r="AC42" s="1591"/>
      <c r="AD42" s="1591"/>
    </row>
    <row r="43" spans="1:30" ht="13.9" hidden="1" customHeight="1" thickBot="1">
      <c r="A43" s="3262"/>
      <c r="B43" s="3244"/>
      <c r="C43" s="3249"/>
      <c r="D43" s="3264"/>
      <c r="E43" s="3251"/>
      <c r="F43" s="3086"/>
      <c r="G43" s="3087"/>
      <c r="H43" s="3088"/>
      <c r="I43" s="27" t="s">
        <v>52</v>
      </c>
      <c r="J43" s="166">
        <f t="shared" si="10"/>
        <v>0</v>
      </c>
      <c r="K43" s="235">
        <v>0</v>
      </c>
      <c r="L43" s="292"/>
      <c r="M43" s="366">
        <v>0</v>
      </c>
      <c r="N43" s="367">
        <v>0</v>
      </c>
      <c r="O43" s="176">
        <v>0</v>
      </c>
      <c r="P43" s="385"/>
      <c r="Q43" s="2667"/>
      <c r="R43" s="2669"/>
      <c r="S43" s="27"/>
      <c r="T43" s="30"/>
      <c r="U43" s="30"/>
      <c r="V43" s="330"/>
      <c r="W43" s="30"/>
      <c r="X43" s="30"/>
      <c r="Y43" s="30"/>
      <c r="Z43" s="1591"/>
      <c r="AA43" s="1591"/>
      <c r="AB43" s="1591"/>
      <c r="AC43" s="1591"/>
      <c r="AD43" s="1591"/>
    </row>
    <row r="44" spans="1:30" ht="1.9" hidden="1" customHeight="1" thickBot="1">
      <c r="A44" s="3263"/>
      <c r="B44" s="3245"/>
      <c r="C44" s="3252"/>
      <c r="D44" s="3253"/>
      <c r="E44" s="3254"/>
      <c r="F44" s="3343"/>
      <c r="G44" s="3079"/>
      <c r="H44" s="3079"/>
      <c r="I44" s="13" t="s">
        <v>12</v>
      </c>
      <c r="J44" s="47">
        <f>SUM(J39:J43)</f>
        <v>0</v>
      </c>
      <c r="K44" s="47">
        <f t="shared" ref="K44:O44" si="11">SUM(K39:K43)</f>
        <v>0</v>
      </c>
      <c r="L44" s="47">
        <f t="shared" si="11"/>
        <v>0</v>
      </c>
      <c r="M44" s="47">
        <f t="shared" si="11"/>
        <v>0</v>
      </c>
      <c r="N44" s="47">
        <f t="shared" si="11"/>
        <v>0</v>
      </c>
      <c r="O44" s="47">
        <f t="shared" si="11"/>
        <v>0</v>
      </c>
      <c r="P44" s="386"/>
      <c r="Q44" s="382"/>
      <c r="R44" s="122"/>
      <c r="S44" s="115"/>
      <c r="T44" s="30"/>
      <c r="U44" s="30"/>
      <c r="V44" s="330"/>
      <c r="W44" s="30"/>
      <c r="X44" s="30"/>
      <c r="Y44" s="30"/>
      <c r="Z44" s="1591"/>
      <c r="AA44" s="1591"/>
      <c r="AB44" s="1591"/>
      <c r="AC44" s="1591"/>
      <c r="AD44" s="1591"/>
    </row>
    <row r="45" spans="1:30" ht="0.6" hidden="1" customHeight="1">
      <c r="A45" s="3261"/>
      <c r="B45" s="3243"/>
      <c r="C45" s="3246"/>
      <c r="D45" s="3247"/>
      <c r="E45" s="3248"/>
      <c r="F45" s="3255" t="s">
        <v>81</v>
      </c>
      <c r="G45" s="3078" t="s">
        <v>40</v>
      </c>
      <c r="H45" s="3080" t="s">
        <v>193</v>
      </c>
      <c r="I45" s="92" t="s">
        <v>72</v>
      </c>
      <c r="J45" s="132">
        <f>K45+M45</f>
        <v>0</v>
      </c>
      <c r="K45" s="133"/>
      <c r="L45" s="288"/>
      <c r="M45" s="361">
        <v>0</v>
      </c>
      <c r="N45" s="172">
        <v>0</v>
      </c>
      <c r="O45" s="173">
        <v>0</v>
      </c>
      <c r="P45" s="369" t="s">
        <v>74</v>
      </c>
      <c r="Q45" s="2666"/>
      <c r="R45" s="2668"/>
      <c r="S45" s="2671"/>
      <c r="T45" s="30"/>
      <c r="U45" s="30"/>
      <c r="V45" s="330"/>
      <c r="W45" s="30"/>
      <c r="X45" s="30"/>
      <c r="Y45" s="30"/>
      <c r="Z45" s="1591"/>
      <c r="AA45" s="1591"/>
      <c r="AB45" s="1591"/>
      <c r="AC45" s="1591"/>
      <c r="AD45" s="1591"/>
    </row>
    <row r="46" spans="1:30" ht="0.6" hidden="1" customHeight="1">
      <c r="A46" s="3262"/>
      <c r="B46" s="3244"/>
      <c r="C46" s="3249"/>
      <c r="D46" s="3264"/>
      <c r="E46" s="3251"/>
      <c r="F46" s="3256"/>
      <c r="G46" s="3087"/>
      <c r="H46" s="3259"/>
      <c r="I46" s="69" t="s">
        <v>63</v>
      </c>
      <c r="J46" s="138">
        <f t="shared" ref="J46:J49" si="12">K46+M46</f>
        <v>0</v>
      </c>
      <c r="K46" s="139">
        <v>0</v>
      </c>
      <c r="L46" s="129">
        <v>0</v>
      </c>
      <c r="M46" s="362">
        <v>0</v>
      </c>
      <c r="N46" s="174">
        <v>0</v>
      </c>
      <c r="O46" s="175">
        <v>0</v>
      </c>
      <c r="P46" s="2656" t="s">
        <v>209</v>
      </c>
      <c r="Q46" s="2667"/>
      <c r="R46" s="2669"/>
      <c r="S46" s="2672"/>
      <c r="T46" s="30"/>
      <c r="U46" s="30"/>
      <c r="V46" s="330"/>
      <c r="W46" s="30"/>
      <c r="X46" s="30"/>
      <c r="Y46" s="30"/>
      <c r="Z46" s="1591"/>
      <c r="AA46" s="1591"/>
      <c r="AB46" s="1591"/>
      <c r="AC46" s="1591"/>
      <c r="AD46" s="1591"/>
    </row>
    <row r="47" spans="1:30" ht="0.6" hidden="1" customHeight="1">
      <c r="A47" s="3262"/>
      <c r="B47" s="3244"/>
      <c r="C47" s="3249"/>
      <c r="D47" s="3264"/>
      <c r="E47" s="3251"/>
      <c r="F47" s="3256"/>
      <c r="G47" s="3258"/>
      <c r="H47" s="3260"/>
      <c r="I47" s="69" t="s">
        <v>36</v>
      </c>
      <c r="J47" s="138">
        <f t="shared" si="12"/>
        <v>0</v>
      </c>
      <c r="K47" s="139">
        <v>0</v>
      </c>
      <c r="L47" s="129">
        <v>0</v>
      </c>
      <c r="M47" s="362">
        <v>0</v>
      </c>
      <c r="N47" s="174">
        <v>0</v>
      </c>
      <c r="O47" s="175">
        <v>0</v>
      </c>
      <c r="P47" s="2656"/>
      <c r="Q47" s="387"/>
      <c r="R47" s="227"/>
      <c r="S47" s="228"/>
      <c r="T47" s="30"/>
      <c r="U47" s="30"/>
      <c r="V47" s="330"/>
      <c r="W47" s="30"/>
      <c r="X47" s="30"/>
      <c r="Y47" s="30"/>
      <c r="Z47" s="1591"/>
      <c r="AA47" s="1591"/>
      <c r="AB47" s="1591"/>
      <c r="AC47" s="1591"/>
      <c r="AD47" s="1591"/>
    </row>
    <row r="48" spans="1:30" ht="0.6" hidden="1" customHeight="1">
      <c r="A48" s="3262"/>
      <c r="B48" s="3244"/>
      <c r="C48" s="3249"/>
      <c r="D48" s="3264"/>
      <c r="E48" s="3251"/>
      <c r="F48" s="3256"/>
      <c r="G48" s="3258"/>
      <c r="H48" s="3258"/>
      <c r="I48" s="69" t="s">
        <v>222</v>
      </c>
      <c r="J48" s="166">
        <f t="shared" si="12"/>
        <v>0</v>
      </c>
      <c r="K48" s="139">
        <v>0</v>
      </c>
      <c r="L48" s="129"/>
      <c r="M48" s="362">
        <v>0</v>
      </c>
      <c r="N48" s="174">
        <v>0</v>
      </c>
      <c r="O48" s="175">
        <v>0</v>
      </c>
      <c r="P48" s="388"/>
      <c r="Q48" s="387"/>
      <c r="R48" s="227"/>
      <c r="S48" s="228"/>
      <c r="T48" s="30"/>
      <c r="U48" s="30"/>
      <c r="V48" s="330"/>
      <c r="W48" s="30"/>
      <c r="X48" s="30"/>
      <c r="Y48" s="30"/>
      <c r="Z48" s="1591"/>
      <c r="AA48" s="1591"/>
      <c r="AB48" s="1591"/>
      <c r="AC48" s="1591"/>
      <c r="AD48" s="1591"/>
    </row>
    <row r="49" spans="1:30" ht="0.6" hidden="1" customHeight="1">
      <c r="A49" s="3262"/>
      <c r="B49" s="3244"/>
      <c r="C49" s="3249"/>
      <c r="D49" s="3264"/>
      <c r="E49" s="3251"/>
      <c r="F49" s="3256"/>
      <c r="G49" s="3258"/>
      <c r="H49" s="3258"/>
      <c r="I49" s="27" t="s">
        <v>52</v>
      </c>
      <c r="J49" s="166">
        <f t="shared" si="12"/>
        <v>0</v>
      </c>
      <c r="K49" s="235">
        <v>0</v>
      </c>
      <c r="L49" s="292"/>
      <c r="M49" s="366">
        <v>0</v>
      </c>
      <c r="N49" s="367">
        <v>0</v>
      </c>
      <c r="O49" s="176">
        <v>0</v>
      </c>
      <c r="P49" s="333"/>
      <c r="Q49" s="387"/>
      <c r="R49" s="227"/>
      <c r="S49" s="228"/>
      <c r="T49" s="30"/>
      <c r="U49" s="30"/>
      <c r="V49" s="330"/>
      <c r="W49" s="30"/>
      <c r="X49" s="30"/>
      <c r="Y49" s="30"/>
      <c r="Z49" s="1591"/>
      <c r="AA49" s="1591"/>
      <c r="AB49" s="1591"/>
      <c r="AC49" s="1591"/>
      <c r="AD49" s="1591"/>
    </row>
    <row r="50" spans="1:30" ht="0.6" hidden="1" customHeight="1" thickBot="1">
      <c r="A50" s="3263"/>
      <c r="B50" s="3245"/>
      <c r="C50" s="3252"/>
      <c r="D50" s="3253"/>
      <c r="E50" s="3254"/>
      <c r="F50" s="3257"/>
      <c r="G50" s="3079"/>
      <c r="H50" s="3079"/>
      <c r="I50" s="13" t="s">
        <v>12</v>
      </c>
      <c r="J50" s="47">
        <f>SUM(J45:J49)</f>
        <v>0</v>
      </c>
      <c r="K50" s="47">
        <f t="shared" ref="K50:O50" si="13">SUM(K45:K49)</f>
        <v>0</v>
      </c>
      <c r="L50" s="47">
        <f t="shared" si="13"/>
        <v>0</v>
      </c>
      <c r="M50" s="47">
        <f t="shared" si="13"/>
        <v>0</v>
      </c>
      <c r="N50" s="47">
        <f t="shared" si="13"/>
        <v>0</v>
      </c>
      <c r="O50" s="47">
        <f t="shared" si="13"/>
        <v>0</v>
      </c>
      <c r="P50" s="389"/>
      <c r="Q50" s="382"/>
      <c r="R50" s="122"/>
      <c r="S50" s="229"/>
      <c r="T50" s="30"/>
      <c r="U50" s="30"/>
      <c r="V50" s="330"/>
      <c r="W50" s="30"/>
      <c r="X50" s="30"/>
      <c r="Y50" s="30"/>
      <c r="Z50" s="1591"/>
      <c r="AA50" s="1591"/>
      <c r="AB50" s="1591"/>
      <c r="AC50" s="1591"/>
      <c r="AD50" s="1591"/>
    </row>
    <row r="51" spans="1:30" ht="0.6" hidden="1" customHeight="1">
      <c r="A51" s="3261"/>
      <c r="B51" s="3243"/>
      <c r="C51" s="3246"/>
      <c r="D51" s="3247"/>
      <c r="E51" s="3248"/>
      <c r="F51" s="3255" t="s">
        <v>84</v>
      </c>
      <c r="G51" s="3078" t="s">
        <v>40</v>
      </c>
      <c r="H51" s="3332" t="s">
        <v>430</v>
      </c>
      <c r="I51" s="92" t="s">
        <v>72</v>
      </c>
      <c r="J51" s="132">
        <f>K51+M51</f>
        <v>0</v>
      </c>
      <c r="K51" s="133">
        <v>0</v>
      </c>
      <c r="L51" s="380">
        <v>0</v>
      </c>
      <c r="M51" s="361">
        <v>0</v>
      </c>
      <c r="N51" s="172">
        <v>0</v>
      </c>
      <c r="O51" s="173">
        <v>0</v>
      </c>
      <c r="P51" s="369" t="s">
        <v>75</v>
      </c>
      <c r="Q51" s="2666" t="s">
        <v>41</v>
      </c>
      <c r="R51" s="2668"/>
      <c r="S51" s="2671"/>
      <c r="T51" s="30"/>
      <c r="U51" s="30"/>
      <c r="V51" s="330"/>
      <c r="W51" s="30"/>
      <c r="X51" s="30"/>
      <c r="Y51" s="30"/>
      <c r="Z51" s="1591"/>
      <c r="AA51" s="1591"/>
      <c r="AB51" s="1591"/>
      <c r="AC51" s="1591"/>
      <c r="AD51" s="1591"/>
    </row>
    <row r="52" spans="1:30">
      <c r="A52" s="3262"/>
      <c r="B52" s="3244"/>
      <c r="C52" s="3249"/>
      <c r="D52" s="3264"/>
      <c r="E52" s="3251"/>
      <c r="F52" s="3256"/>
      <c r="G52" s="3087"/>
      <c r="H52" s="3333"/>
      <c r="I52" s="69" t="s">
        <v>63</v>
      </c>
      <c r="J52" s="138">
        <f t="shared" ref="J52:J55" si="14">K52+M52</f>
        <v>87.7</v>
      </c>
      <c r="K52" s="139">
        <v>7.7</v>
      </c>
      <c r="L52" s="129">
        <v>5.6</v>
      </c>
      <c r="M52" s="362">
        <v>80</v>
      </c>
      <c r="N52" s="174">
        <v>0</v>
      </c>
      <c r="O52" s="175">
        <v>0</v>
      </c>
      <c r="P52" s="388"/>
      <c r="Q52" s="2667"/>
      <c r="R52" s="2669"/>
      <c r="S52" s="2672"/>
      <c r="T52" s="30"/>
      <c r="U52" s="30"/>
      <c r="V52" s="330"/>
      <c r="W52" s="30"/>
      <c r="X52" s="30"/>
      <c r="Y52" s="30"/>
      <c r="Z52" s="1591"/>
      <c r="AA52" s="1591"/>
      <c r="AB52" s="1591"/>
      <c r="AC52" s="1591"/>
      <c r="AD52" s="1591"/>
    </row>
    <row r="53" spans="1:30">
      <c r="A53" s="3262"/>
      <c r="B53" s="3244"/>
      <c r="C53" s="3249"/>
      <c r="D53" s="3264"/>
      <c r="E53" s="3251"/>
      <c r="F53" s="3256"/>
      <c r="G53" s="3258"/>
      <c r="H53" s="3334"/>
      <c r="I53" s="69" t="s">
        <v>36</v>
      </c>
      <c r="J53" s="138">
        <f t="shared" si="14"/>
        <v>1.5</v>
      </c>
      <c r="K53" s="139">
        <v>1.5</v>
      </c>
      <c r="L53" s="129">
        <v>1.4</v>
      </c>
      <c r="M53" s="362">
        <v>0</v>
      </c>
      <c r="N53" s="174">
        <v>0</v>
      </c>
      <c r="O53" s="175">
        <v>0</v>
      </c>
      <c r="P53" s="388"/>
      <c r="Q53" s="387"/>
      <c r="R53" s="227"/>
      <c r="S53" s="228"/>
      <c r="T53" s="30"/>
      <c r="U53" s="30"/>
      <c r="V53" s="330"/>
      <c r="W53" s="30"/>
      <c r="X53" s="30"/>
      <c r="Y53" s="30"/>
      <c r="Z53" s="1591"/>
      <c r="AA53" s="1591"/>
      <c r="AB53" s="1591"/>
      <c r="AC53" s="1591"/>
      <c r="AD53" s="1591"/>
    </row>
    <row r="54" spans="1:30">
      <c r="A54" s="3262"/>
      <c r="B54" s="3244"/>
      <c r="C54" s="3249"/>
      <c r="D54" s="3264"/>
      <c r="E54" s="3251"/>
      <c r="F54" s="3256"/>
      <c r="G54" s="3258"/>
      <c r="H54" s="3336"/>
      <c r="I54" s="69" t="s">
        <v>222</v>
      </c>
      <c r="J54" s="166">
        <f t="shared" si="14"/>
        <v>88.9</v>
      </c>
      <c r="K54" s="139">
        <v>3</v>
      </c>
      <c r="L54" s="129">
        <v>0</v>
      </c>
      <c r="M54" s="2850">
        <v>85.9</v>
      </c>
      <c r="N54" s="174">
        <v>0</v>
      </c>
      <c r="O54" s="175">
        <v>0</v>
      </c>
      <c r="P54" s="333"/>
      <c r="Q54" s="387"/>
      <c r="R54" s="227"/>
      <c r="S54" s="228"/>
      <c r="T54" s="30"/>
      <c r="U54" s="30"/>
      <c r="V54" s="330"/>
      <c r="W54" s="30"/>
      <c r="X54" s="30"/>
      <c r="Y54" s="30"/>
      <c r="Z54" s="1827"/>
      <c r="AA54" s="1591"/>
      <c r="AB54" s="1591"/>
      <c r="AC54" s="1591"/>
      <c r="AD54" s="1591"/>
    </row>
    <row r="55" spans="1:30">
      <c r="A55" s="3262"/>
      <c r="B55" s="3244"/>
      <c r="C55" s="3249"/>
      <c r="D55" s="3264"/>
      <c r="E55" s="3251"/>
      <c r="F55" s="3256"/>
      <c r="G55" s="3258"/>
      <c r="H55" s="3336"/>
      <c r="I55" s="27" t="s">
        <v>52</v>
      </c>
      <c r="J55" s="166">
        <f t="shared" si="14"/>
        <v>0</v>
      </c>
      <c r="K55" s="235">
        <v>0</v>
      </c>
      <c r="L55" s="292"/>
      <c r="M55" s="366">
        <v>0</v>
      </c>
      <c r="N55" s="367">
        <v>0</v>
      </c>
      <c r="O55" s="176">
        <v>0</v>
      </c>
      <c r="P55" s="333"/>
      <c r="Q55" s="387"/>
      <c r="R55" s="227"/>
      <c r="S55" s="228"/>
      <c r="T55" s="90"/>
      <c r="U55" s="30"/>
      <c r="V55" s="330"/>
      <c r="W55" s="30"/>
      <c r="X55" s="30"/>
      <c r="Y55" s="30"/>
      <c r="Z55" s="1827"/>
      <c r="AA55" s="1591"/>
      <c r="AB55" s="1591"/>
      <c r="AC55" s="1591"/>
      <c r="AD55" s="1591"/>
    </row>
    <row r="56" spans="1:30" ht="13.5" thickBot="1">
      <c r="A56" s="3263"/>
      <c r="B56" s="3245"/>
      <c r="C56" s="3252"/>
      <c r="D56" s="3253"/>
      <c r="E56" s="3254"/>
      <c r="F56" s="3257"/>
      <c r="G56" s="3079"/>
      <c r="H56" s="3335"/>
      <c r="I56" s="13" t="s">
        <v>12</v>
      </c>
      <c r="J56" s="47">
        <f>SUM(J51:J55)</f>
        <v>178.10000000000002</v>
      </c>
      <c r="K56" s="47">
        <f t="shared" ref="K56:O56" si="15">SUM(K51:K55)</f>
        <v>12.2</v>
      </c>
      <c r="L56" s="47">
        <f t="shared" si="15"/>
        <v>7</v>
      </c>
      <c r="M56" s="47">
        <f t="shared" si="15"/>
        <v>165.9</v>
      </c>
      <c r="N56" s="47">
        <f t="shared" si="15"/>
        <v>0</v>
      </c>
      <c r="O56" s="47">
        <f t="shared" si="15"/>
        <v>0</v>
      </c>
      <c r="P56" s="389"/>
      <c r="Q56" s="382"/>
      <c r="R56" s="122"/>
      <c r="S56" s="229"/>
      <c r="T56" s="90"/>
      <c r="U56" s="30"/>
      <c r="V56" s="330"/>
      <c r="W56" s="30"/>
      <c r="X56" s="30"/>
      <c r="Y56" s="30"/>
      <c r="Z56" s="1591"/>
      <c r="AA56" s="1591"/>
      <c r="AB56" s="1591"/>
      <c r="AC56" s="1591"/>
      <c r="AD56" s="1591"/>
    </row>
    <row r="57" spans="1:30" ht="13.15" customHeight="1">
      <c r="A57" s="3261"/>
      <c r="B57" s="3243"/>
      <c r="C57" s="3246"/>
      <c r="D57" s="3247"/>
      <c r="E57" s="3248"/>
      <c r="F57" s="3255" t="s">
        <v>165</v>
      </c>
      <c r="G57" s="3078" t="s">
        <v>40</v>
      </c>
      <c r="H57" s="3332" t="s">
        <v>62</v>
      </c>
      <c r="I57" s="92" t="s">
        <v>72</v>
      </c>
      <c r="J57" s="132">
        <f>K57+M57</f>
        <v>0</v>
      </c>
      <c r="K57" s="133"/>
      <c r="L57" s="288"/>
      <c r="M57" s="361">
        <v>0</v>
      </c>
      <c r="N57" s="172">
        <v>0</v>
      </c>
      <c r="O57" s="173">
        <v>0</v>
      </c>
      <c r="P57" s="369"/>
      <c r="Q57" s="2666"/>
      <c r="R57" s="2668"/>
      <c r="S57" s="2671"/>
      <c r="T57" s="30"/>
      <c r="U57" s="30"/>
      <c r="V57" s="330"/>
      <c r="W57" s="30"/>
      <c r="X57" s="30"/>
      <c r="Y57" s="30"/>
      <c r="Z57" s="1591"/>
      <c r="AA57" s="1591"/>
      <c r="AB57" s="1591"/>
      <c r="AC57" s="1591"/>
      <c r="AD57" s="1591"/>
    </row>
    <row r="58" spans="1:30">
      <c r="A58" s="3262"/>
      <c r="B58" s="3244"/>
      <c r="C58" s="3249"/>
      <c r="D58" s="3264"/>
      <c r="E58" s="3251"/>
      <c r="F58" s="3256"/>
      <c r="G58" s="3087"/>
      <c r="H58" s="3333"/>
      <c r="I58" s="69" t="s">
        <v>63</v>
      </c>
      <c r="J58" s="138">
        <f t="shared" ref="J58:J61" si="16">K58+M58</f>
        <v>0</v>
      </c>
      <c r="K58" s="139">
        <v>0</v>
      </c>
      <c r="L58" s="129">
        <v>0</v>
      </c>
      <c r="M58" s="362">
        <v>0</v>
      </c>
      <c r="N58" s="174">
        <v>0</v>
      </c>
      <c r="O58" s="175">
        <v>0</v>
      </c>
      <c r="P58" s="388"/>
      <c r="Q58" s="2667"/>
      <c r="R58" s="2669"/>
      <c r="S58" s="2672"/>
      <c r="T58" s="30"/>
      <c r="U58" s="30"/>
      <c r="V58" s="330"/>
      <c r="W58" s="30"/>
      <c r="X58" s="30"/>
      <c r="Y58" s="30"/>
      <c r="Z58" s="1591"/>
      <c r="AA58" s="1591"/>
      <c r="AB58" s="1591"/>
      <c r="AC58" s="1591"/>
      <c r="AD58" s="1591"/>
    </row>
    <row r="59" spans="1:30">
      <c r="A59" s="3262"/>
      <c r="B59" s="3244"/>
      <c r="C59" s="3249"/>
      <c r="D59" s="3264"/>
      <c r="E59" s="3251"/>
      <c r="F59" s="3256"/>
      <c r="G59" s="3258"/>
      <c r="H59" s="3334"/>
      <c r="I59" s="69" t="s">
        <v>36</v>
      </c>
      <c r="J59" s="138">
        <f t="shared" si="16"/>
        <v>0</v>
      </c>
      <c r="K59" s="139">
        <v>0</v>
      </c>
      <c r="L59" s="129">
        <v>0</v>
      </c>
      <c r="M59" s="362">
        <v>0</v>
      </c>
      <c r="N59" s="174">
        <v>0</v>
      </c>
      <c r="O59" s="175">
        <v>0</v>
      </c>
      <c r="P59" s="388"/>
      <c r="Q59" s="387"/>
      <c r="R59" s="227"/>
      <c r="S59" s="228"/>
      <c r="T59" s="30"/>
      <c r="U59" s="30"/>
      <c r="V59" s="330"/>
      <c r="W59" s="30"/>
      <c r="X59" s="30"/>
      <c r="Y59" s="30"/>
      <c r="Z59" s="1591"/>
      <c r="AA59" s="1591"/>
      <c r="AB59" s="1591"/>
      <c r="AC59" s="1591"/>
      <c r="AD59" s="1591"/>
    </row>
    <row r="60" spans="1:30">
      <c r="A60" s="3262"/>
      <c r="B60" s="3244"/>
      <c r="C60" s="3249"/>
      <c r="D60" s="3264"/>
      <c r="E60" s="3251"/>
      <c r="F60" s="3256"/>
      <c r="G60" s="3258"/>
      <c r="H60" s="3336"/>
      <c r="I60" s="69" t="s">
        <v>222</v>
      </c>
      <c r="J60" s="166">
        <f t="shared" si="16"/>
        <v>0</v>
      </c>
      <c r="K60" s="139">
        <v>0</v>
      </c>
      <c r="L60" s="129"/>
      <c r="M60" s="362">
        <v>0</v>
      </c>
      <c r="N60" s="174">
        <v>0</v>
      </c>
      <c r="O60" s="175">
        <v>0</v>
      </c>
      <c r="P60" s="333"/>
      <c r="Q60" s="387"/>
      <c r="R60" s="227"/>
      <c r="S60" s="228"/>
      <c r="T60" s="30"/>
      <c r="U60" s="30"/>
      <c r="V60" s="330"/>
      <c r="W60" s="30"/>
      <c r="X60" s="30"/>
      <c r="Y60" s="30"/>
      <c r="Z60" s="1591"/>
      <c r="AA60" s="1591"/>
      <c r="AB60" s="1591"/>
      <c r="AC60" s="1591"/>
      <c r="AD60" s="1591"/>
    </row>
    <row r="61" spans="1:30">
      <c r="A61" s="3262"/>
      <c r="B61" s="3244"/>
      <c r="C61" s="3249"/>
      <c r="D61" s="3264"/>
      <c r="E61" s="3251"/>
      <c r="F61" s="3256"/>
      <c r="G61" s="3258"/>
      <c r="H61" s="3336"/>
      <c r="I61" s="27" t="s">
        <v>52</v>
      </c>
      <c r="J61" s="166">
        <f t="shared" si="16"/>
        <v>0</v>
      </c>
      <c r="K61" s="235">
        <v>0</v>
      </c>
      <c r="L61" s="292"/>
      <c r="M61" s="366">
        <v>0</v>
      </c>
      <c r="N61" s="367">
        <v>0</v>
      </c>
      <c r="O61" s="176">
        <v>0</v>
      </c>
      <c r="P61" s="333"/>
      <c r="Q61" s="387"/>
      <c r="R61" s="227"/>
      <c r="S61" s="228"/>
      <c r="T61" s="30"/>
      <c r="U61" s="30"/>
      <c r="V61" s="330"/>
      <c r="W61" s="30"/>
      <c r="X61" s="30"/>
      <c r="Y61" s="30"/>
      <c r="Z61" s="1591"/>
      <c r="AA61" s="1591"/>
      <c r="AB61" s="1591"/>
      <c r="AC61" s="1591"/>
      <c r="AD61" s="1591"/>
    </row>
    <row r="62" spans="1:30" ht="13.5" thickBot="1">
      <c r="A62" s="3263"/>
      <c r="B62" s="3245"/>
      <c r="C62" s="3252"/>
      <c r="D62" s="3253"/>
      <c r="E62" s="3254"/>
      <c r="F62" s="3257"/>
      <c r="G62" s="3079"/>
      <c r="H62" s="3335"/>
      <c r="I62" s="13" t="s">
        <v>12</v>
      </c>
      <c r="J62" s="47">
        <f>SUM(J57:J61)</f>
        <v>0</v>
      </c>
      <c r="K62" s="47">
        <f t="shared" ref="K62:O62" si="17">SUM(K57:K61)</f>
        <v>0</v>
      </c>
      <c r="L62" s="47">
        <f t="shared" si="17"/>
        <v>0</v>
      </c>
      <c r="M62" s="47">
        <f t="shared" si="17"/>
        <v>0</v>
      </c>
      <c r="N62" s="47">
        <f t="shared" si="17"/>
        <v>0</v>
      </c>
      <c r="O62" s="47">
        <f t="shared" si="17"/>
        <v>0</v>
      </c>
      <c r="P62" s="389"/>
      <c r="Q62" s="382"/>
      <c r="R62" s="122"/>
      <c r="S62" s="229"/>
      <c r="T62" s="30"/>
      <c r="U62" s="30"/>
      <c r="V62" s="330"/>
      <c r="W62" s="30"/>
      <c r="X62" s="30"/>
      <c r="Y62" s="30"/>
      <c r="Z62" s="1591"/>
      <c r="AA62" s="1591"/>
      <c r="AB62" s="1591"/>
      <c r="AC62" s="1591"/>
      <c r="AD62" s="1591"/>
    </row>
    <row r="63" spans="1:30" ht="13.15" customHeight="1">
      <c r="A63" s="2635"/>
      <c r="B63" s="3274"/>
      <c r="C63" s="3246"/>
      <c r="D63" s="3247"/>
      <c r="E63" s="3248"/>
      <c r="F63" s="3255" t="s">
        <v>223</v>
      </c>
      <c r="G63" s="3078" t="s">
        <v>40</v>
      </c>
      <c r="H63" s="3332" t="s">
        <v>205</v>
      </c>
      <c r="I63" s="92" t="s">
        <v>72</v>
      </c>
      <c r="J63" s="132">
        <f>K63+M63</f>
        <v>0</v>
      </c>
      <c r="K63" s="133">
        <v>0</v>
      </c>
      <c r="L63" s="280">
        <v>0</v>
      </c>
      <c r="M63" s="361">
        <v>0</v>
      </c>
      <c r="N63" s="172">
        <v>44.25</v>
      </c>
      <c r="O63" s="173">
        <v>34.35</v>
      </c>
      <c r="P63" s="390" t="s">
        <v>75</v>
      </c>
      <c r="Q63" s="391"/>
      <c r="R63" s="392"/>
      <c r="S63" s="393" t="s">
        <v>41</v>
      </c>
      <c r="T63" s="30"/>
      <c r="U63" s="30"/>
      <c r="V63" s="330"/>
      <c r="W63" s="30"/>
      <c r="X63" s="30"/>
      <c r="Y63" s="30"/>
      <c r="Z63" s="1591"/>
      <c r="AA63" s="1591"/>
      <c r="AB63" s="1591"/>
      <c r="AC63" s="1591"/>
      <c r="AD63" s="1591"/>
    </row>
    <row r="64" spans="1:30">
      <c r="A64" s="2635"/>
      <c r="B64" s="3244"/>
      <c r="C64" s="3249"/>
      <c r="D64" s="3264"/>
      <c r="E64" s="3251"/>
      <c r="F64" s="3256"/>
      <c r="G64" s="3087"/>
      <c r="H64" s="3333"/>
      <c r="I64" s="69" t="s">
        <v>63</v>
      </c>
      <c r="J64" s="481">
        <f>K64+M64</f>
        <v>418.46000000000004</v>
      </c>
      <c r="K64" s="482">
        <v>5.36</v>
      </c>
      <c r="L64" s="129">
        <v>1.9</v>
      </c>
      <c r="M64" s="362">
        <v>413.1</v>
      </c>
      <c r="N64" s="174">
        <v>590</v>
      </c>
      <c r="O64" s="175">
        <v>346.7</v>
      </c>
      <c r="P64" s="394"/>
      <c r="Q64" s="395"/>
      <c r="R64" s="396"/>
      <c r="S64" s="397"/>
      <c r="T64" s="2824"/>
      <c r="U64" s="2824"/>
      <c r="V64" s="2825"/>
      <c r="W64" s="2824"/>
      <c r="X64" s="2824"/>
      <c r="Y64" s="2824"/>
      <c r="Z64" s="1591"/>
      <c r="AA64" s="1591"/>
      <c r="AB64" s="1591"/>
      <c r="AC64" s="1591"/>
      <c r="AD64" s="1591"/>
    </row>
    <row r="65" spans="1:30">
      <c r="A65" s="2635"/>
      <c r="B65" s="3244"/>
      <c r="C65" s="3249"/>
      <c r="D65" s="3264"/>
      <c r="E65" s="3251"/>
      <c r="F65" s="3256"/>
      <c r="G65" s="3258"/>
      <c r="H65" s="3334"/>
      <c r="I65" s="69" t="s">
        <v>36</v>
      </c>
      <c r="J65" s="138">
        <f t="shared" ref="J65:J67" si="18">K65+M65</f>
        <v>0</v>
      </c>
      <c r="K65" s="139">
        <v>0</v>
      </c>
      <c r="L65" s="129">
        <v>0</v>
      </c>
      <c r="M65" s="362">
        <v>0</v>
      </c>
      <c r="N65" s="174">
        <v>0</v>
      </c>
      <c r="O65" s="175">
        <v>0</v>
      </c>
      <c r="P65" s="363"/>
      <c r="Q65" s="398"/>
      <c r="R65" s="399"/>
      <c r="S65" s="400"/>
      <c r="T65" s="30"/>
      <c r="U65" s="30"/>
      <c r="V65" s="330"/>
      <c r="W65" s="30"/>
      <c r="X65" s="30"/>
      <c r="Y65" s="30"/>
      <c r="Z65" s="1591"/>
      <c r="AA65" s="1591"/>
      <c r="AB65" s="1591"/>
      <c r="AC65" s="1591"/>
      <c r="AD65" s="1591"/>
    </row>
    <row r="66" spans="1:30">
      <c r="A66" s="2635"/>
      <c r="B66" s="3244"/>
      <c r="C66" s="3249"/>
      <c r="D66" s="3264"/>
      <c r="E66" s="3251"/>
      <c r="F66" s="3256"/>
      <c r="G66" s="3258"/>
      <c r="H66" s="3336"/>
      <c r="I66" s="69" t="s">
        <v>222</v>
      </c>
      <c r="J66" s="138">
        <f t="shared" si="18"/>
        <v>5.2</v>
      </c>
      <c r="K66" s="139">
        <v>0.2</v>
      </c>
      <c r="L66" s="129">
        <v>0</v>
      </c>
      <c r="M66" s="362">
        <v>5</v>
      </c>
      <c r="N66" s="174">
        <v>0</v>
      </c>
      <c r="O66" s="175">
        <v>0</v>
      </c>
      <c r="P66" s="363"/>
      <c r="Q66" s="387"/>
      <c r="R66" s="227"/>
      <c r="S66" s="232"/>
      <c r="T66" s="30"/>
      <c r="U66" s="30"/>
      <c r="V66" s="330"/>
      <c r="W66" s="30"/>
      <c r="X66" s="30"/>
      <c r="Y66" s="30"/>
      <c r="Z66" s="1591"/>
      <c r="AA66" s="1591"/>
      <c r="AB66" s="1591"/>
      <c r="AC66" s="1591"/>
      <c r="AD66" s="1591"/>
    </row>
    <row r="67" spans="1:30">
      <c r="A67" s="2635"/>
      <c r="B67" s="3244"/>
      <c r="C67" s="3249"/>
      <c r="D67" s="3264"/>
      <c r="E67" s="3251"/>
      <c r="F67" s="3256"/>
      <c r="G67" s="3258"/>
      <c r="H67" s="3336"/>
      <c r="I67" s="27" t="s">
        <v>52</v>
      </c>
      <c r="J67" s="138">
        <f t="shared" si="18"/>
        <v>0</v>
      </c>
      <c r="K67" s="235">
        <v>0</v>
      </c>
      <c r="L67" s="292">
        <v>0</v>
      </c>
      <c r="M67" s="366">
        <v>0</v>
      </c>
      <c r="N67" s="367">
        <v>0</v>
      </c>
      <c r="O67" s="176">
        <v>0</v>
      </c>
      <c r="P67" s="363"/>
      <c r="Q67" s="387"/>
      <c r="R67" s="227"/>
      <c r="S67" s="232"/>
      <c r="T67" s="30"/>
      <c r="U67" s="30"/>
      <c r="V67" s="330"/>
      <c r="W67" s="30"/>
      <c r="X67" s="30"/>
      <c r="Y67" s="30"/>
      <c r="Z67" s="1591"/>
      <c r="AA67" s="1591"/>
      <c r="AB67" s="1591"/>
      <c r="AC67" s="1591"/>
      <c r="AD67" s="1591"/>
    </row>
    <row r="68" spans="1:30" ht="13.5" thickBot="1">
      <c r="A68" s="2635"/>
      <c r="B68" s="3275"/>
      <c r="C68" s="3252"/>
      <c r="D68" s="3253"/>
      <c r="E68" s="3254"/>
      <c r="F68" s="3257"/>
      <c r="G68" s="3079"/>
      <c r="H68" s="3335"/>
      <c r="I68" s="13" t="s">
        <v>12</v>
      </c>
      <c r="J68" s="47">
        <f>SUM(J63:J67)</f>
        <v>423.66</v>
      </c>
      <c r="K68" s="47">
        <f t="shared" ref="K68:O68" si="19">SUM(K63:K67)</f>
        <v>5.5600000000000005</v>
      </c>
      <c r="L68" s="47">
        <f t="shared" si="19"/>
        <v>1.9</v>
      </c>
      <c r="M68" s="47">
        <f t="shared" si="19"/>
        <v>418.1</v>
      </c>
      <c r="N68" s="47">
        <f t="shared" si="19"/>
        <v>634.25</v>
      </c>
      <c r="O68" s="47">
        <f t="shared" si="19"/>
        <v>381.05</v>
      </c>
      <c r="P68" s="401"/>
      <c r="Q68" s="382"/>
      <c r="R68" s="122"/>
      <c r="S68" s="115"/>
      <c r="T68" s="30"/>
      <c r="U68" s="30"/>
      <c r="V68" s="330"/>
      <c r="W68" s="30"/>
      <c r="X68" s="30"/>
      <c r="Y68" s="30"/>
      <c r="Z68" s="1591"/>
      <c r="AA68" s="1591"/>
      <c r="AB68" s="1591"/>
      <c r="AC68" s="1591"/>
      <c r="AD68" s="1591"/>
    </row>
    <row r="69" spans="1:30" s="500" customFormat="1" ht="13.15" customHeight="1">
      <c r="A69" s="2635"/>
      <c r="B69" s="3274"/>
      <c r="C69" s="3246"/>
      <c r="D69" s="3247"/>
      <c r="E69" s="3248"/>
      <c r="F69" s="3255" t="s">
        <v>448</v>
      </c>
      <c r="G69" s="3078" t="s">
        <v>40</v>
      </c>
      <c r="H69" s="3332" t="s">
        <v>205</v>
      </c>
      <c r="I69" s="92" t="s">
        <v>72</v>
      </c>
      <c r="J69" s="132">
        <f>K69+M69</f>
        <v>0</v>
      </c>
      <c r="K69" s="133"/>
      <c r="L69" s="280"/>
      <c r="M69" s="361"/>
      <c r="N69" s="172"/>
      <c r="O69" s="173"/>
      <c r="P69" s="390" t="s">
        <v>75</v>
      </c>
      <c r="Q69" s="391"/>
      <c r="R69" s="392"/>
      <c r="S69" s="393" t="s">
        <v>41</v>
      </c>
      <c r="T69" s="30"/>
      <c r="U69" s="30"/>
      <c r="V69" s="330"/>
      <c r="W69" s="30"/>
      <c r="X69" s="30"/>
      <c r="Y69" s="30"/>
      <c r="Z69" s="475"/>
      <c r="AA69" s="475"/>
      <c r="AB69" s="475"/>
      <c r="AC69" s="475"/>
      <c r="AD69" s="475"/>
    </row>
    <row r="70" spans="1:30" s="500" customFormat="1">
      <c r="A70" s="2635"/>
      <c r="B70" s="3244"/>
      <c r="C70" s="3249"/>
      <c r="D70" s="3264"/>
      <c r="E70" s="3251"/>
      <c r="F70" s="3256"/>
      <c r="G70" s="3087"/>
      <c r="H70" s="3333"/>
      <c r="I70" s="69" t="s">
        <v>63</v>
      </c>
      <c r="J70" s="138">
        <f>K70+M70</f>
        <v>0</v>
      </c>
      <c r="K70" s="139"/>
      <c r="L70" s="129"/>
      <c r="M70" s="362"/>
      <c r="N70" s="174"/>
      <c r="O70" s="175"/>
      <c r="P70" s="394"/>
      <c r="Q70" s="395"/>
      <c r="R70" s="396"/>
      <c r="S70" s="397"/>
      <c r="T70" s="30"/>
      <c r="U70" s="30"/>
      <c r="V70" s="330"/>
      <c r="W70" s="30"/>
      <c r="X70" s="30"/>
      <c r="Y70" s="30"/>
      <c r="Z70" s="475"/>
      <c r="AA70" s="475"/>
      <c r="AB70" s="475"/>
      <c r="AC70" s="475"/>
      <c r="AD70" s="475"/>
    </row>
    <row r="71" spans="1:30" s="500" customFormat="1">
      <c r="A71" s="2635"/>
      <c r="B71" s="3244"/>
      <c r="C71" s="3249"/>
      <c r="D71" s="3264"/>
      <c r="E71" s="3251"/>
      <c r="F71" s="3256"/>
      <c r="G71" s="3258"/>
      <c r="H71" s="3334"/>
      <c r="I71" s="69" t="s">
        <v>36</v>
      </c>
      <c r="J71" s="138">
        <f t="shared" ref="J71:J73" si="20">K71+M71</f>
        <v>0</v>
      </c>
      <c r="K71" s="139"/>
      <c r="L71" s="129"/>
      <c r="M71" s="362"/>
      <c r="N71" s="174"/>
      <c r="O71" s="175"/>
      <c r="P71" s="363"/>
      <c r="Q71" s="398"/>
      <c r="R71" s="399"/>
      <c r="S71" s="400"/>
      <c r="T71" s="30"/>
      <c r="U71" s="30"/>
      <c r="V71" s="330"/>
      <c r="W71" s="30"/>
      <c r="X71" s="30"/>
      <c r="Y71" s="30"/>
      <c r="Z71" s="475"/>
      <c r="AA71" s="475"/>
      <c r="AB71" s="475"/>
      <c r="AC71" s="475"/>
      <c r="AD71" s="475"/>
    </row>
    <row r="72" spans="1:30" s="500" customFormat="1">
      <c r="A72" s="2635"/>
      <c r="B72" s="3244"/>
      <c r="C72" s="3249"/>
      <c r="D72" s="3264"/>
      <c r="E72" s="3251"/>
      <c r="F72" s="3256"/>
      <c r="G72" s="3258"/>
      <c r="H72" s="3336"/>
      <c r="I72" s="69" t="s">
        <v>222</v>
      </c>
      <c r="J72" s="138">
        <f t="shared" si="20"/>
        <v>0</v>
      </c>
      <c r="K72" s="139"/>
      <c r="L72" s="129"/>
      <c r="M72" s="362"/>
      <c r="N72" s="174"/>
      <c r="O72" s="175"/>
      <c r="P72" s="363"/>
      <c r="Q72" s="387"/>
      <c r="R72" s="227"/>
      <c r="S72" s="232"/>
      <c r="T72" s="30"/>
      <c r="U72" s="30"/>
      <c r="V72" s="330"/>
      <c r="W72" s="30"/>
      <c r="X72" s="30"/>
      <c r="Y72" s="30"/>
      <c r="Z72" s="475"/>
      <c r="AA72" s="475"/>
      <c r="AB72" s="475"/>
      <c r="AC72" s="475"/>
      <c r="AD72" s="475"/>
    </row>
    <row r="73" spans="1:30" s="500" customFormat="1">
      <c r="A73" s="2635"/>
      <c r="B73" s="3244"/>
      <c r="C73" s="3249"/>
      <c r="D73" s="3264"/>
      <c r="E73" s="3251"/>
      <c r="F73" s="3256"/>
      <c r="G73" s="3258"/>
      <c r="H73" s="3336"/>
      <c r="I73" s="27" t="s">
        <v>52</v>
      </c>
      <c r="J73" s="138">
        <f t="shared" si="20"/>
        <v>800</v>
      </c>
      <c r="K73" s="235">
        <v>0</v>
      </c>
      <c r="L73" s="292">
        <v>0</v>
      </c>
      <c r="M73" s="366">
        <v>800</v>
      </c>
      <c r="N73" s="367">
        <v>2632</v>
      </c>
      <c r="O73" s="176">
        <v>2190</v>
      </c>
      <c r="P73" s="363"/>
      <c r="Q73" s="387"/>
      <c r="R73" s="227"/>
      <c r="S73" s="232"/>
      <c r="T73" s="30"/>
      <c r="U73" s="30"/>
      <c r="V73" s="330"/>
      <c r="W73" s="30"/>
      <c r="X73" s="30"/>
      <c r="Y73" s="30"/>
      <c r="Z73" s="475"/>
      <c r="AA73" s="475"/>
      <c r="AB73" s="475"/>
      <c r="AC73" s="475"/>
      <c r="AD73" s="475"/>
    </row>
    <row r="74" spans="1:30" s="500" customFormat="1" ht="27" customHeight="1" thickBot="1">
      <c r="A74" s="2635"/>
      <c r="B74" s="3275"/>
      <c r="C74" s="3252"/>
      <c r="D74" s="3253"/>
      <c r="E74" s="3254"/>
      <c r="F74" s="3257"/>
      <c r="G74" s="3079"/>
      <c r="H74" s="3335"/>
      <c r="I74" s="13" t="s">
        <v>12</v>
      </c>
      <c r="J74" s="47">
        <f>SUM(J69:J73)</f>
        <v>800</v>
      </c>
      <c r="K74" s="47">
        <f t="shared" ref="K74:O74" si="21">SUM(K69:K73)</f>
        <v>0</v>
      </c>
      <c r="L74" s="47">
        <f t="shared" si="21"/>
        <v>0</v>
      </c>
      <c r="M74" s="47">
        <f t="shared" si="21"/>
        <v>800</v>
      </c>
      <c r="N74" s="47">
        <f t="shared" si="21"/>
        <v>2632</v>
      </c>
      <c r="O74" s="47">
        <f t="shared" si="21"/>
        <v>2190</v>
      </c>
      <c r="P74" s="401"/>
      <c r="Q74" s="382"/>
      <c r="R74" s="122"/>
      <c r="S74" s="115"/>
      <c r="T74" s="30"/>
      <c r="U74" s="30"/>
      <c r="V74" s="330"/>
      <c r="W74" s="30"/>
      <c r="X74" s="30"/>
      <c r="Y74" s="30"/>
      <c r="Z74" s="475"/>
      <c r="AA74" s="475"/>
      <c r="AB74" s="475"/>
      <c r="AC74" s="475"/>
      <c r="AD74" s="475"/>
    </row>
    <row r="75" spans="1:30" ht="13.5" thickBot="1">
      <c r="A75" s="14" t="s">
        <v>11</v>
      </c>
      <c r="B75" s="3165" t="s">
        <v>14</v>
      </c>
      <c r="C75" s="3166"/>
      <c r="D75" s="3166"/>
      <c r="E75" s="3166"/>
      <c r="F75" s="3167"/>
      <c r="G75" s="3167"/>
      <c r="H75" s="3167"/>
      <c r="I75" s="3168"/>
      <c r="J75" s="56">
        <f>J20+J26+J32+J38+J44+J50+J56+J68+J74</f>
        <v>7593.84</v>
      </c>
      <c r="K75" s="56">
        <f>K20+K26+K32+K38+K44+K50+K56+K68+K74</f>
        <v>30.660000000000004</v>
      </c>
      <c r="L75" s="56">
        <f t="shared" ref="L75" si="22">L20+L26+L32+L38+L44+L50+L56+L68+L74</f>
        <v>17.3</v>
      </c>
      <c r="M75" s="56">
        <f>M20+M26+M32+M38+M44+M50+M56+M68+M74</f>
        <v>7563.18</v>
      </c>
      <c r="N75" s="56">
        <f t="shared" ref="N75:O75" si="23">N20+N26+N32+N38+N44+N50+N56+N68+N74</f>
        <v>3266.25</v>
      </c>
      <c r="O75" s="56">
        <f t="shared" si="23"/>
        <v>2571.0500000000002</v>
      </c>
      <c r="P75" s="15"/>
      <c r="Q75" s="16"/>
      <c r="R75" s="16"/>
      <c r="S75" s="17"/>
      <c r="T75" s="402"/>
      <c r="U75" s="30"/>
      <c r="V75" s="330"/>
      <c r="W75" s="30"/>
      <c r="X75" s="30"/>
      <c r="Y75" s="30"/>
      <c r="Z75" s="1591"/>
      <c r="AA75" s="1591"/>
      <c r="AB75" s="1591"/>
      <c r="AC75" s="1591"/>
      <c r="AD75" s="1591"/>
    </row>
    <row r="76" spans="1:30" ht="13.9" customHeight="1" thickBot="1">
      <c r="A76" s="12" t="s">
        <v>13</v>
      </c>
      <c r="B76" s="3284" t="s">
        <v>85</v>
      </c>
      <c r="C76" s="3285"/>
      <c r="D76" s="3285"/>
      <c r="E76" s="3285"/>
      <c r="F76" s="3285"/>
      <c r="G76" s="3285"/>
      <c r="H76" s="3285"/>
      <c r="I76" s="3285"/>
      <c r="J76" s="3285"/>
      <c r="K76" s="3285"/>
      <c r="L76" s="3285"/>
      <c r="M76" s="3285"/>
      <c r="N76" s="3285"/>
      <c r="O76" s="3285"/>
      <c r="P76" s="3285"/>
      <c r="Q76" s="3285"/>
      <c r="R76" s="3285"/>
      <c r="S76" s="3286"/>
      <c r="T76" s="402"/>
      <c r="U76" s="30"/>
      <c r="V76" s="330"/>
      <c r="W76" s="30"/>
      <c r="X76" s="30"/>
      <c r="Y76" s="30"/>
      <c r="Z76" s="1591"/>
      <c r="AA76" s="1591"/>
      <c r="AB76" s="1591"/>
      <c r="AC76" s="1591"/>
      <c r="AD76" s="1591"/>
    </row>
    <row r="77" spans="1:30" ht="13.15" customHeight="1">
      <c r="A77" s="3261" t="s">
        <v>13</v>
      </c>
      <c r="B77" s="3243" t="s">
        <v>11</v>
      </c>
      <c r="C77" s="3246"/>
      <c r="D77" s="3247"/>
      <c r="E77" s="3248"/>
      <c r="F77" s="3287" t="s">
        <v>86</v>
      </c>
      <c r="G77" s="3078" t="s">
        <v>40</v>
      </c>
      <c r="H77" s="3080" t="s">
        <v>62</v>
      </c>
      <c r="I77" s="346" t="s">
        <v>72</v>
      </c>
      <c r="J77" s="132">
        <f t="shared" ref="J77:J81" si="24">K77+M77</f>
        <v>2657.6</v>
      </c>
      <c r="K77" s="325">
        <f>K84+K90+K96+K102+K108+K114+K120+K130+K136+K140+K146+K152+K158+K164+K170+K175+K181+K187+K193+K199+K205+K211+K217+K223+K229+K235+K241+K247+K255+K261</f>
        <v>0</v>
      </c>
      <c r="L77" s="325">
        <f t="shared" ref="L77:O77" si="25">L84+L90+L96+L102+L108+L114+L120+L130+L136+L140+L146+L152+L158+L164+L170+L175+L181+L187+L193+L199+L205+L211+L217+L223+L229+L235+L241+L247+L255+L261</f>
        <v>0</v>
      </c>
      <c r="M77" s="325">
        <f t="shared" si="25"/>
        <v>2657.6</v>
      </c>
      <c r="N77" s="325">
        <f t="shared" si="25"/>
        <v>1</v>
      </c>
      <c r="O77" s="325">
        <f t="shared" si="25"/>
        <v>0</v>
      </c>
      <c r="P77" s="347"/>
      <c r="Q77" s="2666"/>
      <c r="R77" s="2668"/>
      <c r="S77" s="2671"/>
      <c r="T77" s="402"/>
      <c r="U77" s="30"/>
      <c r="V77" s="330"/>
      <c r="W77" s="30"/>
      <c r="X77" s="30"/>
      <c r="Y77" s="30"/>
      <c r="Z77" s="1591"/>
      <c r="AA77" s="1591"/>
      <c r="AB77" s="1591"/>
      <c r="AC77" s="1591"/>
      <c r="AD77" s="1591"/>
    </row>
    <row r="78" spans="1:30">
      <c r="A78" s="3262"/>
      <c r="B78" s="3244"/>
      <c r="C78" s="3249"/>
      <c r="D78" s="3264"/>
      <c r="E78" s="3251"/>
      <c r="F78" s="3288"/>
      <c r="G78" s="3087"/>
      <c r="H78" s="3259"/>
      <c r="I78" s="350" t="s">
        <v>63</v>
      </c>
      <c r="J78" s="138">
        <f t="shared" si="24"/>
        <v>6969.4400000000005</v>
      </c>
      <c r="K78" s="351">
        <f>K85+K91+K97+K103+K109+K115+K121+K131+K141+K147+K153+K159+K165+K171+K176+K182+K188+K194+K200+K206+K212+K218+K224+K230+K236+K242+K248+K256+K262</f>
        <v>1405.9999999999998</v>
      </c>
      <c r="L78" s="351">
        <f t="shared" ref="L78:O78" si="26">L85+L91+L97+L103+L109+L115+L121+L131+L141+L147+L153+L159+L165+L171+L176+L182+L188+L194+L200+L206+L212+L218+L224+L230+L236+L242+L248+L256+L262</f>
        <v>85.699999999999989</v>
      </c>
      <c r="M78" s="351">
        <f t="shared" si="26"/>
        <v>5563.4400000000005</v>
      </c>
      <c r="N78" s="351">
        <f t="shared" si="26"/>
        <v>2622.94</v>
      </c>
      <c r="O78" s="351">
        <f t="shared" si="26"/>
        <v>479</v>
      </c>
      <c r="P78" s="364"/>
      <c r="Q78" s="2667"/>
      <c r="R78" s="2669"/>
      <c r="S78" s="2672"/>
      <c r="T78" s="402"/>
      <c r="U78" s="30"/>
      <c r="V78" s="330"/>
      <c r="W78" s="30"/>
      <c r="X78" s="30"/>
      <c r="Y78" s="30"/>
      <c r="Z78" s="1591"/>
      <c r="AA78" s="1591"/>
      <c r="AB78" s="1591"/>
      <c r="AC78" s="1591"/>
      <c r="AD78" s="1591"/>
    </row>
    <row r="79" spans="1:30">
      <c r="A79" s="3262"/>
      <c r="B79" s="3244"/>
      <c r="C79" s="3249"/>
      <c r="D79" s="3264"/>
      <c r="E79" s="3251"/>
      <c r="F79" s="3288"/>
      <c r="G79" s="3258"/>
      <c r="H79" s="3260"/>
      <c r="I79" s="350" t="s">
        <v>36</v>
      </c>
      <c r="J79" s="138">
        <f t="shared" si="24"/>
        <v>39.5</v>
      </c>
      <c r="K79" s="351">
        <f>K86+K92+K98+K104+K110+K116+K122+K126+K132+K142+K148+K154+K160+K166+K172+K177+K183+K189+K195+K201+K207+K213+K219+K225+K231+K237+K243+K249+K257+K263</f>
        <v>39.5</v>
      </c>
      <c r="L79" s="351">
        <f t="shared" ref="L79:O79" si="27">L86+L92+L98+L104+L110+L116+L122+L126+L132+L142+L148+L154+L160+L166+L172+L177+L183+L189+L195+L201+L207+L213+L219+L225+L231+L237+L243+L249+L257+L263</f>
        <v>30.299999999999997</v>
      </c>
      <c r="M79" s="351">
        <f t="shared" si="27"/>
        <v>0</v>
      </c>
      <c r="N79" s="351">
        <f t="shared" si="27"/>
        <v>1467.14</v>
      </c>
      <c r="O79" s="351">
        <f t="shared" si="27"/>
        <v>155</v>
      </c>
      <c r="P79" s="364"/>
      <c r="Q79" s="387"/>
      <c r="R79" s="227"/>
      <c r="S79" s="228"/>
      <c r="T79" s="402"/>
      <c r="U79" s="30"/>
      <c r="V79" s="330"/>
      <c r="W79" s="30"/>
      <c r="X79" s="30"/>
      <c r="Y79" s="30"/>
      <c r="Z79" s="1591"/>
      <c r="AA79" s="1591"/>
      <c r="AB79" s="1591"/>
      <c r="AC79" s="1591"/>
      <c r="AD79" s="1591"/>
    </row>
    <row r="80" spans="1:30">
      <c r="A80" s="3262"/>
      <c r="B80" s="3244"/>
      <c r="C80" s="3249"/>
      <c r="D80" s="3264"/>
      <c r="E80" s="3251"/>
      <c r="F80" s="3288"/>
      <c r="G80" s="3258"/>
      <c r="H80" s="3258"/>
      <c r="I80" s="403" t="s">
        <v>222</v>
      </c>
      <c r="J80" s="138">
        <f t="shared" si="24"/>
        <v>3314.36</v>
      </c>
      <c r="K80" s="404">
        <f>K87+K93+K99+K105+K111+K117+K123+K133+K143+K149+K155+K161+K167+K178+K190+K196+K202+K208+K214+K220+K226+K232+K238+K184+K244+K250+K258+K264</f>
        <v>1276.6500000000001</v>
      </c>
      <c r="L80" s="404">
        <f t="shared" ref="L80:O80" si="28">L87+L93+L99+L105+L111+L117+L123+L133+L143+L149+L155+L161+L167+L178+L190+L196+L202+L208+L214+L220+L226+L232+L238+L184+L244+L250+L258+L264</f>
        <v>9</v>
      </c>
      <c r="M80" s="404">
        <f t="shared" si="28"/>
        <v>2037.71</v>
      </c>
      <c r="N80" s="404">
        <f t="shared" si="28"/>
        <v>0</v>
      </c>
      <c r="O80" s="404">
        <f t="shared" si="28"/>
        <v>0</v>
      </c>
      <c r="P80" s="385"/>
      <c r="Q80" s="387"/>
      <c r="R80" s="227"/>
      <c r="S80" s="228"/>
      <c r="T80" s="402"/>
      <c r="U80" s="30"/>
      <c r="V80" s="330"/>
      <c r="W80" s="30"/>
      <c r="X80" s="30"/>
      <c r="Y80" s="30"/>
      <c r="Z80" s="1591"/>
      <c r="AA80" s="1591"/>
      <c r="AB80" s="1591"/>
      <c r="AC80" s="1591"/>
      <c r="AD80" s="1591"/>
    </row>
    <row r="81" spans="1:30" s="2651" customFormat="1">
      <c r="A81" s="3262"/>
      <c r="B81" s="3244"/>
      <c r="C81" s="3249"/>
      <c r="D81" s="3264"/>
      <c r="E81" s="3251"/>
      <c r="F81" s="3288"/>
      <c r="G81" s="3258"/>
      <c r="H81" s="3258"/>
      <c r="I81" s="2846" t="s">
        <v>1155</v>
      </c>
      <c r="J81" s="2976">
        <f t="shared" si="24"/>
        <v>289.60000000000002</v>
      </c>
      <c r="K81" s="404">
        <f t="shared" ref="K81:L81" si="29">K251*1</f>
        <v>0</v>
      </c>
      <c r="L81" s="404">
        <f t="shared" si="29"/>
        <v>0</v>
      </c>
      <c r="M81" s="2977">
        <f>M112*1</f>
        <v>289.60000000000002</v>
      </c>
      <c r="N81" s="404"/>
      <c r="O81" s="404"/>
      <c r="P81" s="385"/>
      <c r="Q81" s="387"/>
      <c r="R81" s="227"/>
      <c r="S81" s="228"/>
      <c r="T81" s="402"/>
      <c r="U81" s="30"/>
      <c r="V81" s="330"/>
      <c r="W81" s="30"/>
      <c r="X81" s="30"/>
      <c r="Y81" s="30"/>
    </row>
    <row r="82" spans="1:30">
      <c r="A82" s="3262"/>
      <c r="B82" s="3244"/>
      <c r="C82" s="3249"/>
      <c r="D82" s="3264"/>
      <c r="E82" s="3251"/>
      <c r="F82" s="3288"/>
      <c r="G82" s="3258"/>
      <c r="H82" s="3258"/>
      <c r="I82" s="403" t="s">
        <v>52</v>
      </c>
      <c r="J82" s="481">
        <f>K82+M82</f>
        <v>104.55</v>
      </c>
      <c r="K82" s="2847">
        <f>K88+K94+K100+K106+K112+K118+K124+K134+K144+K150+K156+K162+K168+K179+K185+K191+K197+K203+K209+K215+K221+K227+K233+K239+K127+K137+K245+K251+K259+K265</f>
        <v>0</v>
      </c>
      <c r="L82" s="2847">
        <f t="shared" ref="L82:O82" si="30">L88+L94+L100+L106+L112+L118+L124+L134+L144+L150+L156+L162+L168+L179+L185+L191+L197+L203+L209+L215+L221+L227+L233+L239+L127+L137+L245+L251+L259+L265</f>
        <v>0</v>
      </c>
      <c r="M82" s="2847">
        <f>M88+M94+M100+M106+M118+M124+M134+M144+M150+M156+M162+M168+M179+M185+M191+M197+M203+M209+M215+M221+M227+M233+M239+M127+M137+M245+M259+M265</f>
        <v>104.55</v>
      </c>
      <c r="N82" s="404">
        <f t="shared" si="30"/>
        <v>3147</v>
      </c>
      <c r="O82" s="404">
        <f t="shared" si="30"/>
        <v>1831</v>
      </c>
      <c r="P82" s="385"/>
      <c r="Q82" s="387"/>
      <c r="R82" s="227"/>
      <c r="S82" s="228"/>
      <c r="T82" s="402"/>
      <c r="U82" s="30"/>
      <c r="V82" s="330"/>
      <c r="W82" s="30"/>
      <c r="X82" s="30"/>
      <c r="Y82" s="30"/>
      <c r="Z82" s="1591"/>
      <c r="AA82" s="1591"/>
      <c r="AB82" s="1591"/>
      <c r="AC82" s="1591"/>
      <c r="AD82" s="1591"/>
    </row>
    <row r="83" spans="1:30" ht="13.5" thickBot="1">
      <c r="A83" s="3263"/>
      <c r="B83" s="3245"/>
      <c r="C83" s="3252"/>
      <c r="D83" s="3253"/>
      <c r="E83" s="3254"/>
      <c r="F83" s="3289"/>
      <c r="G83" s="3079"/>
      <c r="H83" s="3079"/>
      <c r="I83" s="13" t="s">
        <v>12</v>
      </c>
      <c r="J83" s="155">
        <f>SUM(J77:J82)</f>
        <v>13375.050000000001</v>
      </c>
      <c r="K83" s="238">
        <f>K89+K95+K101+K107+K113+K119+K125+K135+K145+K151+K157+K163+K169+K180+K186+K192+K198+K204+K210+K216+K222+K228+K234+K240+K128+K138+K246+K252</f>
        <v>2720.95</v>
      </c>
      <c r="L83" s="238">
        <f t="shared" ref="L83:O83" si="31">L89+L95+L101+L107+L113+L119+L125+L135+L145+L151+L157+L163+L169+L180+L186+L192+L198+L204+L210+L216+L222+L228+L234+L240+L128+L138+L246+L252</f>
        <v>124</v>
      </c>
      <c r="M83" s="238">
        <f t="shared" si="31"/>
        <v>10529.85</v>
      </c>
      <c r="N83" s="238">
        <f t="shared" si="31"/>
        <v>7238.08</v>
      </c>
      <c r="O83" s="238">
        <f t="shared" si="31"/>
        <v>2465</v>
      </c>
      <c r="P83" s="405"/>
      <c r="Q83" s="382"/>
      <c r="R83" s="122"/>
      <c r="S83" s="229"/>
      <c r="T83" s="402"/>
      <c r="U83" s="30"/>
      <c r="V83" s="330"/>
      <c r="W83" s="30"/>
      <c r="X83" s="30"/>
      <c r="Y83" s="30"/>
      <c r="Z83" s="1591"/>
      <c r="AA83" s="1591"/>
      <c r="AB83" s="1591"/>
      <c r="AC83" s="1591"/>
      <c r="AD83" s="1591"/>
    </row>
    <row r="84" spans="1:30" ht="17.45" customHeight="1">
      <c r="A84" s="3261"/>
      <c r="B84" s="3243"/>
      <c r="C84" s="3246"/>
      <c r="D84" s="3247"/>
      <c r="E84" s="3248"/>
      <c r="F84" s="3255" t="s">
        <v>87</v>
      </c>
      <c r="G84" s="3078" t="s">
        <v>40</v>
      </c>
      <c r="H84" s="3080" t="s">
        <v>195</v>
      </c>
      <c r="I84" s="92" t="s">
        <v>72</v>
      </c>
      <c r="J84" s="132">
        <f>K84+M84</f>
        <v>0</v>
      </c>
      <c r="K84" s="133">
        <v>0</v>
      </c>
      <c r="L84" s="288">
        <v>0</v>
      </c>
      <c r="M84" s="361">
        <v>0</v>
      </c>
      <c r="N84" s="172">
        <v>0</v>
      </c>
      <c r="O84" s="173">
        <v>0</v>
      </c>
      <c r="P84" s="3158" t="s">
        <v>380</v>
      </c>
      <c r="Q84" s="2666" t="s">
        <v>41</v>
      </c>
      <c r="R84" s="2668"/>
      <c r="S84" s="2671"/>
      <c r="T84" s="402"/>
      <c r="U84" s="30"/>
      <c r="V84" s="330"/>
      <c r="W84" s="30"/>
      <c r="X84" s="30"/>
      <c r="Y84" s="30"/>
      <c r="Z84" s="1591"/>
      <c r="AA84" s="1591"/>
      <c r="AB84" s="1591"/>
      <c r="AC84" s="1591"/>
      <c r="AD84" s="1591"/>
    </row>
    <row r="85" spans="1:30">
      <c r="A85" s="3262"/>
      <c r="B85" s="3244"/>
      <c r="C85" s="3249"/>
      <c r="D85" s="3264"/>
      <c r="E85" s="3251"/>
      <c r="F85" s="3256"/>
      <c r="G85" s="3087"/>
      <c r="H85" s="3259"/>
      <c r="I85" s="69" t="s">
        <v>63</v>
      </c>
      <c r="J85" s="481">
        <f>K85+M85</f>
        <v>511.44</v>
      </c>
      <c r="K85" s="139">
        <v>1.1000000000000001</v>
      </c>
      <c r="L85" s="129">
        <v>0</v>
      </c>
      <c r="M85" s="2850">
        <v>510.34</v>
      </c>
      <c r="N85" s="174">
        <v>0</v>
      </c>
      <c r="O85" s="175">
        <v>0</v>
      </c>
      <c r="P85" s="3145"/>
      <c r="Q85" s="2667"/>
      <c r="R85" s="2669"/>
      <c r="S85" s="2672"/>
      <c r="T85" s="402"/>
      <c r="U85" s="30"/>
      <c r="V85" s="330"/>
      <c r="W85" s="30"/>
      <c r="X85" s="30"/>
      <c r="Y85" s="30"/>
      <c r="Z85" s="1591"/>
      <c r="AA85" s="1591"/>
      <c r="AB85" s="1591"/>
      <c r="AC85" s="1591"/>
      <c r="AD85" s="1591"/>
    </row>
    <row r="86" spans="1:30">
      <c r="A86" s="3262"/>
      <c r="B86" s="3244"/>
      <c r="C86" s="3249"/>
      <c r="D86" s="3264"/>
      <c r="E86" s="3251"/>
      <c r="F86" s="3256"/>
      <c r="G86" s="3258"/>
      <c r="H86" s="3260"/>
      <c r="I86" s="69" t="s">
        <v>36</v>
      </c>
      <c r="J86" s="138">
        <f>K86+M86</f>
        <v>2.6</v>
      </c>
      <c r="K86" s="139">
        <v>2.6</v>
      </c>
      <c r="L86" s="129">
        <v>2.5</v>
      </c>
      <c r="M86" s="362">
        <v>0</v>
      </c>
      <c r="N86" s="177">
        <v>0</v>
      </c>
      <c r="O86" s="175">
        <v>0</v>
      </c>
      <c r="P86" s="406"/>
      <c r="Q86" s="387"/>
      <c r="R86" s="227"/>
      <c r="S86" s="228"/>
      <c r="T86" s="402"/>
      <c r="U86" s="30"/>
      <c r="V86" s="330"/>
      <c r="W86" s="30"/>
      <c r="X86" s="30"/>
      <c r="Y86" s="30"/>
      <c r="Z86" s="1591"/>
      <c r="AA86" s="1591"/>
      <c r="AB86" s="1591"/>
      <c r="AC86" s="1591"/>
      <c r="AD86" s="1591"/>
    </row>
    <row r="87" spans="1:30">
      <c r="A87" s="3262"/>
      <c r="B87" s="3244"/>
      <c r="C87" s="3249"/>
      <c r="D87" s="3264"/>
      <c r="E87" s="3251"/>
      <c r="F87" s="3256"/>
      <c r="G87" s="3258"/>
      <c r="H87" s="3258"/>
      <c r="I87" s="407" t="s">
        <v>222</v>
      </c>
      <c r="J87" s="138">
        <f t="shared" ref="J87:J88" si="32">K87+M87</f>
        <v>50.1</v>
      </c>
      <c r="K87" s="408">
        <v>0.1</v>
      </c>
      <c r="L87" s="409">
        <v>0</v>
      </c>
      <c r="M87" s="410">
        <v>50</v>
      </c>
      <c r="N87" s="178">
        <v>0</v>
      </c>
      <c r="O87" s="179">
        <v>0</v>
      </c>
      <c r="P87" s="333"/>
      <c r="Q87" s="387"/>
      <c r="R87" s="227"/>
      <c r="S87" s="228"/>
      <c r="T87" s="402"/>
      <c r="U87" s="30"/>
      <c r="V87" s="330"/>
      <c r="W87" s="30"/>
      <c r="X87" s="30"/>
      <c r="Y87" s="30"/>
      <c r="Z87" s="1591"/>
      <c r="AA87" s="1591"/>
      <c r="AB87" s="1591"/>
      <c r="AC87" s="1591"/>
      <c r="AD87" s="1591"/>
    </row>
    <row r="88" spans="1:30">
      <c r="A88" s="3262"/>
      <c r="B88" s="3244"/>
      <c r="C88" s="3249"/>
      <c r="D88" s="3264"/>
      <c r="E88" s="3251"/>
      <c r="F88" s="3256"/>
      <c r="G88" s="3258"/>
      <c r="H88" s="3258"/>
      <c r="I88" s="407" t="s">
        <v>52</v>
      </c>
      <c r="J88" s="138">
        <f t="shared" si="32"/>
        <v>0</v>
      </c>
      <c r="K88" s="408">
        <v>0</v>
      </c>
      <c r="L88" s="409">
        <v>0</v>
      </c>
      <c r="M88" s="410">
        <v>0</v>
      </c>
      <c r="N88" s="178">
        <v>0</v>
      </c>
      <c r="O88" s="179">
        <v>0</v>
      </c>
      <c r="P88" s="333"/>
      <c r="Q88" s="387"/>
      <c r="R88" s="227"/>
      <c r="S88" s="228"/>
      <c r="T88" s="402"/>
      <c r="U88" s="30"/>
      <c r="V88" s="330"/>
      <c r="W88" s="30"/>
      <c r="X88" s="30"/>
      <c r="Y88" s="30"/>
      <c r="Z88" s="1591"/>
      <c r="AA88" s="1591"/>
      <c r="AB88" s="1591"/>
      <c r="AC88" s="1591"/>
      <c r="AD88" s="1591"/>
    </row>
    <row r="89" spans="1:30" ht="13.5" thickBot="1">
      <c r="A89" s="3263"/>
      <c r="B89" s="3245"/>
      <c r="C89" s="3252"/>
      <c r="D89" s="3253"/>
      <c r="E89" s="3254"/>
      <c r="F89" s="3257"/>
      <c r="G89" s="3079"/>
      <c r="H89" s="3079"/>
      <c r="I89" s="13" t="s">
        <v>12</v>
      </c>
      <c r="J89" s="47">
        <f>SUM(J84:J88)</f>
        <v>564.14</v>
      </c>
      <c r="K89" s="47">
        <f t="shared" ref="K89:O89" si="33">SUM(K84:K88)</f>
        <v>3.8000000000000003</v>
      </c>
      <c r="L89" s="47">
        <f t="shared" si="33"/>
        <v>2.5</v>
      </c>
      <c r="M89" s="47">
        <f t="shared" si="33"/>
        <v>560.33999999999992</v>
      </c>
      <c r="N89" s="58">
        <f t="shared" si="33"/>
        <v>0</v>
      </c>
      <c r="O89" s="52">
        <f t="shared" si="33"/>
        <v>0</v>
      </c>
      <c r="P89" s="411"/>
      <c r="Q89" s="382"/>
      <c r="R89" s="122"/>
      <c r="S89" s="229"/>
      <c r="T89" s="30"/>
      <c r="U89" s="30"/>
      <c r="V89" s="30"/>
      <c r="W89" s="30"/>
      <c r="X89" s="30"/>
      <c r="Y89" s="30"/>
      <c r="Z89" s="1591"/>
      <c r="AA89" s="1591"/>
      <c r="AB89" s="1591"/>
      <c r="AC89" s="1591"/>
      <c r="AD89" s="1591"/>
    </row>
    <row r="90" spans="1:30" ht="13.15" customHeight="1">
      <c r="A90" s="3261"/>
      <c r="B90" s="3243"/>
      <c r="C90" s="3246"/>
      <c r="D90" s="3247"/>
      <c r="E90" s="3248"/>
      <c r="F90" s="3255" t="s">
        <v>88</v>
      </c>
      <c r="G90" s="3078" t="s">
        <v>40</v>
      </c>
      <c r="H90" s="3080" t="s">
        <v>193</v>
      </c>
      <c r="I90" s="92" t="s">
        <v>72</v>
      </c>
      <c r="J90" s="132">
        <f>K90+M90</f>
        <v>150</v>
      </c>
      <c r="K90" s="133">
        <v>0</v>
      </c>
      <c r="L90" s="288">
        <v>0</v>
      </c>
      <c r="M90" s="361">
        <v>150</v>
      </c>
      <c r="N90" s="172">
        <v>0</v>
      </c>
      <c r="O90" s="173">
        <v>0</v>
      </c>
      <c r="P90" s="3158" t="s">
        <v>210</v>
      </c>
      <c r="Q90" s="2666" t="s">
        <v>41</v>
      </c>
      <c r="R90" s="2668"/>
      <c r="S90" s="2671"/>
      <c r="T90" s="30"/>
      <c r="U90" s="30"/>
      <c r="V90" s="30"/>
      <c r="W90" s="30"/>
      <c r="X90" s="30"/>
      <c r="Y90" s="30"/>
      <c r="Z90" s="1591"/>
      <c r="AA90" s="1591"/>
      <c r="AB90" s="1591"/>
      <c r="AC90" s="1591"/>
      <c r="AD90" s="1591"/>
    </row>
    <row r="91" spans="1:30" ht="27" customHeight="1">
      <c r="A91" s="3262"/>
      <c r="B91" s="3244"/>
      <c r="C91" s="3249"/>
      <c r="D91" s="3264"/>
      <c r="E91" s="3251"/>
      <c r="F91" s="3256"/>
      <c r="G91" s="3087"/>
      <c r="H91" s="3259"/>
      <c r="I91" s="69" t="s">
        <v>63</v>
      </c>
      <c r="J91" s="138">
        <f>K91+M91</f>
        <v>1650</v>
      </c>
      <c r="K91" s="139">
        <v>4</v>
      </c>
      <c r="L91" s="129">
        <v>0</v>
      </c>
      <c r="M91" s="362">
        <v>1646</v>
      </c>
      <c r="N91" s="174">
        <v>0</v>
      </c>
      <c r="O91" s="175">
        <v>0</v>
      </c>
      <c r="P91" s="3340"/>
      <c r="Q91" s="2667"/>
      <c r="R91" s="2669"/>
      <c r="S91" s="2672"/>
      <c r="T91" s="30"/>
      <c r="U91" s="30"/>
      <c r="V91" s="30"/>
      <c r="W91" s="30"/>
      <c r="X91" s="30"/>
      <c r="Y91" s="30"/>
      <c r="Z91" s="1591"/>
      <c r="AA91" s="1591"/>
      <c r="AB91" s="1591"/>
      <c r="AC91" s="1591"/>
      <c r="AD91" s="1591"/>
    </row>
    <row r="92" spans="1:30">
      <c r="A92" s="3262"/>
      <c r="B92" s="3244"/>
      <c r="C92" s="3249"/>
      <c r="D92" s="3264"/>
      <c r="E92" s="3251"/>
      <c r="F92" s="3256"/>
      <c r="G92" s="3258"/>
      <c r="H92" s="3260"/>
      <c r="I92" s="69" t="s">
        <v>36</v>
      </c>
      <c r="J92" s="138">
        <f>K92+M92</f>
        <v>0.4</v>
      </c>
      <c r="K92" s="139">
        <v>0.4</v>
      </c>
      <c r="L92" s="129">
        <v>0.3</v>
      </c>
      <c r="M92" s="362">
        <v>0</v>
      </c>
      <c r="N92" s="177">
        <v>0</v>
      </c>
      <c r="O92" s="175">
        <v>0</v>
      </c>
      <c r="P92" s="388"/>
      <c r="Q92" s="387"/>
      <c r="R92" s="227"/>
      <c r="S92" s="228"/>
      <c r="T92" s="30"/>
      <c r="U92" s="30"/>
      <c r="V92" s="30"/>
      <c r="W92" s="30"/>
      <c r="X92" s="30"/>
      <c r="Y92" s="30"/>
      <c r="Z92" s="1591"/>
      <c r="AA92" s="1591"/>
      <c r="AB92" s="1591"/>
      <c r="AC92" s="1591"/>
      <c r="AD92" s="1591"/>
    </row>
    <row r="93" spans="1:30">
      <c r="A93" s="3262"/>
      <c r="B93" s="3244"/>
      <c r="C93" s="3249"/>
      <c r="D93" s="3264"/>
      <c r="E93" s="3251"/>
      <c r="F93" s="3256"/>
      <c r="G93" s="3258"/>
      <c r="H93" s="3258"/>
      <c r="I93" s="407" t="s">
        <v>222</v>
      </c>
      <c r="J93" s="138">
        <f t="shared" ref="J93:J94" si="34">K93+M93</f>
        <v>0.3</v>
      </c>
      <c r="K93" s="408">
        <v>0.3</v>
      </c>
      <c r="L93" s="409">
        <v>0</v>
      </c>
      <c r="M93" s="410">
        <v>0</v>
      </c>
      <c r="N93" s="178">
        <v>0</v>
      </c>
      <c r="O93" s="179">
        <v>0</v>
      </c>
      <c r="P93" s="333"/>
      <c r="Q93" s="387"/>
      <c r="R93" s="227"/>
      <c r="S93" s="228"/>
      <c r="T93" s="30"/>
      <c r="U93" s="30"/>
      <c r="V93" s="30"/>
      <c r="W93" s="30"/>
      <c r="X93" s="30"/>
      <c r="Y93" s="30"/>
      <c r="Z93" s="1591"/>
      <c r="AA93" s="1591"/>
      <c r="AB93" s="1591"/>
      <c r="AC93" s="1591"/>
      <c r="AD93" s="1591"/>
    </row>
    <row r="94" spans="1:30">
      <c r="A94" s="3262"/>
      <c r="B94" s="3244"/>
      <c r="C94" s="3249"/>
      <c r="D94" s="3264"/>
      <c r="E94" s="3251"/>
      <c r="F94" s="3256"/>
      <c r="G94" s="3258"/>
      <c r="H94" s="3258"/>
      <c r="I94" s="407" t="s">
        <v>52</v>
      </c>
      <c r="J94" s="138">
        <f t="shared" si="34"/>
        <v>0</v>
      </c>
      <c r="K94" s="408">
        <v>0</v>
      </c>
      <c r="L94" s="409">
        <v>0</v>
      </c>
      <c r="M94" s="410">
        <v>0</v>
      </c>
      <c r="N94" s="178">
        <v>0</v>
      </c>
      <c r="O94" s="179">
        <v>0</v>
      </c>
      <c r="P94" s="333"/>
      <c r="Q94" s="387"/>
      <c r="R94" s="227"/>
      <c r="S94" s="228"/>
      <c r="T94" s="30"/>
      <c r="U94" s="30"/>
      <c r="V94" s="30"/>
      <c r="W94" s="30"/>
      <c r="X94" s="30"/>
      <c r="Y94" s="30"/>
      <c r="Z94" s="1591"/>
      <c r="AA94" s="1591"/>
      <c r="AB94" s="1591"/>
      <c r="AC94" s="1591"/>
      <c r="AD94" s="1591"/>
    </row>
    <row r="95" spans="1:30" ht="13.5" thickBot="1">
      <c r="A95" s="3263"/>
      <c r="B95" s="3245"/>
      <c r="C95" s="3252"/>
      <c r="D95" s="3253"/>
      <c r="E95" s="3254"/>
      <c r="F95" s="3257"/>
      <c r="G95" s="3079"/>
      <c r="H95" s="3079"/>
      <c r="I95" s="13" t="s">
        <v>12</v>
      </c>
      <c r="J95" s="47">
        <f>SUM(J90:J94)</f>
        <v>1800.7</v>
      </c>
      <c r="K95" s="47">
        <f t="shared" ref="K95:O95" si="35">SUM(K90:K94)</f>
        <v>4.7</v>
      </c>
      <c r="L95" s="47">
        <f t="shared" si="35"/>
        <v>0.3</v>
      </c>
      <c r="M95" s="47">
        <f t="shared" si="35"/>
        <v>1796</v>
      </c>
      <c r="N95" s="58">
        <f t="shared" si="35"/>
        <v>0</v>
      </c>
      <c r="O95" s="52">
        <f t="shared" si="35"/>
        <v>0</v>
      </c>
      <c r="P95" s="412"/>
      <c r="Q95" s="382"/>
      <c r="R95" s="122"/>
      <c r="S95" s="229"/>
      <c r="T95" s="30"/>
      <c r="U95" s="30"/>
      <c r="V95" s="30"/>
      <c r="W95" s="30"/>
      <c r="X95" s="30"/>
      <c r="Y95" s="30"/>
      <c r="Z95" s="1591"/>
      <c r="AA95" s="1591"/>
      <c r="AB95" s="1591"/>
      <c r="AC95" s="1591"/>
      <c r="AD95" s="1591"/>
    </row>
    <row r="96" spans="1:30" ht="13.15" customHeight="1">
      <c r="A96" s="3261"/>
      <c r="B96" s="3243"/>
      <c r="C96" s="3246"/>
      <c r="D96" s="3247"/>
      <c r="E96" s="3248"/>
      <c r="F96" s="3255" t="s">
        <v>89</v>
      </c>
      <c r="G96" s="3078" t="s">
        <v>40</v>
      </c>
      <c r="H96" s="3080" t="s">
        <v>195</v>
      </c>
      <c r="I96" s="92" t="s">
        <v>72</v>
      </c>
      <c r="J96" s="132">
        <f>K96+M96</f>
        <v>0</v>
      </c>
      <c r="K96" s="133">
        <v>0</v>
      </c>
      <c r="L96" s="288">
        <v>0</v>
      </c>
      <c r="M96" s="361">
        <v>0</v>
      </c>
      <c r="N96" s="172">
        <v>0</v>
      </c>
      <c r="O96" s="173">
        <v>0</v>
      </c>
      <c r="P96" s="369" t="s">
        <v>75</v>
      </c>
      <c r="Q96" s="2666" t="s">
        <v>41</v>
      </c>
      <c r="R96" s="2668"/>
      <c r="S96" s="2671"/>
      <c r="T96" s="30"/>
      <c r="U96" s="30"/>
      <c r="V96" s="30"/>
      <c r="W96" s="30"/>
      <c r="X96" s="30"/>
      <c r="Y96" s="30"/>
      <c r="Z96" s="1591"/>
      <c r="AA96" s="1591"/>
      <c r="AB96" s="1591"/>
      <c r="AC96" s="1591"/>
      <c r="AD96" s="1591"/>
    </row>
    <row r="97" spans="1:30">
      <c r="A97" s="3262"/>
      <c r="B97" s="3244"/>
      <c r="C97" s="3249"/>
      <c r="D97" s="3264"/>
      <c r="E97" s="3251"/>
      <c r="F97" s="3256"/>
      <c r="G97" s="3087"/>
      <c r="H97" s="3259"/>
      <c r="I97" s="69" t="s">
        <v>63</v>
      </c>
      <c r="J97" s="138">
        <f>K97+M97</f>
        <v>173.9</v>
      </c>
      <c r="K97" s="139">
        <v>173.9</v>
      </c>
      <c r="L97" s="129">
        <v>1.6</v>
      </c>
      <c r="M97" s="362">
        <v>0</v>
      </c>
      <c r="N97" s="174">
        <v>0</v>
      </c>
      <c r="O97" s="175">
        <v>0</v>
      </c>
      <c r="P97" s="388"/>
      <c r="Q97" s="2667"/>
      <c r="R97" s="2669"/>
      <c r="S97" s="2672"/>
      <c r="T97" s="30"/>
      <c r="U97" s="30"/>
      <c r="V97" s="30"/>
      <c r="W97" s="30"/>
      <c r="X97" s="30"/>
      <c r="Y97" s="30"/>
      <c r="Z97" s="1591"/>
      <c r="AA97" s="1591"/>
      <c r="AB97" s="1591"/>
      <c r="AC97" s="1591"/>
      <c r="AD97" s="1591"/>
    </row>
    <row r="98" spans="1:30">
      <c r="A98" s="3262"/>
      <c r="B98" s="3244"/>
      <c r="C98" s="3249"/>
      <c r="D98" s="3264"/>
      <c r="E98" s="3251"/>
      <c r="F98" s="3256"/>
      <c r="G98" s="3258"/>
      <c r="H98" s="3260"/>
      <c r="I98" s="69" t="s">
        <v>36</v>
      </c>
      <c r="J98" s="138">
        <f>K98+M98</f>
        <v>0</v>
      </c>
      <c r="K98" s="139">
        <v>0</v>
      </c>
      <c r="L98" s="129">
        <v>0</v>
      </c>
      <c r="M98" s="362">
        <v>0</v>
      </c>
      <c r="N98" s="177">
        <v>0</v>
      </c>
      <c r="O98" s="175">
        <v>0</v>
      </c>
      <c r="P98" s="388"/>
      <c r="Q98" s="387"/>
      <c r="R98" s="227"/>
      <c r="S98" s="228"/>
      <c r="T98" s="30"/>
      <c r="U98" s="30"/>
      <c r="V98" s="30"/>
      <c r="W98" s="30"/>
      <c r="X98" s="30"/>
      <c r="Y98" s="30"/>
      <c r="Z98" s="1591"/>
      <c r="AA98" s="1591"/>
      <c r="AB98" s="1591"/>
      <c r="AC98" s="1591"/>
      <c r="AD98" s="1591"/>
    </row>
    <row r="99" spans="1:30">
      <c r="A99" s="3262"/>
      <c r="B99" s="3244"/>
      <c r="C99" s="3249"/>
      <c r="D99" s="3264"/>
      <c r="E99" s="3251"/>
      <c r="F99" s="3256"/>
      <c r="G99" s="3258"/>
      <c r="H99" s="3258"/>
      <c r="I99" s="407" t="s">
        <v>222</v>
      </c>
      <c r="J99" s="138">
        <f t="shared" ref="J99:J100" si="36">K99+M99</f>
        <v>3.5</v>
      </c>
      <c r="K99" s="408">
        <v>3.5</v>
      </c>
      <c r="L99" s="409">
        <v>0</v>
      </c>
      <c r="M99" s="410">
        <v>0</v>
      </c>
      <c r="N99" s="178">
        <v>0</v>
      </c>
      <c r="O99" s="179">
        <v>0</v>
      </c>
      <c r="P99" s="333"/>
      <c r="Q99" s="387"/>
      <c r="R99" s="227"/>
      <c r="S99" s="228"/>
      <c r="T99" s="30"/>
      <c r="U99" s="30"/>
      <c r="V99" s="30"/>
      <c r="W99" s="30"/>
      <c r="X99" s="30"/>
      <c r="Y99" s="30"/>
      <c r="Z99" s="1591"/>
      <c r="AA99" s="1591"/>
      <c r="AB99" s="1591"/>
      <c r="AC99" s="1591"/>
      <c r="AD99" s="1591"/>
    </row>
    <row r="100" spans="1:30">
      <c r="A100" s="3262"/>
      <c r="B100" s="3244"/>
      <c r="C100" s="3249"/>
      <c r="D100" s="3264"/>
      <c r="E100" s="3251"/>
      <c r="F100" s="3256"/>
      <c r="G100" s="3258"/>
      <c r="H100" s="3258"/>
      <c r="I100" s="407" t="s">
        <v>52</v>
      </c>
      <c r="J100" s="138">
        <f t="shared" si="36"/>
        <v>0</v>
      </c>
      <c r="K100" s="408">
        <v>0</v>
      </c>
      <c r="L100" s="409">
        <v>0</v>
      </c>
      <c r="M100" s="410">
        <v>0</v>
      </c>
      <c r="N100" s="178">
        <v>0</v>
      </c>
      <c r="O100" s="179">
        <v>0</v>
      </c>
      <c r="P100" s="333"/>
      <c r="Q100" s="387"/>
      <c r="R100" s="227"/>
      <c r="S100" s="228"/>
      <c r="T100" s="30"/>
      <c r="U100" s="30"/>
      <c r="V100" s="30"/>
      <c r="W100" s="30"/>
      <c r="X100" s="30"/>
      <c r="Y100" s="30"/>
      <c r="Z100" s="1591"/>
      <c r="AA100" s="1591"/>
      <c r="AB100" s="1591"/>
      <c r="AC100" s="1591"/>
      <c r="AD100" s="1591"/>
    </row>
    <row r="101" spans="1:30" ht="13.5" thickBot="1">
      <c r="A101" s="3263"/>
      <c r="B101" s="3245"/>
      <c r="C101" s="3252"/>
      <c r="D101" s="3253"/>
      <c r="E101" s="3254"/>
      <c r="F101" s="3257"/>
      <c r="G101" s="3079"/>
      <c r="H101" s="3079"/>
      <c r="I101" s="13" t="s">
        <v>12</v>
      </c>
      <c r="J101" s="47">
        <f>SUM(J96:J100)</f>
        <v>177.4</v>
      </c>
      <c r="K101" s="47">
        <f t="shared" ref="K101:O101" si="37">SUM(K96:K100)</f>
        <v>177.4</v>
      </c>
      <c r="L101" s="47">
        <f t="shared" si="37"/>
        <v>1.6</v>
      </c>
      <c r="M101" s="47">
        <f t="shared" si="37"/>
        <v>0</v>
      </c>
      <c r="N101" s="58">
        <f t="shared" si="37"/>
        <v>0</v>
      </c>
      <c r="O101" s="52">
        <f t="shared" si="37"/>
        <v>0</v>
      </c>
      <c r="P101" s="389"/>
      <c r="Q101" s="382"/>
      <c r="R101" s="122"/>
      <c r="S101" s="229"/>
      <c r="T101" s="30"/>
      <c r="U101" s="30"/>
      <c r="V101" s="30"/>
      <c r="W101" s="30"/>
      <c r="X101" s="30"/>
      <c r="Y101" s="30"/>
      <c r="Z101" s="1591"/>
      <c r="AA101" s="1591"/>
      <c r="AB101" s="1591"/>
      <c r="AC101" s="1591"/>
      <c r="AD101" s="1591"/>
    </row>
    <row r="102" spans="1:30" ht="13.15" customHeight="1">
      <c r="A102" s="3261"/>
      <c r="B102" s="3243"/>
      <c r="C102" s="3246"/>
      <c r="D102" s="3247"/>
      <c r="E102" s="3248"/>
      <c r="F102" s="3255" t="s">
        <v>90</v>
      </c>
      <c r="G102" s="3078" t="s">
        <v>40</v>
      </c>
      <c r="H102" s="3080" t="s">
        <v>195</v>
      </c>
      <c r="I102" s="92" t="s">
        <v>72</v>
      </c>
      <c r="J102" s="132">
        <f>K102+M102</f>
        <v>0</v>
      </c>
      <c r="K102" s="133">
        <v>0</v>
      </c>
      <c r="L102" s="288">
        <v>0</v>
      </c>
      <c r="M102" s="361">
        <v>0</v>
      </c>
      <c r="N102" s="172">
        <v>0</v>
      </c>
      <c r="O102" s="173">
        <v>0</v>
      </c>
      <c r="P102" s="369" t="s">
        <v>75</v>
      </c>
      <c r="Q102" s="2666" t="s">
        <v>41</v>
      </c>
      <c r="R102" s="2668"/>
      <c r="S102" s="2671"/>
      <c r="T102" s="30"/>
      <c r="U102" s="30"/>
      <c r="V102" s="30"/>
      <c r="W102" s="30"/>
      <c r="X102" s="30"/>
      <c r="Y102" s="30"/>
      <c r="Z102" s="1591"/>
      <c r="AA102" s="1591"/>
      <c r="AB102" s="1591"/>
      <c r="AC102" s="1591"/>
      <c r="AD102" s="1591"/>
    </row>
    <row r="103" spans="1:30">
      <c r="A103" s="3262"/>
      <c r="B103" s="3244"/>
      <c r="C103" s="3249"/>
      <c r="D103" s="3264"/>
      <c r="E103" s="3251"/>
      <c r="F103" s="3256"/>
      <c r="G103" s="3087"/>
      <c r="H103" s="3259"/>
      <c r="I103" s="69" t="s">
        <v>63</v>
      </c>
      <c r="J103" s="138">
        <f>K103+M103</f>
        <v>123.4</v>
      </c>
      <c r="K103" s="139">
        <v>123.4</v>
      </c>
      <c r="L103" s="129">
        <v>1.1000000000000001</v>
      </c>
      <c r="M103" s="362">
        <v>0</v>
      </c>
      <c r="N103" s="174">
        <v>0</v>
      </c>
      <c r="O103" s="175">
        <v>0</v>
      </c>
      <c r="P103" s="388"/>
      <c r="Q103" s="2667"/>
      <c r="R103" s="2669"/>
      <c r="S103" s="2672"/>
      <c r="T103" s="30"/>
      <c r="U103" s="30"/>
      <c r="V103" s="30"/>
      <c r="W103" s="30"/>
      <c r="X103" s="30"/>
      <c r="Y103" s="30"/>
      <c r="Z103" s="1591"/>
      <c r="AA103" s="1591"/>
      <c r="AB103" s="1591"/>
      <c r="AC103" s="1591"/>
      <c r="AD103" s="1591"/>
    </row>
    <row r="104" spans="1:30">
      <c r="A104" s="3262"/>
      <c r="B104" s="3244"/>
      <c r="C104" s="3249"/>
      <c r="D104" s="3264"/>
      <c r="E104" s="3251"/>
      <c r="F104" s="3256"/>
      <c r="G104" s="3258"/>
      <c r="H104" s="3260"/>
      <c r="I104" s="69" t="s">
        <v>36</v>
      </c>
      <c r="J104" s="138">
        <f>K104+M104</f>
        <v>0</v>
      </c>
      <c r="K104" s="139">
        <v>0</v>
      </c>
      <c r="L104" s="129">
        <v>0</v>
      </c>
      <c r="M104" s="362">
        <v>0</v>
      </c>
      <c r="N104" s="177">
        <v>0</v>
      </c>
      <c r="O104" s="175">
        <v>0</v>
      </c>
      <c r="P104" s="388"/>
      <c r="Q104" s="387"/>
      <c r="R104" s="227"/>
      <c r="S104" s="228"/>
      <c r="T104" s="30"/>
      <c r="U104" s="30"/>
      <c r="V104" s="30"/>
      <c r="W104" s="30"/>
      <c r="X104" s="30"/>
      <c r="Y104" s="30"/>
      <c r="Z104" s="1591"/>
      <c r="AA104" s="1591"/>
      <c r="AB104" s="1591"/>
      <c r="AC104" s="1591"/>
      <c r="AD104" s="1591"/>
    </row>
    <row r="105" spans="1:30">
      <c r="A105" s="3262"/>
      <c r="B105" s="3244"/>
      <c r="C105" s="3249"/>
      <c r="D105" s="3264"/>
      <c r="E105" s="3251"/>
      <c r="F105" s="3256"/>
      <c r="G105" s="3258"/>
      <c r="H105" s="3258"/>
      <c r="I105" s="407" t="s">
        <v>222</v>
      </c>
      <c r="J105" s="138">
        <f t="shared" ref="J105:J106" si="38">K105+M105</f>
        <v>0</v>
      </c>
      <c r="K105" s="408">
        <v>0</v>
      </c>
      <c r="L105" s="409">
        <v>0</v>
      </c>
      <c r="M105" s="410">
        <v>0</v>
      </c>
      <c r="N105" s="178">
        <v>0</v>
      </c>
      <c r="O105" s="179">
        <v>0</v>
      </c>
      <c r="P105" s="333"/>
      <c r="Q105" s="387"/>
      <c r="R105" s="227"/>
      <c r="S105" s="228"/>
      <c r="T105" s="30"/>
      <c r="U105" s="30"/>
      <c r="V105" s="30"/>
      <c r="W105" s="30"/>
      <c r="X105" s="30"/>
      <c r="Y105" s="30"/>
      <c r="Z105" s="1591"/>
      <c r="AA105" s="1591"/>
      <c r="AB105" s="1591"/>
      <c r="AC105" s="1591"/>
      <c r="AD105" s="1591"/>
    </row>
    <row r="106" spans="1:30">
      <c r="A106" s="3262"/>
      <c r="B106" s="3244"/>
      <c r="C106" s="3249"/>
      <c r="D106" s="3264"/>
      <c r="E106" s="3251"/>
      <c r="F106" s="3256"/>
      <c r="G106" s="3258"/>
      <c r="H106" s="3258"/>
      <c r="I106" s="407" t="s">
        <v>52</v>
      </c>
      <c r="J106" s="138">
        <f t="shared" si="38"/>
        <v>0</v>
      </c>
      <c r="K106" s="408">
        <v>0</v>
      </c>
      <c r="L106" s="409">
        <v>0</v>
      </c>
      <c r="M106" s="410">
        <v>0</v>
      </c>
      <c r="N106" s="178">
        <v>0</v>
      </c>
      <c r="O106" s="179">
        <v>0</v>
      </c>
      <c r="P106" s="333"/>
      <c r="Q106" s="387"/>
      <c r="R106" s="227"/>
      <c r="S106" s="228"/>
      <c r="T106" s="30"/>
      <c r="U106" s="30"/>
      <c r="V106" s="30"/>
      <c r="W106" s="30"/>
      <c r="X106" s="30"/>
      <c r="Y106" s="30"/>
      <c r="Z106" s="1591"/>
      <c r="AA106" s="1591"/>
      <c r="AB106" s="1591"/>
      <c r="AC106" s="1591"/>
      <c r="AD106" s="1591"/>
    </row>
    <row r="107" spans="1:30" ht="13.5" thickBot="1">
      <c r="A107" s="3263"/>
      <c r="B107" s="3245"/>
      <c r="C107" s="3252"/>
      <c r="D107" s="3253"/>
      <c r="E107" s="3254"/>
      <c r="F107" s="3257"/>
      <c r="G107" s="3079"/>
      <c r="H107" s="3079"/>
      <c r="I107" s="13" t="s">
        <v>12</v>
      </c>
      <c r="J107" s="47">
        <f>SUM(J102:J106)</f>
        <v>123.4</v>
      </c>
      <c r="K107" s="47">
        <f t="shared" ref="K107:O107" si="39">SUM(K102:K106)</f>
        <v>123.4</v>
      </c>
      <c r="L107" s="47">
        <f t="shared" si="39"/>
        <v>1.1000000000000001</v>
      </c>
      <c r="M107" s="47">
        <f t="shared" si="39"/>
        <v>0</v>
      </c>
      <c r="N107" s="58">
        <f t="shared" si="39"/>
        <v>0</v>
      </c>
      <c r="O107" s="52">
        <f t="shared" si="39"/>
        <v>0</v>
      </c>
      <c r="P107" s="389"/>
      <c r="Q107" s="382"/>
      <c r="R107" s="122"/>
      <c r="S107" s="229"/>
      <c r="T107" s="30"/>
      <c r="U107" s="30"/>
      <c r="V107" s="30"/>
      <c r="W107" s="30"/>
      <c r="X107" s="30"/>
      <c r="Y107" s="30"/>
      <c r="Z107" s="1591"/>
      <c r="AA107" s="1591"/>
      <c r="AB107" s="1591"/>
      <c r="AC107" s="1591"/>
      <c r="AD107" s="1591"/>
    </row>
    <row r="108" spans="1:30" ht="19.899999999999999" customHeight="1">
      <c r="A108" s="3240"/>
      <c r="B108" s="3243"/>
      <c r="C108" s="3246"/>
      <c r="D108" s="3247"/>
      <c r="E108" s="3248"/>
      <c r="F108" s="3337" t="s">
        <v>196</v>
      </c>
      <c r="G108" s="3078" t="s">
        <v>40</v>
      </c>
      <c r="H108" s="3080" t="s">
        <v>197</v>
      </c>
      <c r="I108" s="92" t="s">
        <v>72</v>
      </c>
      <c r="J108" s="132">
        <f>K108+M108</f>
        <v>658.8</v>
      </c>
      <c r="K108" s="133">
        <v>0</v>
      </c>
      <c r="L108" s="280">
        <v>0</v>
      </c>
      <c r="M108" s="361">
        <v>658.8</v>
      </c>
      <c r="N108" s="172">
        <v>0</v>
      </c>
      <c r="O108" s="173">
        <v>0</v>
      </c>
      <c r="P108" s="3158" t="s">
        <v>381</v>
      </c>
      <c r="Q108" s="2666" t="s">
        <v>41</v>
      </c>
      <c r="R108" s="2668"/>
      <c r="S108" s="2671"/>
      <c r="T108" s="30"/>
      <c r="U108" s="30"/>
      <c r="V108" s="30"/>
      <c r="W108" s="30"/>
      <c r="X108" s="30"/>
      <c r="Y108" s="30"/>
      <c r="Z108" s="1591"/>
      <c r="AA108" s="1591"/>
      <c r="AB108" s="1591"/>
      <c r="AC108" s="1591"/>
      <c r="AD108" s="1591"/>
    </row>
    <row r="109" spans="1:30">
      <c r="A109" s="3241"/>
      <c r="B109" s="3244"/>
      <c r="C109" s="3249"/>
      <c r="D109" s="3264"/>
      <c r="E109" s="3251"/>
      <c r="F109" s="3338"/>
      <c r="G109" s="3087"/>
      <c r="H109" s="3259"/>
      <c r="I109" s="69" t="s">
        <v>63</v>
      </c>
      <c r="J109" s="138">
        <f>K109+M109</f>
        <v>859.2</v>
      </c>
      <c r="K109" s="139">
        <v>2.1</v>
      </c>
      <c r="L109" s="129">
        <v>2</v>
      </c>
      <c r="M109" s="362">
        <v>857.1</v>
      </c>
      <c r="N109" s="174">
        <v>0</v>
      </c>
      <c r="O109" s="175">
        <v>0</v>
      </c>
      <c r="P109" s="3143"/>
      <c r="Q109" s="2667"/>
      <c r="R109" s="2669"/>
      <c r="S109" s="2672"/>
      <c r="T109" s="30"/>
      <c r="U109" s="30"/>
      <c r="V109" s="30"/>
      <c r="W109" s="30"/>
      <c r="X109" s="30"/>
      <c r="Y109" s="30"/>
      <c r="Z109" s="1591"/>
      <c r="AA109" s="1591"/>
      <c r="AB109" s="1591"/>
      <c r="AC109" s="1591"/>
      <c r="AD109" s="1591"/>
    </row>
    <row r="110" spans="1:30">
      <c r="A110" s="3241"/>
      <c r="B110" s="3244"/>
      <c r="C110" s="3249"/>
      <c r="D110" s="3264"/>
      <c r="E110" s="3251"/>
      <c r="F110" s="3338"/>
      <c r="G110" s="3258"/>
      <c r="H110" s="3260"/>
      <c r="I110" s="69" t="s">
        <v>36</v>
      </c>
      <c r="J110" s="138">
        <f>K110+M110</f>
        <v>2.1</v>
      </c>
      <c r="K110" s="139">
        <v>2.1</v>
      </c>
      <c r="L110" s="129">
        <v>2</v>
      </c>
      <c r="M110" s="362">
        <v>0</v>
      </c>
      <c r="N110" s="177">
        <v>0</v>
      </c>
      <c r="O110" s="175">
        <v>0</v>
      </c>
      <c r="P110" s="413"/>
      <c r="Q110" s="387"/>
      <c r="R110" s="227"/>
      <c r="S110" s="228"/>
      <c r="T110" s="30"/>
      <c r="U110" s="30"/>
      <c r="V110" s="30"/>
      <c r="W110" s="30"/>
      <c r="X110" s="30"/>
      <c r="Y110" s="30"/>
      <c r="Z110" s="1591"/>
      <c r="AA110" s="1591"/>
      <c r="AB110" s="1591"/>
      <c r="AC110" s="1591"/>
      <c r="AD110" s="1591"/>
    </row>
    <row r="111" spans="1:30">
      <c r="A111" s="3241"/>
      <c r="B111" s="3244"/>
      <c r="C111" s="3249"/>
      <c r="D111" s="3264"/>
      <c r="E111" s="3251"/>
      <c r="F111" s="3338"/>
      <c r="G111" s="3258"/>
      <c r="H111" s="3258"/>
      <c r="I111" s="407" t="s">
        <v>222</v>
      </c>
      <c r="J111" s="138">
        <f t="shared" ref="J111:J112" si="40">K111+M111</f>
        <v>0</v>
      </c>
      <c r="K111" s="408">
        <v>0</v>
      </c>
      <c r="L111" s="409">
        <v>0</v>
      </c>
      <c r="M111" s="410">
        <v>0</v>
      </c>
      <c r="N111" s="178">
        <v>0</v>
      </c>
      <c r="O111" s="179">
        <v>0</v>
      </c>
      <c r="P111" s="365"/>
      <c r="Q111" s="387"/>
      <c r="R111" s="227"/>
      <c r="S111" s="228"/>
      <c r="T111" s="30"/>
      <c r="U111" s="30"/>
      <c r="V111" s="30"/>
      <c r="W111" s="30"/>
      <c r="X111" s="30"/>
      <c r="Y111" s="30"/>
      <c r="Z111" s="1591"/>
      <c r="AA111" s="1591"/>
      <c r="AB111" s="1591"/>
      <c r="AC111" s="1591"/>
      <c r="AD111" s="1591"/>
    </row>
    <row r="112" spans="1:30">
      <c r="A112" s="3241"/>
      <c r="B112" s="3244"/>
      <c r="C112" s="3249"/>
      <c r="D112" s="3264"/>
      <c r="E112" s="3251"/>
      <c r="F112" s="3338"/>
      <c r="G112" s="3258"/>
      <c r="H112" s="3258"/>
      <c r="I112" s="2978" t="s">
        <v>1155</v>
      </c>
      <c r="J112" s="2979">
        <f t="shared" si="40"/>
        <v>289.60000000000002</v>
      </c>
      <c r="K112" s="408">
        <v>0</v>
      </c>
      <c r="L112" s="409">
        <v>0</v>
      </c>
      <c r="M112" s="2980">
        <v>289.60000000000002</v>
      </c>
      <c r="N112" s="178">
        <v>0</v>
      </c>
      <c r="O112" s="179">
        <v>0</v>
      </c>
      <c r="P112" s="365"/>
      <c r="Q112" s="387"/>
      <c r="R112" s="227"/>
      <c r="S112" s="228"/>
      <c r="T112" s="30"/>
      <c r="U112" s="30"/>
      <c r="V112" s="30"/>
      <c r="W112" s="30"/>
      <c r="X112" s="30"/>
      <c r="Y112" s="30"/>
      <c r="Z112" s="1591"/>
      <c r="AA112" s="1591"/>
      <c r="AB112" s="1591"/>
      <c r="AC112" s="1591"/>
      <c r="AD112" s="1591"/>
    </row>
    <row r="113" spans="1:30" ht="13.5" thickBot="1">
      <c r="A113" s="3242"/>
      <c r="B113" s="3245"/>
      <c r="C113" s="3252"/>
      <c r="D113" s="3253"/>
      <c r="E113" s="3254"/>
      <c r="F113" s="3339"/>
      <c r="G113" s="3079"/>
      <c r="H113" s="3079"/>
      <c r="I113" s="13" t="s">
        <v>12</v>
      </c>
      <c r="J113" s="47">
        <f>SUM(J108:J112)</f>
        <v>1809.6999999999998</v>
      </c>
      <c r="K113" s="47">
        <f t="shared" ref="K113:O113" si="41">SUM(K108:K112)</f>
        <v>4.2</v>
      </c>
      <c r="L113" s="47">
        <f t="shared" si="41"/>
        <v>4</v>
      </c>
      <c r="M113" s="47">
        <f t="shared" si="41"/>
        <v>1805.5</v>
      </c>
      <c r="N113" s="58">
        <f t="shared" si="41"/>
        <v>0</v>
      </c>
      <c r="O113" s="52">
        <f t="shared" si="41"/>
        <v>0</v>
      </c>
      <c r="P113" s="43"/>
      <c r="Q113" s="382"/>
      <c r="R113" s="122"/>
      <c r="S113" s="229"/>
      <c r="T113" s="30"/>
      <c r="U113" s="30"/>
      <c r="V113" s="30"/>
      <c r="W113" s="30"/>
      <c r="X113" s="30"/>
      <c r="Y113" s="30"/>
      <c r="Z113" s="1591"/>
      <c r="AA113" s="1591"/>
      <c r="AB113" s="1591"/>
      <c r="AC113" s="1591"/>
      <c r="AD113" s="1591"/>
    </row>
    <row r="114" spans="1:30" ht="13.15" customHeight="1">
      <c r="A114" s="3261"/>
      <c r="B114" s="3243"/>
      <c r="C114" s="3246"/>
      <c r="D114" s="3247"/>
      <c r="E114" s="3248"/>
      <c r="F114" s="3255" t="s">
        <v>91</v>
      </c>
      <c r="G114" s="3078" t="s">
        <v>40</v>
      </c>
      <c r="H114" s="3080" t="s">
        <v>197</v>
      </c>
      <c r="I114" s="92" t="s">
        <v>72</v>
      </c>
      <c r="J114" s="132">
        <f>K114+M114</f>
        <v>0</v>
      </c>
      <c r="K114" s="133">
        <v>0</v>
      </c>
      <c r="L114" s="288">
        <v>0</v>
      </c>
      <c r="M114" s="361">
        <v>0</v>
      </c>
      <c r="N114" s="172">
        <v>0</v>
      </c>
      <c r="O114" s="173">
        <v>0</v>
      </c>
      <c r="P114" s="369" t="s">
        <v>75</v>
      </c>
      <c r="Q114" s="2666" t="s">
        <v>41</v>
      </c>
      <c r="R114" s="414"/>
      <c r="S114" s="2671"/>
      <c r="T114" s="30"/>
      <c r="U114" s="30"/>
      <c r="V114" s="30"/>
      <c r="W114" s="30"/>
      <c r="X114" s="30"/>
      <c r="Y114" s="30"/>
      <c r="Z114" s="1591"/>
      <c r="AA114" s="1591"/>
      <c r="AB114" s="1591"/>
      <c r="AC114" s="1591"/>
      <c r="AD114" s="1591"/>
    </row>
    <row r="115" spans="1:30">
      <c r="A115" s="3262"/>
      <c r="B115" s="3244"/>
      <c r="C115" s="3249"/>
      <c r="D115" s="3264"/>
      <c r="E115" s="3251"/>
      <c r="F115" s="3256"/>
      <c r="G115" s="3087"/>
      <c r="H115" s="3259"/>
      <c r="I115" s="69" t="s">
        <v>63</v>
      </c>
      <c r="J115" s="138">
        <f>K115+M115</f>
        <v>200</v>
      </c>
      <c r="K115" s="482">
        <v>11</v>
      </c>
      <c r="L115" s="129">
        <v>0</v>
      </c>
      <c r="M115" s="2850">
        <v>189</v>
      </c>
      <c r="N115" s="174">
        <v>0</v>
      </c>
      <c r="O115" s="175">
        <v>0</v>
      </c>
      <c r="P115" s="388"/>
      <c r="Q115" s="2667"/>
      <c r="R115" s="415"/>
      <c r="S115" s="2672"/>
      <c r="T115" s="2824"/>
      <c r="U115" s="2824"/>
      <c r="V115" s="2824"/>
      <c r="W115" s="2824"/>
      <c r="X115" s="2824"/>
      <c r="Y115" s="2824"/>
      <c r="Z115" s="1591"/>
      <c r="AA115" s="1591"/>
      <c r="AB115" s="1591"/>
      <c r="AC115" s="1591"/>
      <c r="AD115" s="1591"/>
    </row>
    <row r="116" spans="1:30">
      <c r="A116" s="3262"/>
      <c r="B116" s="3244"/>
      <c r="C116" s="3249"/>
      <c r="D116" s="3264"/>
      <c r="E116" s="3251"/>
      <c r="F116" s="3256"/>
      <c r="G116" s="3258"/>
      <c r="H116" s="3260"/>
      <c r="I116" s="69" t="s">
        <v>36</v>
      </c>
      <c r="J116" s="138">
        <f>K116+M116</f>
        <v>0</v>
      </c>
      <c r="K116" s="139">
        <v>0</v>
      </c>
      <c r="L116" s="129">
        <v>0</v>
      </c>
      <c r="M116" s="362">
        <v>0</v>
      </c>
      <c r="N116" s="177">
        <v>0</v>
      </c>
      <c r="O116" s="175">
        <v>0</v>
      </c>
      <c r="P116" s="364"/>
      <c r="Q116" s="387"/>
      <c r="R116" s="416"/>
      <c r="S116" s="228"/>
      <c r="T116" s="30"/>
      <c r="U116" s="30"/>
      <c r="V116" s="30"/>
      <c r="W116" s="30"/>
      <c r="X116" s="30"/>
      <c r="Y116" s="30"/>
      <c r="Z116" s="1591"/>
      <c r="AA116" s="1591"/>
      <c r="AB116" s="1591"/>
      <c r="AC116" s="1591"/>
      <c r="AD116" s="1591"/>
    </row>
    <row r="117" spans="1:30">
      <c r="A117" s="3262"/>
      <c r="B117" s="3244"/>
      <c r="C117" s="3249"/>
      <c r="D117" s="3264"/>
      <c r="E117" s="3251"/>
      <c r="F117" s="3256"/>
      <c r="G117" s="3258"/>
      <c r="H117" s="3258"/>
      <c r="I117" s="407" t="s">
        <v>222</v>
      </c>
      <c r="J117" s="138">
        <f t="shared" ref="J117:J118" si="42">K117+M117</f>
        <v>412.4</v>
      </c>
      <c r="K117" s="2848">
        <v>10</v>
      </c>
      <c r="L117" s="409">
        <v>0</v>
      </c>
      <c r="M117" s="2849">
        <v>402.4</v>
      </c>
      <c r="N117" s="178">
        <v>0</v>
      </c>
      <c r="O117" s="179">
        <v>0</v>
      </c>
      <c r="P117" s="365"/>
      <c r="Q117" s="387"/>
      <c r="R117" s="416"/>
      <c r="S117" s="228"/>
      <c r="T117" s="2824"/>
      <c r="U117" s="2824"/>
      <c r="V117" s="2824"/>
      <c r="W117" s="2824"/>
      <c r="X117" s="2824"/>
      <c r="Y117" s="2824"/>
      <c r="Z117" s="1591"/>
      <c r="AA117" s="1591"/>
      <c r="AB117" s="1591"/>
      <c r="AC117" s="1591"/>
      <c r="AD117" s="1591"/>
    </row>
    <row r="118" spans="1:30">
      <c r="A118" s="3262"/>
      <c r="B118" s="3244"/>
      <c r="C118" s="3249"/>
      <c r="D118" s="3264"/>
      <c r="E118" s="3251"/>
      <c r="F118" s="3256"/>
      <c r="G118" s="3258"/>
      <c r="H118" s="3258"/>
      <c r="I118" s="407" t="s">
        <v>52</v>
      </c>
      <c r="J118" s="138">
        <f t="shared" si="42"/>
        <v>0</v>
      </c>
      <c r="K118" s="408">
        <v>0</v>
      </c>
      <c r="L118" s="409">
        <v>0</v>
      </c>
      <c r="M118" s="410">
        <v>0</v>
      </c>
      <c r="N118" s="178">
        <v>0</v>
      </c>
      <c r="O118" s="179">
        <v>0</v>
      </c>
      <c r="P118" s="365"/>
      <c r="Q118" s="387"/>
      <c r="R118" s="416"/>
      <c r="S118" s="228"/>
      <c r="T118" s="30"/>
      <c r="U118" s="30"/>
      <c r="V118" s="30"/>
      <c r="W118" s="30"/>
      <c r="X118" s="30"/>
      <c r="Y118" s="30"/>
      <c r="Z118" s="1827"/>
      <c r="AA118" s="1591"/>
      <c r="AB118" s="1591"/>
      <c r="AC118" s="1591"/>
      <c r="AD118" s="1591"/>
    </row>
    <row r="119" spans="1:30" ht="13.5" thickBot="1">
      <c r="A119" s="3263"/>
      <c r="B119" s="3245"/>
      <c r="C119" s="3252"/>
      <c r="D119" s="3253"/>
      <c r="E119" s="3254"/>
      <c r="F119" s="3257"/>
      <c r="G119" s="3079"/>
      <c r="H119" s="3079"/>
      <c r="I119" s="13" t="s">
        <v>12</v>
      </c>
      <c r="J119" s="47">
        <f>SUM(J114:J118)</f>
        <v>612.4</v>
      </c>
      <c r="K119" s="47">
        <f t="shared" ref="K119:O119" si="43">SUM(K114:K118)</f>
        <v>21</v>
      </c>
      <c r="L119" s="47">
        <f t="shared" si="43"/>
        <v>0</v>
      </c>
      <c r="M119" s="47">
        <f t="shared" si="43"/>
        <v>591.4</v>
      </c>
      <c r="N119" s="58">
        <f t="shared" si="43"/>
        <v>0</v>
      </c>
      <c r="O119" s="52">
        <f t="shared" si="43"/>
        <v>0</v>
      </c>
      <c r="P119" s="43"/>
      <c r="Q119" s="382"/>
      <c r="R119" s="417"/>
      <c r="S119" s="229"/>
      <c r="T119" s="30"/>
      <c r="U119" s="30"/>
      <c r="V119" s="30"/>
      <c r="W119" s="30"/>
      <c r="X119" s="30"/>
      <c r="Y119" s="30"/>
      <c r="Z119" s="1827"/>
      <c r="AA119" s="1591"/>
      <c r="AB119" s="1591"/>
      <c r="AC119" s="1591"/>
      <c r="AD119" s="1591"/>
    </row>
    <row r="120" spans="1:30" ht="13.15" customHeight="1">
      <c r="A120" s="3319"/>
      <c r="B120" s="3308"/>
      <c r="C120" s="3247"/>
      <c r="D120" s="3247"/>
      <c r="E120" s="3248"/>
      <c r="F120" s="3255" t="s">
        <v>92</v>
      </c>
      <c r="G120" s="3078" t="s">
        <v>40</v>
      </c>
      <c r="H120" s="3080" t="s">
        <v>193</v>
      </c>
      <c r="I120" s="92" t="s">
        <v>72</v>
      </c>
      <c r="J120" s="132">
        <f>K120+M120</f>
        <v>0</v>
      </c>
      <c r="K120" s="133">
        <v>0</v>
      </c>
      <c r="L120" s="288">
        <v>0</v>
      </c>
      <c r="M120" s="361">
        <v>0</v>
      </c>
      <c r="N120" s="172">
        <v>0</v>
      </c>
      <c r="O120" s="173">
        <v>0</v>
      </c>
      <c r="P120" s="413" t="s">
        <v>75</v>
      </c>
      <c r="Q120" s="2667"/>
      <c r="R120" s="2669" t="s">
        <v>41</v>
      </c>
      <c r="S120" s="2671"/>
      <c r="T120" s="30"/>
      <c r="U120" s="30"/>
      <c r="V120" s="30"/>
      <c r="W120" s="30"/>
      <c r="X120" s="30"/>
      <c r="Y120" s="30"/>
      <c r="Z120" s="1591"/>
      <c r="AA120" s="1591"/>
      <c r="AB120" s="1591"/>
      <c r="AC120" s="1591"/>
      <c r="AD120" s="1591"/>
    </row>
    <row r="121" spans="1:30">
      <c r="A121" s="3316"/>
      <c r="B121" s="3309"/>
      <c r="C121" s="3264"/>
      <c r="D121" s="3264"/>
      <c r="E121" s="3251"/>
      <c r="F121" s="3256"/>
      <c r="G121" s="3087"/>
      <c r="H121" s="3259"/>
      <c r="I121" s="69" t="s">
        <v>63</v>
      </c>
      <c r="J121" s="138">
        <f>K121+M121</f>
        <v>0</v>
      </c>
      <c r="K121" s="139">
        <v>0</v>
      </c>
      <c r="L121" s="129">
        <v>0</v>
      </c>
      <c r="M121" s="362">
        <v>0</v>
      </c>
      <c r="N121" s="174">
        <v>0</v>
      </c>
      <c r="O121" s="175">
        <v>0</v>
      </c>
      <c r="P121" s="364"/>
      <c r="Q121" s="2667"/>
      <c r="R121" s="2669"/>
      <c r="S121" s="2672"/>
      <c r="T121" s="30"/>
      <c r="U121" s="30"/>
      <c r="V121" s="30"/>
      <c r="W121" s="30"/>
      <c r="X121" s="30"/>
      <c r="Y121" s="30"/>
      <c r="Z121" s="1591"/>
      <c r="AA121" s="1591"/>
      <c r="AB121" s="1591"/>
      <c r="AC121" s="1591"/>
      <c r="AD121" s="1591"/>
    </row>
    <row r="122" spans="1:30">
      <c r="A122" s="3316"/>
      <c r="B122" s="3309"/>
      <c r="C122" s="3264"/>
      <c r="D122" s="3264"/>
      <c r="E122" s="3251"/>
      <c r="F122" s="3256"/>
      <c r="G122" s="3258"/>
      <c r="H122" s="3260"/>
      <c r="I122" s="69" t="s">
        <v>36</v>
      </c>
      <c r="J122" s="138">
        <f>K122+M122</f>
        <v>0</v>
      </c>
      <c r="K122" s="418">
        <v>0</v>
      </c>
      <c r="L122" s="129">
        <v>0</v>
      </c>
      <c r="M122" s="362">
        <v>0</v>
      </c>
      <c r="N122" s="177">
        <v>0</v>
      </c>
      <c r="O122" s="175">
        <v>0</v>
      </c>
      <c r="P122" s="413"/>
      <c r="Q122" s="387"/>
      <c r="R122" s="227"/>
      <c r="S122" s="228"/>
      <c r="T122" s="30"/>
      <c r="U122" s="30"/>
      <c r="V122" s="30"/>
      <c r="W122" s="30"/>
      <c r="X122" s="30"/>
      <c r="Y122" s="30"/>
      <c r="Z122" s="1591"/>
      <c r="AA122" s="1591"/>
      <c r="AB122" s="1591"/>
      <c r="AC122" s="1591"/>
      <c r="AD122" s="1591"/>
    </row>
    <row r="123" spans="1:30">
      <c r="A123" s="3316"/>
      <c r="B123" s="3309"/>
      <c r="C123" s="3264"/>
      <c r="D123" s="3264"/>
      <c r="E123" s="3251"/>
      <c r="F123" s="3256"/>
      <c r="G123" s="3258"/>
      <c r="H123" s="3258"/>
      <c r="I123" s="407" t="s">
        <v>222</v>
      </c>
      <c r="J123" s="138">
        <f t="shared" ref="J123:J124" si="44">K123+M123</f>
        <v>0</v>
      </c>
      <c r="K123" s="419">
        <v>0</v>
      </c>
      <c r="L123" s="409">
        <v>0</v>
      </c>
      <c r="M123" s="410">
        <v>0</v>
      </c>
      <c r="N123" s="178">
        <v>0</v>
      </c>
      <c r="O123" s="179">
        <v>0</v>
      </c>
      <c r="P123" s="333"/>
      <c r="Q123" s="387"/>
      <c r="R123" s="227"/>
      <c r="S123" s="228"/>
      <c r="T123" s="30"/>
      <c r="U123" s="30"/>
      <c r="V123" s="30"/>
      <c r="W123" s="30"/>
      <c r="X123" s="30"/>
      <c r="Y123" s="30"/>
      <c r="Z123" s="1591"/>
      <c r="AA123" s="1591"/>
      <c r="AB123" s="1591"/>
      <c r="AC123" s="1591"/>
      <c r="AD123" s="1591"/>
    </row>
    <row r="124" spans="1:30">
      <c r="A124" s="3316"/>
      <c r="B124" s="3309"/>
      <c r="C124" s="3264"/>
      <c r="D124" s="3264"/>
      <c r="E124" s="3251"/>
      <c r="F124" s="3256"/>
      <c r="G124" s="3258"/>
      <c r="H124" s="3258"/>
      <c r="I124" s="407" t="s">
        <v>52</v>
      </c>
      <c r="J124" s="138">
        <f t="shared" si="44"/>
        <v>0</v>
      </c>
      <c r="K124" s="419">
        <v>0</v>
      </c>
      <c r="L124" s="409">
        <v>0</v>
      </c>
      <c r="M124" s="410">
        <v>0</v>
      </c>
      <c r="N124" s="178">
        <v>0</v>
      </c>
      <c r="O124" s="179">
        <v>0</v>
      </c>
      <c r="P124" s="2654"/>
      <c r="Q124" s="387"/>
      <c r="R124" s="227"/>
      <c r="S124" s="228"/>
      <c r="T124" s="30"/>
      <c r="U124" s="30"/>
      <c r="V124" s="30"/>
      <c r="W124" s="30"/>
      <c r="X124" s="30"/>
      <c r="Y124" s="30"/>
      <c r="Z124" s="1591"/>
      <c r="AA124" s="1591"/>
      <c r="AB124" s="1591"/>
      <c r="AC124" s="1591"/>
      <c r="AD124" s="1591"/>
    </row>
    <row r="125" spans="1:30" ht="13.5" thickBot="1">
      <c r="A125" s="3317"/>
      <c r="B125" s="3310"/>
      <c r="C125" s="3253"/>
      <c r="D125" s="3253"/>
      <c r="E125" s="3254"/>
      <c r="F125" s="3257"/>
      <c r="G125" s="3079"/>
      <c r="H125" s="3079"/>
      <c r="I125" s="13" t="s">
        <v>12</v>
      </c>
      <c r="J125" s="47">
        <f>SUM(J120:J124)</f>
        <v>0</v>
      </c>
      <c r="K125" s="48">
        <f>SUM(K120:K122)</f>
        <v>0</v>
      </c>
      <c r="L125" s="49">
        <f>SUM(L120:L122)</f>
        <v>0</v>
      </c>
      <c r="M125" s="50">
        <f>SUM(M120:M122)</f>
        <v>0</v>
      </c>
      <c r="N125" s="51">
        <f>SUM(N120:N124)</f>
        <v>0</v>
      </c>
      <c r="O125" s="52">
        <f>SUM(O120:O124)</f>
        <v>0</v>
      </c>
      <c r="P125" s="2654"/>
      <c r="Q125" s="382"/>
      <c r="R125" s="122"/>
      <c r="S125" s="229"/>
      <c r="T125" s="30"/>
      <c r="U125" s="30"/>
      <c r="V125" s="30"/>
      <c r="W125" s="30"/>
      <c r="X125" s="30"/>
      <c r="Y125" s="30"/>
      <c r="Z125" s="1591"/>
      <c r="AA125" s="1591"/>
      <c r="AB125" s="1591"/>
      <c r="AC125" s="1591"/>
      <c r="AD125" s="1591"/>
    </row>
    <row r="126" spans="1:30" ht="13.15" customHeight="1">
      <c r="A126" s="3319"/>
      <c r="B126" s="3308"/>
      <c r="C126" s="3247"/>
      <c r="D126" s="3247"/>
      <c r="E126" s="3248"/>
      <c r="F126" s="3255" t="s">
        <v>93</v>
      </c>
      <c r="G126" s="3078" t="s">
        <v>40</v>
      </c>
      <c r="H126" s="3332" t="s">
        <v>354</v>
      </c>
      <c r="I126" s="92" t="s">
        <v>36</v>
      </c>
      <c r="J126" s="132">
        <f>K126+M126</f>
        <v>0</v>
      </c>
      <c r="K126" s="133">
        <v>0</v>
      </c>
      <c r="L126" s="380">
        <v>0</v>
      </c>
      <c r="M126" s="361">
        <v>0</v>
      </c>
      <c r="N126" s="53">
        <v>0</v>
      </c>
      <c r="O126" s="326">
        <v>0</v>
      </c>
      <c r="P126" s="420" t="s">
        <v>75</v>
      </c>
      <c r="Q126" s="2666"/>
      <c r="R126" s="2668"/>
      <c r="S126" s="2671"/>
      <c r="T126" s="30"/>
      <c r="U126" s="30"/>
      <c r="V126" s="30"/>
      <c r="W126" s="30"/>
      <c r="X126" s="30"/>
      <c r="Y126" s="30"/>
      <c r="Z126" s="1591"/>
      <c r="AA126" s="1591"/>
      <c r="AB126" s="1591"/>
      <c r="AC126" s="1591"/>
      <c r="AD126" s="1591"/>
    </row>
    <row r="127" spans="1:30">
      <c r="A127" s="3316"/>
      <c r="B127" s="3309"/>
      <c r="C127" s="3264"/>
      <c r="D127" s="3264"/>
      <c r="E127" s="3251"/>
      <c r="F127" s="3256"/>
      <c r="G127" s="3087"/>
      <c r="H127" s="3333"/>
      <c r="I127" s="69" t="s">
        <v>52</v>
      </c>
      <c r="J127" s="138">
        <f>K127+M127</f>
        <v>0</v>
      </c>
      <c r="K127" s="139">
        <v>0</v>
      </c>
      <c r="L127" s="421">
        <v>0</v>
      </c>
      <c r="M127" s="362">
        <v>0</v>
      </c>
      <c r="N127" s="54">
        <v>0</v>
      </c>
      <c r="O127" s="141">
        <v>0</v>
      </c>
      <c r="P127" s="422"/>
      <c r="Q127" s="2667"/>
      <c r="R127" s="2669"/>
      <c r="S127" s="2672"/>
      <c r="T127" s="30"/>
      <c r="U127" s="30"/>
      <c r="V127" s="30"/>
      <c r="W127" s="30"/>
      <c r="X127" s="30"/>
      <c r="Y127" s="30"/>
      <c r="Z127" s="1591"/>
      <c r="AA127" s="1591"/>
      <c r="AB127" s="1591"/>
      <c r="AC127" s="1591"/>
      <c r="AD127" s="1591"/>
    </row>
    <row r="128" spans="1:30">
      <c r="A128" s="3316"/>
      <c r="B128" s="3309"/>
      <c r="C128" s="3264"/>
      <c r="D128" s="3264"/>
      <c r="E128" s="3251"/>
      <c r="F128" s="3256"/>
      <c r="G128" s="3258"/>
      <c r="H128" s="3334"/>
      <c r="I128" s="27"/>
      <c r="J128" s="423"/>
      <c r="K128" s="424"/>
      <c r="L128" s="425"/>
      <c r="M128" s="426"/>
      <c r="N128" s="427"/>
      <c r="O128" s="428"/>
      <c r="P128" s="422"/>
      <c r="Q128" s="387"/>
      <c r="R128" s="227"/>
      <c r="S128" s="228"/>
      <c r="T128" s="30"/>
      <c r="U128" s="30"/>
      <c r="V128" s="30"/>
      <c r="W128" s="30"/>
      <c r="X128" s="30"/>
      <c r="Y128" s="30"/>
      <c r="Z128" s="1591"/>
      <c r="AA128" s="1591"/>
      <c r="AB128" s="1591"/>
      <c r="AC128" s="1591"/>
      <c r="AD128" s="1591"/>
    </row>
    <row r="129" spans="1:30" ht="13.5" thickBot="1">
      <c r="A129" s="3317"/>
      <c r="B129" s="3310"/>
      <c r="C129" s="3253"/>
      <c r="D129" s="3253"/>
      <c r="E129" s="3254"/>
      <c r="F129" s="3257"/>
      <c r="G129" s="3079"/>
      <c r="H129" s="3335"/>
      <c r="I129" s="13" t="s">
        <v>12</v>
      </c>
      <c r="J129" s="47">
        <f t="shared" ref="J129:O129" si="45">SUM(J126:J128)</f>
        <v>0</v>
      </c>
      <c r="K129" s="48">
        <f t="shared" si="45"/>
        <v>0</v>
      </c>
      <c r="L129" s="49">
        <f t="shared" si="45"/>
        <v>0</v>
      </c>
      <c r="M129" s="50">
        <f t="shared" si="45"/>
        <v>0</v>
      </c>
      <c r="N129" s="51">
        <f>SUM(N126:N128)</f>
        <v>0</v>
      </c>
      <c r="O129" s="52">
        <f t="shared" si="45"/>
        <v>0</v>
      </c>
      <c r="P129" s="359"/>
      <c r="Q129" s="382"/>
      <c r="R129" s="122"/>
      <c r="S129" s="229"/>
      <c r="T129" s="30"/>
      <c r="U129" s="30"/>
      <c r="V129" s="30"/>
      <c r="W129" s="30"/>
      <c r="X129" s="30"/>
      <c r="Y129" s="30"/>
      <c r="Z129" s="1591"/>
      <c r="AA129" s="1591"/>
      <c r="AB129" s="1591"/>
      <c r="AC129" s="1591"/>
      <c r="AD129" s="1591"/>
    </row>
    <row r="130" spans="1:30" ht="13.15" customHeight="1">
      <c r="A130" s="3319"/>
      <c r="B130" s="3308"/>
      <c r="C130" s="3247"/>
      <c r="D130" s="3247"/>
      <c r="E130" s="3248"/>
      <c r="F130" s="3312" t="s">
        <v>94</v>
      </c>
      <c r="G130" s="3078" t="s">
        <v>40</v>
      </c>
      <c r="H130" s="3332" t="s">
        <v>197</v>
      </c>
      <c r="I130" s="92" t="s">
        <v>72</v>
      </c>
      <c r="J130" s="567">
        <f>K130+M130</f>
        <v>257.3</v>
      </c>
      <c r="K130" s="133">
        <v>0</v>
      </c>
      <c r="L130" s="288">
        <v>0</v>
      </c>
      <c r="M130" s="2851">
        <v>257.3</v>
      </c>
      <c r="N130" s="172">
        <v>0</v>
      </c>
      <c r="O130" s="173">
        <v>0</v>
      </c>
      <c r="P130" s="2655" t="s">
        <v>75</v>
      </c>
      <c r="Q130" s="2666" t="s">
        <v>41</v>
      </c>
      <c r="R130" s="2668"/>
      <c r="S130" s="2671"/>
      <c r="T130" s="30"/>
      <c r="U130" s="30"/>
      <c r="V130" s="30"/>
      <c r="W130" s="30"/>
      <c r="X130" s="30"/>
      <c r="Y130" s="30"/>
      <c r="Z130" s="1827"/>
      <c r="AA130" s="1591"/>
      <c r="AB130" s="1591"/>
      <c r="AC130" s="1591"/>
      <c r="AD130" s="1591"/>
    </row>
    <row r="131" spans="1:30">
      <c r="A131" s="3316"/>
      <c r="B131" s="3309"/>
      <c r="C131" s="3264"/>
      <c r="D131" s="3264"/>
      <c r="E131" s="3251"/>
      <c r="F131" s="3313"/>
      <c r="G131" s="3087"/>
      <c r="H131" s="3333"/>
      <c r="I131" s="69" t="s">
        <v>63</v>
      </c>
      <c r="J131" s="481">
        <f>K131+M131</f>
        <v>1505</v>
      </c>
      <c r="K131" s="482">
        <v>12.6</v>
      </c>
      <c r="L131" s="483">
        <v>10</v>
      </c>
      <c r="M131" s="2850">
        <v>1492.4</v>
      </c>
      <c r="N131" s="174">
        <v>0</v>
      </c>
      <c r="O131" s="175">
        <v>0</v>
      </c>
      <c r="P131" s="388"/>
      <c r="Q131" s="2667"/>
      <c r="R131" s="2669"/>
      <c r="S131" s="2672"/>
      <c r="T131" s="2826"/>
      <c r="U131" s="2827"/>
      <c r="V131" s="2827"/>
      <c r="W131" s="2827"/>
      <c r="X131" s="2827"/>
      <c r="Y131" s="2827"/>
      <c r="Z131" s="1591"/>
      <c r="AA131" s="1591"/>
      <c r="AB131" s="1591"/>
      <c r="AC131" s="1591"/>
      <c r="AD131" s="1591"/>
    </row>
    <row r="132" spans="1:30">
      <c r="A132" s="3316"/>
      <c r="B132" s="3309"/>
      <c r="C132" s="3264"/>
      <c r="D132" s="3264"/>
      <c r="E132" s="3251"/>
      <c r="F132" s="3313"/>
      <c r="G132" s="3258"/>
      <c r="H132" s="3334"/>
      <c r="I132" s="69" t="s">
        <v>36</v>
      </c>
      <c r="J132" s="138">
        <f>K132+M132</f>
        <v>0</v>
      </c>
      <c r="K132" s="139">
        <v>0</v>
      </c>
      <c r="L132" s="129">
        <v>0</v>
      </c>
      <c r="M132" s="362">
        <v>0</v>
      </c>
      <c r="N132" s="177">
        <v>0</v>
      </c>
      <c r="O132" s="175">
        <v>0</v>
      </c>
      <c r="P132" s="2656"/>
      <c r="Q132" s="387"/>
      <c r="R132" s="227"/>
      <c r="S132" s="228"/>
      <c r="T132" s="90"/>
      <c r="U132" s="90"/>
      <c r="V132" s="90"/>
      <c r="W132" s="90"/>
      <c r="X132" s="90"/>
      <c r="Y132" s="90"/>
      <c r="Z132" s="1591"/>
      <c r="AA132" s="1591"/>
      <c r="AB132" s="1591"/>
      <c r="AC132" s="1591"/>
      <c r="AD132" s="1591"/>
    </row>
    <row r="133" spans="1:30">
      <c r="A133" s="3316"/>
      <c r="B133" s="3309"/>
      <c r="C133" s="3264"/>
      <c r="D133" s="3264"/>
      <c r="E133" s="3251"/>
      <c r="F133" s="3313"/>
      <c r="G133" s="3258"/>
      <c r="H133" s="3336"/>
      <c r="I133" s="407" t="s">
        <v>222</v>
      </c>
      <c r="J133" s="481">
        <f t="shared" ref="J133:J134" si="46">K133+M133</f>
        <v>1361.1999999999998</v>
      </c>
      <c r="K133" s="2848">
        <v>20.100000000000001</v>
      </c>
      <c r="L133" s="409">
        <v>9</v>
      </c>
      <c r="M133" s="2849">
        <v>1341.1</v>
      </c>
      <c r="N133" s="178">
        <v>0</v>
      </c>
      <c r="O133" s="179">
        <v>0</v>
      </c>
      <c r="P133" s="429"/>
      <c r="Q133" s="387"/>
      <c r="R133" s="227"/>
      <c r="S133" s="228"/>
      <c r="T133" s="30"/>
      <c r="U133" s="30"/>
      <c r="V133" s="30"/>
      <c r="W133" s="30"/>
      <c r="X133" s="30"/>
      <c r="Y133" s="30"/>
      <c r="Z133" s="1827"/>
      <c r="AA133" s="1591"/>
      <c r="AB133" s="1591"/>
      <c r="AC133" s="1591"/>
      <c r="AD133" s="1591"/>
    </row>
    <row r="134" spans="1:30">
      <c r="A134" s="3316"/>
      <c r="B134" s="3309"/>
      <c r="C134" s="3264"/>
      <c r="D134" s="3264"/>
      <c r="E134" s="3251"/>
      <c r="F134" s="3313"/>
      <c r="G134" s="3258"/>
      <c r="H134" s="3336"/>
      <c r="I134" s="407" t="s">
        <v>52</v>
      </c>
      <c r="J134" s="138">
        <f t="shared" si="46"/>
        <v>0</v>
      </c>
      <c r="K134" s="408">
        <v>0</v>
      </c>
      <c r="L134" s="409">
        <v>0</v>
      </c>
      <c r="M134" s="410">
        <v>0</v>
      </c>
      <c r="N134" s="178">
        <v>0</v>
      </c>
      <c r="O134" s="179">
        <v>0</v>
      </c>
      <c r="P134" s="429"/>
      <c r="Q134" s="387"/>
      <c r="R134" s="227"/>
      <c r="S134" s="228"/>
      <c r="T134" s="30"/>
      <c r="U134" s="30"/>
      <c r="V134" s="30"/>
      <c r="W134" s="30"/>
      <c r="X134" s="30"/>
      <c r="Y134" s="30"/>
      <c r="Z134" s="1827"/>
      <c r="AA134" s="1591"/>
      <c r="AB134" s="1591"/>
      <c r="AC134" s="1591"/>
      <c r="AD134" s="1591"/>
    </row>
    <row r="135" spans="1:30" ht="13.5" thickBot="1">
      <c r="A135" s="3317"/>
      <c r="B135" s="3310"/>
      <c r="C135" s="3253"/>
      <c r="D135" s="3253"/>
      <c r="E135" s="3254"/>
      <c r="F135" s="3314"/>
      <c r="G135" s="3079"/>
      <c r="H135" s="3335"/>
      <c r="I135" s="13" t="s">
        <v>12</v>
      </c>
      <c r="J135" s="47">
        <f>SUM(J130:J134)</f>
        <v>3123.5</v>
      </c>
      <c r="K135" s="47">
        <f t="shared" ref="K135:O135" si="47">SUM(K130:K134)</f>
        <v>32.700000000000003</v>
      </c>
      <c r="L135" s="47">
        <f t="shared" si="47"/>
        <v>19</v>
      </c>
      <c r="M135" s="47">
        <f t="shared" si="47"/>
        <v>3090.8</v>
      </c>
      <c r="N135" s="58">
        <f t="shared" si="47"/>
        <v>0</v>
      </c>
      <c r="O135" s="52">
        <f t="shared" si="47"/>
        <v>0</v>
      </c>
      <c r="P135" s="389"/>
      <c r="Q135" s="382"/>
      <c r="R135" s="122"/>
      <c r="S135" s="229"/>
      <c r="T135" s="30"/>
      <c r="U135" s="30"/>
      <c r="V135" s="30"/>
      <c r="W135" s="30"/>
      <c r="X135" s="30"/>
      <c r="Y135" s="30"/>
      <c r="Z135" s="1591"/>
      <c r="AA135" s="1591"/>
      <c r="AB135" s="1591"/>
      <c r="AC135" s="1591"/>
      <c r="AD135" s="1591"/>
    </row>
    <row r="136" spans="1:30" ht="13.15" customHeight="1">
      <c r="A136" s="3261"/>
      <c r="B136" s="3308"/>
      <c r="C136" s="3247"/>
      <c r="D136" s="3247"/>
      <c r="E136" s="3248"/>
      <c r="F136" s="3255" t="s">
        <v>96</v>
      </c>
      <c r="G136" s="3078" t="s">
        <v>40</v>
      </c>
      <c r="H136" s="3332" t="s">
        <v>62</v>
      </c>
      <c r="I136" s="92" t="s">
        <v>72</v>
      </c>
      <c r="J136" s="132">
        <f>K136+M136</f>
        <v>0</v>
      </c>
      <c r="K136" s="133">
        <v>0</v>
      </c>
      <c r="L136" s="380">
        <v>0</v>
      </c>
      <c r="M136" s="361">
        <v>0</v>
      </c>
      <c r="N136" s="53">
        <v>0</v>
      </c>
      <c r="O136" s="326">
        <v>0</v>
      </c>
      <c r="P136" s="388"/>
      <c r="Q136" s="2666"/>
      <c r="R136" s="2668"/>
      <c r="S136" s="2671"/>
      <c r="T136" s="30"/>
      <c r="U136" s="30"/>
      <c r="V136" s="30"/>
      <c r="W136" s="30"/>
      <c r="X136" s="30"/>
      <c r="Y136" s="30"/>
      <c r="Z136" s="1591"/>
      <c r="AA136" s="1591"/>
      <c r="AB136" s="1591"/>
      <c r="AC136" s="1591"/>
      <c r="AD136" s="1591"/>
    </row>
    <row r="137" spans="1:30">
      <c r="A137" s="3262"/>
      <c r="B137" s="3309"/>
      <c r="C137" s="3264"/>
      <c r="D137" s="3264"/>
      <c r="E137" s="3251"/>
      <c r="F137" s="3256"/>
      <c r="G137" s="3087"/>
      <c r="H137" s="3333"/>
      <c r="I137" s="69" t="s">
        <v>52</v>
      </c>
      <c r="J137" s="138">
        <f>K137+M137</f>
        <v>0</v>
      </c>
      <c r="K137" s="139">
        <v>0</v>
      </c>
      <c r="L137" s="421">
        <v>0</v>
      </c>
      <c r="M137" s="362">
        <v>0</v>
      </c>
      <c r="N137" s="54">
        <v>0</v>
      </c>
      <c r="O137" s="141">
        <v>0</v>
      </c>
      <c r="P137" s="388"/>
      <c r="Q137" s="2667"/>
      <c r="R137" s="2669"/>
      <c r="S137" s="2672"/>
      <c r="T137" s="30"/>
      <c r="U137" s="30"/>
      <c r="V137" s="30"/>
      <c r="W137" s="30"/>
      <c r="X137" s="30"/>
      <c r="Y137" s="30"/>
      <c r="Z137" s="1591"/>
      <c r="AA137" s="1591"/>
      <c r="AB137" s="1591"/>
      <c r="AC137" s="1591"/>
      <c r="AD137" s="1591"/>
    </row>
    <row r="138" spans="1:30">
      <c r="A138" s="3262"/>
      <c r="B138" s="3309"/>
      <c r="C138" s="3264"/>
      <c r="D138" s="3264"/>
      <c r="E138" s="3251"/>
      <c r="F138" s="3256"/>
      <c r="G138" s="3258"/>
      <c r="H138" s="3334"/>
      <c r="I138" s="27"/>
      <c r="J138" s="423"/>
      <c r="K138" s="424"/>
      <c r="L138" s="425"/>
      <c r="M138" s="426"/>
      <c r="N138" s="427"/>
      <c r="O138" s="428"/>
      <c r="P138" s="388"/>
      <c r="Q138" s="387"/>
      <c r="R138" s="227"/>
      <c r="S138" s="228"/>
      <c r="T138" s="30"/>
      <c r="U138" s="30"/>
      <c r="V138" s="30"/>
      <c r="W138" s="30"/>
      <c r="X138" s="30"/>
      <c r="Y138" s="30"/>
      <c r="Z138" s="1591"/>
      <c r="AA138" s="1591"/>
      <c r="AB138" s="1591"/>
      <c r="AC138" s="1591"/>
      <c r="AD138" s="1591"/>
    </row>
    <row r="139" spans="1:30" ht="13.5" thickBot="1">
      <c r="A139" s="3263"/>
      <c r="B139" s="3310"/>
      <c r="C139" s="3253"/>
      <c r="D139" s="3253"/>
      <c r="E139" s="3254"/>
      <c r="F139" s="3257"/>
      <c r="G139" s="3079"/>
      <c r="H139" s="3335"/>
      <c r="I139" s="13" t="s">
        <v>12</v>
      </c>
      <c r="J139" s="47">
        <f t="shared" ref="J139:O139" si="48">SUM(J136:J138)</f>
        <v>0</v>
      </c>
      <c r="K139" s="48">
        <f t="shared" si="48"/>
        <v>0</v>
      </c>
      <c r="L139" s="49">
        <f t="shared" si="48"/>
        <v>0</v>
      </c>
      <c r="M139" s="50">
        <f t="shared" si="48"/>
        <v>0</v>
      </c>
      <c r="N139" s="51">
        <f t="shared" si="48"/>
        <v>0</v>
      </c>
      <c r="O139" s="52">
        <f t="shared" si="48"/>
        <v>0</v>
      </c>
      <c r="P139" s="389"/>
      <c r="Q139" s="382"/>
      <c r="R139" s="122"/>
      <c r="S139" s="229"/>
      <c r="T139" s="30"/>
      <c r="U139" s="30"/>
      <c r="V139" s="30"/>
      <c r="W139" s="30"/>
      <c r="X139" s="30"/>
      <c r="Y139" s="30"/>
      <c r="Z139" s="1591"/>
      <c r="AA139" s="1591"/>
      <c r="AB139" s="1591"/>
      <c r="AC139" s="1591"/>
      <c r="AD139" s="1591"/>
    </row>
    <row r="140" spans="1:30" ht="13.15" customHeight="1">
      <c r="A140" s="3261"/>
      <c r="B140" s="3308"/>
      <c r="C140" s="3247"/>
      <c r="D140" s="3247"/>
      <c r="E140" s="3248"/>
      <c r="F140" s="3255" t="s">
        <v>97</v>
      </c>
      <c r="G140" s="3080" t="s">
        <v>40</v>
      </c>
      <c r="H140" s="3080" t="s">
        <v>51</v>
      </c>
      <c r="I140" s="92" t="s">
        <v>72</v>
      </c>
      <c r="J140" s="132">
        <f>K140+M140</f>
        <v>0</v>
      </c>
      <c r="K140" s="133">
        <v>0</v>
      </c>
      <c r="L140" s="288">
        <v>0</v>
      </c>
      <c r="M140" s="361">
        <v>0</v>
      </c>
      <c r="N140" s="172">
        <v>0</v>
      </c>
      <c r="O140" s="173">
        <v>0</v>
      </c>
      <c r="P140" s="430"/>
      <c r="Q140" s="2666"/>
      <c r="R140" s="2668"/>
      <c r="S140" s="2671"/>
      <c r="T140" s="30"/>
      <c r="U140" s="30"/>
      <c r="V140" s="30"/>
      <c r="W140" s="30"/>
      <c r="X140" s="30"/>
      <c r="Y140" s="30"/>
      <c r="Z140" s="1591"/>
      <c r="AA140" s="1591"/>
      <c r="AB140" s="1591"/>
      <c r="AC140" s="1591"/>
      <c r="AD140" s="1591"/>
    </row>
    <row r="141" spans="1:30" ht="13.15" customHeight="1">
      <c r="A141" s="3262"/>
      <c r="B141" s="3309"/>
      <c r="C141" s="3264"/>
      <c r="D141" s="3264"/>
      <c r="E141" s="3251"/>
      <c r="F141" s="3256"/>
      <c r="G141" s="3088"/>
      <c r="H141" s="3259"/>
      <c r="I141" s="69" t="s">
        <v>63</v>
      </c>
      <c r="J141" s="138">
        <f>K141+M141</f>
        <v>0</v>
      </c>
      <c r="K141" s="139">
        <v>0</v>
      </c>
      <c r="L141" s="129">
        <v>0</v>
      </c>
      <c r="M141" s="362">
        <v>0</v>
      </c>
      <c r="N141" s="174">
        <v>0</v>
      </c>
      <c r="O141" s="175">
        <v>0</v>
      </c>
      <c r="P141" s="3198" t="s">
        <v>98</v>
      </c>
      <c r="Q141" s="2667" t="s">
        <v>41</v>
      </c>
      <c r="R141" s="2669" t="s">
        <v>41</v>
      </c>
      <c r="S141" s="2672" t="s">
        <v>41</v>
      </c>
      <c r="T141" s="30"/>
      <c r="U141" s="30"/>
      <c r="V141" s="30"/>
      <c r="W141" s="30"/>
      <c r="X141" s="30"/>
      <c r="Y141" s="30"/>
      <c r="Z141" s="1591"/>
      <c r="AA141" s="1591"/>
      <c r="AB141" s="1591"/>
      <c r="AC141" s="1591"/>
      <c r="AD141" s="1591"/>
    </row>
    <row r="142" spans="1:30">
      <c r="A142" s="3262"/>
      <c r="B142" s="3309"/>
      <c r="C142" s="3264"/>
      <c r="D142" s="3264"/>
      <c r="E142" s="3251"/>
      <c r="F142" s="3256"/>
      <c r="G142" s="3258"/>
      <c r="H142" s="3260"/>
      <c r="I142" s="69" t="s">
        <v>36</v>
      </c>
      <c r="J142" s="138">
        <f>K142+M142</f>
        <v>8</v>
      </c>
      <c r="K142" s="418">
        <v>8</v>
      </c>
      <c r="L142" s="129">
        <v>0</v>
      </c>
      <c r="M142" s="362">
        <v>0</v>
      </c>
      <c r="N142" s="177">
        <v>8</v>
      </c>
      <c r="O142" s="175">
        <v>8</v>
      </c>
      <c r="P142" s="3199"/>
      <c r="Q142" s="387"/>
      <c r="R142" s="227"/>
      <c r="S142" s="228"/>
      <c r="T142" s="41"/>
      <c r="U142" s="30"/>
      <c r="V142" s="30"/>
      <c r="W142" s="30"/>
      <c r="X142" s="30"/>
      <c r="Y142" s="30"/>
      <c r="Z142" s="1591"/>
      <c r="AA142" s="1591"/>
      <c r="AB142" s="1591"/>
      <c r="AC142" s="1591"/>
      <c r="AD142" s="1591"/>
    </row>
    <row r="143" spans="1:30">
      <c r="A143" s="3262"/>
      <c r="B143" s="3309"/>
      <c r="C143" s="3264"/>
      <c r="D143" s="3264"/>
      <c r="E143" s="3251"/>
      <c r="F143" s="3256"/>
      <c r="G143" s="3258"/>
      <c r="H143" s="3258"/>
      <c r="I143" s="407" t="s">
        <v>222</v>
      </c>
      <c r="J143" s="138">
        <f t="shared" ref="J143:J144" si="49">K143+M143</f>
        <v>0</v>
      </c>
      <c r="K143" s="419">
        <v>0</v>
      </c>
      <c r="L143" s="409">
        <v>0</v>
      </c>
      <c r="M143" s="410">
        <v>0</v>
      </c>
      <c r="N143" s="178">
        <v>0</v>
      </c>
      <c r="O143" s="179">
        <v>0</v>
      </c>
      <c r="P143" s="41"/>
      <c r="Q143" s="387"/>
      <c r="R143" s="227"/>
      <c r="S143" s="228"/>
      <c r="T143" s="30"/>
      <c r="U143" s="30"/>
      <c r="V143" s="30"/>
      <c r="W143" s="30"/>
      <c r="X143" s="30"/>
      <c r="Y143" s="30"/>
      <c r="Z143" s="1591"/>
      <c r="AA143" s="1591"/>
      <c r="AB143" s="1591"/>
      <c r="AC143" s="1591"/>
      <c r="AD143" s="1591"/>
    </row>
    <row r="144" spans="1:30">
      <c r="A144" s="3262"/>
      <c r="B144" s="3309"/>
      <c r="C144" s="3264"/>
      <c r="D144" s="3264"/>
      <c r="E144" s="3251"/>
      <c r="F144" s="3256"/>
      <c r="G144" s="3258"/>
      <c r="H144" s="3258"/>
      <c r="I144" s="407" t="s">
        <v>52</v>
      </c>
      <c r="J144" s="138">
        <f t="shared" si="49"/>
        <v>0</v>
      </c>
      <c r="K144" s="419">
        <v>0</v>
      </c>
      <c r="L144" s="409">
        <v>0</v>
      </c>
      <c r="M144" s="410">
        <v>0</v>
      </c>
      <c r="N144" s="178">
        <v>0</v>
      </c>
      <c r="O144" s="179">
        <v>0</v>
      </c>
      <c r="P144" s="41"/>
      <c r="Q144" s="387"/>
      <c r="R144" s="227"/>
      <c r="S144" s="228"/>
      <c r="T144" s="30"/>
      <c r="U144" s="30"/>
      <c r="V144" s="30"/>
      <c r="W144" s="30"/>
      <c r="X144" s="30"/>
      <c r="Y144" s="30"/>
      <c r="Z144" s="1591"/>
      <c r="AA144" s="1591"/>
      <c r="AB144" s="1591"/>
      <c r="AC144" s="1591"/>
      <c r="AD144" s="1591"/>
    </row>
    <row r="145" spans="1:30" ht="13.5" thickBot="1">
      <c r="A145" s="3263"/>
      <c r="B145" s="3310"/>
      <c r="C145" s="3253"/>
      <c r="D145" s="3253"/>
      <c r="E145" s="3254"/>
      <c r="F145" s="3257"/>
      <c r="G145" s="3079"/>
      <c r="H145" s="3079"/>
      <c r="I145" s="13" t="s">
        <v>12</v>
      </c>
      <c r="J145" s="47">
        <f>SUM(J140:J144)</f>
        <v>8</v>
      </c>
      <c r="K145" s="47">
        <f t="shared" ref="K145:O145" si="50">SUM(K140:K144)</f>
        <v>8</v>
      </c>
      <c r="L145" s="47">
        <f t="shared" si="50"/>
        <v>0</v>
      </c>
      <c r="M145" s="47">
        <f t="shared" si="50"/>
        <v>0</v>
      </c>
      <c r="N145" s="58">
        <f t="shared" si="50"/>
        <v>8</v>
      </c>
      <c r="O145" s="52">
        <f t="shared" si="50"/>
        <v>8</v>
      </c>
      <c r="P145" s="328"/>
      <c r="Q145" s="382"/>
      <c r="R145" s="122"/>
      <c r="S145" s="229"/>
      <c r="T145" s="30"/>
      <c r="U145" s="30"/>
      <c r="V145" s="30"/>
      <c r="W145" s="30"/>
      <c r="X145" s="30"/>
      <c r="Y145" s="30"/>
      <c r="Z145" s="1591"/>
      <c r="AA145" s="1591"/>
      <c r="AB145" s="1591"/>
      <c r="AC145" s="1591"/>
      <c r="AD145" s="1591"/>
    </row>
    <row r="146" spans="1:30" ht="13.15" customHeight="1">
      <c r="A146" s="3261"/>
      <c r="B146" s="3308"/>
      <c r="C146" s="3247"/>
      <c r="D146" s="3247"/>
      <c r="E146" s="3248"/>
      <c r="F146" s="3255" t="s">
        <v>166</v>
      </c>
      <c r="G146" s="3080" t="s">
        <v>40</v>
      </c>
      <c r="H146" s="3330" t="s">
        <v>198</v>
      </c>
      <c r="I146" s="92" t="s">
        <v>72</v>
      </c>
      <c r="J146" s="132">
        <f>K146+M146</f>
        <v>0</v>
      </c>
      <c r="K146" s="133">
        <v>0</v>
      </c>
      <c r="L146" s="288">
        <v>0</v>
      </c>
      <c r="M146" s="361">
        <v>0</v>
      </c>
      <c r="N146" s="172">
        <v>0</v>
      </c>
      <c r="O146" s="173">
        <v>0</v>
      </c>
      <c r="P146" s="431" t="s">
        <v>75</v>
      </c>
      <c r="Q146" s="2666" t="s">
        <v>41</v>
      </c>
      <c r="R146" s="2668"/>
      <c r="S146" s="2671"/>
      <c r="T146" s="30"/>
      <c r="U146" s="30"/>
      <c r="V146" s="30"/>
      <c r="W146" s="30"/>
      <c r="X146" s="30"/>
      <c r="Y146" s="30"/>
      <c r="Z146" s="1591"/>
      <c r="AA146" s="1591"/>
      <c r="AB146" s="1591"/>
      <c r="AC146" s="1591"/>
      <c r="AD146" s="1591"/>
    </row>
    <row r="147" spans="1:30">
      <c r="A147" s="3262"/>
      <c r="B147" s="3309"/>
      <c r="C147" s="3264"/>
      <c r="D147" s="3264"/>
      <c r="E147" s="3251"/>
      <c r="F147" s="3256"/>
      <c r="G147" s="3088"/>
      <c r="H147" s="3259"/>
      <c r="I147" s="69" t="s">
        <v>63</v>
      </c>
      <c r="J147" s="138">
        <f>K147+M147</f>
        <v>191.4</v>
      </c>
      <c r="K147" s="139">
        <v>191.4</v>
      </c>
      <c r="L147" s="129">
        <v>2.2999999999999998</v>
      </c>
      <c r="M147" s="362">
        <v>0</v>
      </c>
      <c r="N147" s="174">
        <v>0</v>
      </c>
      <c r="O147" s="175">
        <v>0</v>
      </c>
      <c r="P147" s="432"/>
      <c r="Q147" s="2667"/>
      <c r="R147" s="2669"/>
      <c r="S147" s="2672"/>
      <c r="T147" s="30"/>
      <c r="U147" s="30"/>
      <c r="V147" s="30"/>
      <c r="W147" s="30"/>
      <c r="X147" s="30"/>
      <c r="Y147" s="30"/>
      <c r="Z147" s="1591"/>
      <c r="AA147" s="1591"/>
      <c r="AB147" s="1591"/>
      <c r="AC147" s="1591"/>
      <c r="AD147" s="1591"/>
    </row>
    <row r="148" spans="1:30">
      <c r="A148" s="3262"/>
      <c r="B148" s="3309"/>
      <c r="C148" s="3264"/>
      <c r="D148" s="3264"/>
      <c r="E148" s="3251"/>
      <c r="F148" s="3256"/>
      <c r="G148" s="3258"/>
      <c r="H148" s="3260"/>
      <c r="I148" s="69" t="s">
        <v>36</v>
      </c>
      <c r="J148" s="138">
        <f>K148+M148</f>
        <v>6.1</v>
      </c>
      <c r="K148" s="139">
        <v>6.1</v>
      </c>
      <c r="L148" s="129">
        <v>6</v>
      </c>
      <c r="M148" s="362">
        <v>0</v>
      </c>
      <c r="N148" s="177">
        <v>0</v>
      </c>
      <c r="O148" s="175">
        <v>0</v>
      </c>
      <c r="P148" s="432"/>
      <c r="Q148" s="387"/>
      <c r="R148" s="227"/>
      <c r="S148" s="228"/>
      <c r="T148" s="30"/>
      <c r="U148" s="30"/>
      <c r="V148" s="30"/>
      <c r="W148" s="30"/>
      <c r="X148" s="30"/>
      <c r="Y148" s="30"/>
      <c r="Z148" s="1591"/>
      <c r="AA148" s="1591"/>
      <c r="AB148" s="1591"/>
      <c r="AC148" s="1591"/>
      <c r="AD148" s="1591"/>
    </row>
    <row r="149" spans="1:30">
      <c r="A149" s="3262"/>
      <c r="B149" s="3309"/>
      <c r="C149" s="3264"/>
      <c r="D149" s="3264"/>
      <c r="E149" s="3251"/>
      <c r="F149" s="3256"/>
      <c r="G149" s="3258"/>
      <c r="H149" s="3258"/>
      <c r="I149" s="407" t="s">
        <v>222</v>
      </c>
      <c r="J149" s="481">
        <f t="shared" ref="J149:J150" si="51">K149+M149</f>
        <v>1118.05</v>
      </c>
      <c r="K149" s="2848">
        <v>1118.05</v>
      </c>
      <c r="L149" s="409">
        <v>0</v>
      </c>
      <c r="M149" s="410">
        <v>0</v>
      </c>
      <c r="N149" s="178">
        <v>0</v>
      </c>
      <c r="O149" s="179">
        <v>0</v>
      </c>
      <c r="P149" s="332"/>
      <c r="Q149" s="387"/>
      <c r="R149" s="227"/>
      <c r="S149" s="228"/>
      <c r="T149" s="30"/>
      <c r="U149" s="30"/>
      <c r="V149" s="30"/>
      <c r="W149" s="30"/>
      <c r="X149" s="30"/>
      <c r="Y149" s="30"/>
      <c r="Z149" s="1591"/>
      <c r="AA149" s="1591"/>
      <c r="AB149" s="1591"/>
      <c r="AC149" s="1591"/>
      <c r="AD149" s="1591"/>
    </row>
    <row r="150" spans="1:30">
      <c r="A150" s="3262"/>
      <c r="B150" s="3309"/>
      <c r="C150" s="3264"/>
      <c r="D150" s="3264"/>
      <c r="E150" s="3251"/>
      <c r="F150" s="3256"/>
      <c r="G150" s="3258"/>
      <c r="H150" s="3258"/>
      <c r="I150" s="407" t="s">
        <v>52</v>
      </c>
      <c r="J150" s="138">
        <f t="shared" si="51"/>
        <v>0</v>
      </c>
      <c r="K150" s="408">
        <v>0</v>
      </c>
      <c r="L150" s="409">
        <v>0</v>
      </c>
      <c r="M150" s="410">
        <v>0</v>
      </c>
      <c r="N150" s="178">
        <v>0</v>
      </c>
      <c r="O150" s="179">
        <v>0</v>
      </c>
      <c r="P150" s="332"/>
      <c r="Q150" s="387"/>
      <c r="R150" s="227"/>
      <c r="S150" s="228"/>
      <c r="T150" s="30"/>
      <c r="U150" s="30"/>
      <c r="V150" s="30"/>
      <c r="W150" s="30"/>
      <c r="X150" s="30"/>
      <c r="Y150" s="30"/>
      <c r="Z150" s="1591"/>
      <c r="AA150" s="1591"/>
      <c r="AB150" s="1591"/>
      <c r="AC150" s="1591"/>
      <c r="AD150" s="1591"/>
    </row>
    <row r="151" spans="1:30" ht="25.9" customHeight="1" thickBot="1">
      <c r="A151" s="3263"/>
      <c r="B151" s="3310"/>
      <c r="C151" s="3253"/>
      <c r="D151" s="3253"/>
      <c r="E151" s="3254"/>
      <c r="F151" s="3257"/>
      <c r="G151" s="3079"/>
      <c r="H151" s="3079"/>
      <c r="I151" s="13" t="s">
        <v>12</v>
      </c>
      <c r="J151" s="47">
        <f>SUM(J146:J150)</f>
        <v>1315.55</v>
      </c>
      <c r="K151" s="47">
        <f t="shared" ref="K151:O151" si="52">SUM(K146:K150)</f>
        <v>1315.55</v>
      </c>
      <c r="L151" s="47">
        <f t="shared" si="52"/>
        <v>8.3000000000000007</v>
      </c>
      <c r="M151" s="47">
        <f t="shared" si="52"/>
        <v>0</v>
      </c>
      <c r="N151" s="58">
        <f t="shared" si="52"/>
        <v>0</v>
      </c>
      <c r="O151" s="52">
        <f t="shared" si="52"/>
        <v>0</v>
      </c>
      <c r="P151" s="433"/>
      <c r="Q151" s="382"/>
      <c r="R151" s="122"/>
      <c r="S151" s="229"/>
      <c r="T151" s="30"/>
      <c r="U151" s="30"/>
      <c r="V151" s="30"/>
      <c r="W151" s="30"/>
      <c r="X151" s="30"/>
      <c r="Y151" s="30"/>
      <c r="Z151" s="1591"/>
      <c r="AA151" s="1591"/>
      <c r="AB151" s="1591"/>
      <c r="AC151" s="1591"/>
      <c r="AD151" s="1591"/>
    </row>
    <row r="152" spans="1:30" ht="13.15" customHeight="1">
      <c r="A152" s="2971"/>
      <c r="B152" s="434"/>
      <c r="C152" s="3247"/>
      <c r="D152" s="3247"/>
      <c r="E152" s="3248"/>
      <c r="F152" s="3255" t="s">
        <v>234</v>
      </c>
      <c r="G152" s="3080" t="s">
        <v>40</v>
      </c>
      <c r="H152" s="3330" t="s">
        <v>431</v>
      </c>
      <c r="I152" s="92" t="s">
        <v>72</v>
      </c>
      <c r="J152" s="132">
        <f>K152+M152</f>
        <v>0</v>
      </c>
      <c r="K152" s="133">
        <v>0</v>
      </c>
      <c r="L152" s="288">
        <v>0</v>
      </c>
      <c r="M152" s="361">
        <v>0</v>
      </c>
      <c r="N152" s="172">
        <v>0</v>
      </c>
      <c r="O152" s="173">
        <v>0</v>
      </c>
      <c r="P152" s="431" t="s">
        <v>83</v>
      </c>
      <c r="Q152" s="2783" t="s">
        <v>41</v>
      </c>
      <c r="R152" s="2785"/>
      <c r="S152" s="2781"/>
      <c r="T152" s="477"/>
      <c r="U152" s="30"/>
      <c r="V152" s="30"/>
      <c r="W152" s="30"/>
      <c r="X152" s="30"/>
      <c r="Y152" s="30"/>
      <c r="Z152" s="1591"/>
      <c r="AA152" s="1591"/>
      <c r="AB152" s="1591"/>
      <c r="AC152" s="1591"/>
      <c r="AD152" s="1591"/>
    </row>
    <row r="153" spans="1:30">
      <c r="A153" s="2777"/>
      <c r="B153" s="2778"/>
      <c r="C153" s="3250"/>
      <c r="D153" s="3250"/>
      <c r="E153" s="3251"/>
      <c r="F153" s="3256"/>
      <c r="G153" s="3088"/>
      <c r="H153" s="3259"/>
      <c r="I153" s="69" t="s">
        <v>63</v>
      </c>
      <c r="J153" s="481">
        <f>K153+M153</f>
        <v>91.9</v>
      </c>
      <c r="K153" s="482">
        <v>91.9</v>
      </c>
      <c r="L153" s="483">
        <v>32.5</v>
      </c>
      <c r="M153" s="2850">
        <v>0</v>
      </c>
      <c r="N153" s="174">
        <v>241</v>
      </c>
      <c r="O153" s="175">
        <v>479</v>
      </c>
      <c r="P153" s="432" t="s">
        <v>75</v>
      </c>
      <c r="Q153" s="2784"/>
      <c r="R153" s="2786"/>
      <c r="S153" s="2782"/>
      <c r="T153" s="90"/>
      <c r="U153" s="30"/>
      <c r="V153" s="30"/>
      <c r="W153" s="30"/>
      <c r="X153" s="30"/>
      <c r="Y153" s="30"/>
      <c r="Z153" s="1591"/>
      <c r="AA153" s="1591"/>
      <c r="AB153" s="1591"/>
      <c r="AC153" s="1591"/>
      <c r="AD153" s="1591"/>
    </row>
    <row r="154" spans="1:30">
      <c r="A154" s="2777"/>
      <c r="B154" s="2778"/>
      <c r="C154" s="3250"/>
      <c r="D154" s="3250"/>
      <c r="E154" s="3251"/>
      <c r="F154" s="3256"/>
      <c r="G154" s="3258"/>
      <c r="H154" s="3260"/>
      <c r="I154" s="69" t="s">
        <v>36</v>
      </c>
      <c r="J154" s="481">
        <f>K154+M154</f>
        <v>11.8</v>
      </c>
      <c r="K154" s="482">
        <v>11.8</v>
      </c>
      <c r="L154" s="483">
        <v>11.7</v>
      </c>
      <c r="M154" s="362">
        <v>0</v>
      </c>
      <c r="N154" s="177">
        <v>411</v>
      </c>
      <c r="O154" s="175">
        <v>54</v>
      </c>
      <c r="P154" s="432"/>
      <c r="Q154" s="387"/>
      <c r="R154" s="227"/>
      <c r="S154" s="228"/>
      <c r="T154" s="90"/>
      <c r="U154" s="30"/>
      <c r="V154" s="30"/>
      <c r="W154" s="30"/>
      <c r="X154" s="30"/>
      <c r="Y154" s="30"/>
      <c r="Z154" s="1591"/>
      <c r="AA154" s="1591"/>
      <c r="AB154" s="1591"/>
      <c r="AC154" s="1591"/>
      <c r="AD154" s="1591"/>
    </row>
    <row r="155" spans="1:30">
      <c r="A155" s="2777"/>
      <c r="B155" s="2778"/>
      <c r="C155" s="3250"/>
      <c r="D155" s="3250"/>
      <c r="E155" s="3251"/>
      <c r="F155" s="3256"/>
      <c r="G155" s="3258"/>
      <c r="H155" s="3258"/>
      <c r="I155" s="407" t="s">
        <v>222</v>
      </c>
      <c r="J155" s="138">
        <f t="shared" ref="J155:J156" si="53">K155+M155</f>
        <v>37.9</v>
      </c>
      <c r="K155" s="2848">
        <v>17.899999999999999</v>
      </c>
      <c r="L155" s="409">
        <v>0</v>
      </c>
      <c r="M155" s="410">
        <v>20</v>
      </c>
      <c r="N155" s="178">
        <v>0</v>
      </c>
      <c r="O155" s="179">
        <v>0</v>
      </c>
      <c r="P155" s="2972"/>
      <c r="Q155" s="387"/>
      <c r="R155" s="227"/>
      <c r="S155" s="228"/>
      <c r="T155" s="2824" t="s">
        <v>1154</v>
      </c>
      <c r="U155" s="30"/>
      <c r="V155" s="30"/>
      <c r="W155" s="30"/>
      <c r="X155" s="30"/>
      <c r="Y155" s="30"/>
      <c r="Z155" s="1591"/>
      <c r="AA155" s="1591"/>
      <c r="AB155" s="1591"/>
      <c r="AC155" s="1591"/>
      <c r="AD155" s="1591"/>
    </row>
    <row r="156" spans="1:30">
      <c r="A156" s="2777"/>
      <c r="B156" s="2778"/>
      <c r="C156" s="3250"/>
      <c r="D156" s="3250"/>
      <c r="E156" s="3251"/>
      <c r="F156" s="3256"/>
      <c r="G156" s="3258"/>
      <c r="H156" s="3258"/>
      <c r="I156" s="407" t="s">
        <v>52</v>
      </c>
      <c r="J156" s="138">
        <f t="shared" si="53"/>
        <v>0</v>
      </c>
      <c r="K156" s="408">
        <v>0</v>
      </c>
      <c r="L156" s="409">
        <v>0</v>
      </c>
      <c r="M156" s="410">
        <v>0</v>
      </c>
      <c r="N156" s="178">
        <v>0</v>
      </c>
      <c r="O156" s="179">
        <v>0</v>
      </c>
      <c r="P156" s="2972"/>
      <c r="Q156" s="387"/>
      <c r="R156" s="227"/>
      <c r="S156" s="228"/>
      <c r="T156" s="90"/>
      <c r="U156" s="30"/>
      <c r="V156" s="30"/>
      <c r="W156" s="30"/>
      <c r="X156" s="30"/>
      <c r="Y156" s="30"/>
      <c r="Z156" s="1591"/>
      <c r="AA156" s="1591"/>
      <c r="AB156" s="1591"/>
      <c r="AC156" s="1591"/>
      <c r="AD156" s="1591"/>
    </row>
    <row r="157" spans="1:30" ht="19.899999999999999" customHeight="1" thickBot="1">
      <c r="A157" s="2973"/>
      <c r="B157" s="435"/>
      <c r="C157" s="3253"/>
      <c r="D157" s="3253"/>
      <c r="E157" s="3254"/>
      <c r="F157" s="3257"/>
      <c r="G157" s="3079"/>
      <c r="H157" s="3079"/>
      <c r="I157" s="13" t="s">
        <v>12</v>
      </c>
      <c r="J157" s="47">
        <f>SUM(J152:J156)</f>
        <v>141.6</v>
      </c>
      <c r="K157" s="47">
        <f t="shared" ref="K157:O157" si="54">SUM(K152:K156)</f>
        <v>121.6</v>
      </c>
      <c r="L157" s="47">
        <f t="shared" si="54"/>
        <v>44.2</v>
      </c>
      <c r="M157" s="47">
        <f t="shared" si="54"/>
        <v>20</v>
      </c>
      <c r="N157" s="58">
        <f t="shared" si="54"/>
        <v>652</v>
      </c>
      <c r="O157" s="52">
        <f t="shared" si="54"/>
        <v>533</v>
      </c>
      <c r="P157" s="433"/>
      <c r="Q157" s="382"/>
      <c r="R157" s="122"/>
      <c r="S157" s="229"/>
      <c r="T157" s="2828"/>
      <c r="U157" s="30"/>
      <c r="V157" s="30"/>
      <c r="W157" s="30"/>
      <c r="X157" s="30"/>
      <c r="Y157" s="30"/>
      <c r="Z157" s="1591"/>
      <c r="AA157" s="1591"/>
      <c r="AB157" s="1591"/>
      <c r="AC157" s="1591"/>
      <c r="AD157" s="1591"/>
    </row>
    <row r="158" spans="1:30" ht="13.15" customHeight="1">
      <c r="A158" s="3261"/>
      <c r="B158" s="3308"/>
      <c r="C158" s="3247"/>
      <c r="D158" s="3247"/>
      <c r="E158" s="3248"/>
      <c r="F158" s="3312" t="s">
        <v>184</v>
      </c>
      <c r="G158" s="3330" t="s">
        <v>421</v>
      </c>
      <c r="H158" s="3330" t="s">
        <v>99</v>
      </c>
      <c r="I158" s="92" t="s">
        <v>72</v>
      </c>
      <c r="J158" s="132">
        <f>K158+M158</f>
        <v>1591.5</v>
      </c>
      <c r="K158" s="133">
        <v>0</v>
      </c>
      <c r="L158" s="288">
        <v>0</v>
      </c>
      <c r="M158" s="361">
        <v>1591.5</v>
      </c>
      <c r="N158" s="172">
        <v>0</v>
      </c>
      <c r="O158" s="173">
        <v>0</v>
      </c>
      <c r="P158" s="431"/>
      <c r="Q158" s="2666"/>
      <c r="R158" s="2668"/>
      <c r="S158" s="2671"/>
      <c r="T158" s="2829"/>
      <c r="U158" s="472"/>
      <c r="V158" s="472"/>
      <c r="W158" s="472"/>
      <c r="X158" s="472"/>
      <c r="Y158" s="472"/>
      <c r="Z158" s="1591"/>
      <c r="AA158" s="1591"/>
      <c r="AB158" s="1591"/>
      <c r="AC158" s="1591"/>
      <c r="AD158" s="1591"/>
    </row>
    <row r="159" spans="1:30" ht="13.15" customHeight="1">
      <c r="A159" s="3262"/>
      <c r="B159" s="3309"/>
      <c r="C159" s="3264"/>
      <c r="D159" s="3264"/>
      <c r="E159" s="3251"/>
      <c r="F159" s="3313"/>
      <c r="G159" s="3271"/>
      <c r="H159" s="3259"/>
      <c r="I159" s="69" t="s">
        <v>63</v>
      </c>
      <c r="J159" s="138">
        <f>K159+M159</f>
        <v>802.3</v>
      </c>
      <c r="K159" s="139">
        <v>0</v>
      </c>
      <c r="L159" s="129">
        <v>0</v>
      </c>
      <c r="M159" s="362">
        <v>802.3</v>
      </c>
      <c r="N159" s="174">
        <v>2197</v>
      </c>
      <c r="O159" s="175">
        <v>0</v>
      </c>
      <c r="P159" s="3200" t="s">
        <v>235</v>
      </c>
      <c r="Q159" s="2667"/>
      <c r="R159" s="2669" t="s">
        <v>41</v>
      </c>
      <c r="S159" s="2672"/>
      <c r="T159" s="30"/>
      <c r="U159" s="30"/>
      <c r="V159" s="30"/>
      <c r="W159" s="30"/>
      <c r="X159" s="30"/>
      <c r="Y159" s="30"/>
      <c r="Z159" s="1591"/>
      <c r="AA159" s="1591"/>
      <c r="AB159" s="1591"/>
      <c r="AC159" s="1591"/>
      <c r="AD159" s="1591"/>
    </row>
    <row r="160" spans="1:30">
      <c r="A160" s="3262"/>
      <c r="B160" s="3309"/>
      <c r="C160" s="3264"/>
      <c r="D160" s="3264"/>
      <c r="E160" s="3251"/>
      <c r="F160" s="3313"/>
      <c r="G160" s="3282"/>
      <c r="H160" s="3331"/>
      <c r="I160" s="69" t="s">
        <v>36</v>
      </c>
      <c r="J160" s="138">
        <f>K160+M160</f>
        <v>4</v>
      </c>
      <c r="K160" s="139">
        <v>4</v>
      </c>
      <c r="L160" s="129">
        <v>3.9</v>
      </c>
      <c r="M160" s="362">
        <v>0</v>
      </c>
      <c r="N160" s="177">
        <v>992.5</v>
      </c>
      <c r="O160" s="175">
        <v>80</v>
      </c>
      <c r="P160" s="3143"/>
      <c r="Q160" s="387"/>
      <c r="R160" s="227"/>
      <c r="S160" s="228"/>
      <c r="T160" s="436"/>
      <c r="U160" s="30"/>
      <c r="V160" s="30"/>
      <c r="W160" s="30"/>
      <c r="X160" s="30"/>
      <c r="Y160" s="30"/>
      <c r="Z160" s="1591"/>
      <c r="AA160" s="1591"/>
      <c r="AB160" s="1591"/>
      <c r="AC160" s="1591"/>
      <c r="AD160" s="1591"/>
    </row>
    <row r="161" spans="1:30">
      <c r="A161" s="3262"/>
      <c r="B161" s="3309"/>
      <c r="C161" s="3264"/>
      <c r="D161" s="3264"/>
      <c r="E161" s="3251"/>
      <c r="F161" s="3313"/>
      <c r="G161" s="3282"/>
      <c r="H161" s="3258"/>
      <c r="I161" s="407" t="s">
        <v>222</v>
      </c>
      <c r="J161" s="138">
        <f t="shared" ref="J161" si="55">K161+M161</f>
        <v>120</v>
      </c>
      <c r="K161" s="408">
        <v>0</v>
      </c>
      <c r="L161" s="409">
        <v>0</v>
      </c>
      <c r="M161" s="410">
        <v>120</v>
      </c>
      <c r="N161" s="178">
        <v>0</v>
      </c>
      <c r="O161" s="179">
        <v>0</v>
      </c>
      <c r="P161" s="365"/>
      <c r="Q161" s="387"/>
      <c r="R161" s="227"/>
      <c r="S161" s="228"/>
      <c r="T161" s="30"/>
      <c r="U161" s="30"/>
      <c r="V161" s="30"/>
      <c r="W161" s="30"/>
      <c r="X161" s="30"/>
      <c r="Y161" s="30"/>
      <c r="Z161" s="1591"/>
      <c r="AA161" s="1591"/>
      <c r="AB161" s="1591"/>
      <c r="AC161" s="1591"/>
      <c r="AD161" s="1591"/>
    </row>
    <row r="162" spans="1:30">
      <c r="A162" s="3262"/>
      <c r="B162" s="3309"/>
      <c r="C162" s="3264"/>
      <c r="D162" s="3264"/>
      <c r="E162" s="3251"/>
      <c r="F162" s="3313"/>
      <c r="G162" s="3282"/>
      <c r="H162" s="3258"/>
      <c r="I162" s="407" t="s">
        <v>52</v>
      </c>
      <c r="J162" s="138">
        <f>K162+M162</f>
        <v>0</v>
      </c>
      <c r="K162" s="408">
        <v>0</v>
      </c>
      <c r="L162" s="409">
        <v>0</v>
      </c>
      <c r="M162" s="410">
        <v>0</v>
      </c>
      <c r="N162" s="178">
        <v>3147</v>
      </c>
      <c r="O162" s="179">
        <v>1831</v>
      </c>
      <c r="P162" s="365"/>
      <c r="Q162" s="387"/>
      <c r="R162" s="227"/>
      <c r="S162" s="228"/>
      <c r="T162" s="41"/>
      <c r="U162" s="30"/>
      <c r="V162" s="30"/>
      <c r="W162" s="30"/>
      <c r="X162" s="30"/>
      <c r="Y162" s="30"/>
      <c r="Z162" s="1591"/>
      <c r="AA162" s="1591"/>
      <c r="AB162" s="1591"/>
      <c r="AC162" s="1591"/>
      <c r="AD162" s="1591"/>
    </row>
    <row r="163" spans="1:30" ht="13.5" thickBot="1">
      <c r="A163" s="3263"/>
      <c r="B163" s="3310"/>
      <c r="C163" s="3253"/>
      <c r="D163" s="3253"/>
      <c r="E163" s="3254"/>
      <c r="F163" s="3314"/>
      <c r="G163" s="3283"/>
      <c r="H163" s="3079"/>
      <c r="I163" s="13" t="s">
        <v>12</v>
      </c>
      <c r="J163" s="47">
        <f>SUM(J158:J162)</f>
        <v>2517.8000000000002</v>
      </c>
      <c r="K163" s="47">
        <f t="shared" ref="K163:L163" si="56">SUM(K158:K162)</f>
        <v>4</v>
      </c>
      <c r="L163" s="47">
        <f t="shared" si="56"/>
        <v>3.9</v>
      </c>
      <c r="M163" s="47">
        <f>SUM(M158:M162)</f>
        <v>2513.8000000000002</v>
      </c>
      <c r="N163" s="58">
        <f>SUM(N158:N162)</f>
        <v>6336.5</v>
      </c>
      <c r="O163" s="52">
        <f>SUM(O158:O162)</f>
        <v>1911</v>
      </c>
      <c r="P163" s="368"/>
      <c r="Q163" s="382"/>
      <c r="R163" s="122"/>
      <c r="S163" s="229"/>
      <c r="T163" s="30"/>
      <c r="U163" s="30"/>
      <c r="V163" s="30"/>
      <c r="W163" s="30"/>
      <c r="X163" s="30"/>
      <c r="Y163" s="30"/>
      <c r="Z163" s="1591"/>
      <c r="AA163" s="1591"/>
      <c r="AB163" s="1591"/>
      <c r="AC163" s="1591"/>
      <c r="AD163" s="1591"/>
    </row>
    <row r="164" spans="1:30" ht="13.15" customHeight="1">
      <c r="A164" s="3261"/>
      <c r="B164" s="3308"/>
      <c r="C164" s="3247"/>
      <c r="D164" s="3247"/>
      <c r="E164" s="3248"/>
      <c r="F164" s="3255" t="s">
        <v>181</v>
      </c>
      <c r="G164" s="3080" t="s">
        <v>40</v>
      </c>
      <c r="H164" s="3080" t="s">
        <v>51</v>
      </c>
      <c r="I164" s="92" t="s">
        <v>72</v>
      </c>
      <c r="J164" s="132">
        <f>K164+M164</f>
        <v>0</v>
      </c>
      <c r="K164" s="133">
        <v>0</v>
      </c>
      <c r="L164" s="288">
        <v>0</v>
      </c>
      <c r="M164" s="361">
        <v>0</v>
      </c>
      <c r="N164" s="172">
        <v>0</v>
      </c>
      <c r="O164" s="173">
        <v>0</v>
      </c>
      <c r="P164" s="388" t="s">
        <v>75</v>
      </c>
      <c r="Q164" s="2666" t="s">
        <v>41</v>
      </c>
      <c r="R164" s="2668"/>
      <c r="S164" s="2671"/>
      <c r="T164" s="331"/>
      <c r="U164" s="30"/>
      <c r="V164" s="30"/>
      <c r="W164" s="30"/>
      <c r="X164" s="30"/>
      <c r="Y164" s="30"/>
      <c r="Z164" s="1591"/>
      <c r="AA164" s="1591"/>
      <c r="AB164" s="1591"/>
      <c r="AC164" s="1591"/>
      <c r="AD164" s="1591"/>
    </row>
    <row r="165" spans="1:30">
      <c r="A165" s="3262"/>
      <c r="B165" s="3309"/>
      <c r="C165" s="3264"/>
      <c r="D165" s="3264"/>
      <c r="E165" s="3251"/>
      <c r="F165" s="3256"/>
      <c r="G165" s="3088"/>
      <c r="H165" s="3259"/>
      <c r="I165" s="69" t="s">
        <v>63</v>
      </c>
      <c r="J165" s="138">
        <f>K165+M165</f>
        <v>256.3</v>
      </c>
      <c r="K165" s="139">
        <v>225.7</v>
      </c>
      <c r="L165" s="129">
        <v>15.6</v>
      </c>
      <c r="M165" s="362">
        <v>30.6</v>
      </c>
      <c r="N165" s="174">
        <v>0</v>
      </c>
      <c r="O165" s="175">
        <v>0</v>
      </c>
      <c r="P165" s="388"/>
      <c r="Q165" s="2667"/>
      <c r="R165" s="2669"/>
      <c r="S165" s="2672"/>
      <c r="T165" s="331"/>
      <c r="U165" s="30"/>
      <c r="V165" s="30"/>
      <c r="W165" s="30"/>
      <c r="X165" s="30"/>
      <c r="Y165" s="30"/>
      <c r="Z165" s="1591"/>
      <c r="AA165" s="1591"/>
      <c r="AB165" s="1591"/>
      <c r="AC165" s="1591"/>
      <c r="AD165" s="1591"/>
    </row>
    <row r="166" spans="1:30" ht="12" customHeight="1">
      <c r="A166" s="3262"/>
      <c r="B166" s="3309"/>
      <c r="C166" s="3264"/>
      <c r="D166" s="3264"/>
      <c r="E166" s="3251"/>
      <c r="F166" s="3256"/>
      <c r="G166" s="3258"/>
      <c r="H166" s="3260"/>
      <c r="I166" s="69" t="s">
        <v>36</v>
      </c>
      <c r="J166" s="138">
        <f>K166+M166</f>
        <v>3</v>
      </c>
      <c r="K166" s="139">
        <v>3</v>
      </c>
      <c r="L166" s="129">
        <v>2.9</v>
      </c>
      <c r="M166" s="362">
        <v>0</v>
      </c>
      <c r="N166" s="177">
        <v>0</v>
      </c>
      <c r="O166" s="175">
        <v>0</v>
      </c>
      <c r="P166" s="388"/>
      <c r="Q166" s="387"/>
      <c r="R166" s="227"/>
      <c r="S166" s="228"/>
      <c r="T166" s="331"/>
      <c r="U166" s="30"/>
      <c r="V166" s="30"/>
      <c r="W166" s="30"/>
      <c r="X166" s="30"/>
      <c r="Y166" s="30"/>
      <c r="Z166" s="1591"/>
      <c r="AA166" s="1591"/>
      <c r="AB166" s="1591"/>
      <c r="AC166" s="1591"/>
      <c r="AD166" s="1591"/>
    </row>
    <row r="167" spans="1:30">
      <c r="A167" s="3262"/>
      <c r="B167" s="3309"/>
      <c r="C167" s="3264"/>
      <c r="D167" s="3264"/>
      <c r="E167" s="3251"/>
      <c r="F167" s="3256"/>
      <c r="G167" s="3258"/>
      <c r="H167" s="3258"/>
      <c r="I167" s="407" t="s">
        <v>222</v>
      </c>
      <c r="J167" s="138">
        <f t="shared" ref="J167:J168" si="57">K167+M167</f>
        <v>42.4</v>
      </c>
      <c r="K167" s="408">
        <v>37</v>
      </c>
      <c r="L167" s="409">
        <v>0</v>
      </c>
      <c r="M167" s="410">
        <v>5.4</v>
      </c>
      <c r="N167" s="178">
        <v>0</v>
      </c>
      <c r="O167" s="179">
        <v>0</v>
      </c>
      <c r="P167" s="333"/>
      <c r="Q167" s="387"/>
      <c r="R167" s="227"/>
      <c r="S167" s="228"/>
      <c r="T167" s="331"/>
      <c r="U167" s="30"/>
      <c r="V167" s="30"/>
      <c r="W167" s="30"/>
      <c r="X167" s="30"/>
      <c r="Y167" s="30"/>
      <c r="Z167" s="1591"/>
      <c r="AA167" s="1591"/>
      <c r="AB167" s="1591"/>
      <c r="AC167" s="1591"/>
      <c r="AD167" s="1591"/>
    </row>
    <row r="168" spans="1:30">
      <c r="A168" s="3262"/>
      <c r="B168" s="3309"/>
      <c r="C168" s="3264"/>
      <c r="D168" s="3264"/>
      <c r="E168" s="3251"/>
      <c r="F168" s="3256"/>
      <c r="G168" s="3258"/>
      <c r="H168" s="3258"/>
      <c r="I168" s="407" t="s">
        <v>52</v>
      </c>
      <c r="J168" s="138">
        <f t="shared" si="57"/>
        <v>0</v>
      </c>
      <c r="K168" s="408">
        <v>0</v>
      </c>
      <c r="L168" s="409">
        <v>0</v>
      </c>
      <c r="M168" s="410">
        <v>0</v>
      </c>
      <c r="N168" s="178">
        <v>0</v>
      </c>
      <c r="O168" s="179">
        <v>0</v>
      </c>
      <c r="P168" s="333"/>
      <c r="Q168" s="387"/>
      <c r="R168" s="227"/>
      <c r="S168" s="228"/>
      <c r="T168" s="331"/>
      <c r="U168" s="30"/>
      <c r="V168" s="30"/>
      <c r="W168" s="30"/>
      <c r="X168" s="30"/>
      <c r="Y168" s="30"/>
      <c r="Z168" s="1591"/>
      <c r="AA168" s="1591"/>
      <c r="AB168" s="1591"/>
      <c r="AC168" s="1591"/>
      <c r="AD168" s="1591"/>
    </row>
    <row r="169" spans="1:30" ht="13.15" customHeight="1" thickBot="1">
      <c r="A169" s="3263"/>
      <c r="B169" s="3310"/>
      <c r="C169" s="3253"/>
      <c r="D169" s="3253"/>
      <c r="E169" s="3254"/>
      <c r="F169" s="3257"/>
      <c r="G169" s="3079"/>
      <c r="H169" s="3079"/>
      <c r="I169" s="13" t="s">
        <v>12</v>
      </c>
      <c r="J169" s="47">
        <f>SUM(J164:J168)</f>
        <v>301.7</v>
      </c>
      <c r="K169" s="47">
        <f t="shared" ref="K169:O169" si="58">SUM(K164:K168)</f>
        <v>265.7</v>
      </c>
      <c r="L169" s="47">
        <f t="shared" si="58"/>
        <v>18.5</v>
      </c>
      <c r="M169" s="47">
        <f t="shared" si="58"/>
        <v>36</v>
      </c>
      <c r="N169" s="58">
        <f t="shared" si="58"/>
        <v>0</v>
      </c>
      <c r="O169" s="52">
        <f t="shared" si="58"/>
        <v>0</v>
      </c>
      <c r="P169" s="389"/>
      <c r="Q169" s="382"/>
      <c r="R169" s="122"/>
      <c r="S169" s="229"/>
      <c r="T169" s="331"/>
      <c r="U169" s="30"/>
      <c r="V169" s="30"/>
      <c r="W169" s="30"/>
      <c r="X169" s="30"/>
      <c r="Y169" s="30"/>
      <c r="Z169" s="1591"/>
      <c r="AA169" s="1591"/>
      <c r="AB169" s="1591"/>
      <c r="AC169" s="1591"/>
      <c r="AD169" s="1591"/>
    </row>
    <row r="170" spans="1:30" ht="3.6" hidden="1" customHeight="1" thickBot="1">
      <c r="A170" s="3261"/>
      <c r="B170" s="3308"/>
      <c r="C170" s="437"/>
      <c r="D170" s="2664"/>
      <c r="E170" s="2664"/>
      <c r="F170" s="3255" t="s">
        <v>100</v>
      </c>
      <c r="G170" s="3078" t="s">
        <v>40</v>
      </c>
      <c r="H170" s="3080" t="s">
        <v>82</v>
      </c>
      <c r="I170" s="92" t="s">
        <v>72</v>
      </c>
      <c r="J170" s="132">
        <f>K170+M170</f>
        <v>0</v>
      </c>
      <c r="K170" s="133">
        <v>0</v>
      </c>
      <c r="L170" s="288"/>
      <c r="M170" s="361">
        <v>0</v>
      </c>
      <c r="N170" s="53">
        <v>0</v>
      </c>
      <c r="O170" s="326">
        <v>0</v>
      </c>
      <c r="P170" s="388" t="s">
        <v>74</v>
      </c>
      <c r="Q170" s="2666" t="s">
        <v>41</v>
      </c>
      <c r="R170" s="2668"/>
      <c r="S170" s="2671"/>
      <c r="T170" s="331"/>
      <c r="U170" s="30"/>
      <c r="V170" s="30"/>
      <c r="W170" s="30"/>
      <c r="X170" s="30"/>
      <c r="Y170" s="30"/>
      <c r="Z170" s="1591"/>
      <c r="AA170" s="1591"/>
      <c r="AB170" s="1591"/>
      <c r="AC170" s="1591"/>
      <c r="AD170" s="1591"/>
    </row>
    <row r="171" spans="1:30" ht="13.9" hidden="1" customHeight="1" thickBot="1">
      <c r="A171" s="3262"/>
      <c r="B171" s="3309"/>
      <c r="C171" s="2641"/>
      <c r="D171" s="2640"/>
      <c r="E171" s="2640"/>
      <c r="F171" s="3256"/>
      <c r="G171" s="3087"/>
      <c r="H171" s="3259"/>
      <c r="I171" s="69" t="s">
        <v>63</v>
      </c>
      <c r="J171" s="138">
        <f>K171+M171</f>
        <v>0</v>
      </c>
      <c r="K171" s="139">
        <v>0</v>
      </c>
      <c r="L171" s="129">
        <v>0</v>
      </c>
      <c r="M171" s="362">
        <v>0</v>
      </c>
      <c r="N171" s="54">
        <v>0</v>
      </c>
      <c r="O171" s="141">
        <v>0</v>
      </c>
      <c r="P171" s="388" t="s">
        <v>75</v>
      </c>
      <c r="Q171" s="2667"/>
      <c r="R171" s="2669" t="s">
        <v>41</v>
      </c>
      <c r="S171" s="2672"/>
      <c r="T171" s="331"/>
      <c r="U171" s="30"/>
      <c r="V171" s="30"/>
      <c r="W171" s="30"/>
      <c r="X171" s="30"/>
      <c r="Y171" s="30"/>
      <c r="Z171" s="1591"/>
      <c r="AA171" s="1591"/>
      <c r="AB171" s="1591"/>
      <c r="AC171" s="1591"/>
      <c r="AD171" s="1591"/>
    </row>
    <row r="172" spans="1:30" ht="40.15" hidden="1" customHeight="1" thickBot="1">
      <c r="A172" s="3262"/>
      <c r="B172" s="3309"/>
      <c r="C172" s="2641"/>
      <c r="D172" s="2640"/>
      <c r="E172" s="2640"/>
      <c r="F172" s="3256"/>
      <c r="G172" s="3258"/>
      <c r="H172" s="3260"/>
      <c r="I172" s="69" t="s">
        <v>36</v>
      </c>
      <c r="J172" s="138">
        <f>K172+M172</f>
        <v>0</v>
      </c>
      <c r="K172" s="139">
        <v>0</v>
      </c>
      <c r="L172" s="129">
        <v>0</v>
      </c>
      <c r="M172" s="362">
        <v>0</v>
      </c>
      <c r="N172" s="54">
        <v>0</v>
      </c>
      <c r="O172" s="141">
        <v>0</v>
      </c>
      <c r="P172" s="2656" t="s">
        <v>167</v>
      </c>
      <c r="Q172" s="387"/>
      <c r="R172" s="227"/>
      <c r="S172" s="228"/>
      <c r="T172" s="331"/>
      <c r="U172" s="30"/>
      <c r="V172" s="30"/>
      <c r="W172" s="30"/>
      <c r="X172" s="30"/>
      <c r="Y172" s="30"/>
      <c r="Z172" s="1591"/>
      <c r="AA172" s="1591"/>
      <c r="AB172" s="1591"/>
      <c r="AC172" s="1591"/>
      <c r="AD172" s="1591"/>
    </row>
    <row r="173" spans="1:30" ht="13.9" hidden="1" customHeight="1" thickBot="1">
      <c r="A173" s="3262"/>
      <c r="B173" s="3309"/>
      <c r="C173" s="2641"/>
      <c r="D173" s="2640"/>
      <c r="E173" s="2640"/>
      <c r="F173" s="3256"/>
      <c r="G173" s="3258"/>
      <c r="H173" s="3258"/>
      <c r="I173" s="27"/>
      <c r="J173" s="423"/>
      <c r="K173" s="424"/>
      <c r="L173" s="425"/>
      <c r="M173" s="426"/>
      <c r="N173" s="427"/>
      <c r="O173" s="428"/>
      <c r="P173" s="76"/>
      <c r="Q173" s="387"/>
      <c r="R173" s="227"/>
      <c r="S173" s="228"/>
      <c r="T173" s="331"/>
      <c r="U173" s="30"/>
      <c r="V173" s="30"/>
      <c r="W173" s="30"/>
      <c r="X173" s="30"/>
      <c r="Y173" s="30"/>
      <c r="Z173" s="1591"/>
      <c r="AA173" s="1591"/>
      <c r="AB173" s="1591"/>
      <c r="AC173" s="1591"/>
      <c r="AD173" s="1591"/>
    </row>
    <row r="174" spans="1:30" ht="13.9" hidden="1" customHeight="1" thickBot="1">
      <c r="A174" s="3321"/>
      <c r="B174" s="3323"/>
      <c r="C174" s="438"/>
      <c r="D174" s="439"/>
      <c r="E174" s="439"/>
      <c r="F174" s="3257"/>
      <c r="G174" s="3079"/>
      <c r="H174" s="3079"/>
      <c r="I174" s="13" t="s">
        <v>12</v>
      </c>
      <c r="J174" s="47">
        <f>SUM(J170:J173)</f>
        <v>0</v>
      </c>
      <c r="K174" s="47">
        <f t="shared" ref="K174:O174" si="59">SUM(K170:K173)</f>
        <v>0</v>
      </c>
      <c r="L174" s="47">
        <f t="shared" si="59"/>
        <v>0</v>
      </c>
      <c r="M174" s="47">
        <f t="shared" si="59"/>
        <v>0</v>
      </c>
      <c r="N174" s="47">
        <f t="shared" si="59"/>
        <v>0</v>
      </c>
      <c r="O174" s="47">
        <f t="shared" si="59"/>
        <v>0</v>
      </c>
      <c r="P174" s="389"/>
      <c r="Q174" s="382"/>
      <c r="R174" s="122"/>
      <c r="S174" s="229"/>
      <c r="T174" s="331"/>
      <c r="U174" s="30"/>
      <c r="V174" s="30"/>
      <c r="W174" s="30"/>
      <c r="X174" s="30"/>
      <c r="Y174" s="30"/>
      <c r="Z174" s="1591"/>
      <c r="AA174" s="1591"/>
      <c r="AB174" s="1591"/>
      <c r="AC174" s="1591"/>
      <c r="AD174" s="1591"/>
    </row>
    <row r="175" spans="1:30" ht="13.15" customHeight="1">
      <c r="A175" s="3261"/>
      <c r="B175" s="3308"/>
      <c r="C175" s="3247"/>
      <c r="D175" s="3247"/>
      <c r="E175" s="3324"/>
      <c r="F175" s="3327" t="s">
        <v>101</v>
      </c>
      <c r="G175" s="3080" t="s">
        <v>40</v>
      </c>
      <c r="H175" s="3080" t="s">
        <v>193</v>
      </c>
      <c r="I175" s="92" t="s">
        <v>72</v>
      </c>
      <c r="J175" s="132">
        <f>K175+M175</f>
        <v>0</v>
      </c>
      <c r="K175" s="133">
        <v>0</v>
      </c>
      <c r="L175" s="288">
        <v>0</v>
      </c>
      <c r="M175" s="361">
        <v>0</v>
      </c>
      <c r="N175" s="172">
        <v>0</v>
      </c>
      <c r="O175" s="173">
        <v>0</v>
      </c>
      <c r="P175" s="388" t="s">
        <v>75</v>
      </c>
      <c r="Q175" s="2666" t="s">
        <v>41</v>
      </c>
      <c r="R175" s="2668"/>
      <c r="S175" s="2671"/>
      <c r="T175" s="331"/>
      <c r="U175" s="30"/>
      <c r="V175" s="30"/>
      <c r="W175" s="30"/>
      <c r="X175" s="30"/>
      <c r="Y175" s="30"/>
      <c r="Z175" s="1591"/>
      <c r="AA175" s="1591"/>
      <c r="AB175" s="1591"/>
      <c r="AC175" s="1591"/>
      <c r="AD175" s="1591"/>
    </row>
    <row r="176" spans="1:30" ht="19.149999999999999" customHeight="1">
      <c r="A176" s="3262"/>
      <c r="B176" s="3309"/>
      <c r="C176" s="3264"/>
      <c r="D176" s="3264"/>
      <c r="E176" s="3325"/>
      <c r="F176" s="3328"/>
      <c r="G176" s="3088"/>
      <c r="H176" s="3259"/>
      <c r="I176" s="69" t="s">
        <v>63</v>
      </c>
      <c r="J176" s="138">
        <f>K176+M176</f>
        <v>0</v>
      </c>
      <c r="K176" s="139">
        <v>0</v>
      </c>
      <c r="L176" s="129">
        <v>0</v>
      </c>
      <c r="M176" s="362">
        <v>0</v>
      </c>
      <c r="N176" s="174">
        <v>0</v>
      </c>
      <c r="O176" s="175">
        <v>0</v>
      </c>
      <c r="P176" s="388"/>
      <c r="Q176" s="2667"/>
      <c r="R176" s="2669"/>
      <c r="S176" s="2672"/>
      <c r="T176" s="331"/>
      <c r="U176" s="30"/>
      <c r="V176" s="30"/>
      <c r="W176" s="30"/>
      <c r="X176" s="30"/>
      <c r="Y176" s="30"/>
      <c r="Z176" s="1591"/>
      <c r="AA176" s="1591"/>
      <c r="AB176" s="1591"/>
      <c r="AC176" s="1591"/>
      <c r="AD176" s="1591"/>
    </row>
    <row r="177" spans="1:30" ht="16.899999999999999" customHeight="1">
      <c r="A177" s="3262"/>
      <c r="B177" s="3309"/>
      <c r="C177" s="3264"/>
      <c r="D177" s="3264"/>
      <c r="E177" s="3325"/>
      <c r="F177" s="3328"/>
      <c r="G177" s="3258"/>
      <c r="H177" s="3260"/>
      <c r="I177" s="69" t="s">
        <v>36</v>
      </c>
      <c r="J177" s="138">
        <f>K177+M177</f>
        <v>0</v>
      </c>
      <c r="K177" s="139">
        <v>0</v>
      </c>
      <c r="L177" s="129">
        <v>0</v>
      </c>
      <c r="M177" s="362">
        <v>0</v>
      </c>
      <c r="N177" s="177">
        <v>0</v>
      </c>
      <c r="O177" s="175">
        <v>0</v>
      </c>
      <c r="P177" s="388"/>
      <c r="Q177" s="387"/>
      <c r="R177" s="227"/>
      <c r="S177" s="228"/>
      <c r="T177" s="331"/>
      <c r="U177" s="30"/>
      <c r="V177" s="30"/>
      <c r="W177" s="30"/>
      <c r="X177" s="30"/>
      <c r="Y177" s="30"/>
      <c r="Z177" s="1591"/>
      <c r="AA177" s="1591"/>
      <c r="AB177" s="1591"/>
      <c r="AC177" s="1591"/>
      <c r="AD177" s="1591"/>
    </row>
    <row r="178" spans="1:30" ht="26.45" customHeight="1">
      <c r="A178" s="3262"/>
      <c r="B178" s="3309"/>
      <c r="C178" s="3264"/>
      <c r="D178" s="3264"/>
      <c r="E178" s="3325"/>
      <c r="F178" s="3328"/>
      <c r="G178" s="3258"/>
      <c r="H178" s="3258"/>
      <c r="I178" s="407" t="s">
        <v>222</v>
      </c>
      <c r="J178" s="138">
        <f t="shared" ref="J178:J179" si="60">K178+M178</f>
        <v>7</v>
      </c>
      <c r="K178" s="408">
        <v>7</v>
      </c>
      <c r="L178" s="409">
        <v>0</v>
      </c>
      <c r="M178" s="410">
        <v>0</v>
      </c>
      <c r="N178" s="178">
        <v>0</v>
      </c>
      <c r="O178" s="179">
        <v>0</v>
      </c>
      <c r="P178" s="333"/>
      <c r="Q178" s="387"/>
      <c r="R178" s="227"/>
      <c r="S178" s="228"/>
      <c r="T178" s="331"/>
      <c r="U178" s="30"/>
      <c r="V178" s="30"/>
      <c r="W178" s="30"/>
      <c r="X178" s="30"/>
      <c r="Y178" s="30"/>
      <c r="Z178" s="1591"/>
      <c r="AA178" s="1591"/>
      <c r="AB178" s="1591"/>
      <c r="AC178" s="1591"/>
      <c r="AD178" s="1591"/>
    </row>
    <row r="179" spans="1:30" ht="16.899999999999999" customHeight="1">
      <c r="A179" s="3262"/>
      <c r="B179" s="3309"/>
      <c r="C179" s="3264"/>
      <c r="D179" s="3264"/>
      <c r="E179" s="3325"/>
      <c r="F179" s="3328"/>
      <c r="G179" s="3258"/>
      <c r="H179" s="3258"/>
      <c r="I179" s="407" t="s">
        <v>52</v>
      </c>
      <c r="J179" s="138">
        <f t="shared" si="60"/>
        <v>0</v>
      </c>
      <c r="K179" s="408">
        <v>0</v>
      </c>
      <c r="L179" s="409">
        <v>0</v>
      </c>
      <c r="M179" s="410">
        <v>0</v>
      </c>
      <c r="N179" s="178">
        <v>0</v>
      </c>
      <c r="O179" s="179">
        <v>0</v>
      </c>
      <c r="P179" s="333"/>
      <c r="Q179" s="387"/>
      <c r="R179" s="227"/>
      <c r="S179" s="228"/>
      <c r="T179" s="331"/>
      <c r="U179" s="30"/>
      <c r="V179" s="30"/>
      <c r="W179" s="30"/>
      <c r="X179" s="30"/>
      <c r="Y179" s="30"/>
      <c r="Z179" s="1591"/>
      <c r="AA179" s="1591"/>
      <c r="AB179" s="1591"/>
      <c r="AC179" s="1591"/>
      <c r="AD179" s="1591"/>
    </row>
    <row r="180" spans="1:30" ht="13.5" thickBot="1">
      <c r="A180" s="3263"/>
      <c r="B180" s="3310"/>
      <c r="C180" s="3253"/>
      <c r="D180" s="3253"/>
      <c r="E180" s="3326"/>
      <c r="F180" s="3329"/>
      <c r="G180" s="3079"/>
      <c r="H180" s="3079"/>
      <c r="I180" s="13" t="s">
        <v>12</v>
      </c>
      <c r="J180" s="47">
        <f>SUM(J175:J179)</f>
        <v>7</v>
      </c>
      <c r="K180" s="47">
        <f t="shared" ref="K180:O180" si="61">SUM(K175:K179)</f>
        <v>7</v>
      </c>
      <c r="L180" s="47">
        <f t="shared" si="61"/>
        <v>0</v>
      </c>
      <c r="M180" s="47">
        <f t="shared" si="61"/>
        <v>0</v>
      </c>
      <c r="N180" s="58">
        <f t="shared" si="61"/>
        <v>0</v>
      </c>
      <c r="O180" s="52">
        <f t="shared" si="61"/>
        <v>0</v>
      </c>
      <c r="P180" s="389"/>
      <c r="Q180" s="382"/>
      <c r="R180" s="122"/>
      <c r="S180" s="229"/>
      <c r="T180" s="331"/>
      <c r="U180" s="30"/>
      <c r="V180" s="30"/>
      <c r="W180" s="30"/>
      <c r="X180" s="30"/>
      <c r="Y180" s="30"/>
      <c r="Z180" s="1591"/>
      <c r="AA180" s="1591"/>
      <c r="AB180" s="1591"/>
      <c r="AC180" s="1591"/>
      <c r="AD180" s="1591"/>
    </row>
    <row r="181" spans="1:30" ht="13.15" customHeight="1">
      <c r="A181" s="3261"/>
      <c r="B181" s="3308"/>
      <c r="C181" s="3264"/>
      <c r="D181" s="3264"/>
      <c r="E181" s="3251"/>
      <c r="F181" s="3255" t="s">
        <v>102</v>
      </c>
      <c r="G181" s="3080" t="s">
        <v>40</v>
      </c>
      <c r="H181" s="3080" t="s">
        <v>193</v>
      </c>
      <c r="I181" s="92" t="s">
        <v>72</v>
      </c>
      <c r="J181" s="132">
        <f>K181+M181</f>
        <v>0</v>
      </c>
      <c r="K181" s="133">
        <v>0</v>
      </c>
      <c r="L181" s="288">
        <v>0</v>
      </c>
      <c r="M181" s="361">
        <v>0</v>
      </c>
      <c r="N181" s="172">
        <v>0</v>
      </c>
      <c r="O181" s="173">
        <v>0</v>
      </c>
      <c r="P181" s="388" t="s">
        <v>75</v>
      </c>
      <c r="Q181" s="2666" t="s">
        <v>41</v>
      </c>
      <c r="R181" s="2668"/>
      <c r="S181" s="2671"/>
      <c r="T181" s="331"/>
      <c r="U181" s="30"/>
      <c r="V181" s="30"/>
      <c r="W181" s="30"/>
      <c r="X181" s="30"/>
      <c r="Y181" s="30"/>
      <c r="Z181" s="1591"/>
      <c r="AA181" s="1591"/>
      <c r="AB181" s="1591"/>
      <c r="AC181" s="1591"/>
      <c r="AD181" s="1591"/>
    </row>
    <row r="182" spans="1:30">
      <c r="A182" s="3262"/>
      <c r="B182" s="3309"/>
      <c r="C182" s="3264"/>
      <c r="D182" s="3264"/>
      <c r="E182" s="3251"/>
      <c r="F182" s="3256"/>
      <c r="G182" s="3088"/>
      <c r="H182" s="3259"/>
      <c r="I182" s="69" t="s">
        <v>63</v>
      </c>
      <c r="J182" s="138">
        <f>K182+M182</f>
        <v>0</v>
      </c>
      <c r="K182" s="139">
        <v>0</v>
      </c>
      <c r="L182" s="129">
        <v>0</v>
      </c>
      <c r="M182" s="362">
        <v>0</v>
      </c>
      <c r="N182" s="174">
        <v>0</v>
      </c>
      <c r="O182" s="175">
        <v>0</v>
      </c>
      <c r="P182" s="388"/>
      <c r="Q182" s="2667"/>
      <c r="R182" s="2669"/>
      <c r="S182" s="2672"/>
      <c r="T182" s="331"/>
      <c r="U182" s="30"/>
      <c r="V182" s="30"/>
      <c r="W182" s="30"/>
      <c r="X182" s="30"/>
      <c r="Y182" s="30"/>
      <c r="Z182" s="1591"/>
      <c r="AA182" s="1591"/>
      <c r="AB182" s="1591"/>
      <c r="AC182" s="1591"/>
      <c r="AD182" s="1591"/>
    </row>
    <row r="183" spans="1:30">
      <c r="A183" s="3262"/>
      <c r="B183" s="3309"/>
      <c r="C183" s="3264"/>
      <c r="D183" s="3264"/>
      <c r="E183" s="3251"/>
      <c r="F183" s="3256"/>
      <c r="G183" s="3258"/>
      <c r="H183" s="3260"/>
      <c r="I183" s="69" t="s">
        <v>36</v>
      </c>
      <c r="J183" s="138">
        <f>K183+M183</f>
        <v>0</v>
      </c>
      <c r="K183" s="139">
        <v>0</v>
      </c>
      <c r="L183" s="129">
        <v>0</v>
      </c>
      <c r="M183" s="362">
        <v>0</v>
      </c>
      <c r="N183" s="177">
        <v>0</v>
      </c>
      <c r="O183" s="175">
        <v>0</v>
      </c>
      <c r="P183" s="388"/>
      <c r="Q183" s="387"/>
      <c r="R183" s="227"/>
      <c r="S183" s="228"/>
      <c r="T183" s="331"/>
      <c r="U183" s="30"/>
      <c r="V183" s="30"/>
      <c r="W183" s="30"/>
      <c r="X183" s="30"/>
      <c r="Y183" s="30"/>
      <c r="Z183" s="1591"/>
      <c r="AA183" s="1591"/>
      <c r="AB183" s="1591"/>
      <c r="AC183" s="1591"/>
      <c r="AD183" s="1591"/>
    </row>
    <row r="184" spans="1:30">
      <c r="A184" s="3262"/>
      <c r="B184" s="3309"/>
      <c r="C184" s="3264"/>
      <c r="D184" s="3264"/>
      <c r="E184" s="3251"/>
      <c r="F184" s="3256"/>
      <c r="G184" s="3258"/>
      <c r="H184" s="3258"/>
      <c r="I184" s="407" t="s">
        <v>222</v>
      </c>
      <c r="J184" s="138">
        <f t="shared" ref="J184:J185" si="62">K184+M184</f>
        <v>20</v>
      </c>
      <c r="K184" s="408">
        <v>20</v>
      </c>
      <c r="L184" s="409">
        <v>0</v>
      </c>
      <c r="M184" s="410">
        <v>0</v>
      </c>
      <c r="N184" s="178">
        <v>0</v>
      </c>
      <c r="O184" s="179">
        <v>0</v>
      </c>
      <c r="P184" s="333"/>
      <c r="Q184" s="387"/>
      <c r="R184" s="227"/>
      <c r="S184" s="228"/>
      <c r="T184" s="331"/>
      <c r="U184" s="30"/>
      <c r="V184" s="30"/>
      <c r="W184" s="30"/>
      <c r="X184" s="30"/>
      <c r="Y184" s="30"/>
      <c r="Z184" s="1591"/>
      <c r="AA184" s="1591"/>
      <c r="AB184" s="1591"/>
      <c r="AC184" s="1591"/>
      <c r="AD184" s="1591"/>
    </row>
    <row r="185" spans="1:30">
      <c r="A185" s="3262"/>
      <c r="B185" s="3309"/>
      <c r="C185" s="3264"/>
      <c r="D185" s="3264"/>
      <c r="E185" s="3251"/>
      <c r="F185" s="3256"/>
      <c r="G185" s="3258"/>
      <c r="H185" s="3258"/>
      <c r="I185" s="407" t="s">
        <v>52</v>
      </c>
      <c r="J185" s="138">
        <f t="shared" si="62"/>
        <v>0</v>
      </c>
      <c r="K185" s="408">
        <v>0</v>
      </c>
      <c r="L185" s="409">
        <v>0</v>
      </c>
      <c r="M185" s="410">
        <v>0</v>
      </c>
      <c r="N185" s="178">
        <v>0</v>
      </c>
      <c r="O185" s="179">
        <v>0</v>
      </c>
      <c r="P185" s="333"/>
      <c r="Q185" s="387"/>
      <c r="R185" s="227"/>
      <c r="S185" s="228"/>
      <c r="T185" s="331"/>
      <c r="U185" s="30"/>
      <c r="V185" s="30"/>
      <c r="W185" s="30"/>
      <c r="X185" s="30"/>
      <c r="Y185" s="30"/>
      <c r="Z185" s="1591"/>
      <c r="AA185" s="1591"/>
      <c r="AB185" s="1591"/>
      <c r="AC185" s="1591"/>
      <c r="AD185" s="1591"/>
    </row>
    <row r="186" spans="1:30" ht="15" customHeight="1" thickBot="1">
      <c r="A186" s="3263"/>
      <c r="B186" s="3310"/>
      <c r="C186" s="3253"/>
      <c r="D186" s="3253"/>
      <c r="E186" s="3254"/>
      <c r="F186" s="3257"/>
      <c r="G186" s="3079"/>
      <c r="H186" s="3079"/>
      <c r="I186" s="13" t="s">
        <v>12</v>
      </c>
      <c r="J186" s="47">
        <f>SUM(J181:J185)</f>
        <v>20</v>
      </c>
      <c r="K186" s="47">
        <f t="shared" ref="K186:O186" si="63">SUM(K181:K185)</f>
        <v>20</v>
      </c>
      <c r="L186" s="47">
        <f t="shared" si="63"/>
        <v>0</v>
      </c>
      <c r="M186" s="47">
        <f t="shared" si="63"/>
        <v>0</v>
      </c>
      <c r="N186" s="58">
        <f t="shared" si="63"/>
        <v>0</v>
      </c>
      <c r="O186" s="52">
        <f t="shared" si="63"/>
        <v>0</v>
      </c>
      <c r="P186" s="389"/>
      <c r="Q186" s="382"/>
      <c r="R186" s="122"/>
      <c r="S186" s="229"/>
      <c r="T186" s="331"/>
      <c r="U186" s="30"/>
      <c r="V186" s="30"/>
      <c r="W186" s="30"/>
      <c r="X186" s="30"/>
      <c r="Y186" s="30"/>
      <c r="Z186" s="1591"/>
      <c r="AA186" s="1591"/>
      <c r="AB186" s="1591"/>
      <c r="AC186" s="1591"/>
      <c r="AD186" s="1591"/>
    </row>
    <row r="187" spans="1:30" ht="13.15" customHeight="1">
      <c r="A187" s="3261"/>
      <c r="B187" s="3308"/>
      <c r="C187" s="3247"/>
      <c r="D187" s="3247"/>
      <c r="E187" s="3248"/>
      <c r="F187" s="3255" t="s">
        <v>103</v>
      </c>
      <c r="G187" s="3080" t="s">
        <v>40</v>
      </c>
      <c r="H187" s="3080" t="s">
        <v>200</v>
      </c>
      <c r="I187" s="92" t="s">
        <v>72</v>
      </c>
      <c r="J187" s="132">
        <f>K187+M187</f>
        <v>0</v>
      </c>
      <c r="K187" s="133">
        <v>0</v>
      </c>
      <c r="L187" s="288">
        <v>0</v>
      </c>
      <c r="M187" s="361">
        <v>0</v>
      </c>
      <c r="N187" s="172">
        <v>1</v>
      </c>
      <c r="O187" s="173">
        <v>0</v>
      </c>
      <c r="P187" s="388" t="s">
        <v>75</v>
      </c>
      <c r="Q187" s="2666"/>
      <c r="R187" s="2668" t="s">
        <v>41</v>
      </c>
      <c r="S187" s="2671"/>
      <c r="T187" s="331"/>
      <c r="U187" s="30"/>
      <c r="V187" s="30"/>
      <c r="W187" s="30"/>
      <c r="X187" s="30"/>
      <c r="Y187" s="30"/>
      <c r="Z187" s="1591"/>
      <c r="AA187" s="1591"/>
      <c r="AB187" s="1591"/>
      <c r="AC187" s="1591"/>
      <c r="AD187" s="1591"/>
    </row>
    <row r="188" spans="1:30">
      <c r="A188" s="3262"/>
      <c r="B188" s="3309"/>
      <c r="C188" s="3264"/>
      <c r="D188" s="3264"/>
      <c r="E188" s="3251"/>
      <c r="F188" s="3256"/>
      <c r="G188" s="3088"/>
      <c r="H188" s="3259"/>
      <c r="I188" s="69" t="s">
        <v>63</v>
      </c>
      <c r="J188" s="138">
        <f>K188+M188</f>
        <v>5</v>
      </c>
      <c r="K188" s="139">
        <v>5</v>
      </c>
      <c r="L188" s="483">
        <v>1</v>
      </c>
      <c r="M188" s="362">
        <v>0</v>
      </c>
      <c r="N188" s="174">
        <v>5</v>
      </c>
      <c r="O188" s="175">
        <v>0</v>
      </c>
      <c r="P188" s="388"/>
      <c r="Q188" s="2667"/>
      <c r="R188" s="2669"/>
      <c r="S188" s="2672"/>
      <c r="T188" s="331"/>
      <c r="U188" s="30"/>
      <c r="V188" s="30"/>
      <c r="W188" s="30"/>
      <c r="X188" s="30"/>
      <c r="Y188" s="30"/>
      <c r="Z188" s="1591"/>
      <c r="AA188" s="1591"/>
      <c r="AB188" s="1591"/>
      <c r="AC188" s="1591"/>
      <c r="AD188" s="1591"/>
    </row>
    <row r="189" spans="1:30">
      <c r="A189" s="3262"/>
      <c r="B189" s="3309"/>
      <c r="C189" s="3264"/>
      <c r="D189" s="3264"/>
      <c r="E189" s="3251"/>
      <c r="F189" s="3256"/>
      <c r="G189" s="3258"/>
      <c r="H189" s="3260"/>
      <c r="I189" s="69" t="s">
        <v>36</v>
      </c>
      <c r="J189" s="138">
        <f>K189+M189</f>
        <v>0</v>
      </c>
      <c r="K189" s="139">
        <v>0</v>
      </c>
      <c r="L189" s="129">
        <v>0</v>
      </c>
      <c r="M189" s="362">
        <v>0</v>
      </c>
      <c r="N189" s="177">
        <v>0</v>
      </c>
      <c r="O189" s="175">
        <v>0</v>
      </c>
      <c r="P189" s="388"/>
      <c r="Q189" s="387"/>
      <c r="R189" s="227"/>
      <c r="S189" s="228"/>
      <c r="T189" s="331"/>
      <c r="U189" s="30"/>
      <c r="V189" s="30"/>
      <c r="W189" s="30"/>
      <c r="X189" s="30"/>
      <c r="Y189" s="30"/>
      <c r="Z189" s="1591"/>
      <c r="AA189" s="1591"/>
      <c r="AB189" s="1591"/>
      <c r="AC189" s="1591"/>
      <c r="AD189" s="1591"/>
    </row>
    <row r="190" spans="1:30">
      <c r="A190" s="3262"/>
      <c r="B190" s="3309"/>
      <c r="C190" s="3264"/>
      <c r="D190" s="3264"/>
      <c r="E190" s="3251"/>
      <c r="F190" s="3256"/>
      <c r="G190" s="3258"/>
      <c r="H190" s="3258"/>
      <c r="I190" s="407" t="s">
        <v>222</v>
      </c>
      <c r="J190" s="138">
        <f t="shared" ref="J190:J191" si="64">K190+M190</f>
        <v>1</v>
      </c>
      <c r="K190" s="408">
        <v>1</v>
      </c>
      <c r="L190" s="409">
        <v>0</v>
      </c>
      <c r="M190" s="410">
        <v>0</v>
      </c>
      <c r="N190" s="178">
        <v>0</v>
      </c>
      <c r="O190" s="179">
        <v>0</v>
      </c>
      <c r="P190" s="333"/>
      <c r="Q190" s="387"/>
      <c r="R190" s="227"/>
      <c r="S190" s="228"/>
      <c r="T190" s="331"/>
      <c r="U190" s="30"/>
      <c r="V190" s="30"/>
      <c r="W190" s="30"/>
      <c r="X190" s="30"/>
      <c r="Y190" s="30"/>
      <c r="Z190" s="1591"/>
      <c r="AA190" s="1591"/>
      <c r="AB190" s="1591"/>
      <c r="AC190" s="1591"/>
      <c r="AD190" s="1591"/>
    </row>
    <row r="191" spans="1:30">
      <c r="A191" s="3262"/>
      <c r="B191" s="3309"/>
      <c r="C191" s="3264"/>
      <c r="D191" s="3264"/>
      <c r="E191" s="3251"/>
      <c r="F191" s="3256"/>
      <c r="G191" s="3258"/>
      <c r="H191" s="3258"/>
      <c r="I191" s="407" t="s">
        <v>52</v>
      </c>
      <c r="J191" s="138">
        <f t="shared" si="64"/>
        <v>0</v>
      </c>
      <c r="K191" s="408">
        <v>0</v>
      </c>
      <c r="L191" s="409">
        <v>0</v>
      </c>
      <c r="M191" s="410">
        <v>0</v>
      </c>
      <c r="N191" s="178">
        <v>0</v>
      </c>
      <c r="O191" s="179">
        <v>0</v>
      </c>
      <c r="P191" s="333"/>
      <c r="Q191" s="387"/>
      <c r="R191" s="227"/>
      <c r="S191" s="228"/>
      <c r="T191" s="331"/>
      <c r="U191" s="30"/>
      <c r="V191" s="30"/>
      <c r="W191" s="30"/>
      <c r="X191" s="30"/>
      <c r="Y191" s="30"/>
      <c r="Z191" s="1591"/>
      <c r="AA191" s="1591"/>
      <c r="AB191" s="1591"/>
      <c r="AC191" s="1591"/>
      <c r="AD191" s="1591"/>
    </row>
    <row r="192" spans="1:30" ht="30.6" customHeight="1" thickBot="1">
      <c r="A192" s="3263"/>
      <c r="B192" s="3310"/>
      <c r="C192" s="3253"/>
      <c r="D192" s="3253"/>
      <c r="E192" s="3254"/>
      <c r="F192" s="3257"/>
      <c r="G192" s="3079"/>
      <c r="H192" s="3079"/>
      <c r="I192" s="13" t="s">
        <v>12</v>
      </c>
      <c r="J192" s="47">
        <f>SUM(J187:J191)</f>
        <v>6</v>
      </c>
      <c r="K192" s="47">
        <f t="shared" ref="K192:O192" si="65">SUM(K187:K191)</f>
        <v>6</v>
      </c>
      <c r="L192" s="47">
        <f t="shared" si="65"/>
        <v>1</v>
      </c>
      <c r="M192" s="47">
        <f t="shared" si="65"/>
        <v>0</v>
      </c>
      <c r="N192" s="58">
        <f t="shared" si="65"/>
        <v>6</v>
      </c>
      <c r="O192" s="52">
        <f t="shared" si="65"/>
        <v>0</v>
      </c>
      <c r="P192" s="389"/>
      <c r="Q192" s="382"/>
      <c r="R192" s="122"/>
      <c r="S192" s="229"/>
      <c r="T192" s="331"/>
      <c r="U192" s="30"/>
      <c r="V192" s="30"/>
      <c r="W192" s="30"/>
      <c r="X192" s="30"/>
      <c r="Y192" s="30"/>
      <c r="Z192" s="1591"/>
      <c r="AA192" s="1591"/>
      <c r="AB192" s="1591"/>
      <c r="AC192" s="1591"/>
      <c r="AD192" s="1591"/>
    </row>
    <row r="193" spans="1:30" ht="0.6" hidden="1" customHeight="1" thickBot="1">
      <c r="A193" s="3320"/>
      <c r="B193" s="3318"/>
      <c r="C193" s="3246"/>
      <c r="D193" s="3247"/>
      <c r="E193" s="3248"/>
      <c r="F193" s="3255" t="s">
        <v>104</v>
      </c>
      <c r="G193" s="3080" t="s">
        <v>40</v>
      </c>
      <c r="H193" s="3080" t="s">
        <v>193</v>
      </c>
      <c r="I193" s="92" t="s">
        <v>72</v>
      </c>
      <c r="J193" s="132">
        <f>K193+M193</f>
        <v>0</v>
      </c>
      <c r="K193" s="133">
        <v>0</v>
      </c>
      <c r="L193" s="288">
        <v>0</v>
      </c>
      <c r="M193" s="361">
        <v>0</v>
      </c>
      <c r="N193" s="172">
        <v>0</v>
      </c>
      <c r="O193" s="173">
        <v>0</v>
      </c>
      <c r="P193" s="388"/>
      <c r="Q193" s="2666"/>
      <c r="R193" s="2668"/>
      <c r="S193" s="2671"/>
      <c r="T193" s="331"/>
      <c r="U193" s="30"/>
      <c r="V193" s="30"/>
      <c r="W193" s="30"/>
      <c r="X193" s="30"/>
      <c r="Y193" s="30"/>
      <c r="Z193" s="1591"/>
      <c r="AA193" s="1591"/>
      <c r="AB193" s="1591"/>
      <c r="AC193" s="1591"/>
      <c r="AD193" s="1591"/>
    </row>
    <row r="194" spans="1:30" ht="13.9" hidden="1" customHeight="1" thickBot="1">
      <c r="A194" s="3262"/>
      <c r="B194" s="3244"/>
      <c r="C194" s="3249"/>
      <c r="D194" s="3264"/>
      <c r="E194" s="3251"/>
      <c r="F194" s="3256"/>
      <c r="G194" s="3088"/>
      <c r="H194" s="3259"/>
      <c r="I194" s="69" t="s">
        <v>63</v>
      </c>
      <c r="J194" s="138">
        <f>K194+M194</f>
        <v>0</v>
      </c>
      <c r="K194" s="139">
        <v>0</v>
      </c>
      <c r="L194" s="129">
        <v>0</v>
      </c>
      <c r="M194" s="362">
        <v>0</v>
      </c>
      <c r="N194" s="174">
        <v>0</v>
      </c>
      <c r="O194" s="175">
        <v>0</v>
      </c>
      <c r="P194" s="388"/>
      <c r="Q194" s="2667"/>
      <c r="R194" s="2669"/>
      <c r="S194" s="2672"/>
      <c r="T194" s="331"/>
      <c r="U194" s="30"/>
      <c r="V194" s="30"/>
      <c r="W194" s="30"/>
      <c r="X194" s="30"/>
      <c r="Y194" s="30"/>
      <c r="Z194" s="1591"/>
      <c r="AA194" s="1591"/>
      <c r="AB194" s="1591"/>
      <c r="AC194" s="1591"/>
      <c r="AD194" s="1591"/>
    </row>
    <row r="195" spans="1:30" ht="13.9" hidden="1" customHeight="1" thickBot="1">
      <c r="A195" s="3262"/>
      <c r="B195" s="3244"/>
      <c r="C195" s="3249"/>
      <c r="D195" s="3264"/>
      <c r="E195" s="3251"/>
      <c r="F195" s="3256"/>
      <c r="G195" s="3088"/>
      <c r="H195" s="3259"/>
      <c r="I195" s="69" t="s">
        <v>36</v>
      </c>
      <c r="J195" s="138">
        <f>K195+M195</f>
        <v>0</v>
      </c>
      <c r="K195" s="139">
        <v>0</v>
      </c>
      <c r="L195" s="129">
        <v>0</v>
      </c>
      <c r="M195" s="362">
        <v>0</v>
      </c>
      <c r="N195" s="177">
        <v>0</v>
      </c>
      <c r="O195" s="175">
        <v>0</v>
      </c>
      <c r="P195" s="388"/>
      <c r="Q195" s="2667"/>
      <c r="R195" s="2669"/>
      <c r="S195" s="2672"/>
      <c r="T195" s="331"/>
      <c r="U195" s="30"/>
      <c r="V195" s="30"/>
      <c r="W195" s="30"/>
      <c r="X195" s="30"/>
      <c r="Y195" s="30"/>
      <c r="Z195" s="1591"/>
      <c r="AA195" s="1591"/>
      <c r="AB195" s="1591"/>
      <c r="AC195" s="1591"/>
      <c r="AD195" s="1591"/>
    </row>
    <row r="196" spans="1:30" ht="13.9" hidden="1" customHeight="1" thickBot="1">
      <c r="A196" s="3262"/>
      <c r="B196" s="3244"/>
      <c r="C196" s="3249"/>
      <c r="D196" s="3264"/>
      <c r="E196" s="3251"/>
      <c r="F196" s="3256"/>
      <c r="G196" s="3258"/>
      <c r="H196" s="3260"/>
      <c r="I196" s="407" t="s">
        <v>222</v>
      </c>
      <c r="J196" s="138">
        <f t="shared" ref="J196:J197" si="66">K196+M196</f>
        <v>0</v>
      </c>
      <c r="K196" s="408">
        <v>0</v>
      </c>
      <c r="L196" s="409">
        <v>0</v>
      </c>
      <c r="M196" s="410">
        <v>0</v>
      </c>
      <c r="N196" s="178">
        <v>0</v>
      </c>
      <c r="O196" s="179">
        <v>0</v>
      </c>
      <c r="P196" s="388"/>
      <c r="Q196" s="387"/>
      <c r="R196" s="227"/>
      <c r="S196" s="228"/>
      <c r="T196" s="331"/>
      <c r="U196" s="30"/>
      <c r="V196" s="30"/>
      <c r="W196" s="30"/>
      <c r="X196" s="30"/>
      <c r="Y196" s="30"/>
      <c r="Z196" s="1591"/>
      <c r="AA196" s="1591"/>
      <c r="AB196" s="1591"/>
      <c r="AC196" s="1591"/>
      <c r="AD196" s="1591"/>
    </row>
    <row r="197" spans="1:30" ht="13.9" hidden="1" customHeight="1" thickBot="1">
      <c r="A197" s="3262"/>
      <c r="B197" s="3244"/>
      <c r="C197" s="3249"/>
      <c r="D197" s="3264"/>
      <c r="E197" s="3251"/>
      <c r="F197" s="3256"/>
      <c r="G197" s="3258"/>
      <c r="H197" s="3258"/>
      <c r="I197" s="407" t="s">
        <v>52</v>
      </c>
      <c r="J197" s="138">
        <f t="shared" si="66"/>
        <v>0</v>
      </c>
      <c r="K197" s="408">
        <v>0</v>
      </c>
      <c r="L197" s="409">
        <v>0</v>
      </c>
      <c r="M197" s="410">
        <v>0</v>
      </c>
      <c r="N197" s="178">
        <v>0</v>
      </c>
      <c r="O197" s="179">
        <v>0</v>
      </c>
      <c r="P197" s="333"/>
      <c r="Q197" s="387"/>
      <c r="R197" s="227"/>
      <c r="S197" s="228"/>
      <c r="T197" s="331"/>
      <c r="U197" s="30"/>
      <c r="V197" s="30"/>
      <c r="W197" s="30"/>
      <c r="X197" s="30"/>
      <c r="Y197" s="30"/>
      <c r="Z197" s="1591"/>
      <c r="AA197" s="1591"/>
      <c r="AB197" s="1591"/>
      <c r="AC197" s="1591"/>
      <c r="AD197" s="1591"/>
    </row>
    <row r="198" spans="1:30" ht="13.9" hidden="1" customHeight="1" thickBot="1">
      <c r="A198" s="3321"/>
      <c r="B198" s="3322"/>
      <c r="C198" s="3252"/>
      <c r="D198" s="3253"/>
      <c r="E198" s="3254"/>
      <c r="F198" s="3257"/>
      <c r="G198" s="3079"/>
      <c r="H198" s="3079"/>
      <c r="I198" s="13" t="s">
        <v>12</v>
      </c>
      <c r="J198" s="47">
        <f>SUM(J193:J197)</f>
        <v>0</v>
      </c>
      <c r="K198" s="47">
        <f t="shared" ref="K198:O198" si="67">SUM(K193:K197)</f>
        <v>0</v>
      </c>
      <c r="L198" s="47">
        <f t="shared" si="67"/>
        <v>0</v>
      </c>
      <c r="M198" s="47">
        <f t="shared" si="67"/>
        <v>0</v>
      </c>
      <c r="N198" s="58">
        <f t="shared" si="67"/>
        <v>0</v>
      </c>
      <c r="O198" s="52">
        <f t="shared" si="67"/>
        <v>0</v>
      </c>
      <c r="P198" s="389"/>
      <c r="Q198" s="382"/>
      <c r="R198" s="122"/>
      <c r="S198" s="229"/>
      <c r="T198" s="331"/>
      <c r="U198" s="30"/>
      <c r="V198" s="30"/>
      <c r="W198" s="30"/>
      <c r="X198" s="30"/>
      <c r="Y198" s="30"/>
      <c r="Z198" s="1591"/>
      <c r="AA198" s="1591"/>
      <c r="AB198" s="1591"/>
      <c r="AC198" s="1591"/>
      <c r="AD198" s="1591"/>
    </row>
    <row r="199" spans="1:30" ht="13.15" customHeight="1">
      <c r="A199" s="3240"/>
      <c r="B199" s="3308"/>
      <c r="C199" s="3247"/>
      <c r="D199" s="3247"/>
      <c r="E199" s="3248"/>
      <c r="F199" s="3255" t="s">
        <v>105</v>
      </c>
      <c r="G199" s="3080" t="s">
        <v>40</v>
      </c>
      <c r="H199" s="3080" t="s">
        <v>193</v>
      </c>
      <c r="I199" s="92" t="s">
        <v>72</v>
      </c>
      <c r="J199" s="132">
        <f>K199+M199</f>
        <v>0</v>
      </c>
      <c r="K199" s="133">
        <v>0</v>
      </c>
      <c r="L199" s="288">
        <v>0</v>
      </c>
      <c r="M199" s="361">
        <v>0</v>
      </c>
      <c r="N199" s="172">
        <v>0</v>
      </c>
      <c r="O199" s="173">
        <v>0</v>
      </c>
      <c r="P199" s="369" t="s">
        <v>75</v>
      </c>
      <c r="Q199" s="2783"/>
      <c r="R199" s="2785"/>
      <c r="S199" s="2781" t="s">
        <v>41</v>
      </c>
      <c r="T199" s="331"/>
      <c r="U199" s="30"/>
      <c r="V199" s="30"/>
      <c r="W199" s="30"/>
      <c r="X199" s="30"/>
      <c r="Y199" s="30"/>
      <c r="Z199" s="1591"/>
      <c r="AA199" s="1591"/>
      <c r="AB199" s="1591"/>
      <c r="AC199" s="1591"/>
      <c r="AD199" s="1591"/>
    </row>
    <row r="200" spans="1:30">
      <c r="A200" s="3241"/>
      <c r="B200" s="3309"/>
      <c r="C200" s="3250"/>
      <c r="D200" s="3250"/>
      <c r="E200" s="3251"/>
      <c r="F200" s="3256"/>
      <c r="G200" s="3088"/>
      <c r="H200" s="3259"/>
      <c r="I200" s="69" t="s">
        <v>63</v>
      </c>
      <c r="J200" s="138">
        <f>K200+M200</f>
        <v>0</v>
      </c>
      <c r="K200" s="139">
        <v>0</v>
      </c>
      <c r="L200" s="129">
        <v>0</v>
      </c>
      <c r="M200" s="362">
        <v>0</v>
      </c>
      <c r="N200" s="174">
        <v>0</v>
      </c>
      <c r="O200" s="175">
        <v>0</v>
      </c>
      <c r="P200" s="388"/>
      <c r="Q200" s="2784"/>
      <c r="R200" s="2786"/>
      <c r="S200" s="2782"/>
      <c r="T200" s="331"/>
      <c r="U200" s="30"/>
      <c r="V200" s="30"/>
      <c r="W200" s="30"/>
      <c r="X200" s="30"/>
      <c r="Y200" s="30"/>
      <c r="Z200" s="1591"/>
      <c r="AA200" s="1591"/>
      <c r="AB200" s="1591"/>
      <c r="AC200" s="1591"/>
      <c r="AD200" s="1591"/>
    </row>
    <row r="201" spans="1:30">
      <c r="A201" s="3241"/>
      <c r="B201" s="3309"/>
      <c r="C201" s="3250"/>
      <c r="D201" s="3250"/>
      <c r="E201" s="3251"/>
      <c r="F201" s="3256"/>
      <c r="G201" s="3258"/>
      <c r="H201" s="3260"/>
      <c r="I201" s="69" t="s">
        <v>36</v>
      </c>
      <c r="J201" s="138">
        <f>K201+M201</f>
        <v>0</v>
      </c>
      <c r="K201" s="139">
        <v>0</v>
      </c>
      <c r="L201" s="129">
        <v>0</v>
      </c>
      <c r="M201" s="362">
        <v>0</v>
      </c>
      <c r="N201" s="177">
        <v>7</v>
      </c>
      <c r="O201" s="175">
        <v>7</v>
      </c>
      <c r="P201" s="388"/>
      <c r="Q201" s="387"/>
      <c r="R201" s="227"/>
      <c r="S201" s="228"/>
      <c r="T201" s="331"/>
      <c r="U201" s="30"/>
      <c r="V201" s="30"/>
      <c r="W201" s="30"/>
      <c r="X201" s="30"/>
      <c r="Y201" s="30"/>
      <c r="Z201" s="1591"/>
      <c r="AA201" s="1591"/>
      <c r="AB201" s="1591"/>
      <c r="AC201" s="1591"/>
      <c r="AD201" s="1591"/>
    </row>
    <row r="202" spans="1:30">
      <c r="A202" s="3241"/>
      <c r="B202" s="3309"/>
      <c r="C202" s="3250"/>
      <c r="D202" s="3250"/>
      <c r="E202" s="3251"/>
      <c r="F202" s="3256"/>
      <c r="G202" s="3258"/>
      <c r="H202" s="3258"/>
      <c r="I202" s="407" t="s">
        <v>222</v>
      </c>
      <c r="J202" s="138">
        <f t="shared" ref="J202:J203" si="68">K202+M202</f>
        <v>15</v>
      </c>
      <c r="K202" s="408">
        <v>15</v>
      </c>
      <c r="L202" s="409">
        <v>0</v>
      </c>
      <c r="M202" s="410">
        <v>0</v>
      </c>
      <c r="N202" s="178">
        <v>0</v>
      </c>
      <c r="O202" s="179">
        <v>0</v>
      </c>
      <c r="P202" s="2974"/>
      <c r="Q202" s="387"/>
      <c r="R202" s="227"/>
      <c r="S202" s="228"/>
      <c r="T202" s="331"/>
      <c r="U202" s="30"/>
      <c r="V202" s="30"/>
      <c r="W202" s="30"/>
      <c r="X202" s="30"/>
      <c r="Y202" s="30"/>
      <c r="Z202" s="1591"/>
      <c r="AA202" s="1591"/>
      <c r="AB202" s="1591"/>
      <c r="AC202" s="1591"/>
      <c r="AD202" s="1591"/>
    </row>
    <row r="203" spans="1:30">
      <c r="A203" s="3241"/>
      <c r="B203" s="3309"/>
      <c r="C203" s="3250"/>
      <c r="D203" s="3250"/>
      <c r="E203" s="3251"/>
      <c r="F203" s="3256"/>
      <c r="G203" s="3258"/>
      <c r="H203" s="3258"/>
      <c r="I203" s="407" t="s">
        <v>52</v>
      </c>
      <c r="J203" s="138">
        <f t="shared" si="68"/>
        <v>0</v>
      </c>
      <c r="K203" s="408">
        <v>0</v>
      </c>
      <c r="L203" s="409">
        <v>0</v>
      </c>
      <c r="M203" s="410">
        <v>0</v>
      </c>
      <c r="N203" s="178">
        <v>0</v>
      </c>
      <c r="O203" s="179">
        <v>0</v>
      </c>
      <c r="P203" s="2974"/>
      <c r="Q203" s="387"/>
      <c r="R203" s="227"/>
      <c r="S203" s="228"/>
      <c r="T203" s="331"/>
      <c r="U203" s="30"/>
      <c r="V203" s="30"/>
      <c r="W203" s="30"/>
      <c r="X203" s="30"/>
      <c r="Y203" s="30"/>
      <c r="Z203" s="1591"/>
      <c r="AA203" s="1591"/>
      <c r="AB203" s="1591"/>
      <c r="AC203" s="1591"/>
      <c r="AD203" s="1591"/>
    </row>
    <row r="204" spans="1:30" ht="21" customHeight="1" thickBot="1">
      <c r="A204" s="3242"/>
      <c r="B204" s="3310"/>
      <c r="C204" s="3253"/>
      <c r="D204" s="3253"/>
      <c r="E204" s="3254"/>
      <c r="F204" s="3257"/>
      <c r="G204" s="3079"/>
      <c r="H204" s="3079"/>
      <c r="I204" s="13" t="s">
        <v>12</v>
      </c>
      <c r="J204" s="47">
        <f>SUM(J199:J203)</f>
        <v>15</v>
      </c>
      <c r="K204" s="47">
        <f t="shared" ref="K204:O204" si="69">SUM(K199:K203)</f>
        <v>15</v>
      </c>
      <c r="L204" s="47">
        <f t="shared" si="69"/>
        <v>0</v>
      </c>
      <c r="M204" s="47">
        <f t="shared" si="69"/>
        <v>0</v>
      </c>
      <c r="N204" s="58">
        <f t="shared" si="69"/>
        <v>7</v>
      </c>
      <c r="O204" s="52">
        <f t="shared" si="69"/>
        <v>7</v>
      </c>
      <c r="P204" s="389"/>
      <c r="Q204" s="382"/>
      <c r="R204" s="122"/>
      <c r="S204" s="229"/>
      <c r="T204" s="331"/>
      <c r="U204" s="30"/>
      <c r="V204" s="30"/>
      <c r="W204" s="30"/>
      <c r="X204" s="30"/>
      <c r="Y204" s="30"/>
      <c r="Z204" s="1591"/>
      <c r="AA204" s="1591"/>
      <c r="AB204" s="1591"/>
      <c r="AC204" s="1591"/>
      <c r="AD204" s="1591"/>
    </row>
    <row r="205" spans="1:30" ht="13.15" customHeight="1">
      <c r="A205" s="3261"/>
      <c r="B205" s="3308"/>
      <c r="C205" s="3247"/>
      <c r="D205" s="3247"/>
      <c r="E205" s="3248"/>
      <c r="F205" s="3255" t="s">
        <v>106</v>
      </c>
      <c r="G205" s="3080" t="s">
        <v>40</v>
      </c>
      <c r="H205" s="3080" t="s">
        <v>193</v>
      </c>
      <c r="I205" s="92" t="s">
        <v>72</v>
      </c>
      <c r="J205" s="132">
        <f>K205+M205</f>
        <v>0</v>
      </c>
      <c r="K205" s="133">
        <v>0</v>
      </c>
      <c r="L205" s="288">
        <v>0</v>
      </c>
      <c r="M205" s="361">
        <v>0</v>
      </c>
      <c r="N205" s="172">
        <v>0</v>
      </c>
      <c r="O205" s="173">
        <v>0</v>
      </c>
      <c r="P205" s="369" t="s">
        <v>75</v>
      </c>
      <c r="Q205" s="2666"/>
      <c r="R205" s="2668"/>
      <c r="S205" s="2671" t="s">
        <v>41</v>
      </c>
      <c r="T205" s="331"/>
      <c r="U205" s="30"/>
      <c r="V205" s="30"/>
      <c r="W205" s="30"/>
      <c r="X205" s="30"/>
      <c r="Y205" s="30"/>
      <c r="Z205" s="1591"/>
      <c r="AA205" s="1591"/>
      <c r="AB205" s="1591"/>
      <c r="AC205" s="1591"/>
      <c r="AD205" s="1591"/>
    </row>
    <row r="206" spans="1:30">
      <c r="A206" s="3262"/>
      <c r="B206" s="3309"/>
      <c r="C206" s="3264"/>
      <c r="D206" s="3264"/>
      <c r="E206" s="3251"/>
      <c r="F206" s="3256"/>
      <c r="G206" s="3088"/>
      <c r="H206" s="3259"/>
      <c r="I206" s="69" t="s">
        <v>63</v>
      </c>
      <c r="J206" s="138">
        <f>K206+M206</f>
        <v>0</v>
      </c>
      <c r="K206" s="139">
        <v>0</v>
      </c>
      <c r="L206" s="129">
        <v>0</v>
      </c>
      <c r="M206" s="362">
        <v>0</v>
      </c>
      <c r="N206" s="174">
        <v>0</v>
      </c>
      <c r="O206" s="175">
        <v>0</v>
      </c>
      <c r="P206" s="388"/>
      <c r="Q206" s="2667"/>
      <c r="R206" s="2669"/>
      <c r="S206" s="2672"/>
      <c r="T206" s="331"/>
      <c r="U206" s="30"/>
      <c r="V206" s="30"/>
      <c r="W206" s="30"/>
      <c r="X206" s="30"/>
      <c r="Y206" s="30"/>
      <c r="Z206" s="1591"/>
      <c r="AA206" s="1591"/>
      <c r="AB206" s="1591"/>
      <c r="AC206" s="1591"/>
      <c r="AD206" s="1591"/>
    </row>
    <row r="207" spans="1:30">
      <c r="A207" s="3262"/>
      <c r="B207" s="3309"/>
      <c r="C207" s="3264"/>
      <c r="D207" s="3264"/>
      <c r="E207" s="3251"/>
      <c r="F207" s="3256"/>
      <c r="G207" s="3258"/>
      <c r="H207" s="3260"/>
      <c r="I207" s="69" t="s">
        <v>36</v>
      </c>
      <c r="J207" s="138">
        <f>K207+M207</f>
        <v>0</v>
      </c>
      <c r="K207" s="139">
        <v>0</v>
      </c>
      <c r="L207" s="129">
        <v>0</v>
      </c>
      <c r="M207" s="362">
        <v>0</v>
      </c>
      <c r="N207" s="177">
        <v>6</v>
      </c>
      <c r="O207" s="175">
        <v>6</v>
      </c>
      <c r="P207" s="388"/>
      <c r="Q207" s="387"/>
      <c r="R207" s="227"/>
      <c r="S207" s="228"/>
      <c r="T207" s="331"/>
      <c r="U207" s="30"/>
      <c r="V207" s="30"/>
      <c r="W207" s="30"/>
      <c r="X207" s="30"/>
      <c r="Y207" s="30"/>
      <c r="Z207" s="1591"/>
      <c r="AA207" s="1591"/>
      <c r="AB207" s="1591"/>
      <c r="AC207" s="1591"/>
      <c r="AD207" s="1591"/>
    </row>
    <row r="208" spans="1:30">
      <c r="A208" s="3262"/>
      <c r="B208" s="3309"/>
      <c r="C208" s="3264"/>
      <c r="D208" s="3264"/>
      <c r="E208" s="3251"/>
      <c r="F208" s="3256"/>
      <c r="G208" s="3258"/>
      <c r="H208" s="3258"/>
      <c r="I208" s="407" t="s">
        <v>222</v>
      </c>
      <c r="J208" s="138">
        <f t="shared" ref="J208:J209" si="70">K208+M208</f>
        <v>6</v>
      </c>
      <c r="K208" s="408">
        <v>6</v>
      </c>
      <c r="L208" s="409">
        <v>0</v>
      </c>
      <c r="M208" s="410">
        <v>0</v>
      </c>
      <c r="N208" s="178">
        <v>0</v>
      </c>
      <c r="O208" s="179">
        <v>0</v>
      </c>
      <c r="P208" s="333"/>
      <c r="Q208" s="387"/>
      <c r="R208" s="227"/>
      <c r="S208" s="228"/>
      <c r="T208" s="331"/>
      <c r="U208" s="30"/>
      <c r="V208" s="30"/>
      <c r="W208" s="30"/>
      <c r="X208" s="30"/>
      <c r="Y208" s="30"/>
      <c r="Z208" s="1591"/>
      <c r="AA208" s="1591"/>
      <c r="AB208" s="1591"/>
      <c r="AC208" s="1591"/>
      <c r="AD208" s="1591"/>
    </row>
    <row r="209" spans="1:30">
      <c r="A209" s="3262"/>
      <c r="B209" s="3309"/>
      <c r="C209" s="3264"/>
      <c r="D209" s="3264"/>
      <c r="E209" s="3251"/>
      <c r="F209" s="3256"/>
      <c r="G209" s="3258"/>
      <c r="H209" s="3258"/>
      <c r="I209" s="407" t="s">
        <v>52</v>
      </c>
      <c r="J209" s="138">
        <f t="shared" si="70"/>
        <v>0</v>
      </c>
      <c r="K209" s="408">
        <v>0</v>
      </c>
      <c r="L209" s="409">
        <v>0</v>
      </c>
      <c r="M209" s="410">
        <v>0</v>
      </c>
      <c r="N209" s="178">
        <v>0</v>
      </c>
      <c r="O209" s="179">
        <v>0</v>
      </c>
      <c r="P209" s="333"/>
      <c r="Q209" s="387"/>
      <c r="R209" s="227"/>
      <c r="S209" s="228"/>
      <c r="T209" s="331"/>
      <c r="U209" s="30"/>
      <c r="V209" s="30"/>
      <c r="W209" s="30"/>
      <c r="X209" s="30"/>
      <c r="Y209" s="30"/>
      <c r="Z209" s="1591"/>
      <c r="AA209" s="1591"/>
      <c r="AB209" s="1591"/>
      <c r="AC209" s="1591"/>
      <c r="AD209" s="1591"/>
    </row>
    <row r="210" spans="1:30" ht="13.5" thickBot="1">
      <c r="A210" s="3263"/>
      <c r="B210" s="3310"/>
      <c r="C210" s="3253"/>
      <c r="D210" s="3253"/>
      <c r="E210" s="3254"/>
      <c r="F210" s="3257"/>
      <c r="G210" s="3079"/>
      <c r="H210" s="3079"/>
      <c r="I210" s="13" t="s">
        <v>12</v>
      </c>
      <c r="J210" s="47">
        <f>SUM(J205:J209)</f>
        <v>6</v>
      </c>
      <c r="K210" s="47">
        <f t="shared" ref="K210:O210" si="71">SUM(K205:K209)</f>
        <v>6</v>
      </c>
      <c r="L210" s="47">
        <f t="shared" si="71"/>
        <v>0</v>
      </c>
      <c r="M210" s="47">
        <f t="shared" si="71"/>
        <v>0</v>
      </c>
      <c r="N210" s="58">
        <f t="shared" si="71"/>
        <v>6</v>
      </c>
      <c r="O210" s="52">
        <f t="shared" si="71"/>
        <v>6</v>
      </c>
      <c r="P210" s="389"/>
      <c r="Q210" s="382"/>
      <c r="R210" s="122"/>
      <c r="S210" s="229"/>
      <c r="T210" s="331"/>
      <c r="U210" s="30"/>
      <c r="V210" s="30"/>
      <c r="W210" s="30"/>
      <c r="X210" s="30"/>
      <c r="Y210" s="30"/>
      <c r="Z210" s="1591"/>
      <c r="AA210" s="1591"/>
      <c r="AB210" s="1591"/>
      <c r="AC210" s="1591"/>
      <c r="AD210" s="1591"/>
    </row>
    <row r="211" spans="1:30" ht="13.15" customHeight="1">
      <c r="A211" s="267"/>
      <c r="B211" s="434"/>
      <c r="C211" s="3247"/>
      <c r="D211" s="3247"/>
      <c r="E211" s="3248"/>
      <c r="F211" s="3255" t="s">
        <v>164</v>
      </c>
      <c r="G211" s="3080" t="s">
        <v>40</v>
      </c>
      <c r="H211" s="3080" t="s">
        <v>199</v>
      </c>
      <c r="I211" s="92" t="s">
        <v>72</v>
      </c>
      <c r="J211" s="132">
        <f>K211+M211</f>
        <v>0</v>
      </c>
      <c r="K211" s="133">
        <v>0</v>
      </c>
      <c r="L211" s="288">
        <v>0</v>
      </c>
      <c r="M211" s="361">
        <v>0</v>
      </c>
      <c r="N211" s="172">
        <v>0</v>
      </c>
      <c r="O211" s="173">
        <v>0</v>
      </c>
      <c r="P211" s="369" t="s">
        <v>75</v>
      </c>
      <c r="Q211" s="2666" t="s">
        <v>41</v>
      </c>
      <c r="R211" s="2668"/>
      <c r="S211" s="2671"/>
      <c r="T211" s="331"/>
      <c r="U211" s="30"/>
      <c r="V211" s="30"/>
      <c r="W211" s="30"/>
      <c r="X211" s="30"/>
      <c r="Y211" s="30"/>
      <c r="Z211" s="1591"/>
      <c r="AA211" s="1591"/>
      <c r="AB211" s="1591"/>
      <c r="AC211" s="1591"/>
      <c r="AD211" s="1591"/>
    </row>
    <row r="212" spans="1:30">
      <c r="A212" s="2644"/>
      <c r="B212" s="2645"/>
      <c r="C212" s="3264"/>
      <c r="D212" s="3264"/>
      <c r="E212" s="3251"/>
      <c r="F212" s="3256"/>
      <c r="G212" s="3088"/>
      <c r="H212" s="3259"/>
      <c r="I212" s="69" t="s">
        <v>63</v>
      </c>
      <c r="J212" s="138">
        <f>K212+M212</f>
        <v>57.5</v>
      </c>
      <c r="K212" s="139">
        <v>57.5</v>
      </c>
      <c r="L212" s="129">
        <v>0</v>
      </c>
      <c r="M212" s="362">
        <v>0</v>
      </c>
      <c r="N212" s="174">
        <v>0</v>
      </c>
      <c r="O212" s="175">
        <v>0</v>
      </c>
      <c r="P212" s="388"/>
      <c r="Q212" s="2667"/>
      <c r="R212" s="2669"/>
      <c r="S212" s="2672"/>
      <c r="T212" s="331"/>
      <c r="U212" s="30"/>
      <c r="V212" s="30"/>
      <c r="W212" s="30"/>
      <c r="X212" s="30"/>
      <c r="Y212" s="30"/>
      <c r="Z212" s="1591"/>
      <c r="AA212" s="1591"/>
      <c r="AB212" s="1591"/>
      <c r="AC212" s="1591"/>
      <c r="AD212" s="1591"/>
    </row>
    <row r="213" spans="1:30">
      <c r="A213" s="2644"/>
      <c r="B213" s="2645"/>
      <c r="C213" s="3264"/>
      <c r="D213" s="3264"/>
      <c r="E213" s="3251"/>
      <c r="F213" s="3256"/>
      <c r="G213" s="3258"/>
      <c r="H213" s="3260"/>
      <c r="I213" s="69" t="s">
        <v>36</v>
      </c>
      <c r="J213" s="138">
        <f>K213+M213</f>
        <v>0</v>
      </c>
      <c r="K213" s="139">
        <v>0</v>
      </c>
      <c r="L213" s="129">
        <v>0</v>
      </c>
      <c r="M213" s="362">
        <v>0</v>
      </c>
      <c r="N213" s="177">
        <v>0</v>
      </c>
      <c r="O213" s="175">
        <v>0</v>
      </c>
      <c r="P213" s="388"/>
      <c r="Q213" s="387"/>
      <c r="R213" s="227"/>
      <c r="S213" s="228"/>
      <c r="T213" s="331"/>
      <c r="U213" s="30"/>
      <c r="V213" s="30"/>
      <c r="W213" s="30"/>
      <c r="X213" s="30"/>
      <c r="Y213" s="30"/>
      <c r="Z213" s="1591"/>
      <c r="AA213" s="1591"/>
      <c r="AB213" s="1591"/>
      <c r="AC213" s="1591"/>
      <c r="AD213" s="1591"/>
    </row>
    <row r="214" spans="1:30">
      <c r="A214" s="2644"/>
      <c r="B214" s="2645"/>
      <c r="C214" s="3264"/>
      <c r="D214" s="3264"/>
      <c r="E214" s="3251"/>
      <c r="F214" s="3256"/>
      <c r="G214" s="3258"/>
      <c r="H214" s="3258"/>
      <c r="I214" s="407" t="s">
        <v>222</v>
      </c>
      <c r="J214" s="138">
        <f t="shared" ref="J214:J215" si="72">K214+M214</f>
        <v>0</v>
      </c>
      <c r="K214" s="408">
        <v>0</v>
      </c>
      <c r="L214" s="409">
        <v>0</v>
      </c>
      <c r="M214" s="410">
        <v>0</v>
      </c>
      <c r="N214" s="178">
        <v>0</v>
      </c>
      <c r="O214" s="179">
        <v>0</v>
      </c>
      <c r="P214" s="333"/>
      <c r="Q214" s="387"/>
      <c r="R214" s="227"/>
      <c r="S214" s="228"/>
      <c r="T214" s="331"/>
      <c r="U214" s="30"/>
      <c r="V214" s="30"/>
      <c r="W214" s="30"/>
      <c r="X214" s="30"/>
      <c r="Y214" s="30"/>
      <c r="Z214" s="1591"/>
      <c r="AA214" s="1591"/>
      <c r="AB214" s="1591"/>
      <c r="AC214" s="1591"/>
      <c r="AD214" s="1591"/>
    </row>
    <row r="215" spans="1:30">
      <c r="A215" s="2644"/>
      <c r="B215" s="2645"/>
      <c r="C215" s="3264"/>
      <c r="D215" s="3264"/>
      <c r="E215" s="3251"/>
      <c r="F215" s="3256"/>
      <c r="G215" s="3258"/>
      <c r="H215" s="3258"/>
      <c r="I215" s="407" t="s">
        <v>52</v>
      </c>
      <c r="J215" s="138">
        <f t="shared" si="72"/>
        <v>0</v>
      </c>
      <c r="K215" s="408">
        <v>0</v>
      </c>
      <c r="L215" s="409">
        <v>0</v>
      </c>
      <c r="M215" s="410">
        <v>0</v>
      </c>
      <c r="N215" s="178">
        <v>0</v>
      </c>
      <c r="O215" s="179">
        <v>0</v>
      </c>
      <c r="P215" s="333"/>
      <c r="Q215" s="387"/>
      <c r="R215" s="227"/>
      <c r="S215" s="228"/>
      <c r="T215" s="331"/>
      <c r="U215" s="30"/>
      <c r="V215" s="30"/>
      <c r="W215" s="30"/>
      <c r="X215" s="30"/>
      <c r="Y215" s="30"/>
      <c r="Z215" s="1591"/>
      <c r="AA215" s="1591"/>
      <c r="AB215" s="1591"/>
      <c r="AC215" s="1591"/>
      <c r="AD215" s="1591"/>
    </row>
    <row r="216" spans="1:30" ht="21" customHeight="1" thickBot="1">
      <c r="A216" s="268"/>
      <c r="B216" s="435"/>
      <c r="C216" s="3253"/>
      <c r="D216" s="3253"/>
      <c r="E216" s="3254"/>
      <c r="F216" s="3257"/>
      <c r="G216" s="3079"/>
      <c r="H216" s="3079"/>
      <c r="I216" s="13" t="s">
        <v>12</v>
      </c>
      <c r="J216" s="47">
        <f>SUM(J211:J215)</f>
        <v>57.5</v>
      </c>
      <c r="K216" s="47">
        <f t="shared" ref="K216:O216" si="73">SUM(K211:K215)</f>
        <v>57.5</v>
      </c>
      <c r="L216" s="47">
        <f t="shared" si="73"/>
        <v>0</v>
      </c>
      <c r="M216" s="47">
        <f t="shared" si="73"/>
        <v>0</v>
      </c>
      <c r="N216" s="58">
        <f t="shared" si="73"/>
        <v>0</v>
      </c>
      <c r="O216" s="52">
        <f t="shared" si="73"/>
        <v>0</v>
      </c>
      <c r="P216" s="389"/>
      <c r="Q216" s="382"/>
      <c r="R216" s="122"/>
      <c r="S216" s="229"/>
      <c r="T216" s="331"/>
      <c r="U216" s="30"/>
      <c r="V216" s="30"/>
      <c r="W216" s="30"/>
      <c r="X216" s="30"/>
      <c r="Y216" s="30"/>
      <c r="Z216" s="1591"/>
      <c r="AA216" s="1591"/>
      <c r="AB216" s="1591"/>
      <c r="AC216" s="1591"/>
      <c r="AD216" s="1591"/>
    </row>
    <row r="217" spans="1:30" ht="13.15" customHeight="1">
      <c r="A217" s="3319"/>
      <c r="B217" s="3308"/>
      <c r="C217" s="3247"/>
      <c r="D217" s="3247"/>
      <c r="E217" s="3248"/>
      <c r="F217" s="3255" t="s">
        <v>107</v>
      </c>
      <c r="G217" s="3080" t="s">
        <v>40</v>
      </c>
      <c r="H217" s="3080" t="s">
        <v>200</v>
      </c>
      <c r="I217" s="92" t="s">
        <v>72</v>
      </c>
      <c r="J217" s="132">
        <f>K217+M217</f>
        <v>0</v>
      </c>
      <c r="K217" s="133">
        <v>0</v>
      </c>
      <c r="L217" s="288">
        <v>0</v>
      </c>
      <c r="M217" s="361">
        <v>0</v>
      </c>
      <c r="N217" s="172">
        <v>0</v>
      </c>
      <c r="O217" s="173">
        <v>0</v>
      </c>
      <c r="P217" s="388" t="s">
        <v>75</v>
      </c>
      <c r="Q217" s="2666" t="s">
        <v>41</v>
      </c>
      <c r="R217" s="2668"/>
      <c r="S217" s="2671"/>
      <c r="T217" s="331"/>
      <c r="U217" s="30"/>
      <c r="V217" s="30"/>
      <c r="W217" s="30"/>
      <c r="X217" s="30"/>
      <c r="Y217" s="30"/>
      <c r="Z217" s="1591"/>
      <c r="AA217" s="1591"/>
      <c r="AB217" s="1591"/>
      <c r="AC217" s="1591"/>
      <c r="AD217" s="1591"/>
    </row>
    <row r="218" spans="1:30">
      <c r="A218" s="3316"/>
      <c r="B218" s="3309"/>
      <c r="C218" s="3264"/>
      <c r="D218" s="3264"/>
      <c r="E218" s="3251"/>
      <c r="F218" s="3256"/>
      <c r="G218" s="3088"/>
      <c r="H218" s="3259"/>
      <c r="I218" s="69" t="s">
        <v>63</v>
      </c>
      <c r="J218" s="138">
        <f>K218+M218</f>
        <v>409.40000000000003</v>
      </c>
      <c r="K218" s="482">
        <v>409.1</v>
      </c>
      <c r="L218" s="129">
        <v>11.8</v>
      </c>
      <c r="M218" s="2850">
        <v>0.3</v>
      </c>
      <c r="N218" s="174">
        <v>0</v>
      </c>
      <c r="O218" s="175">
        <v>0</v>
      </c>
      <c r="P218" s="388"/>
      <c r="Q218" s="2667"/>
      <c r="R218" s="2669"/>
      <c r="S218" s="2672"/>
      <c r="T218" s="2830"/>
      <c r="U218" s="2824"/>
      <c r="V218" s="2824"/>
      <c r="W218" s="2824"/>
      <c r="X218" s="2824"/>
      <c r="Y218" s="2824"/>
      <c r="Z218" s="1591"/>
      <c r="AA218" s="1591"/>
      <c r="AB218" s="1591"/>
      <c r="AC218" s="1591"/>
      <c r="AD218" s="1591"/>
    </row>
    <row r="219" spans="1:30">
      <c r="A219" s="3316"/>
      <c r="B219" s="3309"/>
      <c r="C219" s="3264"/>
      <c r="D219" s="3264"/>
      <c r="E219" s="3251"/>
      <c r="F219" s="3256"/>
      <c r="G219" s="3258"/>
      <c r="H219" s="3260"/>
      <c r="I219" s="69" t="s">
        <v>36</v>
      </c>
      <c r="J219" s="138">
        <f>K219+M219</f>
        <v>0</v>
      </c>
      <c r="K219" s="139">
        <v>0</v>
      </c>
      <c r="L219" s="129">
        <v>0</v>
      </c>
      <c r="M219" s="362">
        <v>0</v>
      </c>
      <c r="N219" s="177">
        <v>0</v>
      </c>
      <c r="O219" s="175">
        <v>0</v>
      </c>
      <c r="P219" s="388"/>
      <c r="Q219" s="387"/>
      <c r="R219" s="227"/>
      <c r="S219" s="228"/>
      <c r="T219" s="1828"/>
      <c r="U219" s="30"/>
      <c r="V219" s="30"/>
      <c r="W219" s="30"/>
      <c r="X219" s="30"/>
      <c r="Y219" s="30"/>
      <c r="Z219" s="1591"/>
      <c r="AA219" s="1591"/>
      <c r="AB219" s="1591"/>
      <c r="AC219" s="1591"/>
      <c r="AD219" s="1591"/>
    </row>
    <row r="220" spans="1:30">
      <c r="A220" s="3316"/>
      <c r="B220" s="3309"/>
      <c r="C220" s="3264"/>
      <c r="D220" s="3264"/>
      <c r="E220" s="3251"/>
      <c r="F220" s="3256"/>
      <c r="G220" s="3258"/>
      <c r="H220" s="3258"/>
      <c r="I220" s="407" t="s">
        <v>222</v>
      </c>
      <c r="J220" s="138">
        <f t="shared" ref="J220:J221" si="74">K220+M220</f>
        <v>0</v>
      </c>
      <c r="K220" s="408">
        <v>0</v>
      </c>
      <c r="L220" s="409">
        <v>0</v>
      </c>
      <c r="M220" s="410">
        <v>0</v>
      </c>
      <c r="N220" s="178">
        <v>0</v>
      </c>
      <c r="O220" s="179">
        <v>0</v>
      </c>
      <c r="P220" s="333"/>
      <c r="Q220" s="387"/>
      <c r="R220" s="227"/>
      <c r="S220" s="228"/>
      <c r="T220" s="331"/>
      <c r="U220" s="30"/>
      <c r="V220" s="30"/>
      <c r="W220" s="30"/>
      <c r="X220" s="30"/>
      <c r="Y220" s="30"/>
      <c r="Z220" s="1591"/>
      <c r="AA220" s="1591"/>
      <c r="AB220" s="1591"/>
      <c r="AC220" s="1591"/>
      <c r="AD220" s="1591"/>
    </row>
    <row r="221" spans="1:30">
      <c r="A221" s="3316"/>
      <c r="B221" s="3309"/>
      <c r="C221" s="3264"/>
      <c r="D221" s="3264"/>
      <c r="E221" s="3251"/>
      <c r="F221" s="3256"/>
      <c r="G221" s="3258"/>
      <c r="H221" s="3258"/>
      <c r="I221" s="407" t="s">
        <v>52</v>
      </c>
      <c r="J221" s="138">
        <f t="shared" si="74"/>
        <v>0</v>
      </c>
      <c r="K221" s="408">
        <v>0</v>
      </c>
      <c r="L221" s="409">
        <v>0</v>
      </c>
      <c r="M221" s="410">
        <v>0</v>
      </c>
      <c r="N221" s="178">
        <v>0</v>
      </c>
      <c r="O221" s="179">
        <v>0</v>
      </c>
      <c r="P221" s="333"/>
      <c r="Q221" s="387"/>
      <c r="R221" s="227"/>
      <c r="S221" s="228"/>
      <c r="T221" s="331"/>
      <c r="U221" s="30"/>
      <c r="V221" s="30"/>
      <c r="W221" s="30"/>
      <c r="X221" s="30"/>
      <c r="Y221" s="30"/>
      <c r="Z221" s="1591"/>
      <c r="AA221" s="1591"/>
      <c r="AB221" s="1591"/>
      <c r="AC221" s="1591"/>
      <c r="AD221" s="1591"/>
    </row>
    <row r="222" spans="1:30" ht="24" customHeight="1" thickBot="1">
      <c r="A222" s="3317"/>
      <c r="B222" s="3310"/>
      <c r="C222" s="3253"/>
      <c r="D222" s="3253"/>
      <c r="E222" s="3254"/>
      <c r="F222" s="3257"/>
      <c r="G222" s="3079"/>
      <c r="H222" s="3079"/>
      <c r="I222" s="13" t="s">
        <v>12</v>
      </c>
      <c r="J222" s="47">
        <f>SUM(J217:J221)</f>
        <v>409.40000000000003</v>
      </c>
      <c r="K222" s="47">
        <f t="shared" ref="K222:O222" si="75">SUM(K217:K221)</f>
        <v>409.1</v>
      </c>
      <c r="L222" s="47">
        <f t="shared" si="75"/>
        <v>11.8</v>
      </c>
      <c r="M222" s="47">
        <f t="shared" si="75"/>
        <v>0.3</v>
      </c>
      <c r="N222" s="58">
        <f t="shared" si="75"/>
        <v>0</v>
      </c>
      <c r="O222" s="52">
        <f t="shared" si="75"/>
        <v>0</v>
      </c>
      <c r="P222" s="389"/>
      <c r="Q222" s="382"/>
      <c r="R222" s="122"/>
      <c r="S222" s="229"/>
      <c r="T222" s="331"/>
      <c r="U222" s="30"/>
      <c r="V222" s="30"/>
      <c r="W222" s="30"/>
      <c r="X222" s="30"/>
      <c r="Y222" s="30"/>
      <c r="Z222" s="1591"/>
      <c r="AA222" s="1591"/>
      <c r="AB222" s="1591"/>
      <c r="AC222" s="1591"/>
      <c r="AD222" s="1591"/>
    </row>
    <row r="223" spans="1:30" ht="13.15" customHeight="1">
      <c r="A223" s="267"/>
      <c r="B223" s="434"/>
      <c r="C223" s="3247"/>
      <c r="D223" s="3247"/>
      <c r="E223" s="3248"/>
      <c r="F223" s="3312" t="s">
        <v>157</v>
      </c>
      <c r="G223" s="3080" t="s">
        <v>40</v>
      </c>
      <c r="H223" s="3080" t="s">
        <v>201</v>
      </c>
      <c r="I223" s="92" t="s">
        <v>72</v>
      </c>
      <c r="J223" s="132">
        <f>K223+M223</f>
        <v>0</v>
      </c>
      <c r="K223" s="133">
        <v>0</v>
      </c>
      <c r="L223" s="288">
        <v>0</v>
      </c>
      <c r="M223" s="361">
        <v>0</v>
      </c>
      <c r="N223" s="172">
        <v>0</v>
      </c>
      <c r="O223" s="173">
        <v>0</v>
      </c>
      <c r="P223" s="388" t="s">
        <v>75</v>
      </c>
      <c r="Q223" s="2666" t="s">
        <v>41</v>
      </c>
      <c r="R223" s="2668"/>
      <c r="S223" s="2671"/>
      <c r="T223" s="331"/>
      <c r="U223" s="30"/>
      <c r="V223" s="30"/>
      <c r="W223" s="30"/>
      <c r="X223" s="30"/>
      <c r="Y223" s="30"/>
      <c r="Z223" s="1591"/>
      <c r="AA223" s="1591"/>
      <c r="AB223" s="1591"/>
      <c r="AC223" s="1591"/>
      <c r="AD223" s="1591"/>
    </row>
    <row r="224" spans="1:30">
      <c r="A224" s="2644"/>
      <c r="B224" s="2645"/>
      <c r="C224" s="3264"/>
      <c r="D224" s="3264"/>
      <c r="E224" s="3251"/>
      <c r="F224" s="3313"/>
      <c r="G224" s="3088"/>
      <c r="H224" s="3259"/>
      <c r="I224" s="69" t="s">
        <v>63</v>
      </c>
      <c r="J224" s="138">
        <f>K224+M224</f>
        <v>36.1</v>
      </c>
      <c r="K224" s="139">
        <v>0.7</v>
      </c>
      <c r="L224" s="129">
        <v>0.6</v>
      </c>
      <c r="M224" s="362">
        <v>35.4</v>
      </c>
      <c r="N224" s="174">
        <v>0</v>
      </c>
      <c r="O224" s="175">
        <v>0</v>
      </c>
      <c r="P224" s="388"/>
      <c r="Q224" s="2667"/>
      <c r="R224" s="2669"/>
      <c r="S224" s="2672"/>
      <c r="T224" s="331"/>
      <c r="U224" s="30"/>
      <c r="V224" s="30"/>
      <c r="W224" s="30"/>
      <c r="X224" s="30"/>
      <c r="Y224" s="30"/>
      <c r="Z224" s="1591"/>
      <c r="AA224" s="1591"/>
      <c r="AB224" s="1591"/>
      <c r="AC224" s="1591"/>
      <c r="AD224" s="1591"/>
    </row>
    <row r="225" spans="1:30">
      <c r="A225" s="2644"/>
      <c r="B225" s="2645"/>
      <c r="C225" s="3264"/>
      <c r="D225" s="3264"/>
      <c r="E225" s="3251"/>
      <c r="F225" s="3313"/>
      <c r="G225" s="3258"/>
      <c r="H225" s="3260"/>
      <c r="I225" s="69" t="s">
        <v>36</v>
      </c>
      <c r="J225" s="138">
        <f>K225+M225</f>
        <v>0.3</v>
      </c>
      <c r="K225" s="482">
        <v>0.3</v>
      </c>
      <c r="L225" s="483">
        <v>0</v>
      </c>
      <c r="M225" s="362">
        <v>0</v>
      </c>
      <c r="N225" s="177">
        <v>0</v>
      </c>
      <c r="O225" s="175">
        <v>0</v>
      </c>
      <c r="P225" s="388"/>
      <c r="Q225" s="387"/>
      <c r="R225" s="227"/>
      <c r="S225" s="228"/>
      <c r="T225" s="331"/>
      <c r="U225" s="30"/>
      <c r="V225" s="30"/>
      <c r="W225" s="30"/>
      <c r="X225" s="30"/>
      <c r="Y225" s="30"/>
      <c r="Z225" s="1827"/>
      <c r="AA225" s="1827"/>
      <c r="AB225" s="1827"/>
      <c r="AC225" s="1591"/>
      <c r="AD225" s="1591"/>
    </row>
    <row r="226" spans="1:30">
      <c r="A226" s="2644"/>
      <c r="B226" s="2645"/>
      <c r="C226" s="3264"/>
      <c r="D226" s="3264"/>
      <c r="E226" s="3251"/>
      <c r="F226" s="3313"/>
      <c r="G226" s="3258"/>
      <c r="H226" s="3258"/>
      <c r="I226" s="407" t="s">
        <v>222</v>
      </c>
      <c r="J226" s="138">
        <f t="shared" ref="J226:J227" si="76">K226+M226</f>
        <v>6.3</v>
      </c>
      <c r="K226" s="408">
        <v>0</v>
      </c>
      <c r="L226" s="409">
        <v>0</v>
      </c>
      <c r="M226" s="410">
        <v>6.3</v>
      </c>
      <c r="N226" s="178">
        <v>0</v>
      </c>
      <c r="O226" s="179">
        <v>0</v>
      </c>
      <c r="P226" s="333"/>
      <c r="Q226" s="387"/>
      <c r="R226" s="227"/>
      <c r="S226" s="228"/>
      <c r="T226" s="331"/>
      <c r="U226" s="30"/>
      <c r="V226" s="30"/>
      <c r="W226" s="30"/>
      <c r="X226" s="30"/>
      <c r="Y226" s="30"/>
      <c r="Z226" s="1827"/>
      <c r="AA226" s="1591"/>
      <c r="AB226" s="1591"/>
      <c r="AC226" s="1591"/>
      <c r="AD226" s="1591"/>
    </row>
    <row r="227" spans="1:30">
      <c r="A227" s="2644"/>
      <c r="B227" s="2645"/>
      <c r="C227" s="3264"/>
      <c r="D227" s="3264"/>
      <c r="E227" s="3251"/>
      <c r="F227" s="3313"/>
      <c r="G227" s="3258"/>
      <c r="H227" s="3258"/>
      <c r="I227" s="407" t="s">
        <v>52</v>
      </c>
      <c r="J227" s="138">
        <f t="shared" si="76"/>
        <v>0</v>
      </c>
      <c r="K227" s="408">
        <v>0</v>
      </c>
      <c r="L227" s="409">
        <v>0</v>
      </c>
      <c r="M227" s="410">
        <v>0</v>
      </c>
      <c r="N227" s="178">
        <v>0</v>
      </c>
      <c r="O227" s="179">
        <v>0</v>
      </c>
      <c r="P227" s="333"/>
      <c r="Q227" s="387"/>
      <c r="R227" s="227"/>
      <c r="S227" s="228"/>
      <c r="T227" s="331"/>
      <c r="U227" s="30"/>
      <c r="V227" s="30"/>
      <c r="W227" s="30"/>
      <c r="X227" s="30"/>
      <c r="Y227" s="30"/>
      <c r="Z227" s="1591"/>
      <c r="AA227" s="1591"/>
      <c r="AB227" s="1591"/>
      <c r="AC227" s="1591"/>
      <c r="AD227" s="1591"/>
    </row>
    <row r="228" spans="1:30" ht="19.899999999999999" customHeight="1" thickBot="1">
      <c r="A228" s="268"/>
      <c r="B228" s="435"/>
      <c r="C228" s="3253"/>
      <c r="D228" s="3253"/>
      <c r="E228" s="3254"/>
      <c r="F228" s="3314"/>
      <c r="G228" s="3079"/>
      <c r="H228" s="3079"/>
      <c r="I228" s="13" t="s">
        <v>12</v>
      </c>
      <c r="J228" s="47">
        <f>SUM(J223:J227)</f>
        <v>42.699999999999996</v>
      </c>
      <c r="K228" s="47">
        <f t="shared" ref="K228:O228" si="77">SUM(K223:K227)</f>
        <v>1</v>
      </c>
      <c r="L228" s="47">
        <f t="shared" si="77"/>
        <v>0.6</v>
      </c>
      <c r="M228" s="47">
        <f t="shared" si="77"/>
        <v>41.699999999999996</v>
      </c>
      <c r="N228" s="58">
        <f t="shared" si="77"/>
        <v>0</v>
      </c>
      <c r="O228" s="52">
        <f t="shared" si="77"/>
        <v>0</v>
      </c>
      <c r="P228" s="389"/>
      <c r="Q228" s="382"/>
      <c r="R228" s="122"/>
      <c r="S228" s="229"/>
      <c r="T228" s="331"/>
      <c r="U228" s="30"/>
      <c r="V228" s="30"/>
      <c r="W228" s="30"/>
      <c r="X228" s="30"/>
      <c r="Y228" s="30"/>
      <c r="Z228" s="1591"/>
      <c r="AA228" s="1591"/>
      <c r="AB228" s="1591"/>
      <c r="AC228" s="1591"/>
      <c r="AD228" s="1591"/>
    </row>
    <row r="229" spans="1:30" ht="13.15" customHeight="1">
      <c r="A229" s="3315"/>
      <c r="B229" s="3318"/>
      <c r="C229" s="3246"/>
      <c r="D229" s="3247"/>
      <c r="E229" s="3248"/>
      <c r="F229" s="3255" t="s">
        <v>170</v>
      </c>
      <c r="G229" s="3080" t="s">
        <v>202</v>
      </c>
      <c r="H229" s="3080" t="s">
        <v>203</v>
      </c>
      <c r="I229" s="92" t="s">
        <v>72</v>
      </c>
      <c r="J229" s="132">
        <f>K229+M229</f>
        <v>0</v>
      </c>
      <c r="K229" s="133">
        <v>0</v>
      </c>
      <c r="L229" s="380">
        <v>0</v>
      </c>
      <c r="M229" s="361">
        <v>0</v>
      </c>
      <c r="N229" s="172">
        <v>0</v>
      </c>
      <c r="O229" s="173">
        <v>0</v>
      </c>
      <c r="P229" s="388" t="s">
        <v>75</v>
      </c>
      <c r="Q229" s="2666"/>
      <c r="R229" s="2668" t="s">
        <v>41</v>
      </c>
      <c r="S229" s="2671"/>
      <c r="T229" s="331"/>
      <c r="U229" s="30"/>
      <c r="V229" s="30"/>
      <c r="W229" s="30"/>
      <c r="X229" s="30"/>
      <c r="Y229" s="30"/>
      <c r="Z229" s="1591"/>
      <c r="AA229" s="1591"/>
      <c r="AB229" s="1591"/>
      <c r="AC229" s="1591"/>
      <c r="AD229" s="1591"/>
    </row>
    <row r="230" spans="1:30">
      <c r="A230" s="3316"/>
      <c r="B230" s="3244"/>
      <c r="C230" s="3249"/>
      <c r="D230" s="3264"/>
      <c r="E230" s="3251"/>
      <c r="F230" s="3256"/>
      <c r="G230" s="3088"/>
      <c r="H230" s="3259"/>
      <c r="I230" s="69" t="s">
        <v>63</v>
      </c>
      <c r="J230" s="138">
        <f>K230+M230</f>
        <v>20.3</v>
      </c>
      <c r="K230" s="139">
        <v>20.3</v>
      </c>
      <c r="L230" s="129">
        <v>6</v>
      </c>
      <c r="M230" s="362">
        <v>0</v>
      </c>
      <c r="N230" s="174">
        <v>7.94</v>
      </c>
      <c r="O230" s="175">
        <v>0</v>
      </c>
      <c r="P230" s="388"/>
      <c r="Q230" s="2667"/>
      <c r="R230" s="2669"/>
      <c r="S230" s="2672"/>
      <c r="T230" s="331"/>
      <c r="U230" s="30"/>
      <c r="V230" s="30"/>
      <c r="W230" s="30"/>
      <c r="X230" s="30"/>
      <c r="Y230" s="30"/>
      <c r="Z230" s="1827"/>
      <c r="AA230" s="1591"/>
      <c r="AB230" s="1591"/>
      <c r="AC230" s="1591"/>
      <c r="AD230" s="1591"/>
    </row>
    <row r="231" spans="1:30">
      <c r="A231" s="3316"/>
      <c r="B231" s="3244"/>
      <c r="C231" s="3249"/>
      <c r="D231" s="3264"/>
      <c r="E231" s="3251"/>
      <c r="F231" s="3256"/>
      <c r="G231" s="3258"/>
      <c r="H231" s="3260"/>
      <c r="I231" s="69" t="s">
        <v>36</v>
      </c>
      <c r="J231" s="138">
        <f>K231+M231</f>
        <v>0</v>
      </c>
      <c r="K231" s="139">
        <v>0</v>
      </c>
      <c r="L231" s="129">
        <v>0</v>
      </c>
      <c r="M231" s="362">
        <v>0</v>
      </c>
      <c r="N231" s="177">
        <v>0.64</v>
      </c>
      <c r="O231" s="175">
        <v>0</v>
      </c>
      <c r="P231" s="388"/>
      <c r="Q231" s="387"/>
      <c r="R231" s="227"/>
      <c r="S231" s="228"/>
      <c r="T231" s="331"/>
      <c r="U231" s="30"/>
      <c r="V231" s="30"/>
      <c r="W231" s="30"/>
      <c r="X231" s="30"/>
      <c r="Y231" s="30"/>
      <c r="Z231" s="1827"/>
      <c r="AA231" s="1591"/>
      <c r="AB231" s="1591"/>
      <c r="AC231" s="1591"/>
      <c r="AD231" s="1591"/>
    </row>
    <row r="232" spans="1:30">
      <c r="A232" s="3316"/>
      <c r="B232" s="3244"/>
      <c r="C232" s="3249"/>
      <c r="D232" s="3264"/>
      <c r="E232" s="3251"/>
      <c r="F232" s="3256"/>
      <c r="G232" s="3258"/>
      <c r="H232" s="3258"/>
      <c r="I232" s="407" t="s">
        <v>222</v>
      </c>
      <c r="J232" s="481">
        <f t="shared" ref="J232:J233" si="78">K232+M232</f>
        <v>4.7</v>
      </c>
      <c r="K232" s="2848">
        <v>4.7</v>
      </c>
      <c r="L232" s="409">
        <v>0</v>
      </c>
      <c r="M232" s="410">
        <v>0</v>
      </c>
      <c r="N232" s="178">
        <v>0</v>
      </c>
      <c r="O232" s="179">
        <v>0</v>
      </c>
      <c r="P232" s="333"/>
      <c r="Q232" s="387"/>
      <c r="R232" s="227"/>
      <c r="S232" s="228"/>
      <c r="T232" s="331"/>
      <c r="U232" s="30"/>
      <c r="V232" s="30"/>
      <c r="W232" s="30"/>
      <c r="X232" s="30"/>
      <c r="Y232" s="30"/>
      <c r="Z232" s="1591"/>
      <c r="AA232" s="1591"/>
      <c r="AB232" s="1591"/>
      <c r="AC232" s="1591"/>
      <c r="AD232" s="1591"/>
    </row>
    <row r="233" spans="1:30">
      <c r="A233" s="3316"/>
      <c r="B233" s="3244"/>
      <c r="C233" s="3249"/>
      <c r="D233" s="3264"/>
      <c r="E233" s="3251"/>
      <c r="F233" s="3256"/>
      <c r="G233" s="3258"/>
      <c r="H233" s="3258"/>
      <c r="I233" s="407" t="s">
        <v>52</v>
      </c>
      <c r="J233" s="138">
        <f t="shared" si="78"/>
        <v>0</v>
      </c>
      <c r="K233" s="408">
        <v>0</v>
      </c>
      <c r="L233" s="409">
        <v>0</v>
      </c>
      <c r="M233" s="410">
        <v>0</v>
      </c>
      <c r="N233" s="178">
        <v>0</v>
      </c>
      <c r="O233" s="179">
        <v>0</v>
      </c>
      <c r="P233" s="333"/>
      <c r="Q233" s="387"/>
      <c r="R233" s="227"/>
      <c r="S233" s="228"/>
      <c r="T233" s="331"/>
      <c r="U233" s="30"/>
      <c r="V233" s="30"/>
      <c r="W233" s="30"/>
      <c r="X233" s="30"/>
      <c r="Y233" s="30"/>
      <c r="Z233" s="1591"/>
      <c r="AA233" s="1591"/>
      <c r="AB233" s="1591"/>
      <c r="AC233" s="1591"/>
      <c r="AD233" s="1591"/>
    </row>
    <row r="234" spans="1:30" ht="23.45" customHeight="1" thickBot="1">
      <c r="A234" s="3317"/>
      <c r="B234" s="3245"/>
      <c r="C234" s="3252"/>
      <c r="D234" s="3253"/>
      <c r="E234" s="3254"/>
      <c r="F234" s="3257"/>
      <c r="G234" s="3079"/>
      <c r="H234" s="3079"/>
      <c r="I234" s="13" t="s">
        <v>12</v>
      </c>
      <c r="J234" s="47">
        <f>SUM(J229:J233)</f>
        <v>25</v>
      </c>
      <c r="K234" s="47">
        <f t="shared" ref="K234:O234" si="79">SUM(K229:K233)</f>
        <v>25</v>
      </c>
      <c r="L234" s="47">
        <f t="shared" si="79"/>
        <v>6</v>
      </c>
      <c r="M234" s="47">
        <f t="shared" si="79"/>
        <v>0</v>
      </c>
      <c r="N234" s="58">
        <f t="shared" si="79"/>
        <v>8.58</v>
      </c>
      <c r="O234" s="52">
        <f t="shared" si="79"/>
        <v>0</v>
      </c>
      <c r="P234" s="389"/>
      <c r="Q234" s="382"/>
      <c r="R234" s="122"/>
      <c r="S234" s="229"/>
      <c r="T234" s="331"/>
      <c r="U234" s="30"/>
      <c r="V234" s="30"/>
      <c r="W234" s="30"/>
      <c r="X234" s="30"/>
      <c r="Y234" s="30"/>
      <c r="Z234" s="1591"/>
      <c r="AA234" s="1591"/>
      <c r="AB234" s="1591"/>
      <c r="AC234" s="1591"/>
      <c r="AD234" s="1591"/>
    </row>
    <row r="235" spans="1:30" ht="13.15" customHeight="1">
      <c r="A235" s="3261"/>
      <c r="B235" s="3308"/>
      <c r="C235" s="3247"/>
      <c r="D235" s="3247"/>
      <c r="E235" s="3248"/>
      <c r="F235" s="3311" t="s">
        <v>435</v>
      </c>
      <c r="G235" s="3080" t="s">
        <v>40</v>
      </c>
      <c r="H235" s="3080" t="s">
        <v>432</v>
      </c>
      <c r="I235" s="92" t="s">
        <v>72</v>
      </c>
      <c r="J235" s="132">
        <f>K235+M235</f>
        <v>0</v>
      </c>
      <c r="K235" s="133">
        <v>0</v>
      </c>
      <c r="L235" s="380">
        <v>0</v>
      </c>
      <c r="M235" s="361">
        <v>0</v>
      </c>
      <c r="N235" s="172">
        <v>0</v>
      </c>
      <c r="O235" s="173">
        <v>0</v>
      </c>
      <c r="P235" s="388" t="s">
        <v>75</v>
      </c>
      <c r="Q235" s="2666"/>
      <c r="R235" s="2668" t="s">
        <v>41</v>
      </c>
      <c r="S235" s="2671"/>
      <c r="T235" s="331"/>
      <c r="U235" s="30"/>
      <c r="V235" s="30"/>
      <c r="W235" s="30"/>
      <c r="X235" s="30"/>
      <c r="Y235" s="30"/>
      <c r="Z235" s="1591"/>
      <c r="AA235" s="1591"/>
      <c r="AB235" s="1591"/>
      <c r="AC235" s="1591"/>
      <c r="AD235" s="1591"/>
    </row>
    <row r="236" spans="1:30">
      <c r="A236" s="3262"/>
      <c r="B236" s="3309"/>
      <c r="C236" s="3264"/>
      <c r="D236" s="3264"/>
      <c r="E236" s="3251"/>
      <c r="F236" s="3256"/>
      <c r="G236" s="3088"/>
      <c r="H236" s="3259"/>
      <c r="I236" s="69" t="s">
        <v>63</v>
      </c>
      <c r="J236" s="138">
        <f>K236+M236</f>
        <v>6.3</v>
      </c>
      <c r="K236" s="139">
        <v>6.3</v>
      </c>
      <c r="L236" s="129">
        <v>1.2</v>
      </c>
      <c r="M236" s="362">
        <v>0</v>
      </c>
      <c r="N236" s="174">
        <v>32</v>
      </c>
      <c r="O236" s="175">
        <v>0</v>
      </c>
      <c r="P236" s="388"/>
      <c r="Q236" s="2667"/>
      <c r="R236" s="2669"/>
      <c r="S236" s="2672"/>
      <c r="T236" s="331"/>
      <c r="U236" s="30"/>
      <c r="V236" s="30"/>
      <c r="W236" s="30"/>
      <c r="X236" s="30"/>
      <c r="Y236" s="30"/>
      <c r="Z236" s="1591"/>
      <c r="AA236" s="1591"/>
      <c r="AB236" s="1591"/>
      <c r="AC236" s="1591"/>
      <c r="AD236" s="1591"/>
    </row>
    <row r="237" spans="1:30">
      <c r="A237" s="3262"/>
      <c r="B237" s="3309"/>
      <c r="C237" s="3264"/>
      <c r="D237" s="3264"/>
      <c r="E237" s="3251"/>
      <c r="F237" s="3256"/>
      <c r="G237" s="3258"/>
      <c r="H237" s="3260"/>
      <c r="I237" s="69" t="s">
        <v>36</v>
      </c>
      <c r="J237" s="138">
        <f>K237+M237</f>
        <v>0</v>
      </c>
      <c r="K237" s="139">
        <v>0</v>
      </c>
      <c r="L237" s="129">
        <v>0</v>
      </c>
      <c r="M237" s="362">
        <v>0</v>
      </c>
      <c r="N237" s="177">
        <v>16</v>
      </c>
      <c r="O237" s="175">
        <v>0</v>
      </c>
      <c r="P237" s="388"/>
      <c r="Q237" s="387"/>
      <c r="R237" s="227"/>
      <c r="S237" s="228"/>
      <c r="T237" s="331"/>
      <c r="U237" s="30"/>
      <c r="V237" s="30"/>
      <c r="W237" s="30"/>
      <c r="X237" s="30"/>
      <c r="Y237" s="30"/>
      <c r="Z237" s="1591"/>
      <c r="AA237" s="1591"/>
      <c r="AB237" s="1591"/>
      <c r="AC237" s="1591"/>
      <c r="AD237" s="1591"/>
    </row>
    <row r="238" spans="1:30">
      <c r="A238" s="3262"/>
      <c r="B238" s="3309"/>
      <c r="C238" s="3264"/>
      <c r="D238" s="3264"/>
      <c r="E238" s="3251"/>
      <c r="F238" s="3256"/>
      <c r="G238" s="3258"/>
      <c r="H238" s="3258"/>
      <c r="I238" s="407" t="s">
        <v>222</v>
      </c>
      <c r="J238" s="138">
        <f t="shared" ref="J238:J239" si="80">K238+M238</f>
        <v>20</v>
      </c>
      <c r="K238" s="408">
        <v>16</v>
      </c>
      <c r="L238" s="409">
        <v>0</v>
      </c>
      <c r="M238" s="410">
        <v>4</v>
      </c>
      <c r="N238" s="178">
        <v>0</v>
      </c>
      <c r="O238" s="179">
        <v>0</v>
      </c>
      <c r="P238" s="333"/>
      <c r="Q238" s="387"/>
      <c r="R238" s="227"/>
      <c r="S238" s="228"/>
      <c r="T238" s="331"/>
      <c r="U238" s="30"/>
      <c r="V238" s="30"/>
      <c r="W238" s="30"/>
      <c r="X238" s="30"/>
      <c r="Y238" s="30"/>
      <c r="Z238" s="1591"/>
      <c r="AA238" s="1591"/>
      <c r="AB238" s="1591"/>
      <c r="AC238" s="1591"/>
      <c r="AD238" s="1591"/>
    </row>
    <row r="239" spans="1:30">
      <c r="A239" s="3262"/>
      <c r="B239" s="3309"/>
      <c r="C239" s="3264"/>
      <c r="D239" s="3264"/>
      <c r="E239" s="3251"/>
      <c r="F239" s="3256"/>
      <c r="G239" s="3258"/>
      <c r="H239" s="3258"/>
      <c r="I239" s="407" t="s">
        <v>52</v>
      </c>
      <c r="J239" s="138">
        <f t="shared" si="80"/>
        <v>0</v>
      </c>
      <c r="K239" s="408">
        <v>0</v>
      </c>
      <c r="L239" s="409">
        <v>0</v>
      </c>
      <c r="M239" s="410">
        <v>0</v>
      </c>
      <c r="N239" s="178">
        <v>0</v>
      </c>
      <c r="O239" s="179">
        <v>0</v>
      </c>
      <c r="P239" s="333"/>
      <c r="Q239" s="387"/>
      <c r="R239" s="227"/>
      <c r="S239" s="228"/>
      <c r="T239" s="331"/>
      <c r="U239" s="30"/>
      <c r="V239" s="30"/>
      <c r="W239" s="30"/>
      <c r="X239" s="30"/>
      <c r="Y239" s="30"/>
      <c r="Z239" s="1591"/>
      <c r="AA239" s="1591"/>
      <c r="AB239" s="1591"/>
      <c r="AC239" s="1591"/>
      <c r="AD239" s="1591"/>
    </row>
    <row r="240" spans="1:30" ht="22.9" customHeight="1" thickBot="1">
      <c r="A240" s="3263"/>
      <c r="B240" s="3310"/>
      <c r="C240" s="3253"/>
      <c r="D240" s="3253"/>
      <c r="E240" s="3254"/>
      <c r="F240" s="3257"/>
      <c r="G240" s="3079"/>
      <c r="H240" s="3079"/>
      <c r="I240" s="13" t="s">
        <v>12</v>
      </c>
      <c r="J240" s="47">
        <f>SUM(J235:J239)</f>
        <v>26.3</v>
      </c>
      <c r="K240" s="47">
        <f t="shared" ref="K240:O240" si="81">SUM(K235:K239)</f>
        <v>22.3</v>
      </c>
      <c r="L240" s="47">
        <f t="shared" si="81"/>
        <v>1.2</v>
      </c>
      <c r="M240" s="47">
        <f t="shared" si="81"/>
        <v>4</v>
      </c>
      <c r="N240" s="58">
        <f t="shared" si="81"/>
        <v>48</v>
      </c>
      <c r="O240" s="52">
        <f t="shared" si="81"/>
        <v>0</v>
      </c>
      <c r="P240" s="389"/>
      <c r="Q240" s="382"/>
      <c r="R240" s="122"/>
      <c r="S240" s="229"/>
      <c r="T240" s="331"/>
      <c r="U240" s="30"/>
      <c r="V240" s="30"/>
      <c r="W240" s="30"/>
      <c r="X240" s="30"/>
      <c r="Y240" s="30"/>
      <c r="Z240" s="1591"/>
      <c r="AA240" s="1591"/>
      <c r="AB240" s="1591"/>
      <c r="AC240" s="1591"/>
      <c r="AD240" s="1591"/>
    </row>
    <row r="241" spans="1:30" ht="13.15" customHeight="1">
      <c r="A241" s="3261"/>
      <c r="B241" s="3308"/>
      <c r="C241" s="3247"/>
      <c r="D241" s="3247"/>
      <c r="E241" s="3248"/>
      <c r="F241" s="3255" t="s">
        <v>382</v>
      </c>
      <c r="G241" s="3080" t="s">
        <v>40</v>
      </c>
      <c r="H241" s="3080" t="s">
        <v>193</v>
      </c>
      <c r="I241" s="92" t="s">
        <v>72</v>
      </c>
      <c r="J241" s="132">
        <f>K241+M241</f>
        <v>0</v>
      </c>
      <c r="K241" s="133">
        <v>0</v>
      </c>
      <c r="L241" s="380">
        <v>0</v>
      </c>
      <c r="M241" s="361">
        <v>0</v>
      </c>
      <c r="N241" s="172">
        <v>0</v>
      </c>
      <c r="O241" s="173">
        <v>0</v>
      </c>
      <c r="P241" s="388" t="s">
        <v>75</v>
      </c>
      <c r="Q241" s="2666"/>
      <c r="R241" s="2668" t="s">
        <v>41</v>
      </c>
      <c r="S241" s="2671"/>
      <c r="T241" s="331"/>
      <c r="U241" s="30"/>
      <c r="V241" s="30"/>
      <c r="W241" s="30"/>
      <c r="X241" s="30"/>
      <c r="Y241" s="30"/>
      <c r="Z241" s="1591"/>
      <c r="AA241" s="1591"/>
      <c r="AB241" s="1591"/>
      <c r="AC241" s="1591"/>
      <c r="AD241" s="1591"/>
    </row>
    <row r="242" spans="1:30">
      <c r="A242" s="3262"/>
      <c r="B242" s="3309"/>
      <c r="C242" s="3264"/>
      <c r="D242" s="3264"/>
      <c r="E242" s="3251"/>
      <c r="F242" s="3256"/>
      <c r="G242" s="3088"/>
      <c r="H242" s="3259"/>
      <c r="I242" s="69" t="s">
        <v>63</v>
      </c>
      <c r="J242" s="138">
        <f>K242+M242</f>
        <v>70</v>
      </c>
      <c r="K242" s="139">
        <v>70</v>
      </c>
      <c r="L242" s="129">
        <v>0</v>
      </c>
      <c r="M242" s="362">
        <v>0</v>
      </c>
      <c r="N242" s="174">
        <v>140</v>
      </c>
      <c r="O242" s="175">
        <v>0</v>
      </c>
      <c r="P242" s="388"/>
      <c r="Q242" s="2667"/>
      <c r="R242" s="2669"/>
      <c r="S242" s="2672"/>
      <c r="T242" s="331"/>
      <c r="U242" s="30"/>
      <c r="V242" s="30"/>
      <c r="W242" s="30"/>
      <c r="X242" s="30"/>
      <c r="Y242" s="30"/>
      <c r="Z242" s="1591"/>
      <c r="AA242" s="1591"/>
      <c r="AB242" s="1591"/>
      <c r="AC242" s="1591"/>
      <c r="AD242" s="1591"/>
    </row>
    <row r="243" spans="1:30">
      <c r="A243" s="3262"/>
      <c r="B243" s="3309"/>
      <c r="C243" s="3264"/>
      <c r="D243" s="3264"/>
      <c r="E243" s="3251"/>
      <c r="F243" s="3256"/>
      <c r="G243" s="3258"/>
      <c r="H243" s="3260"/>
      <c r="I243" s="69" t="s">
        <v>36</v>
      </c>
      <c r="J243" s="138">
        <f>K243+M243</f>
        <v>0</v>
      </c>
      <c r="K243" s="139">
        <v>0</v>
      </c>
      <c r="L243" s="129">
        <v>0</v>
      </c>
      <c r="M243" s="362">
        <v>0</v>
      </c>
      <c r="N243" s="177">
        <v>26</v>
      </c>
      <c r="O243" s="175">
        <v>0</v>
      </c>
      <c r="P243" s="388"/>
      <c r="Q243" s="387"/>
      <c r="R243" s="227"/>
      <c r="S243" s="228"/>
      <c r="T243" s="331"/>
      <c r="U243" s="30"/>
      <c r="V243" s="30"/>
      <c r="W243" s="30"/>
      <c r="X243" s="30"/>
      <c r="Y243" s="30"/>
      <c r="Z243" s="1591"/>
      <c r="AA243" s="1591"/>
      <c r="AB243" s="1591"/>
      <c r="AC243" s="1591"/>
      <c r="AD243" s="1591"/>
    </row>
    <row r="244" spans="1:30">
      <c r="A244" s="3262"/>
      <c r="B244" s="3309"/>
      <c r="C244" s="3264"/>
      <c r="D244" s="3264"/>
      <c r="E244" s="3251"/>
      <c r="F244" s="3256"/>
      <c r="G244" s="3258"/>
      <c r="H244" s="3258"/>
      <c r="I244" s="407" t="s">
        <v>222</v>
      </c>
      <c r="J244" s="138">
        <v>0</v>
      </c>
      <c r="K244" s="408">
        <v>0</v>
      </c>
      <c r="L244" s="409">
        <v>0</v>
      </c>
      <c r="M244" s="410">
        <v>0</v>
      </c>
      <c r="N244" s="178">
        <v>0</v>
      </c>
      <c r="O244" s="179">
        <v>0</v>
      </c>
      <c r="P244" s="333"/>
      <c r="Q244" s="387"/>
      <c r="R244" s="227"/>
      <c r="S244" s="228"/>
      <c r="T244" s="331"/>
      <c r="U244" s="30"/>
      <c r="V244" s="30"/>
      <c r="W244" s="30"/>
      <c r="X244" s="30"/>
      <c r="Y244" s="30"/>
      <c r="Z244" s="1591"/>
      <c r="AA244" s="1591"/>
      <c r="AB244" s="1591"/>
      <c r="AC244" s="1591"/>
      <c r="AD244" s="1591"/>
    </row>
    <row r="245" spans="1:30">
      <c r="A245" s="3262"/>
      <c r="B245" s="3309"/>
      <c r="C245" s="3264"/>
      <c r="D245" s="3264"/>
      <c r="E245" s="3251"/>
      <c r="F245" s="3256"/>
      <c r="G245" s="3258"/>
      <c r="H245" s="3258"/>
      <c r="I245" s="407" t="s">
        <v>52</v>
      </c>
      <c r="J245" s="138">
        <f t="shared" ref="J245" si="82">K245+M245</f>
        <v>0</v>
      </c>
      <c r="K245" s="408">
        <v>0</v>
      </c>
      <c r="L245" s="409">
        <v>0</v>
      </c>
      <c r="M245" s="410">
        <v>0</v>
      </c>
      <c r="N245" s="178">
        <v>0</v>
      </c>
      <c r="O245" s="179">
        <v>0</v>
      </c>
      <c r="P245" s="333"/>
      <c r="Q245" s="387"/>
      <c r="R245" s="227"/>
      <c r="S245" s="228"/>
      <c r="T245" s="331"/>
      <c r="U245" s="30"/>
      <c r="V245" s="30"/>
      <c r="W245" s="30"/>
      <c r="X245" s="30"/>
      <c r="Y245" s="30"/>
      <c r="Z245" s="1591"/>
      <c r="AA245" s="1591"/>
      <c r="AB245" s="1591"/>
      <c r="AC245" s="1591"/>
      <c r="AD245" s="1591"/>
    </row>
    <row r="246" spans="1:30" ht="13.5" thickBot="1">
      <c r="A246" s="3263"/>
      <c r="B246" s="3310"/>
      <c r="C246" s="3253"/>
      <c r="D246" s="3253"/>
      <c r="E246" s="3254"/>
      <c r="F246" s="3257"/>
      <c r="G246" s="3079"/>
      <c r="H246" s="3079"/>
      <c r="I246" s="13" t="s">
        <v>12</v>
      </c>
      <c r="J246" s="47">
        <f>SUM(J241:J245)</f>
        <v>70</v>
      </c>
      <c r="K246" s="47">
        <f>SUM(K241:K245)</f>
        <v>70</v>
      </c>
      <c r="L246" s="47">
        <f t="shared" ref="L246:O246" si="83">SUM(L241:L245)</f>
        <v>0</v>
      </c>
      <c r="M246" s="47">
        <f t="shared" si="83"/>
        <v>0</v>
      </c>
      <c r="N246" s="58">
        <f t="shared" si="83"/>
        <v>166</v>
      </c>
      <c r="O246" s="52">
        <f t="shared" si="83"/>
        <v>0</v>
      </c>
      <c r="P246" s="389"/>
      <c r="Q246" s="382"/>
      <c r="R246" s="122"/>
      <c r="S246" s="229"/>
      <c r="T246" s="331"/>
      <c r="U246" s="30"/>
      <c r="V246" s="30"/>
      <c r="W246" s="30"/>
      <c r="X246" s="30"/>
      <c r="Y246" s="30"/>
      <c r="Z246" s="1591"/>
      <c r="AA246" s="1591"/>
      <c r="AB246" s="1591"/>
      <c r="AC246" s="1591"/>
      <c r="AD246" s="1591"/>
    </row>
    <row r="247" spans="1:30" ht="13.15" customHeight="1">
      <c r="A247" s="3130"/>
      <c r="B247" s="3301"/>
      <c r="C247" s="3184"/>
      <c r="D247" s="3184"/>
      <c r="E247" s="3185"/>
      <c r="F247" s="3304" t="s">
        <v>385</v>
      </c>
      <c r="G247" s="3078" t="s">
        <v>40</v>
      </c>
      <c r="H247" s="3080" t="s">
        <v>239</v>
      </c>
      <c r="I247" s="92" t="s">
        <v>72</v>
      </c>
      <c r="J247" s="93">
        <f>K247+M247</f>
        <v>0</v>
      </c>
      <c r="K247" s="46">
        <v>0</v>
      </c>
      <c r="L247" s="299">
        <v>0</v>
      </c>
      <c r="M247" s="44">
        <v>0</v>
      </c>
      <c r="N247" s="198">
        <v>0</v>
      </c>
      <c r="O247" s="198">
        <v>0</v>
      </c>
      <c r="P247" s="3144" t="s">
        <v>75</v>
      </c>
      <c r="Q247" s="34"/>
      <c r="R247" s="126"/>
      <c r="S247" s="34" t="s">
        <v>41</v>
      </c>
      <c r="T247" s="331"/>
      <c r="U247" s="30"/>
      <c r="V247" s="30"/>
      <c r="W247" s="30"/>
      <c r="X247" s="30"/>
      <c r="Y247" s="30"/>
      <c r="Z247" s="1591"/>
      <c r="AA247" s="1591"/>
      <c r="AB247" s="1591"/>
      <c r="AC247" s="1591"/>
      <c r="AD247" s="1591"/>
    </row>
    <row r="248" spans="1:30">
      <c r="A248" s="3131"/>
      <c r="B248" s="3302"/>
      <c r="C248" s="3187"/>
      <c r="D248" s="3187"/>
      <c r="E248" s="3188"/>
      <c r="F248" s="3305"/>
      <c r="G248" s="3087"/>
      <c r="H248" s="3088"/>
      <c r="I248" s="69" t="s">
        <v>63</v>
      </c>
      <c r="J248" s="98">
        <f t="shared" ref="J248:J249" si="84">K248+M248</f>
        <v>0</v>
      </c>
      <c r="K248" s="101">
        <v>0</v>
      </c>
      <c r="L248" s="300">
        <v>0</v>
      </c>
      <c r="M248" s="116">
        <v>0</v>
      </c>
      <c r="N248" s="199">
        <v>0</v>
      </c>
      <c r="O248" s="199">
        <v>0</v>
      </c>
      <c r="P248" s="3143"/>
      <c r="Q248" s="2751"/>
      <c r="R248" s="318"/>
      <c r="S248" s="2751"/>
      <c r="T248" s="331"/>
      <c r="U248" s="30"/>
      <c r="V248" s="30"/>
      <c r="W248" s="30"/>
      <c r="X248" s="30"/>
      <c r="Y248" s="30"/>
      <c r="Z248" s="1591"/>
      <c r="AA248" s="1591"/>
      <c r="AB248" s="1591"/>
      <c r="AC248" s="1591"/>
      <c r="AD248" s="1591"/>
    </row>
    <row r="249" spans="1:30">
      <c r="A249" s="3131"/>
      <c r="B249" s="3302"/>
      <c r="C249" s="3187"/>
      <c r="D249" s="3187"/>
      <c r="E249" s="3188"/>
      <c r="F249" s="3305"/>
      <c r="G249" s="3087"/>
      <c r="H249" s="3088"/>
      <c r="I249" s="69" t="s">
        <v>36</v>
      </c>
      <c r="J249" s="100">
        <f t="shared" si="84"/>
        <v>0</v>
      </c>
      <c r="K249" s="101">
        <v>0</v>
      </c>
      <c r="L249" s="300">
        <v>0</v>
      </c>
      <c r="M249" s="116">
        <v>0</v>
      </c>
      <c r="N249" s="199">
        <v>0</v>
      </c>
      <c r="O249" s="199">
        <v>0</v>
      </c>
      <c r="P249" s="2649"/>
      <c r="Q249" s="69"/>
      <c r="R249" s="127"/>
      <c r="S249" s="69"/>
      <c r="T249" s="331"/>
      <c r="U249" s="30"/>
      <c r="V249" s="30"/>
      <c r="W249" s="30"/>
      <c r="X249" s="30"/>
      <c r="Y249" s="30"/>
      <c r="Z249" s="1591"/>
      <c r="AA249" s="1591"/>
      <c r="AB249" s="1591"/>
      <c r="AC249" s="1591"/>
      <c r="AD249" s="1591"/>
    </row>
    <row r="250" spans="1:30">
      <c r="A250" s="3131"/>
      <c r="B250" s="3302"/>
      <c r="C250" s="3187"/>
      <c r="D250" s="3187"/>
      <c r="E250" s="3188"/>
      <c r="F250" s="3305"/>
      <c r="G250" s="3087"/>
      <c r="H250" s="3088"/>
      <c r="I250" s="69" t="s">
        <v>222</v>
      </c>
      <c r="J250" s="138">
        <f>K250+M250</f>
        <v>70.010000000000005</v>
      </c>
      <c r="K250" s="101">
        <v>0</v>
      </c>
      <c r="L250" s="300">
        <v>0</v>
      </c>
      <c r="M250" s="140">
        <v>70.010000000000005</v>
      </c>
      <c r="N250" s="199">
        <v>0</v>
      </c>
      <c r="O250" s="199">
        <v>0</v>
      </c>
      <c r="P250" s="440"/>
      <c r="Q250" s="242"/>
      <c r="R250" s="319"/>
      <c r="S250" s="242"/>
      <c r="T250" s="331"/>
      <c r="U250" s="30"/>
      <c r="V250" s="30"/>
      <c r="W250" s="30"/>
      <c r="X250" s="30"/>
      <c r="Y250" s="30"/>
      <c r="Z250" s="1591"/>
      <c r="AA250" s="1591"/>
      <c r="AB250" s="1591"/>
      <c r="AC250" s="1591"/>
      <c r="AD250" s="1591"/>
    </row>
    <row r="251" spans="1:30">
      <c r="A251" s="3131"/>
      <c r="B251" s="3302"/>
      <c r="C251" s="3187"/>
      <c r="D251" s="3187"/>
      <c r="E251" s="3188"/>
      <c r="F251" s="3305"/>
      <c r="G251" s="3087"/>
      <c r="H251" s="3088"/>
      <c r="I251" s="2841" t="s">
        <v>1155</v>
      </c>
      <c r="J251" s="100">
        <f>K251+M251</f>
        <v>0</v>
      </c>
      <c r="K251" s="95">
        <v>0</v>
      </c>
      <c r="L251" s="301">
        <v>0</v>
      </c>
      <c r="M251" s="2981">
        <v>0</v>
      </c>
      <c r="N251" s="200">
        <v>0</v>
      </c>
      <c r="O251" s="200">
        <v>0</v>
      </c>
      <c r="P251" s="441"/>
      <c r="Q251" s="242"/>
      <c r="R251" s="319"/>
      <c r="S251" s="242"/>
      <c r="T251" s="331"/>
      <c r="U251" s="30"/>
      <c r="V251" s="30"/>
      <c r="W251" s="30"/>
      <c r="X251" s="30"/>
      <c r="Y251" s="30"/>
      <c r="Z251" s="1591"/>
      <c r="AA251" s="1591"/>
      <c r="AB251" s="1591"/>
      <c r="AC251" s="1591"/>
      <c r="AD251" s="1591"/>
    </row>
    <row r="252" spans="1:30" ht="13.5" thickBot="1">
      <c r="A252" s="3132"/>
      <c r="B252" s="3303"/>
      <c r="C252" s="3190"/>
      <c r="D252" s="3190"/>
      <c r="E252" s="3191"/>
      <c r="F252" s="3306"/>
      <c r="G252" s="3079"/>
      <c r="H252" s="3079"/>
      <c r="I252" s="125" t="s">
        <v>12</v>
      </c>
      <c r="J252" s="302">
        <f>K252+M252</f>
        <v>70.010000000000005</v>
      </c>
      <c r="K252" s="40">
        <f t="shared" ref="K252:O254" si="85">SUM(K247:K251)</f>
        <v>0</v>
      </c>
      <c r="L252" s="40">
        <f t="shared" si="85"/>
        <v>0</v>
      </c>
      <c r="M252" s="11">
        <f t="shared" si="85"/>
        <v>70.010000000000005</v>
      </c>
      <c r="N252" s="42">
        <f t="shared" si="85"/>
        <v>0</v>
      </c>
      <c r="O252" s="42">
        <f t="shared" si="85"/>
        <v>0</v>
      </c>
      <c r="P252" s="158"/>
      <c r="Q252" s="114"/>
      <c r="R252" s="241"/>
      <c r="S252" s="114"/>
      <c r="T252" s="331"/>
      <c r="U252" s="30"/>
      <c r="V252" s="30"/>
      <c r="W252" s="30"/>
      <c r="X252" s="30"/>
      <c r="Y252" s="30"/>
      <c r="Z252" s="1591"/>
      <c r="AA252" s="1591"/>
      <c r="AB252" s="1591"/>
      <c r="AC252" s="1591"/>
      <c r="AD252" s="1591"/>
    </row>
    <row r="253" spans="1:30" s="488" customFormat="1" ht="13.5" thickBot="1">
      <c r="A253" s="3149"/>
      <c r="B253" s="3151"/>
      <c r="C253" s="3153"/>
      <c r="D253" s="3154"/>
      <c r="E253" s="3155"/>
      <c r="F253" s="3055" t="s">
        <v>441</v>
      </c>
      <c r="G253" s="3146" t="s">
        <v>40</v>
      </c>
      <c r="H253" s="3146" t="s">
        <v>442</v>
      </c>
      <c r="I253" s="497" t="s">
        <v>36</v>
      </c>
      <c r="J253" s="492"/>
      <c r="K253" s="493"/>
      <c r="L253" s="493"/>
      <c r="M253" s="494"/>
      <c r="N253" s="495"/>
      <c r="O253" s="496"/>
      <c r="P253" s="3144" t="s">
        <v>75</v>
      </c>
      <c r="Q253" s="498"/>
      <c r="R253" s="499" t="s">
        <v>41</v>
      </c>
      <c r="S253" s="498"/>
      <c r="T253" s="331"/>
      <c r="U253" s="30"/>
      <c r="V253" s="30"/>
      <c r="W253" s="30"/>
      <c r="X253" s="30"/>
      <c r="Y253" s="30"/>
      <c r="Z253" s="1827"/>
      <c r="AA253" s="1591"/>
      <c r="AB253" s="1591"/>
      <c r="AC253" s="1591"/>
      <c r="AD253" s="1591"/>
    </row>
    <row r="254" spans="1:30" s="488" customFormat="1" ht="13.5" thickBot="1">
      <c r="A254" s="3150"/>
      <c r="B254" s="3152"/>
      <c r="C254" s="3150"/>
      <c r="D254" s="3156"/>
      <c r="E254" s="3157"/>
      <c r="F254" s="3307"/>
      <c r="G254" s="3147"/>
      <c r="H254" s="3147"/>
      <c r="I254" s="125" t="s">
        <v>12</v>
      </c>
      <c r="J254" s="302">
        <v>0</v>
      </c>
      <c r="K254" s="40">
        <f t="shared" si="85"/>
        <v>0</v>
      </c>
      <c r="L254" s="40">
        <f t="shared" si="85"/>
        <v>0</v>
      </c>
      <c r="M254" s="11">
        <v>0</v>
      </c>
      <c r="N254" s="42">
        <f t="shared" si="85"/>
        <v>0</v>
      </c>
      <c r="O254" s="42">
        <f t="shared" si="85"/>
        <v>0</v>
      </c>
      <c r="P254" s="3148"/>
      <c r="Q254" s="114"/>
      <c r="R254" s="491"/>
      <c r="S254" s="114"/>
      <c r="T254" s="331"/>
      <c r="U254" s="30"/>
      <c r="V254" s="30"/>
      <c r="W254" s="30"/>
      <c r="X254" s="30"/>
      <c r="Y254" s="30"/>
      <c r="Z254" s="1591"/>
      <c r="AA254" s="1591"/>
      <c r="AB254" s="1591"/>
      <c r="AC254" s="1591"/>
      <c r="AD254" s="1591"/>
    </row>
    <row r="255" spans="1:30" s="1591" customFormat="1" ht="13.15" customHeight="1">
      <c r="A255" s="3130"/>
      <c r="B255" s="3133"/>
      <c r="C255" s="3136"/>
      <c r="D255" s="3136"/>
      <c r="E255" s="3137"/>
      <c r="F255" s="3055" t="s">
        <v>1098</v>
      </c>
      <c r="G255" s="3057" t="s">
        <v>40</v>
      </c>
      <c r="H255" s="3059" t="s">
        <v>239</v>
      </c>
      <c r="I255" s="625" t="s">
        <v>72</v>
      </c>
      <c r="J255" s="626">
        <f>K255+M255</f>
        <v>0</v>
      </c>
      <c r="K255" s="627">
        <v>0</v>
      </c>
      <c r="L255" s="299">
        <v>0</v>
      </c>
      <c r="M255" s="628">
        <v>0</v>
      </c>
      <c r="N255" s="1821">
        <v>0</v>
      </c>
      <c r="O255" s="1821">
        <v>0</v>
      </c>
      <c r="P255" s="3142" t="s">
        <v>75</v>
      </c>
      <c r="Q255" s="983"/>
      <c r="R255" s="1575" t="s">
        <v>41</v>
      </c>
      <c r="S255" s="983"/>
      <c r="T255" s="331"/>
      <c r="U255" s="30"/>
      <c r="V255" s="30"/>
      <c r="W255" s="30"/>
      <c r="X255" s="30"/>
      <c r="Y255" s="30"/>
    </row>
    <row r="256" spans="1:30" s="1591" customFormat="1">
      <c r="A256" s="3131"/>
      <c r="B256" s="3134"/>
      <c r="C256" s="3138"/>
      <c r="D256" s="3138"/>
      <c r="E256" s="3139"/>
      <c r="F256" s="3063"/>
      <c r="G256" s="3064"/>
      <c r="H256" s="3065"/>
      <c r="I256" s="597" t="s">
        <v>63</v>
      </c>
      <c r="J256" s="633">
        <f t="shared" ref="J256:J257" si="86">K256+M256</f>
        <v>0</v>
      </c>
      <c r="K256" s="599">
        <v>0</v>
      </c>
      <c r="L256" s="300">
        <v>0</v>
      </c>
      <c r="M256" s="601">
        <v>0</v>
      </c>
      <c r="N256" s="1822">
        <v>0</v>
      </c>
      <c r="O256" s="1822">
        <v>0</v>
      </c>
      <c r="P256" s="3143"/>
      <c r="Q256" s="1349"/>
      <c r="R256" s="2836"/>
      <c r="S256" s="1349"/>
      <c r="T256" s="331"/>
      <c r="U256" s="30"/>
      <c r="V256" s="30"/>
      <c r="W256" s="30"/>
      <c r="X256" s="30"/>
      <c r="Y256" s="30"/>
    </row>
    <row r="257" spans="1:30" s="1591" customFormat="1">
      <c r="A257" s="3131"/>
      <c r="B257" s="3134"/>
      <c r="C257" s="3138"/>
      <c r="D257" s="3138"/>
      <c r="E257" s="3139"/>
      <c r="F257" s="3063"/>
      <c r="G257" s="3064"/>
      <c r="H257" s="3065"/>
      <c r="I257" s="597" t="s">
        <v>36</v>
      </c>
      <c r="J257" s="1815">
        <f t="shared" si="86"/>
        <v>0.7</v>
      </c>
      <c r="K257" s="1816">
        <v>0.7</v>
      </c>
      <c r="L257" s="1817">
        <v>0.6</v>
      </c>
      <c r="M257" s="601">
        <v>0</v>
      </c>
      <c r="N257" s="1822">
        <v>0</v>
      </c>
      <c r="O257" s="1822">
        <v>0</v>
      </c>
      <c r="P257" s="2634"/>
      <c r="Q257" s="597"/>
      <c r="R257" s="2837"/>
      <c r="S257" s="597"/>
      <c r="T257" s="331"/>
      <c r="U257" s="30"/>
      <c r="V257" s="30"/>
      <c r="W257" s="30"/>
      <c r="X257" s="30"/>
      <c r="Y257" s="30"/>
    </row>
    <row r="258" spans="1:30" s="1591" customFormat="1">
      <c r="A258" s="3131"/>
      <c r="B258" s="3134"/>
      <c r="C258" s="3138"/>
      <c r="D258" s="3138"/>
      <c r="E258" s="3139"/>
      <c r="F258" s="3063"/>
      <c r="G258" s="3064"/>
      <c r="H258" s="3065"/>
      <c r="I258" s="597" t="s">
        <v>222</v>
      </c>
      <c r="J258" s="612">
        <f>K258+M258</f>
        <v>0</v>
      </c>
      <c r="K258" s="599">
        <v>0</v>
      </c>
      <c r="L258" s="300">
        <v>0</v>
      </c>
      <c r="M258" s="1823">
        <v>0</v>
      </c>
      <c r="N258" s="1822">
        <v>0</v>
      </c>
      <c r="O258" s="1822">
        <v>0</v>
      </c>
      <c r="P258" s="2838"/>
      <c r="Q258" s="2674"/>
      <c r="R258" s="2839"/>
      <c r="S258" s="2674"/>
      <c r="T258" s="331"/>
      <c r="U258" s="30"/>
      <c r="V258" s="30"/>
      <c r="W258" s="30"/>
      <c r="X258" s="30"/>
      <c r="Y258" s="30"/>
    </row>
    <row r="259" spans="1:30" s="1591" customFormat="1">
      <c r="A259" s="3131"/>
      <c r="B259" s="3134"/>
      <c r="C259" s="3138"/>
      <c r="D259" s="3138"/>
      <c r="E259" s="3139"/>
      <c r="F259" s="3063"/>
      <c r="G259" s="3064"/>
      <c r="H259" s="3065"/>
      <c r="I259" s="611" t="s">
        <v>52</v>
      </c>
      <c r="J259" s="598">
        <f t="shared" ref="J259" si="87">K259+M259</f>
        <v>0</v>
      </c>
      <c r="K259" s="707">
        <v>0</v>
      </c>
      <c r="L259" s="301">
        <v>0</v>
      </c>
      <c r="M259" s="1341">
        <v>0</v>
      </c>
      <c r="N259" s="1824">
        <v>0</v>
      </c>
      <c r="O259" s="1824">
        <v>0</v>
      </c>
      <c r="P259" s="2840"/>
      <c r="Q259" s="2674"/>
      <c r="R259" s="2839"/>
      <c r="S259" s="2674"/>
      <c r="T259" s="331"/>
      <c r="U259" s="30"/>
      <c r="V259" s="30"/>
      <c r="W259" s="30"/>
      <c r="X259" s="30"/>
      <c r="Y259" s="30"/>
    </row>
    <row r="260" spans="1:30" s="1591" customFormat="1" ht="13.5" thickBot="1">
      <c r="A260" s="3132"/>
      <c r="B260" s="3135"/>
      <c r="C260" s="3140"/>
      <c r="D260" s="3140"/>
      <c r="E260" s="3141"/>
      <c r="F260" s="3056"/>
      <c r="G260" s="3058"/>
      <c r="H260" s="3058"/>
      <c r="I260" s="1825" t="s">
        <v>12</v>
      </c>
      <c r="J260" s="1826">
        <f>K260+M260</f>
        <v>0.7</v>
      </c>
      <c r="K260" s="643">
        <f t="shared" ref="K260:O260" si="88">SUM(K255:K259)</f>
        <v>0.7</v>
      </c>
      <c r="L260" s="643">
        <f t="shared" si="88"/>
        <v>0.6</v>
      </c>
      <c r="M260" s="644">
        <f t="shared" si="88"/>
        <v>0</v>
      </c>
      <c r="N260" s="645">
        <f t="shared" si="88"/>
        <v>0</v>
      </c>
      <c r="O260" s="645">
        <f t="shared" si="88"/>
        <v>0</v>
      </c>
      <c r="P260" s="664"/>
      <c r="Q260" s="647"/>
      <c r="R260" s="648"/>
      <c r="S260" s="647"/>
      <c r="T260" s="331"/>
      <c r="U260" s="30"/>
      <c r="V260" s="30"/>
      <c r="W260" s="30"/>
      <c r="X260" s="30"/>
      <c r="Y260" s="30"/>
    </row>
    <row r="261" spans="1:30" s="1591" customFormat="1" ht="13.15" customHeight="1">
      <c r="A261" s="3130"/>
      <c r="B261" s="3133"/>
      <c r="C261" s="3136"/>
      <c r="D261" s="3136"/>
      <c r="E261" s="3137"/>
      <c r="F261" s="3055" t="s">
        <v>1099</v>
      </c>
      <c r="G261" s="3057" t="s">
        <v>40</v>
      </c>
      <c r="H261" s="3059" t="s">
        <v>239</v>
      </c>
      <c r="I261" s="625" t="s">
        <v>72</v>
      </c>
      <c r="J261" s="626">
        <f>K261+M261</f>
        <v>0</v>
      </c>
      <c r="K261" s="627">
        <v>0</v>
      </c>
      <c r="L261" s="299">
        <v>0</v>
      </c>
      <c r="M261" s="628">
        <v>0</v>
      </c>
      <c r="N261" s="1821">
        <v>0</v>
      </c>
      <c r="O261" s="1821">
        <v>0</v>
      </c>
      <c r="P261" s="3142" t="s">
        <v>75</v>
      </c>
      <c r="Q261" s="983" t="s">
        <v>41</v>
      </c>
      <c r="R261" s="1575"/>
      <c r="S261" s="983"/>
      <c r="T261" s="331"/>
      <c r="U261" s="30"/>
      <c r="V261" s="30"/>
      <c r="W261" s="30"/>
      <c r="X261" s="30"/>
      <c r="Y261" s="30"/>
    </row>
    <row r="262" spans="1:30" s="1591" customFormat="1">
      <c r="A262" s="3131"/>
      <c r="B262" s="3134"/>
      <c r="C262" s="3138"/>
      <c r="D262" s="3138"/>
      <c r="E262" s="3139"/>
      <c r="F262" s="3063"/>
      <c r="G262" s="3064"/>
      <c r="H262" s="3065"/>
      <c r="I262" s="597" t="s">
        <v>63</v>
      </c>
      <c r="J262" s="633">
        <f t="shared" ref="J262:J263" si="89">K262+M262</f>
        <v>0</v>
      </c>
      <c r="K262" s="599">
        <v>0</v>
      </c>
      <c r="L262" s="300">
        <v>0</v>
      </c>
      <c r="M262" s="601">
        <v>0</v>
      </c>
      <c r="N262" s="1822">
        <v>0</v>
      </c>
      <c r="O262" s="1822">
        <v>0</v>
      </c>
      <c r="P262" s="3143"/>
      <c r="Q262" s="1349"/>
      <c r="R262" s="2836"/>
      <c r="S262" s="1349"/>
      <c r="T262" s="331"/>
      <c r="U262" s="30"/>
      <c r="V262" s="30"/>
      <c r="W262" s="30"/>
      <c r="X262" s="30"/>
      <c r="Y262" s="30"/>
    </row>
    <row r="263" spans="1:30" s="1591" customFormat="1">
      <c r="A263" s="3131"/>
      <c r="B263" s="3134"/>
      <c r="C263" s="3138"/>
      <c r="D263" s="3138"/>
      <c r="E263" s="3139"/>
      <c r="F263" s="3063"/>
      <c r="G263" s="3064"/>
      <c r="H263" s="3065"/>
      <c r="I263" s="597" t="s">
        <v>36</v>
      </c>
      <c r="J263" s="1815">
        <f t="shared" si="89"/>
        <v>0.5</v>
      </c>
      <c r="K263" s="1816">
        <v>0.5</v>
      </c>
      <c r="L263" s="1817">
        <v>0.4</v>
      </c>
      <c r="M263" s="601">
        <v>0</v>
      </c>
      <c r="N263" s="1822">
        <v>0</v>
      </c>
      <c r="O263" s="1822">
        <v>0</v>
      </c>
      <c r="P263" s="1830"/>
      <c r="Q263" s="1829"/>
      <c r="R263" s="1831"/>
      <c r="S263" s="1829"/>
      <c r="T263" s="331"/>
      <c r="U263" s="30"/>
      <c r="V263" s="30"/>
      <c r="W263" s="30"/>
      <c r="X263" s="30"/>
      <c r="Y263" s="30"/>
    </row>
    <row r="264" spans="1:30" s="1591" customFormat="1">
      <c r="A264" s="3131"/>
      <c r="B264" s="3134"/>
      <c r="C264" s="3138"/>
      <c r="D264" s="3138"/>
      <c r="E264" s="3139"/>
      <c r="F264" s="3063"/>
      <c r="G264" s="3064"/>
      <c r="H264" s="3065"/>
      <c r="I264" s="597" t="s">
        <v>222</v>
      </c>
      <c r="J264" s="2852">
        <f>K264+M264</f>
        <v>18.5</v>
      </c>
      <c r="K264" s="599">
        <v>0</v>
      </c>
      <c r="L264" s="300">
        <v>0</v>
      </c>
      <c r="M264" s="2853">
        <v>18.5</v>
      </c>
      <c r="N264" s="1822">
        <v>0</v>
      </c>
      <c r="O264" s="1822">
        <v>0</v>
      </c>
      <c r="P264" s="1832"/>
      <c r="Q264" s="2676"/>
      <c r="R264" s="1833"/>
      <c r="S264" s="2676"/>
      <c r="T264" s="331"/>
      <c r="U264" s="30"/>
      <c r="V264" s="30"/>
      <c r="W264" s="30"/>
      <c r="X264" s="30"/>
      <c r="Y264" s="30"/>
    </row>
    <row r="265" spans="1:30" s="1591" customFormat="1">
      <c r="A265" s="3131"/>
      <c r="B265" s="3134"/>
      <c r="C265" s="3138"/>
      <c r="D265" s="3138"/>
      <c r="E265" s="3139"/>
      <c r="F265" s="3063"/>
      <c r="G265" s="3064"/>
      <c r="H265" s="3065"/>
      <c r="I265" s="611" t="s">
        <v>52</v>
      </c>
      <c r="J265" s="2852">
        <f t="shared" ref="J265:J266" si="90">K265+M265</f>
        <v>104.55</v>
      </c>
      <c r="K265" s="707">
        <v>0</v>
      </c>
      <c r="L265" s="301">
        <v>0</v>
      </c>
      <c r="M265" s="2854">
        <v>104.55</v>
      </c>
      <c r="N265" s="1824">
        <v>0</v>
      </c>
      <c r="O265" s="1824">
        <v>0</v>
      </c>
      <c r="P265" s="1834"/>
      <c r="Q265" s="2676"/>
      <c r="R265" s="1833"/>
      <c r="S265" s="2676"/>
      <c r="T265" s="331"/>
      <c r="U265" s="30"/>
      <c r="V265" s="30"/>
      <c r="W265" s="30"/>
      <c r="X265" s="30"/>
      <c r="Y265" s="30"/>
    </row>
    <row r="266" spans="1:30" s="1591" customFormat="1" ht="13.5" thickBot="1">
      <c r="A266" s="3132"/>
      <c r="B266" s="3135"/>
      <c r="C266" s="3140"/>
      <c r="D266" s="3140"/>
      <c r="E266" s="3141"/>
      <c r="F266" s="3056"/>
      <c r="G266" s="3058"/>
      <c r="H266" s="3058"/>
      <c r="I266" s="1825" t="s">
        <v>12</v>
      </c>
      <c r="J266" s="1826">
        <f t="shared" si="90"/>
        <v>123.55</v>
      </c>
      <c r="K266" s="643">
        <f t="shared" ref="K266:O266" si="91">SUM(K261:K265)</f>
        <v>0.5</v>
      </c>
      <c r="L266" s="643">
        <f t="shared" si="91"/>
        <v>0.4</v>
      </c>
      <c r="M266" s="2832">
        <f t="shared" si="91"/>
        <v>123.05</v>
      </c>
      <c r="N266" s="645">
        <f t="shared" si="91"/>
        <v>0</v>
      </c>
      <c r="O266" s="645">
        <f t="shared" si="91"/>
        <v>0</v>
      </c>
      <c r="P266" s="1835"/>
      <c r="Q266" s="1836"/>
      <c r="R266" s="1837"/>
      <c r="S266" s="1836"/>
      <c r="T266" s="331"/>
      <c r="U266" s="30"/>
      <c r="V266" s="30"/>
      <c r="W266" s="30"/>
      <c r="X266" s="30"/>
      <c r="Y266" s="30"/>
    </row>
    <row r="267" spans="1:30" ht="13.5" thickBot="1">
      <c r="A267" s="240" t="s">
        <v>13</v>
      </c>
      <c r="B267" s="3165" t="s">
        <v>109</v>
      </c>
      <c r="C267" s="3166"/>
      <c r="D267" s="3166"/>
      <c r="E267" s="3166"/>
      <c r="F267" s="3167"/>
      <c r="G267" s="3167"/>
      <c r="H267" s="3167"/>
      <c r="I267" s="3168"/>
      <c r="J267" s="56">
        <f>J89+J95+J101+J107+J113+J119+J125+J129+J135+J169+J139+J145+J151+J163+J174+J180+J186+J192+J198+J204+J234+J210+J222+J216+J157+J228+J240+J246+J252+J260+J266</f>
        <v>13375.050000000001</v>
      </c>
      <c r="K267" s="56">
        <f>K89+K95+K101+K107+K113+K119+K125+K129+K135+K169+K139+K145+K151+K163+K174+K180+K186+K192+K198+K204+K234+K210+K222+K216+K157+K228+K240+K246+K252+K260+K266</f>
        <v>2722.1499999999996</v>
      </c>
      <c r="L267" s="56">
        <f>L89+L95+L101+L107+L113+L119+L125+L129+L135+L169+L139+L145+L151+L163+L174+L180+L186+L192+L198+L204+L234+L210+L222+L216+L157+L228+L240+L246+L252+L260+L266</f>
        <v>124.99999999999999</v>
      </c>
      <c r="M267" s="56">
        <f>M89+M95+M101+M107+M113+M119+M125+M129+M135+M169+M139+M145+M151+M163+M174+M180+M186+M192+M198+M204+M234+M210+M222+M216+M157+M228+M240+M246+M252+M260+M266</f>
        <v>10652.9</v>
      </c>
      <c r="N267" s="56">
        <f>N89+N95+N101+N107+N113+N119+N125+N129+N135+N169+N139+N145+N151+N163+N174+N180+N186+N192+N198+N204+N234+N210+N222+N216+N157+N228+N240+N246+N252</f>
        <v>7238.08</v>
      </c>
      <c r="O267" s="56">
        <f t="shared" ref="O267" si="92">O89+O95+O101+O107+O113+O119+O125+O129+O135+O169+O139+O145+O151+O163+O174+O180+O186+O192+O198+O204+O234+O210+O222+O216+O157+O228+O240+O246+O252</f>
        <v>2465</v>
      </c>
      <c r="P267" s="15"/>
      <c r="Q267" s="23"/>
      <c r="R267" s="23"/>
      <c r="S267" s="24"/>
      <c r="T267" s="30"/>
      <c r="U267" s="30"/>
      <c r="V267" s="30"/>
      <c r="W267" s="30"/>
      <c r="X267" s="30"/>
      <c r="Y267" s="30"/>
      <c r="Z267" s="1591"/>
      <c r="AA267" s="1591"/>
      <c r="AB267" s="1591"/>
      <c r="AC267" s="1591"/>
      <c r="AD267" s="1591"/>
    </row>
    <row r="268" spans="1:30" ht="13.5" thickBot="1">
      <c r="A268" s="3192" t="s">
        <v>56</v>
      </c>
      <c r="B268" s="3192"/>
      <c r="C268" s="3192"/>
      <c r="D268" s="3192"/>
      <c r="E268" s="3192"/>
      <c r="F268" s="3192"/>
      <c r="G268" s="3192"/>
      <c r="H268" s="3192"/>
      <c r="I268" s="3193"/>
      <c r="J268" s="59">
        <f>J267+J75</f>
        <v>20968.89</v>
      </c>
      <c r="K268" s="59">
        <f>K267+K75</f>
        <v>2752.8099999999995</v>
      </c>
      <c r="L268" s="59">
        <f t="shared" ref="L268:O268" si="93">L267+L75</f>
        <v>142.29999999999998</v>
      </c>
      <c r="M268" s="59">
        <f t="shared" si="93"/>
        <v>18216.080000000002</v>
      </c>
      <c r="N268" s="59">
        <f t="shared" si="93"/>
        <v>10504.33</v>
      </c>
      <c r="O268" s="59">
        <f t="shared" si="93"/>
        <v>5036.05</v>
      </c>
      <c r="P268" s="18"/>
      <c r="Q268" s="18"/>
      <c r="R268" s="18"/>
      <c r="S268" s="19"/>
      <c r="T268" s="30"/>
      <c r="U268" s="30"/>
      <c r="V268" s="30"/>
      <c r="W268" s="30"/>
      <c r="X268" s="30"/>
      <c r="Y268" s="30"/>
      <c r="Z268" s="1591"/>
      <c r="AA268" s="1591"/>
      <c r="AB268" s="1591"/>
      <c r="AC268" s="1591"/>
      <c r="AD268" s="1591"/>
    </row>
    <row r="269" spans="1:30" ht="33.6" customHeight="1" thickBot="1">
      <c r="A269" s="3296" t="s">
        <v>108</v>
      </c>
      <c r="B269" s="3296"/>
      <c r="C269" s="3296"/>
      <c r="D269" s="3296"/>
      <c r="E269" s="3296"/>
      <c r="F269" s="3296"/>
      <c r="G269" s="3296"/>
      <c r="H269" s="3296"/>
      <c r="I269" s="3296"/>
      <c r="J269" s="3296"/>
      <c r="K269" s="3296"/>
      <c r="L269" s="3296"/>
      <c r="M269" s="3296"/>
      <c r="N269" s="3296"/>
      <c r="O269" s="3296"/>
      <c r="P269" s="3296"/>
      <c r="Q269" s="3296"/>
      <c r="R269" s="3296"/>
      <c r="S269" s="3297"/>
      <c r="T269" s="30"/>
      <c r="U269" s="30"/>
      <c r="V269" s="30"/>
      <c r="W269" s="30"/>
      <c r="X269" s="30"/>
      <c r="Y269" s="30"/>
      <c r="Z269" s="1591"/>
      <c r="AA269" s="1591"/>
      <c r="AB269" s="1591"/>
      <c r="AC269" s="1591"/>
      <c r="AD269" s="1591"/>
    </row>
    <row r="270" spans="1:30" ht="35.450000000000003" customHeight="1" thickBot="1">
      <c r="A270" s="12" t="s">
        <v>11</v>
      </c>
      <c r="B270" s="3298" t="s">
        <v>109</v>
      </c>
      <c r="C270" s="3299"/>
      <c r="D270" s="3299"/>
      <c r="E270" s="3299"/>
      <c r="F270" s="3299"/>
      <c r="G270" s="3299"/>
      <c r="H270" s="3299"/>
      <c r="I270" s="3299"/>
      <c r="J270" s="3299"/>
      <c r="K270" s="3299"/>
      <c r="L270" s="3299"/>
      <c r="M270" s="3299"/>
      <c r="N270" s="3299"/>
      <c r="O270" s="3299"/>
      <c r="P270" s="3299"/>
      <c r="Q270" s="3299"/>
      <c r="R270" s="3299"/>
      <c r="S270" s="3300"/>
      <c r="T270" s="30"/>
      <c r="U270" s="30"/>
      <c r="V270" s="30"/>
      <c r="W270" s="30"/>
      <c r="X270" s="30"/>
      <c r="Y270" s="30"/>
      <c r="Z270" s="1591"/>
      <c r="AA270" s="1591"/>
      <c r="AB270" s="1591"/>
      <c r="AC270" s="1591"/>
      <c r="AD270" s="1591"/>
    </row>
    <row r="271" spans="1:30" ht="13.15" customHeight="1">
      <c r="A271" s="3261" t="s">
        <v>11</v>
      </c>
      <c r="B271" s="3243" t="s">
        <v>11</v>
      </c>
      <c r="C271" s="3246"/>
      <c r="D271" s="3247"/>
      <c r="E271" s="3248"/>
      <c r="F271" s="3287" t="s">
        <v>110</v>
      </c>
      <c r="G271" s="3078" t="s">
        <v>40</v>
      </c>
      <c r="H271" s="3080" t="s">
        <v>62</v>
      </c>
      <c r="I271" s="346" t="s">
        <v>72</v>
      </c>
      <c r="J271" s="351">
        <f>K271+M271</f>
        <v>42.7</v>
      </c>
      <c r="K271" s="351">
        <f>K277+K283+K289+K295+K301+K307+K321+K336+K342+K352+K358+K364+K370+K317+K327+K331+K348+K313</f>
        <v>0</v>
      </c>
      <c r="L271" s="351">
        <f>L277+L283+L289+L295+L301+L307+L321+L336+L342+L352+L358+L364+L370+L317+L327+L331+L348</f>
        <v>0</v>
      </c>
      <c r="M271" s="351">
        <f>M277+M283+M289+M295+M301+M307+M321+M336+M342+M352+M358+M364+M370+M317+M327+M331+M348</f>
        <v>42.7</v>
      </c>
      <c r="N271" s="351">
        <f>N277+N283+N289+N295+N301+N307+N321+N336+N342+N352+N358+N364+N370+N317+N327+N331+N348</f>
        <v>288.3</v>
      </c>
      <c r="O271" s="351">
        <f>O277+O283+O289+O295+O301+O307+O321+O336+O342+O352+O358+O364+O370+O317+O327+O331+O348</f>
        <v>288.3</v>
      </c>
      <c r="P271" s="369"/>
      <c r="Q271" s="2666"/>
      <c r="R271" s="2668"/>
      <c r="S271" s="2671"/>
      <c r="T271" s="30"/>
      <c r="U271" s="30"/>
      <c r="V271" s="30"/>
      <c r="W271" s="30"/>
      <c r="X271" s="30"/>
      <c r="Y271" s="30"/>
      <c r="Z271" s="1591"/>
      <c r="AA271" s="1591"/>
      <c r="AB271" s="1591"/>
      <c r="AC271" s="1591"/>
      <c r="AD271" s="1591"/>
    </row>
    <row r="272" spans="1:30">
      <c r="A272" s="3262"/>
      <c r="B272" s="3244"/>
      <c r="C272" s="3249"/>
      <c r="D272" s="3264"/>
      <c r="E272" s="3251"/>
      <c r="F272" s="3288"/>
      <c r="G272" s="3087"/>
      <c r="H272" s="3259"/>
      <c r="I272" s="350" t="s">
        <v>63</v>
      </c>
      <c r="J272" s="351">
        <f>K272+M272</f>
        <v>6140.6999999999989</v>
      </c>
      <c r="K272" s="351">
        <f>K278+K284+K290+K296+K302+K308+K322+K337+K343+K353+K359+K365+K371+K318+K328+K332+K349+K314</f>
        <v>14.9</v>
      </c>
      <c r="L272" s="351">
        <f t="shared" ref="L272:O272" si="94">L278+L284+L290+L296+L302+L308+L322+L337+L343+L353+L359+L365+L371+L318+L328+L332+L349+L314</f>
        <v>9.7000000000000011</v>
      </c>
      <c r="M272" s="351">
        <f t="shared" si="94"/>
        <v>6125.7999999999993</v>
      </c>
      <c r="N272" s="351">
        <f t="shared" si="94"/>
        <v>1589.6</v>
      </c>
      <c r="O272" s="351">
        <f t="shared" si="94"/>
        <v>611</v>
      </c>
      <c r="P272" s="388"/>
      <c r="Q272" s="2667"/>
      <c r="R272" s="2669"/>
      <c r="S272" s="2672"/>
      <c r="T272" s="30"/>
      <c r="U272" s="30"/>
      <c r="V272" s="30"/>
      <c r="W272" s="30"/>
      <c r="X272" s="30"/>
      <c r="Y272" s="30"/>
      <c r="Z272" s="1591"/>
      <c r="AA272" s="1591"/>
      <c r="AB272" s="1591"/>
      <c r="AC272" s="1591"/>
      <c r="AD272" s="1591"/>
    </row>
    <row r="273" spans="1:30">
      <c r="A273" s="3262"/>
      <c r="B273" s="3244"/>
      <c r="C273" s="3249"/>
      <c r="D273" s="3264"/>
      <c r="E273" s="3251"/>
      <c r="F273" s="3288"/>
      <c r="G273" s="3258"/>
      <c r="H273" s="3260"/>
      <c r="I273" s="350" t="s">
        <v>36</v>
      </c>
      <c r="J273" s="351">
        <f>K273+M273</f>
        <v>9.1</v>
      </c>
      <c r="K273" s="68">
        <f>K279+K285+K291+K297+K303+K309+K319+K323+K329+K333+K338+K344+K350+K366+K354+K360+K372+K315</f>
        <v>9.1</v>
      </c>
      <c r="L273" s="68">
        <f t="shared" ref="L273:O273" si="95">L279+L285+L291+L297+L303+L309+L319+L323+L329+L333+L338+L344+L350+L366+L354+L360+L372+L315</f>
        <v>8.6</v>
      </c>
      <c r="M273" s="68">
        <f t="shared" si="95"/>
        <v>0</v>
      </c>
      <c r="N273" s="68">
        <f t="shared" si="95"/>
        <v>2649.7</v>
      </c>
      <c r="O273" s="68">
        <f t="shared" si="95"/>
        <v>380</v>
      </c>
      <c r="P273" s="388"/>
      <c r="Q273" s="387"/>
      <c r="R273" s="227"/>
      <c r="S273" s="228"/>
      <c r="T273" s="30"/>
      <c r="U273" s="30"/>
      <c r="V273" s="30"/>
      <c r="W273" s="30"/>
      <c r="X273" s="30"/>
      <c r="Y273" s="30"/>
      <c r="Z273" s="1591"/>
      <c r="AA273" s="1591"/>
      <c r="AB273" s="1591"/>
      <c r="AC273" s="1591"/>
      <c r="AD273" s="1591"/>
    </row>
    <row r="274" spans="1:30">
      <c r="A274" s="3262"/>
      <c r="B274" s="3244"/>
      <c r="C274" s="3249"/>
      <c r="D274" s="3264"/>
      <c r="E274" s="3251"/>
      <c r="F274" s="3288"/>
      <c r="G274" s="3258"/>
      <c r="H274" s="3258"/>
      <c r="I274" s="350" t="s">
        <v>222</v>
      </c>
      <c r="J274" s="141">
        <f t="shared" ref="J274:J275" si="96">K274+M274</f>
        <v>312.59999999999997</v>
      </c>
      <c r="K274" s="68">
        <f t="shared" ref="K274:O275" si="97">K280+K286+K292+K298+K304+K310+K324+K339+K345+K355+K361+K367+K373</f>
        <v>13.9</v>
      </c>
      <c r="L274" s="68">
        <f t="shared" si="97"/>
        <v>0</v>
      </c>
      <c r="M274" s="68">
        <f t="shared" si="97"/>
        <v>298.7</v>
      </c>
      <c r="N274" s="68">
        <f t="shared" si="97"/>
        <v>0</v>
      </c>
      <c r="O274" s="68">
        <f t="shared" si="97"/>
        <v>0</v>
      </c>
      <c r="P274" s="388"/>
      <c r="Q274" s="387"/>
      <c r="R274" s="442"/>
      <c r="S274" s="228"/>
      <c r="T274" s="30"/>
      <c r="U274" s="30"/>
      <c r="V274" s="30"/>
      <c r="W274" s="30"/>
      <c r="X274" s="30"/>
      <c r="Y274" s="30"/>
      <c r="Z274" s="1591"/>
      <c r="AA274" s="1591"/>
      <c r="AB274" s="1591"/>
      <c r="AC274" s="1591"/>
      <c r="AD274" s="1591"/>
    </row>
    <row r="275" spans="1:30">
      <c r="A275" s="3262"/>
      <c r="B275" s="3244"/>
      <c r="C275" s="3249"/>
      <c r="D275" s="3264"/>
      <c r="E275" s="3251"/>
      <c r="F275" s="3288"/>
      <c r="G275" s="3258"/>
      <c r="H275" s="3258"/>
      <c r="I275" s="357" t="s">
        <v>52</v>
      </c>
      <c r="J275" s="327">
        <f t="shared" si="96"/>
        <v>0</v>
      </c>
      <c r="K275" s="70">
        <f t="shared" si="97"/>
        <v>0</v>
      </c>
      <c r="L275" s="70">
        <f t="shared" si="97"/>
        <v>0</v>
      </c>
      <c r="M275" s="70">
        <f t="shared" si="97"/>
        <v>0</v>
      </c>
      <c r="N275" s="70">
        <f t="shared" si="97"/>
        <v>0</v>
      </c>
      <c r="O275" s="70">
        <f t="shared" si="97"/>
        <v>0</v>
      </c>
      <c r="P275" s="388"/>
      <c r="Q275" s="387"/>
      <c r="R275" s="442"/>
      <c r="S275" s="228"/>
      <c r="T275" s="30"/>
      <c r="U275" s="30"/>
      <c r="V275" s="30"/>
      <c r="W275" s="30"/>
      <c r="X275" s="30"/>
      <c r="Y275" s="30"/>
      <c r="Z275" s="1591"/>
      <c r="AA275" s="1591"/>
      <c r="AB275" s="1591"/>
      <c r="AC275" s="1591"/>
      <c r="AD275" s="1591"/>
    </row>
    <row r="276" spans="1:30" ht="15.6" customHeight="1" thickBot="1">
      <c r="A276" s="3263"/>
      <c r="B276" s="3245"/>
      <c r="C276" s="3252"/>
      <c r="D276" s="3253"/>
      <c r="E276" s="3254"/>
      <c r="F276" s="3289"/>
      <c r="G276" s="3079"/>
      <c r="H276" s="3079"/>
      <c r="I276" s="13" t="s">
        <v>12</v>
      </c>
      <c r="J276" s="156">
        <f>K276+M276</f>
        <v>6505.0999999999985</v>
      </c>
      <c r="K276" s="58">
        <f t="shared" ref="K276:O276" si="98">K271+K272+K273+K274+K275</f>
        <v>37.9</v>
      </c>
      <c r="L276" s="58">
        <f t="shared" si="98"/>
        <v>18.3</v>
      </c>
      <c r="M276" s="58">
        <f t="shared" si="98"/>
        <v>6467.1999999999989</v>
      </c>
      <c r="N276" s="58">
        <f t="shared" si="98"/>
        <v>4527.5999999999995</v>
      </c>
      <c r="O276" s="58">
        <f t="shared" si="98"/>
        <v>1279.3</v>
      </c>
      <c r="P276" s="389"/>
      <c r="Q276" s="382"/>
      <c r="R276" s="122"/>
      <c r="S276" s="229"/>
      <c r="T276" s="30"/>
      <c r="U276" s="30"/>
      <c r="V276" s="30"/>
      <c r="W276" s="30"/>
      <c r="X276" s="30"/>
      <c r="Y276" s="30"/>
      <c r="Z276" s="1591"/>
      <c r="AA276" s="1591"/>
      <c r="AB276" s="1591"/>
      <c r="AC276" s="1591"/>
      <c r="AD276" s="1591"/>
    </row>
    <row r="277" spans="1:30" ht="0.6" hidden="1" customHeight="1" thickBot="1">
      <c r="A277" s="3261"/>
      <c r="B277" s="3243"/>
      <c r="C277" s="2664"/>
      <c r="D277" s="2664"/>
      <c r="E277" s="2664"/>
      <c r="F277" s="3255" t="s">
        <v>111</v>
      </c>
      <c r="G277" s="3078" t="s">
        <v>40</v>
      </c>
      <c r="H277" s="3080" t="s">
        <v>193</v>
      </c>
      <c r="I277" s="92" t="s">
        <v>72</v>
      </c>
      <c r="J277" s="132">
        <f>K277+M277</f>
        <v>0</v>
      </c>
      <c r="K277" s="133">
        <v>0</v>
      </c>
      <c r="L277" s="280">
        <v>0</v>
      </c>
      <c r="M277" s="361">
        <v>0</v>
      </c>
      <c r="N277" s="172">
        <v>0</v>
      </c>
      <c r="O277" s="173">
        <v>0</v>
      </c>
      <c r="P277" s="369"/>
      <c r="Q277" s="2666"/>
      <c r="R277" s="2668"/>
      <c r="S277" s="2671"/>
      <c r="T277" s="30"/>
      <c r="U277" s="30"/>
      <c r="V277" s="30"/>
      <c r="W277" s="30"/>
      <c r="X277" s="30"/>
      <c r="Y277" s="30"/>
      <c r="Z277" s="1591"/>
      <c r="AA277" s="1591"/>
      <c r="AB277" s="1591"/>
      <c r="AC277" s="1591"/>
      <c r="AD277" s="1591"/>
    </row>
    <row r="278" spans="1:30" ht="13.9" hidden="1" customHeight="1" thickBot="1">
      <c r="A278" s="3262"/>
      <c r="B278" s="3244"/>
      <c r="C278" s="2640"/>
      <c r="D278" s="2640"/>
      <c r="E278" s="2640"/>
      <c r="F278" s="3256"/>
      <c r="G278" s="3087"/>
      <c r="H278" s="3259"/>
      <c r="I278" s="69" t="s">
        <v>63</v>
      </c>
      <c r="J278" s="138">
        <f>K278+M278</f>
        <v>0</v>
      </c>
      <c r="K278" s="139">
        <v>0</v>
      </c>
      <c r="L278" s="129">
        <v>0</v>
      </c>
      <c r="M278" s="362">
        <v>0</v>
      </c>
      <c r="N278" s="174">
        <v>0</v>
      </c>
      <c r="O278" s="175">
        <v>0</v>
      </c>
      <c r="P278" s="388"/>
      <c r="Q278" s="2667"/>
      <c r="R278" s="2669"/>
      <c r="S278" s="2672"/>
      <c r="T278" s="30"/>
      <c r="U278" s="30"/>
      <c r="V278" s="30"/>
      <c r="W278" s="30"/>
      <c r="X278" s="30"/>
      <c r="Y278" s="30"/>
      <c r="Z278" s="1591"/>
      <c r="AA278" s="1591"/>
      <c r="AB278" s="1591"/>
      <c r="AC278" s="1591"/>
      <c r="AD278" s="1591"/>
    </row>
    <row r="279" spans="1:30" ht="13.9" hidden="1" customHeight="1" thickBot="1">
      <c r="A279" s="3262"/>
      <c r="B279" s="3244"/>
      <c r="C279" s="2640"/>
      <c r="D279" s="2640"/>
      <c r="E279" s="2640"/>
      <c r="F279" s="3256"/>
      <c r="G279" s="3258"/>
      <c r="H279" s="3260"/>
      <c r="I279" s="69" t="s">
        <v>36</v>
      </c>
      <c r="J279" s="138">
        <f t="shared" ref="J279:J281" si="99">K279+M279</f>
        <v>0</v>
      </c>
      <c r="K279" s="139">
        <v>0</v>
      </c>
      <c r="L279" s="129">
        <v>0</v>
      </c>
      <c r="M279" s="362">
        <v>0</v>
      </c>
      <c r="N279" s="174">
        <v>0</v>
      </c>
      <c r="O279" s="175">
        <v>0</v>
      </c>
      <c r="P279" s="388"/>
      <c r="Q279" s="387"/>
      <c r="R279" s="227"/>
      <c r="S279" s="228"/>
      <c r="T279" s="30"/>
      <c r="U279" s="30"/>
      <c r="V279" s="30"/>
      <c r="W279" s="30"/>
      <c r="X279" s="30"/>
      <c r="Y279" s="30"/>
      <c r="Z279" s="1591"/>
      <c r="AA279" s="1591"/>
      <c r="AB279" s="1591"/>
      <c r="AC279" s="1591"/>
      <c r="AD279" s="1591"/>
    </row>
    <row r="280" spans="1:30" ht="13.9" hidden="1" customHeight="1" thickBot="1">
      <c r="A280" s="3262"/>
      <c r="B280" s="3244"/>
      <c r="C280" s="2640"/>
      <c r="D280" s="2640"/>
      <c r="E280" s="2640"/>
      <c r="F280" s="3256"/>
      <c r="G280" s="3258"/>
      <c r="H280" s="3258"/>
      <c r="I280" s="69" t="s">
        <v>222</v>
      </c>
      <c r="J280" s="138">
        <f t="shared" si="99"/>
        <v>0</v>
      </c>
      <c r="K280" s="139">
        <v>0</v>
      </c>
      <c r="L280" s="129">
        <v>0</v>
      </c>
      <c r="M280" s="362">
        <v>0</v>
      </c>
      <c r="N280" s="174">
        <v>0</v>
      </c>
      <c r="O280" s="175">
        <v>0</v>
      </c>
      <c r="P280" s="388"/>
      <c r="Q280" s="387"/>
      <c r="R280" s="442"/>
      <c r="S280" s="228"/>
      <c r="T280" s="30"/>
      <c r="U280" s="30"/>
      <c r="V280" s="30"/>
      <c r="W280" s="30"/>
      <c r="X280" s="30"/>
      <c r="Y280" s="30"/>
      <c r="Z280" s="1591"/>
      <c r="AA280" s="1591"/>
      <c r="AB280" s="1591"/>
      <c r="AC280" s="1591"/>
      <c r="AD280" s="1591"/>
    </row>
    <row r="281" spans="1:30" ht="13.9" hidden="1" customHeight="1" thickBot="1">
      <c r="A281" s="3262"/>
      <c r="B281" s="3244"/>
      <c r="C281" s="2640"/>
      <c r="D281" s="2640"/>
      <c r="E281" s="2640"/>
      <c r="F281" s="3256"/>
      <c r="G281" s="3258"/>
      <c r="H281" s="3258"/>
      <c r="I281" s="27" t="s">
        <v>52</v>
      </c>
      <c r="J281" s="138">
        <f t="shared" si="99"/>
        <v>0</v>
      </c>
      <c r="K281" s="235">
        <v>0</v>
      </c>
      <c r="L281" s="292">
        <v>0</v>
      </c>
      <c r="M281" s="366">
        <v>0</v>
      </c>
      <c r="N281" s="367">
        <v>0</v>
      </c>
      <c r="O281" s="176">
        <v>0</v>
      </c>
      <c r="P281" s="388"/>
      <c r="Q281" s="387"/>
      <c r="R281" s="30"/>
      <c r="S281" s="228"/>
      <c r="T281" s="30"/>
      <c r="U281" s="30"/>
      <c r="V281" s="30"/>
      <c r="W281" s="30"/>
      <c r="X281" s="30"/>
      <c r="Y281" s="30"/>
      <c r="Z281" s="1591"/>
      <c r="AA281" s="1591"/>
      <c r="AB281" s="1591"/>
      <c r="AC281" s="1591"/>
      <c r="AD281" s="1591"/>
    </row>
    <row r="282" spans="1:30" ht="13.9" hidden="1" customHeight="1" thickBot="1">
      <c r="A282" s="3263"/>
      <c r="B282" s="3245"/>
      <c r="C282" s="2665"/>
      <c r="D282" s="2665"/>
      <c r="E282" s="2665"/>
      <c r="F282" s="3257"/>
      <c r="G282" s="3079"/>
      <c r="H282" s="3079"/>
      <c r="I282" s="13" t="s">
        <v>12</v>
      </c>
      <c r="J282" s="47">
        <f>SUM(J277:J281)</f>
        <v>0</v>
      </c>
      <c r="K282" s="47">
        <f t="shared" ref="K282:O282" si="100">SUM(K277:K281)</f>
        <v>0</v>
      </c>
      <c r="L282" s="47">
        <f t="shared" si="100"/>
        <v>0</v>
      </c>
      <c r="M282" s="47">
        <f t="shared" si="100"/>
        <v>0</v>
      </c>
      <c r="N282" s="47">
        <f t="shared" si="100"/>
        <v>0</v>
      </c>
      <c r="O282" s="47">
        <f t="shared" si="100"/>
        <v>0</v>
      </c>
      <c r="P282" s="389"/>
      <c r="Q282" s="382"/>
      <c r="R282" s="122"/>
      <c r="S282" s="229"/>
      <c r="T282" s="30"/>
      <c r="U282" s="30"/>
      <c r="V282" s="30"/>
      <c r="W282" s="30"/>
      <c r="X282" s="30"/>
      <c r="Y282" s="30"/>
      <c r="Z282" s="1591"/>
      <c r="AA282" s="1591"/>
      <c r="AB282" s="1591"/>
      <c r="AC282" s="1591"/>
      <c r="AD282" s="1591"/>
    </row>
    <row r="283" spans="1:30" ht="13.15" customHeight="1">
      <c r="A283" s="3261"/>
      <c r="B283" s="3243"/>
      <c r="C283" s="3246"/>
      <c r="D283" s="3247"/>
      <c r="E283" s="3248"/>
      <c r="F283" s="3255" t="s">
        <v>112</v>
      </c>
      <c r="G283" s="3078" t="s">
        <v>40</v>
      </c>
      <c r="H283" s="3080" t="s">
        <v>193</v>
      </c>
      <c r="I283" s="92" t="s">
        <v>72</v>
      </c>
      <c r="J283" s="132">
        <f>K283+M283</f>
        <v>0</v>
      </c>
      <c r="K283" s="133">
        <v>0</v>
      </c>
      <c r="L283" s="280">
        <v>0</v>
      </c>
      <c r="M283" s="361">
        <v>0</v>
      </c>
      <c r="N283" s="172">
        <v>0</v>
      </c>
      <c r="O283" s="173">
        <v>0</v>
      </c>
      <c r="P283" s="443" t="s">
        <v>211</v>
      </c>
      <c r="Q283" s="2666" t="s">
        <v>41</v>
      </c>
      <c r="R283" s="2668"/>
      <c r="S283" s="2671"/>
      <c r="T283" s="30"/>
      <c r="U283" s="30"/>
      <c r="V283" s="30"/>
      <c r="W283" s="30"/>
      <c r="X283" s="30"/>
      <c r="Y283" s="30"/>
      <c r="Z283" s="1591"/>
      <c r="AA283" s="1591"/>
      <c r="AB283" s="1591"/>
      <c r="AC283" s="1591"/>
      <c r="AD283" s="1591"/>
    </row>
    <row r="284" spans="1:30">
      <c r="A284" s="3262"/>
      <c r="B284" s="3244"/>
      <c r="C284" s="3249"/>
      <c r="D284" s="3264"/>
      <c r="E284" s="3251"/>
      <c r="F284" s="3256"/>
      <c r="G284" s="3087"/>
      <c r="H284" s="3259"/>
      <c r="I284" s="69" t="s">
        <v>63</v>
      </c>
      <c r="J284" s="138">
        <f>K284+M284</f>
        <v>601.20000000000005</v>
      </c>
      <c r="K284" s="482">
        <v>1.2</v>
      </c>
      <c r="L284" s="129">
        <v>1.1000000000000001</v>
      </c>
      <c r="M284" s="362">
        <v>600</v>
      </c>
      <c r="N284" s="174">
        <v>0</v>
      </c>
      <c r="O284" s="175">
        <v>0</v>
      </c>
      <c r="P284" s="388"/>
      <c r="Q284" s="2667"/>
      <c r="R284" s="2669"/>
      <c r="S284" s="2672"/>
      <c r="T284" s="90"/>
      <c r="U284" s="30"/>
      <c r="V284" s="30"/>
      <c r="W284" s="30"/>
      <c r="X284" s="30"/>
      <c r="Y284" s="30"/>
      <c r="Z284" s="1591"/>
      <c r="AA284" s="1591"/>
      <c r="AB284" s="1591"/>
      <c r="AC284" s="1591"/>
      <c r="AD284" s="1591"/>
    </row>
    <row r="285" spans="1:30">
      <c r="A285" s="3262"/>
      <c r="B285" s="3244"/>
      <c r="C285" s="3249"/>
      <c r="D285" s="3264"/>
      <c r="E285" s="3251"/>
      <c r="F285" s="3256"/>
      <c r="G285" s="3258"/>
      <c r="H285" s="3260"/>
      <c r="I285" s="69" t="s">
        <v>36</v>
      </c>
      <c r="J285" s="138">
        <f t="shared" ref="J285:J287" si="101">K285+M285</f>
        <v>1.2</v>
      </c>
      <c r="K285" s="139">
        <v>1.2</v>
      </c>
      <c r="L285" s="129">
        <v>1.1000000000000001</v>
      </c>
      <c r="M285" s="362">
        <v>0</v>
      </c>
      <c r="N285" s="174">
        <v>0</v>
      </c>
      <c r="O285" s="175">
        <v>0</v>
      </c>
      <c r="P285" s="388"/>
      <c r="Q285" s="387"/>
      <c r="R285" s="227"/>
      <c r="S285" s="228"/>
      <c r="T285" s="30"/>
      <c r="U285" s="30"/>
      <c r="V285" s="30"/>
      <c r="W285" s="30"/>
      <c r="X285" s="30"/>
      <c r="Y285" s="30"/>
      <c r="Z285" s="1591"/>
      <c r="AA285" s="1591"/>
      <c r="AB285" s="1591"/>
      <c r="AC285" s="1591"/>
      <c r="AD285" s="1591"/>
    </row>
    <row r="286" spans="1:30">
      <c r="A286" s="3262"/>
      <c r="B286" s="3244"/>
      <c r="C286" s="3249"/>
      <c r="D286" s="3264"/>
      <c r="E286" s="3251"/>
      <c r="F286" s="3256"/>
      <c r="G286" s="3258"/>
      <c r="H286" s="3258"/>
      <c r="I286" s="69" t="s">
        <v>222</v>
      </c>
      <c r="J286" s="481">
        <f t="shared" si="101"/>
        <v>0</v>
      </c>
      <c r="K286" s="139">
        <v>0</v>
      </c>
      <c r="L286" s="129">
        <v>0</v>
      </c>
      <c r="M286" s="2850">
        <v>0</v>
      </c>
      <c r="N286" s="174">
        <v>0</v>
      </c>
      <c r="O286" s="175">
        <v>0</v>
      </c>
      <c r="P286" s="333"/>
      <c r="Q286" s="387"/>
      <c r="R286" s="227"/>
      <c r="S286" s="228"/>
      <c r="T286" s="30"/>
      <c r="U286" s="30"/>
      <c r="V286" s="30"/>
      <c r="W286" s="30"/>
      <c r="X286" s="30"/>
      <c r="Y286" s="30"/>
      <c r="Z286" s="1827"/>
      <c r="AA286" s="1591"/>
      <c r="AB286" s="1591"/>
      <c r="AC286" s="1591"/>
      <c r="AD286" s="1591"/>
    </row>
    <row r="287" spans="1:30">
      <c r="A287" s="3262"/>
      <c r="B287" s="3244"/>
      <c r="C287" s="3249"/>
      <c r="D287" s="3264"/>
      <c r="E287" s="3251"/>
      <c r="F287" s="3256"/>
      <c r="G287" s="3258"/>
      <c r="H287" s="3258"/>
      <c r="I287" s="27" t="s">
        <v>52</v>
      </c>
      <c r="J287" s="138">
        <f t="shared" si="101"/>
        <v>0</v>
      </c>
      <c r="K287" s="235">
        <v>0</v>
      </c>
      <c r="L287" s="292">
        <v>0</v>
      </c>
      <c r="M287" s="366">
        <v>0</v>
      </c>
      <c r="N287" s="367">
        <v>0</v>
      </c>
      <c r="O287" s="176">
        <v>0</v>
      </c>
      <c r="P287" s="333"/>
      <c r="Q287" s="387"/>
      <c r="R287" s="227"/>
      <c r="S287" s="228"/>
      <c r="T287" s="90"/>
      <c r="U287" s="30"/>
      <c r="V287" s="30"/>
      <c r="W287" s="30"/>
      <c r="X287" s="30"/>
      <c r="Y287" s="30"/>
      <c r="Z287" s="1591"/>
      <c r="AA287" s="1591"/>
      <c r="AB287" s="1591"/>
      <c r="AC287" s="1591"/>
      <c r="AD287" s="1591"/>
    </row>
    <row r="288" spans="1:30" ht="16.899999999999999" customHeight="1" thickBot="1">
      <c r="A288" s="3263"/>
      <c r="B288" s="3245"/>
      <c r="C288" s="3252"/>
      <c r="D288" s="3253"/>
      <c r="E288" s="3254"/>
      <c r="F288" s="3257"/>
      <c r="G288" s="3079"/>
      <c r="H288" s="3079"/>
      <c r="I288" s="13" t="s">
        <v>12</v>
      </c>
      <c r="J288" s="47">
        <f>SUM(J283:J287)</f>
        <v>602.40000000000009</v>
      </c>
      <c r="K288" s="47">
        <f t="shared" ref="K288:O288" si="102">SUM(K283:K287)</f>
        <v>2.4</v>
      </c>
      <c r="L288" s="47">
        <f t="shared" si="102"/>
        <v>2.2000000000000002</v>
      </c>
      <c r="M288" s="47">
        <f t="shared" si="102"/>
        <v>600</v>
      </c>
      <c r="N288" s="47">
        <f t="shared" si="102"/>
        <v>0</v>
      </c>
      <c r="O288" s="47">
        <f t="shared" si="102"/>
        <v>0</v>
      </c>
      <c r="P288" s="389"/>
      <c r="Q288" s="382"/>
      <c r="R288" s="122"/>
      <c r="S288" s="229"/>
      <c r="T288" s="30"/>
      <c r="U288" s="30"/>
      <c r="V288" s="30"/>
      <c r="W288" s="30"/>
      <c r="X288" s="30"/>
      <c r="Y288" s="30"/>
      <c r="Z288" s="1591"/>
      <c r="AA288" s="1591"/>
      <c r="AB288" s="1591"/>
      <c r="AC288" s="1591"/>
      <c r="AD288" s="1591"/>
    </row>
    <row r="289" spans="1:30" ht="12.6" customHeight="1">
      <c r="A289" s="3240"/>
      <c r="B289" s="3243"/>
      <c r="C289" s="3246"/>
      <c r="D289" s="3247"/>
      <c r="E289" s="3248"/>
      <c r="F289" s="3255" t="s">
        <v>113</v>
      </c>
      <c r="G289" s="3078" t="s">
        <v>40</v>
      </c>
      <c r="H289" s="3080" t="s">
        <v>193</v>
      </c>
      <c r="I289" s="92" t="s">
        <v>72</v>
      </c>
      <c r="J289" s="132">
        <f>K289+M289</f>
        <v>0</v>
      </c>
      <c r="K289" s="133">
        <v>0</v>
      </c>
      <c r="L289" s="280">
        <v>0</v>
      </c>
      <c r="M289" s="361">
        <v>0</v>
      </c>
      <c r="N289" s="172">
        <v>0</v>
      </c>
      <c r="O289" s="173">
        <v>0</v>
      </c>
      <c r="P289" s="3144" t="s">
        <v>212</v>
      </c>
      <c r="Q289" s="2666" t="s">
        <v>41</v>
      </c>
      <c r="R289" s="2668"/>
      <c r="S289" s="2671"/>
      <c r="T289" s="30"/>
      <c r="U289" s="30"/>
      <c r="V289" s="30"/>
      <c r="W289" s="30"/>
      <c r="X289" s="30"/>
      <c r="Y289" s="30"/>
      <c r="Z289" s="1591"/>
      <c r="AA289" s="1591"/>
      <c r="AB289" s="1591"/>
      <c r="AC289" s="1591"/>
      <c r="AD289" s="1591"/>
    </row>
    <row r="290" spans="1:30">
      <c r="A290" s="3241"/>
      <c r="B290" s="3244"/>
      <c r="C290" s="3249"/>
      <c r="D290" s="3264"/>
      <c r="E290" s="3251"/>
      <c r="F290" s="3256"/>
      <c r="G290" s="3087"/>
      <c r="H290" s="3259"/>
      <c r="I290" s="69" t="s">
        <v>63</v>
      </c>
      <c r="J290" s="138">
        <f>K290+M290</f>
        <v>2579</v>
      </c>
      <c r="K290" s="139">
        <v>2</v>
      </c>
      <c r="L290" s="129">
        <v>0</v>
      </c>
      <c r="M290" s="362">
        <v>2577</v>
      </c>
      <c r="N290" s="174">
        <v>0</v>
      </c>
      <c r="O290" s="175">
        <v>0</v>
      </c>
      <c r="P290" s="3145"/>
      <c r="Q290" s="2667"/>
      <c r="R290" s="2669"/>
      <c r="S290" s="2672"/>
      <c r="T290" s="30"/>
      <c r="U290" s="30"/>
      <c r="V290" s="30"/>
      <c r="W290" s="30"/>
      <c r="X290" s="30"/>
      <c r="Y290" s="30"/>
      <c r="Z290" s="1591"/>
      <c r="AA290" s="1591"/>
      <c r="AB290" s="1591"/>
      <c r="AC290" s="1591"/>
      <c r="AD290" s="1591"/>
    </row>
    <row r="291" spans="1:30">
      <c r="A291" s="3241"/>
      <c r="B291" s="3244"/>
      <c r="C291" s="3249"/>
      <c r="D291" s="3264"/>
      <c r="E291" s="3251"/>
      <c r="F291" s="3256"/>
      <c r="G291" s="3258"/>
      <c r="H291" s="3260"/>
      <c r="I291" s="69" t="s">
        <v>36</v>
      </c>
      <c r="J291" s="138">
        <f t="shared" ref="J291:J293" si="103">K291+M291</f>
        <v>2.5</v>
      </c>
      <c r="K291" s="139">
        <v>2.5</v>
      </c>
      <c r="L291" s="129">
        <v>2.4</v>
      </c>
      <c r="M291" s="362">
        <v>0</v>
      </c>
      <c r="N291" s="174">
        <v>0</v>
      </c>
      <c r="O291" s="175">
        <v>0</v>
      </c>
      <c r="P291" s="388"/>
      <c r="Q291" s="387"/>
      <c r="R291" s="227"/>
      <c r="S291" s="228"/>
      <c r="T291" s="30"/>
      <c r="U291" s="30"/>
      <c r="V291" s="30"/>
      <c r="W291" s="30"/>
      <c r="X291" s="30"/>
      <c r="Y291" s="30"/>
      <c r="Z291" s="1591"/>
      <c r="AA291" s="1591"/>
      <c r="AB291" s="1591"/>
      <c r="AC291" s="1591"/>
      <c r="AD291" s="1591"/>
    </row>
    <row r="292" spans="1:30">
      <c r="A292" s="3241"/>
      <c r="B292" s="3244"/>
      <c r="C292" s="3249"/>
      <c r="D292" s="3264"/>
      <c r="E292" s="3251"/>
      <c r="F292" s="3256"/>
      <c r="G292" s="3258"/>
      <c r="H292" s="3258"/>
      <c r="I292" s="69" t="s">
        <v>222</v>
      </c>
      <c r="J292" s="138">
        <f t="shared" si="103"/>
        <v>12.1</v>
      </c>
      <c r="K292" s="139">
        <v>0</v>
      </c>
      <c r="L292" s="129">
        <v>0</v>
      </c>
      <c r="M292" s="362">
        <v>12.1</v>
      </c>
      <c r="N292" s="174">
        <v>0</v>
      </c>
      <c r="O292" s="175">
        <v>0</v>
      </c>
      <c r="P292" s="333"/>
      <c r="Q292" s="387"/>
      <c r="R292" s="227"/>
      <c r="S292" s="228"/>
      <c r="T292" s="30"/>
      <c r="U292" s="30"/>
      <c r="V292" s="30"/>
      <c r="W292" s="30"/>
      <c r="X292" s="30"/>
      <c r="Y292" s="30"/>
      <c r="Z292" s="1591"/>
      <c r="AA292" s="1591"/>
      <c r="AB292" s="1591"/>
      <c r="AC292" s="1591"/>
      <c r="AD292" s="1591"/>
    </row>
    <row r="293" spans="1:30">
      <c r="A293" s="3241"/>
      <c r="B293" s="3244"/>
      <c r="C293" s="3249"/>
      <c r="D293" s="3264"/>
      <c r="E293" s="3251"/>
      <c r="F293" s="3256"/>
      <c r="G293" s="3258"/>
      <c r="H293" s="3258"/>
      <c r="I293" s="27" t="s">
        <v>52</v>
      </c>
      <c r="J293" s="138">
        <f t="shared" si="103"/>
        <v>0</v>
      </c>
      <c r="K293" s="235">
        <v>0</v>
      </c>
      <c r="L293" s="292">
        <v>0</v>
      </c>
      <c r="M293" s="366">
        <v>0</v>
      </c>
      <c r="N293" s="367">
        <v>0</v>
      </c>
      <c r="O293" s="176">
        <v>0</v>
      </c>
      <c r="P293" s="333"/>
      <c r="Q293" s="387"/>
      <c r="R293" s="227"/>
      <c r="S293" s="228"/>
      <c r="T293" s="30"/>
      <c r="U293" s="30"/>
      <c r="V293" s="30"/>
      <c r="W293" s="30"/>
      <c r="X293" s="30"/>
      <c r="Y293" s="30"/>
      <c r="Z293" s="1591"/>
      <c r="AA293" s="1591"/>
      <c r="AB293" s="1591"/>
      <c r="AC293" s="1591"/>
      <c r="AD293" s="1591"/>
    </row>
    <row r="294" spans="1:30" ht="15" customHeight="1" thickBot="1">
      <c r="A294" s="3242"/>
      <c r="B294" s="3245"/>
      <c r="C294" s="3252"/>
      <c r="D294" s="3253"/>
      <c r="E294" s="3254"/>
      <c r="F294" s="3257"/>
      <c r="G294" s="3079"/>
      <c r="H294" s="3079"/>
      <c r="I294" s="13" t="s">
        <v>12</v>
      </c>
      <c r="J294" s="47">
        <f>SUM(J289:J293)</f>
        <v>2593.6</v>
      </c>
      <c r="K294" s="47">
        <f t="shared" ref="K294:O294" si="104">SUM(K289:K293)</f>
        <v>4.5</v>
      </c>
      <c r="L294" s="47">
        <f t="shared" si="104"/>
        <v>2.4</v>
      </c>
      <c r="M294" s="47">
        <f t="shared" si="104"/>
        <v>2589.1</v>
      </c>
      <c r="N294" s="47">
        <f t="shared" si="104"/>
        <v>0</v>
      </c>
      <c r="O294" s="47">
        <f t="shared" si="104"/>
        <v>0</v>
      </c>
      <c r="P294" s="389"/>
      <c r="Q294" s="382"/>
      <c r="R294" s="122"/>
      <c r="S294" s="229"/>
      <c r="T294" s="30"/>
      <c r="U294" s="30"/>
      <c r="V294" s="30"/>
      <c r="W294" s="30"/>
      <c r="X294" s="30"/>
      <c r="Y294" s="30"/>
      <c r="Z294" s="1591"/>
      <c r="AA294" s="1591"/>
      <c r="AB294" s="1591"/>
      <c r="AC294" s="1591"/>
      <c r="AD294" s="1591"/>
    </row>
    <row r="295" spans="1:30" ht="13.15" customHeight="1">
      <c r="A295" s="3261"/>
      <c r="B295" s="3243"/>
      <c r="C295" s="3246"/>
      <c r="D295" s="3247"/>
      <c r="E295" s="3248"/>
      <c r="F295" s="3255" t="s">
        <v>114</v>
      </c>
      <c r="G295" s="3078" t="s">
        <v>40</v>
      </c>
      <c r="H295" s="3080" t="s">
        <v>195</v>
      </c>
      <c r="I295" s="92" t="s">
        <v>72</v>
      </c>
      <c r="J295" s="132">
        <f>K295+M295</f>
        <v>0</v>
      </c>
      <c r="K295" s="133">
        <v>0</v>
      </c>
      <c r="L295" s="280">
        <v>0</v>
      </c>
      <c r="M295" s="361">
        <v>0</v>
      </c>
      <c r="N295" s="172">
        <v>288.3</v>
      </c>
      <c r="O295" s="173">
        <v>288.3</v>
      </c>
      <c r="P295" s="443" t="s">
        <v>74</v>
      </c>
      <c r="Q295" s="2666" t="s">
        <v>41</v>
      </c>
      <c r="R295" s="2668"/>
      <c r="S295" s="2671"/>
      <c r="T295" s="30"/>
      <c r="U295" s="30"/>
      <c r="V295" s="30"/>
      <c r="W295" s="30"/>
      <c r="X295" s="30"/>
      <c r="Y295" s="30"/>
      <c r="Z295" s="1591"/>
      <c r="AA295" s="1591"/>
      <c r="AB295" s="1591"/>
      <c r="AC295" s="1591"/>
      <c r="AD295" s="1591"/>
    </row>
    <row r="296" spans="1:30" ht="9.6" customHeight="1">
      <c r="A296" s="3262"/>
      <c r="B296" s="3244"/>
      <c r="C296" s="3249"/>
      <c r="D296" s="3264"/>
      <c r="E296" s="3251"/>
      <c r="F296" s="3256"/>
      <c r="G296" s="3087"/>
      <c r="H296" s="3259"/>
      <c r="I296" s="69" t="s">
        <v>63</v>
      </c>
      <c r="J296" s="138">
        <f>K296+M296</f>
        <v>419.3</v>
      </c>
      <c r="K296" s="139">
        <v>8.3000000000000007</v>
      </c>
      <c r="L296" s="129">
        <v>7.8</v>
      </c>
      <c r="M296" s="362">
        <v>411</v>
      </c>
      <c r="N296" s="174">
        <v>200</v>
      </c>
      <c r="O296" s="175">
        <v>611</v>
      </c>
      <c r="P296" s="2649" t="s">
        <v>75</v>
      </c>
      <c r="Q296" s="2667"/>
      <c r="R296" s="2669"/>
      <c r="S296" s="2672" t="s">
        <v>41</v>
      </c>
      <c r="T296" s="30"/>
      <c r="U296" s="30"/>
      <c r="V296" s="30"/>
      <c r="W296" s="30"/>
      <c r="X296" s="30"/>
      <c r="Y296" s="30"/>
      <c r="Z296" s="1591"/>
      <c r="AA296" s="1591"/>
      <c r="AB296" s="1591"/>
      <c r="AC296" s="1591"/>
      <c r="AD296" s="1591"/>
    </row>
    <row r="297" spans="1:30" ht="13.9" customHeight="1">
      <c r="A297" s="3262"/>
      <c r="B297" s="3244"/>
      <c r="C297" s="3249"/>
      <c r="D297" s="3264"/>
      <c r="E297" s="3251"/>
      <c r="F297" s="3256"/>
      <c r="G297" s="3258"/>
      <c r="H297" s="3260"/>
      <c r="I297" s="69" t="s">
        <v>36</v>
      </c>
      <c r="J297" s="138">
        <f t="shared" ref="J297:J299" si="105">K297+M297</f>
        <v>1.5</v>
      </c>
      <c r="K297" s="139">
        <v>1.5</v>
      </c>
      <c r="L297" s="129">
        <v>1.4</v>
      </c>
      <c r="M297" s="362">
        <v>0</v>
      </c>
      <c r="N297" s="174">
        <v>0</v>
      </c>
      <c r="O297" s="175">
        <v>0</v>
      </c>
      <c r="P297" s="444"/>
      <c r="Q297" s="387"/>
      <c r="R297" s="227"/>
      <c r="S297" s="228"/>
      <c r="T297" s="30"/>
      <c r="U297" s="30"/>
      <c r="V297" s="30"/>
      <c r="W297" s="30"/>
      <c r="X297" s="30"/>
      <c r="Y297" s="30"/>
      <c r="Z297" s="1591"/>
      <c r="AA297" s="1591"/>
      <c r="AB297" s="1591"/>
      <c r="AC297" s="1591"/>
      <c r="AD297" s="1591"/>
    </row>
    <row r="298" spans="1:30" ht="11.45" customHeight="1">
      <c r="A298" s="3262"/>
      <c r="B298" s="3244"/>
      <c r="C298" s="3249"/>
      <c r="D298" s="3264"/>
      <c r="E298" s="3251"/>
      <c r="F298" s="3256"/>
      <c r="G298" s="3258"/>
      <c r="H298" s="3258"/>
      <c r="I298" s="69" t="s">
        <v>222</v>
      </c>
      <c r="J298" s="138">
        <f t="shared" si="105"/>
        <v>60</v>
      </c>
      <c r="K298" s="139">
        <v>0</v>
      </c>
      <c r="L298" s="129">
        <v>0</v>
      </c>
      <c r="M298" s="362">
        <v>60</v>
      </c>
      <c r="N298" s="174">
        <v>0</v>
      </c>
      <c r="O298" s="175">
        <v>0</v>
      </c>
      <c r="P298" s="444"/>
      <c r="Q298" s="387"/>
      <c r="R298" s="227"/>
      <c r="S298" s="228"/>
      <c r="T298" s="30"/>
      <c r="U298" s="30"/>
      <c r="V298" s="30"/>
      <c r="W298" s="30"/>
      <c r="X298" s="30"/>
      <c r="Y298" s="30"/>
      <c r="Z298" s="1591"/>
      <c r="AA298" s="1591"/>
      <c r="AB298" s="1591"/>
      <c r="AC298" s="1591"/>
      <c r="AD298" s="1591"/>
    </row>
    <row r="299" spans="1:30" ht="12" customHeight="1">
      <c r="A299" s="3262"/>
      <c r="B299" s="3244"/>
      <c r="C299" s="3249"/>
      <c r="D299" s="3264"/>
      <c r="E299" s="3251"/>
      <c r="F299" s="3256"/>
      <c r="G299" s="3258"/>
      <c r="H299" s="3258"/>
      <c r="I299" s="27" t="s">
        <v>52</v>
      </c>
      <c r="J299" s="138">
        <f t="shared" si="105"/>
        <v>0</v>
      </c>
      <c r="K299" s="235">
        <v>0</v>
      </c>
      <c r="L299" s="292">
        <v>0</v>
      </c>
      <c r="M299" s="366">
        <v>0</v>
      </c>
      <c r="N299" s="367">
        <v>0</v>
      </c>
      <c r="O299" s="176">
        <v>0</v>
      </c>
      <c r="P299" s="444"/>
      <c r="Q299" s="387"/>
      <c r="R299" s="227"/>
      <c r="S299" s="228"/>
      <c r="T299" s="30"/>
      <c r="U299" s="30"/>
      <c r="V299" s="30"/>
      <c r="W299" s="30"/>
      <c r="X299" s="30"/>
      <c r="Y299" s="30"/>
      <c r="Z299" s="1591"/>
      <c r="AA299" s="1591"/>
      <c r="AB299" s="1591"/>
      <c r="AC299" s="1591"/>
      <c r="AD299" s="1591"/>
    </row>
    <row r="300" spans="1:30" ht="13.5" thickBot="1">
      <c r="A300" s="3263"/>
      <c r="B300" s="3245"/>
      <c r="C300" s="3252"/>
      <c r="D300" s="3253"/>
      <c r="E300" s="3254"/>
      <c r="F300" s="3257"/>
      <c r="G300" s="3079"/>
      <c r="H300" s="3079"/>
      <c r="I300" s="13" t="s">
        <v>12</v>
      </c>
      <c r="J300" s="47">
        <f>SUM(J295:J299)</f>
        <v>480.8</v>
      </c>
      <c r="K300" s="47">
        <f t="shared" ref="K300:O300" si="106">SUM(K295:K299)</f>
        <v>9.8000000000000007</v>
      </c>
      <c r="L300" s="47">
        <f t="shared" si="106"/>
        <v>9.1999999999999993</v>
      </c>
      <c r="M300" s="47">
        <f t="shared" si="106"/>
        <v>471</v>
      </c>
      <c r="N300" s="47">
        <f t="shared" si="106"/>
        <v>488.3</v>
      </c>
      <c r="O300" s="47">
        <f t="shared" si="106"/>
        <v>899.3</v>
      </c>
      <c r="P300" s="411"/>
      <c r="Q300" s="382"/>
      <c r="R300" s="122"/>
      <c r="S300" s="229"/>
      <c r="T300" s="30"/>
      <c r="U300" s="30"/>
      <c r="V300" s="30"/>
      <c r="W300" s="30"/>
      <c r="X300" s="30"/>
      <c r="Y300" s="30"/>
      <c r="Z300" s="1591"/>
      <c r="AA300" s="1591"/>
      <c r="AB300" s="1591"/>
      <c r="AC300" s="1591"/>
      <c r="AD300" s="1591"/>
    </row>
    <row r="301" spans="1:30" ht="13.15" customHeight="1">
      <c r="A301" s="3261"/>
      <c r="B301" s="3243"/>
      <c r="C301" s="3246"/>
      <c r="D301" s="3247"/>
      <c r="E301" s="3248"/>
      <c r="F301" s="3255" t="s">
        <v>115</v>
      </c>
      <c r="G301" s="3078" t="s">
        <v>40</v>
      </c>
      <c r="H301" s="3080" t="s">
        <v>197</v>
      </c>
      <c r="I301" s="92" t="s">
        <v>72</v>
      </c>
      <c r="J301" s="132">
        <f>K301+M301</f>
        <v>0</v>
      </c>
      <c r="K301" s="133">
        <v>0</v>
      </c>
      <c r="L301" s="280">
        <v>0</v>
      </c>
      <c r="M301" s="361">
        <v>0</v>
      </c>
      <c r="N301" s="172">
        <v>0</v>
      </c>
      <c r="O301" s="173">
        <v>0</v>
      </c>
      <c r="P301" s="443" t="s">
        <v>75</v>
      </c>
      <c r="Q301" s="2666"/>
      <c r="R301" s="2668"/>
      <c r="S301" s="2671"/>
      <c r="T301" s="30"/>
      <c r="U301" s="30"/>
      <c r="V301" s="30"/>
      <c r="W301" s="30"/>
      <c r="X301" s="30"/>
      <c r="Y301" s="30"/>
      <c r="Z301" s="1591"/>
      <c r="AA301" s="1591"/>
      <c r="AB301" s="1591"/>
      <c r="AC301" s="1591"/>
      <c r="AD301" s="1591"/>
    </row>
    <row r="302" spans="1:30">
      <c r="A302" s="3262"/>
      <c r="B302" s="3244"/>
      <c r="C302" s="3249"/>
      <c r="D302" s="3264"/>
      <c r="E302" s="3251"/>
      <c r="F302" s="3256"/>
      <c r="G302" s="3087"/>
      <c r="H302" s="3259"/>
      <c r="I302" s="69" t="s">
        <v>63</v>
      </c>
      <c r="J302" s="138">
        <f>K302+M302</f>
        <v>0</v>
      </c>
      <c r="K302" s="139">
        <v>0</v>
      </c>
      <c r="L302" s="129">
        <v>0</v>
      </c>
      <c r="M302" s="362">
        <v>0</v>
      </c>
      <c r="N302" s="174">
        <v>0</v>
      </c>
      <c r="O302" s="175">
        <v>0</v>
      </c>
      <c r="P302" s="444"/>
      <c r="Q302" s="2667"/>
      <c r="R302" s="2669"/>
      <c r="S302" s="2672"/>
      <c r="T302" s="30"/>
      <c r="U302" s="30"/>
      <c r="V302" s="30"/>
      <c r="W302" s="30"/>
      <c r="X302" s="30"/>
      <c r="Y302" s="30"/>
      <c r="Z302" s="1591"/>
      <c r="AA302" s="1591"/>
      <c r="AB302" s="1591"/>
      <c r="AC302" s="1591"/>
      <c r="AD302" s="1591"/>
    </row>
    <row r="303" spans="1:30">
      <c r="A303" s="3262"/>
      <c r="B303" s="3244"/>
      <c r="C303" s="3249"/>
      <c r="D303" s="3264"/>
      <c r="E303" s="3251"/>
      <c r="F303" s="3256"/>
      <c r="G303" s="3258"/>
      <c r="H303" s="3260"/>
      <c r="I303" s="69" t="s">
        <v>36</v>
      </c>
      <c r="J303" s="138">
        <f t="shared" ref="J303:J305" si="107">K303+M303</f>
        <v>0</v>
      </c>
      <c r="K303" s="139">
        <v>0</v>
      </c>
      <c r="L303" s="129">
        <v>0</v>
      </c>
      <c r="M303" s="362">
        <v>0</v>
      </c>
      <c r="N303" s="174">
        <v>0</v>
      </c>
      <c r="O303" s="175">
        <v>0</v>
      </c>
      <c r="P303" s="444"/>
      <c r="Q303" s="387"/>
      <c r="R303" s="227"/>
      <c r="S303" s="228"/>
      <c r="T303" s="30"/>
      <c r="U303" s="30"/>
      <c r="V303" s="30"/>
      <c r="W303" s="30"/>
      <c r="X303" s="30"/>
      <c r="Y303" s="30"/>
      <c r="Z303" s="1591"/>
      <c r="AA303" s="1591"/>
      <c r="AB303" s="1591"/>
      <c r="AC303" s="1591"/>
      <c r="AD303" s="1591"/>
    </row>
    <row r="304" spans="1:30">
      <c r="A304" s="3262"/>
      <c r="B304" s="3244"/>
      <c r="C304" s="3249"/>
      <c r="D304" s="3264"/>
      <c r="E304" s="3251"/>
      <c r="F304" s="3256"/>
      <c r="G304" s="3258"/>
      <c r="H304" s="3258"/>
      <c r="I304" s="69" t="s">
        <v>222</v>
      </c>
      <c r="J304" s="138">
        <f t="shared" si="107"/>
        <v>0</v>
      </c>
      <c r="K304" s="139">
        <v>0</v>
      </c>
      <c r="L304" s="129">
        <v>0</v>
      </c>
      <c r="M304" s="362">
        <v>0</v>
      </c>
      <c r="N304" s="174">
        <v>0</v>
      </c>
      <c r="O304" s="175">
        <v>0</v>
      </c>
      <c r="P304" s="441"/>
      <c r="Q304" s="387"/>
      <c r="R304" s="227"/>
      <c r="S304" s="228"/>
      <c r="T304" s="30"/>
      <c r="U304" s="30"/>
      <c r="V304" s="30"/>
      <c r="W304" s="30"/>
      <c r="X304" s="30"/>
      <c r="Y304" s="30"/>
      <c r="Z304" s="1591"/>
      <c r="AA304" s="1591"/>
      <c r="AB304" s="1591"/>
      <c r="AC304" s="1591"/>
      <c r="AD304" s="1591"/>
    </row>
    <row r="305" spans="1:30">
      <c r="A305" s="3262"/>
      <c r="B305" s="3244"/>
      <c r="C305" s="3249"/>
      <c r="D305" s="3264"/>
      <c r="E305" s="3251"/>
      <c r="F305" s="3256"/>
      <c r="G305" s="3258"/>
      <c r="H305" s="3258"/>
      <c r="I305" s="27" t="s">
        <v>52</v>
      </c>
      <c r="J305" s="138">
        <f t="shared" si="107"/>
        <v>0</v>
      </c>
      <c r="K305" s="235">
        <v>0</v>
      </c>
      <c r="L305" s="292">
        <v>0</v>
      </c>
      <c r="M305" s="366">
        <v>0</v>
      </c>
      <c r="N305" s="367">
        <v>0</v>
      </c>
      <c r="O305" s="176">
        <v>0</v>
      </c>
      <c r="P305" s="441"/>
      <c r="Q305" s="387"/>
      <c r="R305" s="227"/>
      <c r="S305" s="228"/>
      <c r="T305" s="30"/>
      <c r="U305" s="30"/>
      <c r="V305" s="30"/>
      <c r="W305" s="30"/>
      <c r="X305" s="30"/>
      <c r="Y305" s="30"/>
      <c r="Z305" s="1591"/>
      <c r="AA305" s="1591"/>
      <c r="AB305" s="1591"/>
      <c r="AC305" s="1591"/>
      <c r="AD305" s="1591"/>
    </row>
    <row r="306" spans="1:30" ht="13.5" thickBot="1">
      <c r="A306" s="3263"/>
      <c r="B306" s="3245"/>
      <c r="C306" s="3252"/>
      <c r="D306" s="3253"/>
      <c r="E306" s="3254"/>
      <c r="F306" s="3257"/>
      <c r="G306" s="3079"/>
      <c r="H306" s="3079"/>
      <c r="I306" s="13" t="s">
        <v>12</v>
      </c>
      <c r="J306" s="47">
        <f>SUM(J301:J305)</f>
        <v>0</v>
      </c>
      <c r="K306" s="47">
        <f t="shared" ref="K306:O306" si="108">SUM(K301:K305)</f>
        <v>0</v>
      </c>
      <c r="L306" s="47">
        <f t="shared" si="108"/>
        <v>0</v>
      </c>
      <c r="M306" s="47">
        <f t="shared" si="108"/>
        <v>0</v>
      </c>
      <c r="N306" s="47">
        <f t="shared" si="108"/>
        <v>0</v>
      </c>
      <c r="O306" s="47">
        <f t="shared" si="108"/>
        <v>0</v>
      </c>
      <c r="P306" s="158"/>
      <c r="Q306" s="382"/>
      <c r="R306" s="122"/>
      <c r="S306" s="229"/>
      <c r="T306" s="30"/>
      <c r="U306" s="30"/>
      <c r="V306" s="30"/>
      <c r="W306" s="30"/>
      <c r="X306" s="30"/>
      <c r="Y306" s="30"/>
      <c r="Z306" s="1591"/>
      <c r="AA306" s="1591"/>
      <c r="AB306" s="1591"/>
      <c r="AC306" s="1591"/>
      <c r="AD306" s="1591"/>
    </row>
    <row r="307" spans="1:30" ht="13.15" customHeight="1">
      <c r="A307" s="2647"/>
      <c r="B307" s="3274"/>
      <c r="C307" s="3246"/>
      <c r="D307" s="3247"/>
      <c r="E307" s="3248"/>
      <c r="F307" s="3276" t="s">
        <v>116</v>
      </c>
      <c r="G307" s="3078" t="s">
        <v>40</v>
      </c>
      <c r="H307" s="2662" t="s">
        <v>204</v>
      </c>
      <c r="I307" s="92" t="s">
        <v>72</v>
      </c>
      <c r="J307" s="132">
        <f>K307+M307</f>
        <v>0</v>
      </c>
      <c r="K307" s="133">
        <v>0</v>
      </c>
      <c r="L307" s="280">
        <v>0</v>
      </c>
      <c r="M307" s="361">
        <v>0</v>
      </c>
      <c r="N307" s="172">
        <v>0</v>
      </c>
      <c r="O307" s="173">
        <v>0</v>
      </c>
      <c r="P307" s="443" t="s">
        <v>83</v>
      </c>
      <c r="Q307" s="391" t="s">
        <v>41</v>
      </c>
      <c r="R307" s="392"/>
      <c r="S307" s="445"/>
      <c r="T307" s="30"/>
      <c r="U307" s="30"/>
      <c r="V307" s="30"/>
      <c r="W307" s="30"/>
      <c r="X307" s="30"/>
      <c r="Y307" s="30"/>
      <c r="Z307" s="1591"/>
      <c r="AA307" s="1591"/>
      <c r="AB307" s="1591"/>
      <c r="AC307" s="1591"/>
      <c r="AD307" s="1591"/>
    </row>
    <row r="308" spans="1:30">
      <c r="A308" s="2635"/>
      <c r="B308" s="3244"/>
      <c r="C308" s="3249"/>
      <c r="D308" s="3264"/>
      <c r="E308" s="3251"/>
      <c r="F308" s="3277"/>
      <c r="G308" s="3087"/>
      <c r="H308" s="2632"/>
      <c r="I308" s="69" t="s">
        <v>63</v>
      </c>
      <c r="J308" s="138">
        <f>K308+M308</f>
        <v>1004.7</v>
      </c>
      <c r="K308" s="139">
        <v>0</v>
      </c>
      <c r="L308" s="129">
        <v>0</v>
      </c>
      <c r="M308" s="362">
        <v>1004.7</v>
      </c>
      <c r="N308" s="174">
        <v>421</v>
      </c>
      <c r="O308" s="175">
        <v>0</v>
      </c>
      <c r="P308" s="444" t="s">
        <v>75</v>
      </c>
      <c r="Q308" s="395"/>
      <c r="R308" s="396" t="s">
        <v>41</v>
      </c>
      <c r="S308" s="446"/>
      <c r="T308" s="30"/>
      <c r="U308" s="30"/>
      <c r="V308" s="30"/>
      <c r="W308" s="30"/>
      <c r="X308" s="30"/>
      <c r="Y308" s="30"/>
      <c r="Z308" s="1591"/>
      <c r="AA308" s="1591"/>
      <c r="AB308" s="1591"/>
      <c r="AC308" s="1591"/>
      <c r="AD308" s="1591"/>
    </row>
    <row r="309" spans="1:30" ht="11.45" customHeight="1">
      <c r="A309" s="2635"/>
      <c r="B309" s="3244"/>
      <c r="C309" s="3249"/>
      <c r="D309" s="3264"/>
      <c r="E309" s="3251"/>
      <c r="F309" s="3277"/>
      <c r="G309" s="3258"/>
      <c r="H309" s="2632"/>
      <c r="I309" s="69" t="s">
        <v>36</v>
      </c>
      <c r="J309" s="138">
        <f t="shared" ref="J309:J311" si="109">K309+M309</f>
        <v>0</v>
      </c>
      <c r="K309" s="139">
        <v>0</v>
      </c>
      <c r="L309" s="129">
        <v>0</v>
      </c>
      <c r="M309" s="362">
        <v>0</v>
      </c>
      <c r="N309" s="174">
        <v>74.599999999999994</v>
      </c>
      <c r="O309" s="175">
        <v>0</v>
      </c>
      <c r="P309" s="444"/>
      <c r="Q309" s="398"/>
      <c r="R309" s="399"/>
      <c r="S309" s="447"/>
      <c r="T309" s="30"/>
      <c r="U309" s="30"/>
      <c r="V309" s="30"/>
      <c r="W309" s="30"/>
      <c r="X309" s="30"/>
      <c r="Y309" s="30"/>
      <c r="Z309" s="1591"/>
      <c r="AA309" s="1591"/>
      <c r="AB309" s="1591"/>
      <c r="AC309" s="1591"/>
      <c r="AD309" s="1591"/>
    </row>
    <row r="310" spans="1:30">
      <c r="A310" s="2635"/>
      <c r="B310" s="3244"/>
      <c r="C310" s="3249"/>
      <c r="D310" s="3264"/>
      <c r="E310" s="3251"/>
      <c r="F310" s="3277"/>
      <c r="G310" s="3258"/>
      <c r="H310" s="2632"/>
      <c r="I310" s="69" t="s">
        <v>222</v>
      </c>
      <c r="J310" s="138">
        <f t="shared" si="109"/>
        <v>177.9</v>
      </c>
      <c r="K310" s="139">
        <v>10</v>
      </c>
      <c r="L310" s="129">
        <v>0</v>
      </c>
      <c r="M310" s="362">
        <v>167.9</v>
      </c>
      <c r="N310" s="174">
        <v>0</v>
      </c>
      <c r="O310" s="175">
        <v>0</v>
      </c>
      <c r="P310" s="333"/>
      <c r="Q310" s="387"/>
      <c r="R310" s="227"/>
      <c r="S310" s="228"/>
      <c r="T310" s="30"/>
      <c r="U310" s="30"/>
      <c r="V310" s="30"/>
      <c r="W310" s="30"/>
      <c r="X310" s="30"/>
      <c r="Y310" s="30"/>
      <c r="Z310" s="1591"/>
      <c r="AA310" s="1591"/>
      <c r="AB310" s="1591"/>
      <c r="AC310" s="1591"/>
      <c r="AD310" s="1591"/>
    </row>
    <row r="311" spans="1:30" ht="12.6" customHeight="1">
      <c r="A311" s="2635"/>
      <c r="B311" s="3244"/>
      <c r="C311" s="3249"/>
      <c r="D311" s="3264"/>
      <c r="E311" s="3251"/>
      <c r="F311" s="3277"/>
      <c r="G311" s="3258"/>
      <c r="H311" s="2632"/>
      <c r="I311" s="27" t="s">
        <v>52</v>
      </c>
      <c r="J311" s="138">
        <f t="shared" si="109"/>
        <v>0</v>
      </c>
      <c r="K311" s="235">
        <v>0</v>
      </c>
      <c r="L311" s="292">
        <v>0</v>
      </c>
      <c r="M311" s="366">
        <v>0</v>
      </c>
      <c r="N311" s="367">
        <v>0</v>
      </c>
      <c r="O311" s="176">
        <v>0</v>
      </c>
      <c r="P311" s="333"/>
      <c r="Q311" s="387"/>
      <c r="R311" s="227"/>
      <c r="S311" s="228"/>
      <c r="T311" s="30"/>
      <c r="U311" s="30"/>
      <c r="V311" s="30"/>
      <c r="W311" s="30"/>
      <c r="X311" s="30"/>
      <c r="Y311" s="30"/>
      <c r="Z311" s="1591"/>
      <c r="AA311" s="1591"/>
      <c r="AB311" s="1591"/>
      <c r="AC311" s="1591"/>
      <c r="AD311" s="1591"/>
    </row>
    <row r="312" spans="1:30" ht="19.899999999999999" customHeight="1" thickBot="1">
      <c r="A312" s="2648"/>
      <c r="B312" s="3275"/>
      <c r="C312" s="3252"/>
      <c r="D312" s="3253"/>
      <c r="E312" s="3254"/>
      <c r="F312" s="3278"/>
      <c r="G312" s="3079"/>
      <c r="H312" s="2663"/>
      <c r="I312" s="13" t="s">
        <v>12</v>
      </c>
      <c r="J312" s="47">
        <f>SUM(J307:J311)</f>
        <v>1182.6000000000001</v>
      </c>
      <c r="K312" s="47">
        <f t="shared" ref="K312:O312" si="110">SUM(K307:K311)</f>
        <v>10</v>
      </c>
      <c r="L312" s="47">
        <f t="shared" si="110"/>
        <v>0</v>
      </c>
      <c r="M312" s="47">
        <f t="shared" si="110"/>
        <v>1172.6000000000001</v>
      </c>
      <c r="N312" s="47">
        <f t="shared" si="110"/>
        <v>495.6</v>
      </c>
      <c r="O312" s="47">
        <f t="shared" si="110"/>
        <v>0</v>
      </c>
      <c r="P312" s="389"/>
      <c r="Q312" s="382"/>
      <c r="R312" s="122"/>
      <c r="S312" s="229"/>
      <c r="T312" s="30"/>
      <c r="U312" s="30"/>
      <c r="V312" s="30"/>
      <c r="W312" s="30"/>
      <c r="X312" s="30"/>
      <c r="Y312" s="30"/>
      <c r="Z312" s="1591"/>
      <c r="AA312" s="1591"/>
      <c r="AB312" s="1591"/>
      <c r="AC312" s="1591"/>
      <c r="AD312" s="1591"/>
    </row>
    <row r="313" spans="1:30" s="1809" customFormat="1" ht="13.15" customHeight="1">
      <c r="A313" s="3352"/>
      <c r="B313" s="3355"/>
      <c r="C313" s="3358"/>
      <c r="D313" s="3359"/>
      <c r="E313" s="3360"/>
      <c r="F313" s="3255" t="s">
        <v>1100</v>
      </c>
      <c r="G313" s="3078" t="s">
        <v>40</v>
      </c>
      <c r="H313" s="3080" t="s">
        <v>62</v>
      </c>
      <c r="I313" s="92" t="s">
        <v>72</v>
      </c>
      <c r="J313" s="132">
        <f>K313+M313</f>
        <v>0</v>
      </c>
      <c r="K313" s="133">
        <v>0</v>
      </c>
      <c r="L313" s="280">
        <v>0</v>
      </c>
      <c r="M313" s="361">
        <v>0</v>
      </c>
      <c r="N313" s="172">
        <v>0</v>
      </c>
      <c r="O313" s="173">
        <v>0</v>
      </c>
      <c r="P313" s="1854"/>
      <c r="Q313" s="1855"/>
      <c r="R313" s="1856"/>
      <c r="S313" s="1857"/>
      <c r="T313" s="30"/>
      <c r="U313" s="30"/>
      <c r="V313" s="30"/>
      <c r="W313" s="30"/>
      <c r="X313" s="30"/>
      <c r="Y313" s="30"/>
    </row>
    <row r="314" spans="1:30" s="1809" customFormat="1">
      <c r="A314" s="3353"/>
      <c r="B314" s="3356"/>
      <c r="C314" s="3361"/>
      <c r="D314" s="3362"/>
      <c r="E314" s="3363"/>
      <c r="F314" s="3256"/>
      <c r="G314" s="3087"/>
      <c r="H314" s="3259"/>
      <c r="I314" s="69" t="s">
        <v>63</v>
      </c>
      <c r="J314" s="481">
        <f>K314+M314</f>
        <v>20.5</v>
      </c>
      <c r="K314" s="139">
        <v>0</v>
      </c>
      <c r="L314" s="129">
        <v>0</v>
      </c>
      <c r="M314" s="2850">
        <v>20.5</v>
      </c>
      <c r="N314" s="174">
        <v>0</v>
      </c>
      <c r="O314" s="175">
        <v>0</v>
      </c>
      <c r="P314" s="1858"/>
      <c r="Q314" s="1859"/>
      <c r="R314" s="1860"/>
      <c r="S314" s="1861"/>
      <c r="T314" s="30"/>
      <c r="U314" s="30"/>
      <c r="V314" s="30"/>
      <c r="W314" s="30"/>
      <c r="X314" s="30"/>
      <c r="Y314" s="30"/>
    </row>
    <row r="315" spans="1:30" s="1809" customFormat="1">
      <c r="A315" s="3353"/>
      <c r="B315" s="3356"/>
      <c r="C315" s="3361"/>
      <c r="D315" s="3362"/>
      <c r="E315" s="3363"/>
      <c r="F315" s="3256"/>
      <c r="G315" s="3258"/>
      <c r="H315" s="3260"/>
      <c r="I315" s="69" t="s">
        <v>36</v>
      </c>
      <c r="J315" s="138">
        <f>K315+M315</f>
        <v>0</v>
      </c>
      <c r="K315" s="139">
        <v>0</v>
      </c>
      <c r="L315" s="129">
        <v>0</v>
      </c>
      <c r="M315" s="362">
        <v>0</v>
      </c>
      <c r="N315" s="174"/>
      <c r="O315" s="175"/>
      <c r="P315" s="1858"/>
      <c r="Q315" s="1862"/>
      <c r="R315" s="1863"/>
      <c r="S315" s="1864"/>
      <c r="T315" s="30"/>
      <c r="U315" s="30"/>
      <c r="V315" s="30"/>
      <c r="W315" s="30"/>
      <c r="X315" s="30"/>
      <c r="Y315" s="30"/>
    </row>
    <row r="316" spans="1:30" s="1809" customFormat="1" ht="13.5" thickBot="1">
      <c r="A316" s="3354"/>
      <c r="B316" s="3357"/>
      <c r="C316" s="3364"/>
      <c r="D316" s="3365"/>
      <c r="E316" s="3366"/>
      <c r="F316" s="3257"/>
      <c r="G316" s="3079"/>
      <c r="H316" s="3079"/>
      <c r="I316" s="13" t="s">
        <v>12</v>
      </c>
      <c r="J316" s="47">
        <f t="shared" ref="J316:O316" si="111">SUM(J313:J315)</f>
        <v>20.5</v>
      </c>
      <c r="K316" s="48">
        <f t="shared" si="111"/>
        <v>0</v>
      </c>
      <c r="L316" s="49">
        <f t="shared" si="111"/>
        <v>0</v>
      </c>
      <c r="M316" s="50">
        <f t="shared" si="111"/>
        <v>20.5</v>
      </c>
      <c r="N316" s="51">
        <f t="shared" si="111"/>
        <v>0</v>
      </c>
      <c r="O316" s="52">
        <f t="shared" si="111"/>
        <v>0</v>
      </c>
      <c r="P316" s="1865"/>
      <c r="Q316" s="1866"/>
      <c r="R316" s="1867"/>
      <c r="S316" s="1868"/>
      <c r="T316" s="30"/>
      <c r="U316" s="30"/>
      <c r="V316" s="30"/>
      <c r="W316" s="30"/>
      <c r="X316" s="30"/>
      <c r="Y316" s="30"/>
    </row>
    <row r="317" spans="1:30" ht="13.15" customHeight="1">
      <c r="A317" s="3261"/>
      <c r="B317" s="3243"/>
      <c r="C317" s="3246"/>
      <c r="D317" s="3247"/>
      <c r="E317" s="3248"/>
      <c r="F317" s="3255" t="s">
        <v>158</v>
      </c>
      <c r="G317" s="3078" t="s">
        <v>40</v>
      </c>
      <c r="H317" s="3080" t="s">
        <v>62</v>
      </c>
      <c r="I317" s="92" t="s">
        <v>72</v>
      </c>
      <c r="J317" s="132">
        <f>K317+M317</f>
        <v>0</v>
      </c>
      <c r="K317" s="133">
        <v>0</v>
      </c>
      <c r="L317" s="380">
        <v>0</v>
      </c>
      <c r="M317" s="361">
        <v>0</v>
      </c>
      <c r="N317" s="172">
        <v>0</v>
      </c>
      <c r="O317" s="173">
        <v>0</v>
      </c>
      <c r="P317" s="369"/>
      <c r="Q317" s="2666"/>
      <c r="R317" s="2668"/>
      <c r="S317" s="2671"/>
      <c r="T317" s="30"/>
      <c r="U317" s="30"/>
      <c r="V317" s="30"/>
      <c r="W317" s="30"/>
      <c r="X317" s="30"/>
      <c r="Y317" s="30"/>
      <c r="Z317" s="1591"/>
      <c r="AA317" s="1591"/>
      <c r="AB317" s="1591"/>
      <c r="AC317" s="1591"/>
      <c r="AD317" s="1591"/>
    </row>
    <row r="318" spans="1:30">
      <c r="A318" s="3262"/>
      <c r="B318" s="3244"/>
      <c r="C318" s="3249"/>
      <c r="D318" s="3264"/>
      <c r="E318" s="3251"/>
      <c r="F318" s="3256"/>
      <c r="G318" s="3087"/>
      <c r="H318" s="3259"/>
      <c r="I318" s="69" t="s">
        <v>63</v>
      </c>
      <c r="J318" s="138">
        <f>K318+M318</f>
        <v>0</v>
      </c>
      <c r="K318" s="139">
        <v>0</v>
      </c>
      <c r="L318" s="421">
        <v>0</v>
      </c>
      <c r="M318" s="362">
        <v>0</v>
      </c>
      <c r="N318" s="174">
        <v>0</v>
      </c>
      <c r="O318" s="175">
        <v>0</v>
      </c>
      <c r="P318" s="388"/>
      <c r="Q318" s="2667"/>
      <c r="R318" s="2669"/>
      <c r="S318" s="2672"/>
      <c r="T318" s="30"/>
      <c r="U318" s="30"/>
      <c r="V318" s="30"/>
      <c r="W318" s="30"/>
      <c r="X318" s="30"/>
      <c r="Y318" s="30"/>
      <c r="Z318" s="1591"/>
      <c r="AA318" s="1591"/>
      <c r="AB318" s="1591"/>
      <c r="AC318" s="1591"/>
      <c r="AD318" s="1591"/>
    </row>
    <row r="319" spans="1:30">
      <c r="A319" s="3262"/>
      <c r="B319" s="3244"/>
      <c r="C319" s="3249"/>
      <c r="D319" s="3264"/>
      <c r="E319" s="3251"/>
      <c r="F319" s="3256"/>
      <c r="G319" s="3258"/>
      <c r="H319" s="3260"/>
      <c r="I319" s="69" t="s">
        <v>36</v>
      </c>
      <c r="J319" s="138">
        <f>K319+M319</f>
        <v>0</v>
      </c>
      <c r="K319" s="448"/>
      <c r="L319" s="291"/>
      <c r="M319" s="449"/>
      <c r="N319" s="174"/>
      <c r="O319" s="175"/>
      <c r="P319" s="388"/>
      <c r="Q319" s="387"/>
      <c r="R319" s="227"/>
      <c r="S319" s="228"/>
      <c r="T319" s="30"/>
      <c r="U319" s="30"/>
      <c r="V319" s="30"/>
      <c r="W319" s="30"/>
      <c r="X319" s="30"/>
      <c r="Y319" s="30"/>
      <c r="Z319" s="1591"/>
      <c r="AA319" s="1591"/>
      <c r="AB319" s="1591"/>
      <c r="AC319" s="1591"/>
      <c r="AD319" s="1591"/>
    </row>
    <row r="320" spans="1:30" ht="11.45" customHeight="1" thickBot="1">
      <c r="A320" s="3263"/>
      <c r="B320" s="3245"/>
      <c r="C320" s="3252"/>
      <c r="D320" s="3253"/>
      <c r="E320" s="3254"/>
      <c r="F320" s="3257"/>
      <c r="G320" s="3079"/>
      <c r="H320" s="3079"/>
      <c r="I320" s="13" t="s">
        <v>12</v>
      </c>
      <c r="J320" s="47">
        <f t="shared" ref="J320:O320" si="112">SUM(J317:J319)</f>
        <v>0</v>
      </c>
      <c r="K320" s="48">
        <f t="shared" si="112"/>
        <v>0</v>
      </c>
      <c r="L320" s="49">
        <f t="shared" si="112"/>
        <v>0</v>
      </c>
      <c r="M320" s="50">
        <f t="shared" si="112"/>
        <v>0</v>
      </c>
      <c r="N320" s="51">
        <f t="shared" si="112"/>
        <v>0</v>
      </c>
      <c r="O320" s="52">
        <f t="shared" si="112"/>
        <v>0</v>
      </c>
      <c r="P320" s="389"/>
      <c r="Q320" s="382"/>
      <c r="R320" s="122"/>
      <c r="S320" s="229"/>
      <c r="T320" s="30"/>
      <c r="U320" s="30"/>
      <c r="V320" s="30"/>
      <c r="W320" s="30"/>
      <c r="X320" s="30"/>
      <c r="Y320" s="30"/>
      <c r="Z320" s="1591"/>
      <c r="AA320" s="1591"/>
      <c r="AB320" s="1591"/>
      <c r="AC320" s="1591"/>
      <c r="AD320" s="1591"/>
    </row>
    <row r="321" spans="1:30" ht="1.1499999999999999" hidden="1" customHeight="1" thickBot="1">
      <c r="A321" s="3261"/>
      <c r="B321" s="3243"/>
      <c r="C321" s="2664"/>
      <c r="D321" s="2664"/>
      <c r="E321" s="2664"/>
      <c r="F321" s="3255" t="s">
        <v>161</v>
      </c>
      <c r="G321" s="3078" t="s">
        <v>40</v>
      </c>
      <c r="H321" s="3080" t="s">
        <v>204</v>
      </c>
      <c r="I321" s="92" t="s">
        <v>72</v>
      </c>
      <c r="J321" s="132">
        <f>K321+M321</f>
        <v>0</v>
      </c>
      <c r="K321" s="133">
        <v>0</v>
      </c>
      <c r="L321" s="280">
        <v>0</v>
      </c>
      <c r="M321" s="361">
        <v>0</v>
      </c>
      <c r="N321" s="172">
        <v>0</v>
      </c>
      <c r="O321" s="173">
        <v>0</v>
      </c>
      <c r="P321" s="369" t="s">
        <v>168</v>
      </c>
      <c r="Q321" s="2666"/>
      <c r="R321" s="2668"/>
      <c r="S321" s="2671"/>
      <c r="T321" s="30"/>
      <c r="U321" s="30"/>
      <c r="V321" s="30"/>
      <c r="W321" s="30"/>
      <c r="X321" s="30"/>
      <c r="Y321" s="30"/>
      <c r="Z321" s="1591"/>
      <c r="AA321" s="1591"/>
      <c r="AB321" s="1591"/>
      <c r="AC321" s="1591"/>
      <c r="AD321" s="1591"/>
    </row>
    <row r="322" spans="1:30" ht="13.9" hidden="1" customHeight="1" thickBot="1">
      <c r="A322" s="3262"/>
      <c r="B322" s="3244"/>
      <c r="C322" s="2640"/>
      <c r="D322" s="2640"/>
      <c r="E322" s="2640"/>
      <c r="F322" s="3256"/>
      <c r="G322" s="3087"/>
      <c r="H322" s="3259"/>
      <c r="I322" s="69" t="s">
        <v>63</v>
      </c>
      <c r="J322" s="138">
        <f>K322+M322</f>
        <v>0</v>
      </c>
      <c r="K322" s="139">
        <v>0</v>
      </c>
      <c r="L322" s="129">
        <v>0</v>
      </c>
      <c r="M322" s="362">
        <v>0</v>
      </c>
      <c r="N322" s="174">
        <v>0</v>
      </c>
      <c r="O322" s="175">
        <v>0</v>
      </c>
      <c r="P322" s="388"/>
      <c r="Q322" s="2667"/>
      <c r="R322" s="2669"/>
      <c r="S322" s="2672"/>
      <c r="T322" s="30"/>
      <c r="U322" s="30"/>
      <c r="V322" s="30"/>
      <c r="W322" s="30"/>
      <c r="X322" s="30"/>
      <c r="Y322" s="30"/>
      <c r="Z322" s="1591"/>
      <c r="AA322" s="1591"/>
      <c r="AB322" s="1591"/>
      <c r="AC322" s="1591"/>
      <c r="AD322" s="1591"/>
    </row>
    <row r="323" spans="1:30" ht="13.9" hidden="1" customHeight="1" thickBot="1">
      <c r="A323" s="3262"/>
      <c r="B323" s="3244"/>
      <c r="C323" s="2640"/>
      <c r="D323" s="2640"/>
      <c r="E323" s="2640"/>
      <c r="F323" s="3256"/>
      <c r="G323" s="3258"/>
      <c r="H323" s="3260"/>
      <c r="I323" s="69" t="s">
        <v>36</v>
      </c>
      <c r="J323" s="138">
        <f t="shared" ref="J323:J325" si="113">K323+M323</f>
        <v>0</v>
      </c>
      <c r="K323" s="139">
        <v>0</v>
      </c>
      <c r="L323" s="129">
        <v>0</v>
      </c>
      <c r="M323" s="362">
        <v>0</v>
      </c>
      <c r="N323" s="174">
        <v>0</v>
      </c>
      <c r="O323" s="175">
        <v>0</v>
      </c>
      <c r="P323" s="388"/>
      <c r="Q323" s="387"/>
      <c r="R323" s="227"/>
      <c r="S323" s="228"/>
      <c r="T323" s="30"/>
      <c r="U323" s="30"/>
      <c r="V323" s="30"/>
      <c r="W323" s="30"/>
      <c r="X323" s="30"/>
      <c r="Y323" s="30"/>
      <c r="Z323" s="1591"/>
      <c r="AA323" s="1591"/>
      <c r="AB323" s="1591"/>
      <c r="AC323" s="1591"/>
      <c r="AD323" s="1591"/>
    </row>
    <row r="324" spans="1:30" ht="13.9" hidden="1" customHeight="1" thickBot="1">
      <c r="A324" s="3262"/>
      <c r="B324" s="3244"/>
      <c r="C324" s="2640"/>
      <c r="D324" s="2640"/>
      <c r="E324" s="2640"/>
      <c r="F324" s="3256"/>
      <c r="G324" s="3258"/>
      <c r="H324" s="3258"/>
      <c r="I324" s="69" t="s">
        <v>222</v>
      </c>
      <c r="J324" s="138">
        <f t="shared" si="113"/>
        <v>0</v>
      </c>
      <c r="K324" s="139">
        <v>0</v>
      </c>
      <c r="L324" s="129">
        <v>0</v>
      </c>
      <c r="M324" s="362">
        <v>0</v>
      </c>
      <c r="N324" s="174">
        <v>0</v>
      </c>
      <c r="O324" s="175">
        <v>0</v>
      </c>
      <c r="P324" s="333"/>
      <c r="Q324" s="387"/>
      <c r="R324" s="227"/>
      <c r="S324" s="228"/>
      <c r="T324" s="30"/>
      <c r="U324" s="30"/>
      <c r="V324" s="30"/>
      <c r="W324" s="30"/>
      <c r="X324" s="30"/>
      <c r="Y324" s="30"/>
      <c r="Z324" s="1591"/>
      <c r="AA324" s="1591"/>
      <c r="AB324" s="1591"/>
      <c r="AC324" s="1591"/>
      <c r="AD324" s="1591"/>
    </row>
    <row r="325" spans="1:30" ht="13.9" hidden="1" customHeight="1" thickBot="1">
      <c r="A325" s="3262"/>
      <c r="B325" s="3244"/>
      <c r="C325" s="2640"/>
      <c r="D325" s="2640"/>
      <c r="E325" s="2640"/>
      <c r="F325" s="3256"/>
      <c r="G325" s="3258"/>
      <c r="H325" s="3258"/>
      <c r="I325" s="27" t="s">
        <v>52</v>
      </c>
      <c r="J325" s="138">
        <f t="shared" si="113"/>
        <v>0</v>
      </c>
      <c r="K325" s="235">
        <v>0</v>
      </c>
      <c r="L325" s="292">
        <v>0</v>
      </c>
      <c r="M325" s="366">
        <v>0</v>
      </c>
      <c r="N325" s="367">
        <v>0</v>
      </c>
      <c r="O325" s="176">
        <v>0</v>
      </c>
      <c r="P325" s="333"/>
      <c r="Q325" s="387"/>
      <c r="R325" s="227"/>
      <c r="S325" s="228"/>
      <c r="T325" s="30"/>
      <c r="U325" s="30"/>
      <c r="V325" s="30"/>
      <c r="W325" s="30"/>
      <c r="X325" s="30"/>
      <c r="Y325" s="30"/>
      <c r="Z325" s="1591"/>
      <c r="AA325" s="1591"/>
      <c r="AB325" s="1591"/>
      <c r="AC325" s="1591"/>
      <c r="AD325" s="1591"/>
    </row>
    <row r="326" spans="1:30" ht="13.9" hidden="1" customHeight="1" thickBot="1">
      <c r="A326" s="3263"/>
      <c r="B326" s="3245"/>
      <c r="C326" s="2665"/>
      <c r="D326" s="2665"/>
      <c r="E326" s="2665"/>
      <c r="F326" s="3257"/>
      <c r="G326" s="3079"/>
      <c r="H326" s="3079"/>
      <c r="I326" s="13" t="s">
        <v>12</v>
      </c>
      <c r="J326" s="47">
        <f>SUM(J321:J325)</f>
        <v>0</v>
      </c>
      <c r="K326" s="47">
        <f t="shared" ref="K326:O326" si="114">SUM(K321:K325)</f>
        <v>0</v>
      </c>
      <c r="L326" s="47">
        <f t="shared" si="114"/>
        <v>0</v>
      </c>
      <c r="M326" s="47">
        <f t="shared" si="114"/>
        <v>0</v>
      </c>
      <c r="N326" s="47">
        <f t="shared" si="114"/>
        <v>0</v>
      </c>
      <c r="O326" s="47">
        <f t="shared" si="114"/>
        <v>0</v>
      </c>
      <c r="P326" s="389"/>
      <c r="Q326" s="382"/>
      <c r="R326" s="345"/>
      <c r="S326" s="229"/>
      <c r="T326" s="30"/>
      <c r="U326" s="30"/>
      <c r="V326" s="30"/>
      <c r="W326" s="30"/>
      <c r="X326" s="30"/>
      <c r="Y326" s="30"/>
      <c r="Z326" s="1591"/>
      <c r="AA326" s="1591"/>
      <c r="AB326" s="1591"/>
      <c r="AC326" s="1591"/>
      <c r="AD326" s="1591"/>
    </row>
    <row r="327" spans="1:30" ht="0.6" hidden="1" customHeight="1" thickBot="1">
      <c r="A327" s="3261"/>
      <c r="B327" s="3243"/>
      <c r="C327" s="2664"/>
      <c r="D327" s="2664"/>
      <c r="E327" s="2664"/>
      <c r="F327" s="3255" t="s">
        <v>117</v>
      </c>
      <c r="G327" s="3078" t="s">
        <v>40</v>
      </c>
      <c r="H327" s="3080" t="s">
        <v>95</v>
      </c>
      <c r="I327" s="92" t="s">
        <v>72</v>
      </c>
      <c r="J327" s="132">
        <f>K327+M327</f>
        <v>0</v>
      </c>
      <c r="K327" s="133">
        <v>0</v>
      </c>
      <c r="L327" s="288"/>
      <c r="M327" s="361">
        <v>0</v>
      </c>
      <c r="N327" s="53">
        <v>0</v>
      </c>
      <c r="O327" s="326">
        <v>0</v>
      </c>
      <c r="P327" s="388" t="s">
        <v>75</v>
      </c>
      <c r="Q327" s="387" t="s">
        <v>41</v>
      </c>
      <c r="R327" s="2668"/>
      <c r="S327" s="2671"/>
      <c r="T327" s="30"/>
      <c r="U327" s="30"/>
      <c r="V327" s="30"/>
      <c r="W327" s="30"/>
      <c r="X327" s="30"/>
      <c r="Y327" s="30"/>
      <c r="Z327" s="1591"/>
      <c r="AA327" s="1591"/>
      <c r="AB327" s="1591"/>
      <c r="AC327" s="1591"/>
      <c r="AD327" s="1591"/>
    </row>
    <row r="328" spans="1:30" ht="13.9" hidden="1" customHeight="1" thickBot="1">
      <c r="A328" s="3262"/>
      <c r="B328" s="3244"/>
      <c r="C328" s="2640"/>
      <c r="D328" s="2640"/>
      <c r="E328" s="2640"/>
      <c r="F328" s="3256"/>
      <c r="G328" s="3087"/>
      <c r="H328" s="3259"/>
      <c r="I328" s="69" t="s">
        <v>63</v>
      </c>
      <c r="J328" s="138">
        <f>K328+M328</f>
        <v>0</v>
      </c>
      <c r="K328" s="139">
        <v>0</v>
      </c>
      <c r="L328" s="291"/>
      <c r="M328" s="362">
        <v>0</v>
      </c>
      <c r="N328" s="54">
        <v>0</v>
      </c>
      <c r="O328" s="141">
        <v>0</v>
      </c>
      <c r="P328" s="388"/>
      <c r="Q328" s="2667"/>
      <c r="R328" s="2669"/>
      <c r="S328" s="2672"/>
      <c r="T328" s="30"/>
      <c r="U328" s="30"/>
      <c r="V328" s="30"/>
      <c r="W328" s="30"/>
      <c r="X328" s="30"/>
      <c r="Y328" s="30"/>
      <c r="Z328" s="1591"/>
      <c r="AA328" s="1591"/>
      <c r="AB328" s="1591"/>
      <c r="AC328" s="1591"/>
      <c r="AD328" s="1591"/>
    </row>
    <row r="329" spans="1:30" ht="13.9" hidden="1" customHeight="1" thickBot="1">
      <c r="A329" s="3262"/>
      <c r="B329" s="3244"/>
      <c r="C329" s="2640"/>
      <c r="D329" s="2640"/>
      <c r="E329" s="2640"/>
      <c r="F329" s="3256"/>
      <c r="G329" s="3258"/>
      <c r="H329" s="3260"/>
      <c r="I329" s="69" t="s">
        <v>36</v>
      </c>
      <c r="J329" s="138">
        <f>K329+M329</f>
        <v>0</v>
      </c>
      <c r="K329" s="139">
        <v>0</v>
      </c>
      <c r="L329" s="129">
        <v>0</v>
      </c>
      <c r="M329" s="362">
        <v>0</v>
      </c>
      <c r="N329" s="54">
        <v>0</v>
      </c>
      <c r="O329" s="141">
        <v>0</v>
      </c>
      <c r="P329" s="388"/>
      <c r="Q329" s="387"/>
      <c r="R329" s="227"/>
      <c r="S329" s="228"/>
      <c r="T329" s="30"/>
      <c r="U329" s="30"/>
      <c r="V329" s="30"/>
      <c r="W329" s="30"/>
      <c r="X329" s="30"/>
      <c r="Y329" s="30"/>
      <c r="Z329" s="1591"/>
      <c r="AA329" s="1591"/>
      <c r="AB329" s="1591"/>
      <c r="AC329" s="1591"/>
      <c r="AD329" s="1591"/>
    </row>
    <row r="330" spans="1:30" ht="13.9" hidden="1" customHeight="1" thickBot="1">
      <c r="A330" s="3263"/>
      <c r="B330" s="3245"/>
      <c r="C330" s="2665"/>
      <c r="D330" s="2665"/>
      <c r="E330" s="2665"/>
      <c r="F330" s="3257"/>
      <c r="G330" s="3079"/>
      <c r="H330" s="3079"/>
      <c r="I330" s="13" t="s">
        <v>12</v>
      </c>
      <c r="J330" s="47">
        <f t="shared" ref="J330:O330" si="115">SUM(J327:J329)</f>
        <v>0</v>
      </c>
      <c r="K330" s="48">
        <f t="shared" si="115"/>
        <v>0</v>
      </c>
      <c r="L330" s="49">
        <f t="shared" si="115"/>
        <v>0</v>
      </c>
      <c r="M330" s="50">
        <f t="shared" si="115"/>
        <v>0</v>
      </c>
      <c r="N330" s="50">
        <f t="shared" si="115"/>
        <v>0</v>
      </c>
      <c r="O330" s="52">
        <f t="shared" si="115"/>
        <v>0</v>
      </c>
      <c r="P330" s="389"/>
      <c r="Q330" s="382"/>
      <c r="R330" s="122"/>
      <c r="S330" s="229"/>
      <c r="T330" s="30"/>
      <c r="U330" s="30"/>
      <c r="V330" s="30"/>
      <c r="W330" s="30"/>
      <c r="X330" s="30"/>
      <c r="Y330" s="30"/>
      <c r="Z330" s="1591"/>
      <c r="AA330" s="1591"/>
      <c r="AB330" s="1591"/>
      <c r="AC330" s="1591"/>
      <c r="AD330" s="1591"/>
    </row>
    <row r="331" spans="1:30" ht="1.1499999999999999" hidden="1" customHeight="1" thickBot="1">
      <c r="A331" s="3261"/>
      <c r="B331" s="3243"/>
      <c r="C331" s="2664"/>
      <c r="D331" s="2664"/>
      <c r="E331" s="2664"/>
      <c r="F331" s="3255" t="s">
        <v>118</v>
      </c>
      <c r="G331" s="3078" t="s">
        <v>40</v>
      </c>
      <c r="H331" s="3080" t="s">
        <v>95</v>
      </c>
      <c r="I331" s="92" t="s">
        <v>72</v>
      </c>
      <c r="J331" s="132">
        <f>K331+M331</f>
        <v>0</v>
      </c>
      <c r="K331" s="133">
        <v>0</v>
      </c>
      <c r="L331" s="288"/>
      <c r="M331" s="361">
        <v>0</v>
      </c>
      <c r="N331" s="53">
        <v>0</v>
      </c>
      <c r="O331" s="326">
        <v>0</v>
      </c>
      <c r="P331" s="369" t="s">
        <v>74</v>
      </c>
      <c r="Q331" s="2666"/>
      <c r="R331" s="2668"/>
      <c r="S331" s="2671"/>
      <c r="T331" s="30"/>
      <c r="U331" s="30"/>
      <c r="V331" s="30"/>
      <c r="W331" s="30"/>
      <c r="X331" s="30"/>
      <c r="Y331" s="30"/>
      <c r="Z331" s="1591"/>
      <c r="AA331" s="1591"/>
      <c r="AB331" s="1591"/>
      <c r="AC331" s="1591"/>
      <c r="AD331" s="1591"/>
    </row>
    <row r="332" spans="1:30" ht="13.9" hidden="1" customHeight="1" thickBot="1">
      <c r="A332" s="3262"/>
      <c r="B332" s="3244"/>
      <c r="C332" s="2640"/>
      <c r="D332" s="2640"/>
      <c r="E332" s="2640"/>
      <c r="F332" s="3256"/>
      <c r="G332" s="3087"/>
      <c r="H332" s="3259"/>
      <c r="I332" s="69" t="s">
        <v>63</v>
      </c>
      <c r="J332" s="138">
        <f>K332+M332</f>
        <v>0</v>
      </c>
      <c r="K332" s="139">
        <v>0</v>
      </c>
      <c r="L332" s="291"/>
      <c r="M332" s="362">
        <v>0</v>
      </c>
      <c r="N332" s="54">
        <v>0</v>
      </c>
      <c r="O332" s="141">
        <v>0</v>
      </c>
      <c r="P332" s="388" t="s">
        <v>75</v>
      </c>
      <c r="Q332" s="2667"/>
      <c r="R332" s="2669"/>
      <c r="S332" s="2672"/>
      <c r="T332" s="30"/>
      <c r="U332" s="30"/>
      <c r="V332" s="30"/>
      <c r="W332" s="30"/>
      <c r="X332" s="30"/>
      <c r="Y332" s="30"/>
      <c r="Z332" s="1591"/>
      <c r="AA332" s="1591"/>
      <c r="AB332" s="1591"/>
      <c r="AC332" s="1591"/>
      <c r="AD332" s="1591"/>
    </row>
    <row r="333" spans="1:30" ht="13.9" hidden="1" customHeight="1" thickBot="1">
      <c r="A333" s="3262"/>
      <c r="B333" s="3244"/>
      <c r="C333" s="2640"/>
      <c r="D333" s="2640"/>
      <c r="E333" s="2640"/>
      <c r="F333" s="3256"/>
      <c r="G333" s="3258"/>
      <c r="H333" s="3260"/>
      <c r="I333" s="69" t="s">
        <v>36</v>
      </c>
      <c r="J333" s="138">
        <f>K333+M333</f>
        <v>0</v>
      </c>
      <c r="K333" s="139">
        <v>0</v>
      </c>
      <c r="L333" s="129">
        <v>0</v>
      </c>
      <c r="M333" s="362">
        <v>0</v>
      </c>
      <c r="N333" s="54">
        <v>0</v>
      </c>
      <c r="O333" s="141">
        <v>0</v>
      </c>
      <c r="P333" s="388"/>
      <c r="Q333" s="387"/>
      <c r="R333" s="227"/>
      <c r="S333" s="228"/>
      <c r="T333" s="30"/>
      <c r="U333" s="30"/>
      <c r="V333" s="30"/>
      <c r="W333" s="30"/>
      <c r="X333" s="30"/>
      <c r="Y333" s="30"/>
      <c r="Z333" s="1591"/>
      <c r="AA333" s="1591"/>
      <c r="AB333" s="1591"/>
      <c r="AC333" s="1591"/>
      <c r="AD333" s="1591"/>
    </row>
    <row r="334" spans="1:30" ht="13.9" hidden="1" customHeight="1" thickBot="1">
      <c r="A334" s="3262"/>
      <c r="B334" s="3244"/>
      <c r="C334" s="2640"/>
      <c r="D334" s="2640"/>
      <c r="E334" s="2640"/>
      <c r="F334" s="3256"/>
      <c r="G334" s="3258"/>
      <c r="H334" s="3258"/>
      <c r="I334" s="27"/>
      <c r="J334" s="423"/>
      <c r="K334" s="424"/>
      <c r="L334" s="425"/>
      <c r="M334" s="426"/>
      <c r="N334" s="427"/>
      <c r="O334" s="428"/>
      <c r="P334" s="388"/>
      <c r="Q334" s="387"/>
      <c r="R334" s="227"/>
      <c r="S334" s="228"/>
      <c r="T334" s="30"/>
      <c r="U334" s="30"/>
      <c r="V334" s="30"/>
      <c r="W334" s="30"/>
      <c r="X334" s="30"/>
      <c r="Y334" s="30"/>
      <c r="Z334" s="1591"/>
      <c r="AA334" s="1591"/>
      <c r="AB334" s="1591"/>
      <c r="AC334" s="1591"/>
      <c r="AD334" s="1591"/>
    </row>
    <row r="335" spans="1:30" ht="13.9" hidden="1" customHeight="1" thickBot="1">
      <c r="A335" s="3263"/>
      <c r="B335" s="3245"/>
      <c r="C335" s="2665"/>
      <c r="D335" s="2665"/>
      <c r="E335" s="2665"/>
      <c r="F335" s="3257"/>
      <c r="G335" s="3079"/>
      <c r="H335" s="3079"/>
      <c r="I335" s="13" t="s">
        <v>12</v>
      </c>
      <c r="J335" s="47">
        <f t="shared" ref="J335:O335" si="116">SUM(J331:J333)</f>
        <v>0</v>
      </c>
      <c r="K335" s="48">
        <f t="shared" si="116"/>
        <v>0</v>
      </c>
      <c r="L335" s="49">
        <f t="shared" si="116"/>
        <v>0</v>
      </c>
      <c r="M335" s="50">
        <f t="shared" si="116"/>
        <v>0</v>
      </c>
      <c r="N335" s="50">
        <f t="shared" si="116"/>
        <v>0</v>
      </c>
      <c r="O335" s="50">
        <f t="shared" si="116"/>
        <v>0</v>
      </c>
      <c r="P335" s="389"/>
      <c r="Q335" s="382"/>
      <c r="R335" s="122"/>
      <c r="S335" s="229"/>
      <c r="T335" s="30"/>
      <c r="U335" s="30"/>
      <c r="V335" s="30"/>
      <c r="W335" s="30"/>
      <c r="X335" s="30"/>
      <c r="Y335" s="30"/>
      <c r="Z335" s="1591"/>
      <c r="AA335" s="1591"/>
      <c r="AB335" s="1591"/>
      <c r="AC335" s="1591"/>
      <c r="AD335" s="1591"/>
    </row>
    <row r="336" spans="1:30" ht="13.15" customHeight="1">
      <c r="A336" s="3261"/>
      <c r="B336" s="3243"/>
      <c r="C336" s="3246"/>
      <c r="D336" s="3247"/>
      <c r="E336" s="3248"/>
      <c r="F336" s="3255" t="s">
        <v>119</v>
      </c>
      <c r="G336" s="3078" t="s">
        <v>40</v>
      </c>
      <c r="H336" s="3080" t="s">
        <v>197</v>
      </c>
      <c r="I336" s="92" t="s">
        <v>72</v>
      </c>
      <c r="J336" s="132">
        <f>K336+M336</f>
        <v>0</v>
      </c>
      <c r="K336" s="133">
        <v>0</v>
      </c>
      <c r="L336" s="280">
        <v>0</v>
      </c>
      <c r="M336" s="361">
        <v>0</v>
      </c>
      <c r="N336" s="172">
        <v>0</v>
      </c>
      <c r="O336" s="173">
        <v>0</v>
      </c>
      <c r="P336" s="369" t="s">
        <v>75</v>
      </c>
      <c r="Q336" s="2666" t="s">
        <v>41</v>
      </c>
      <c r="R336" s="2668"/>
      <c r="S336" s="2671"/>
      <c r="T336" s="30"/>
      <c r="U336" s="30"/>
      <c r="V336" s="30"/>
      <c r="W336" s="30"/>
      <c r="X336" s="30"/>
      <c r="Y336" s="30"/>
      <c r="Z336" s="1591"/>
      <c r="AA336" s="1591"/>
      <c r="AB336" s="1591"/>
      <c r="AC336" s="1591"/>
      <c r="AD336" s="1591"/>
    </row>
    <row r="337" spans="1:30">
      <c r="A337" s="3262"/>
      <c r="B337" s="3244"/>
      <c r="C337" s="3249"/>
      <c r="D337" s="3264"/>
      <c r="E337" s="3251"/>
      <c r="F337" s="3256"/>
      <c r="G337" s="3087"/>
      <c r="H337" s="3259"/>
      <c r="I337" s="69" t="s">
        <v>63</v>
      </c>
      <c r="J337" s="138">
        <f>K337+M337</f>
        <v>0</v>
      </c>
      <c r="K337" s="139">
        <v>0</v>
      </c>
      <c r="L337" s="129">
        <v>0</v>
      </c>
      <c r="M337" s="362">
        <v>0</v>
      </c>
      <c r="N337" s="174">
        <v>0</v>
      </c>
      <c r="O337" s="175">
        <v>0</v>
      </c>
      <c r="P337" s="388"/>
      <c r="Q337" s="2667"/>
      <c r="R337" s="2669"/>
      <c r="S337" s="2672"/>
      <c r="T337" s="30"/>
      <c r="U337" s="30"/>
      <c r="V337" s="30"/>
      <c r="W337" s="30"/>
      <c r="X337" s="30"/>
      <c r="Y337" s="30"/>
      <c r="Z337" s="1591"/>
      <c r="AA337" s="1591"/>
      <c r="AB337" s="1591"/>
      <c r="AC337" s="1591"/>
      <c r="AD337" s="1591"/>
    </row>
    <row r="338" spans="1:30">
      <c r="A338" s="3262"/>
      <c r="B338" s="3244"/>
      <c r="C338" s="3249"/>
      <c r="D338" s="3264"/>
      <c r="E338" s="3251"/>
      <c r="F338" s="3256"/>
      <c r="G338" s="3258"/>
      <c r="H338" s="3260"/>
      <c r="I338" s="69" t="s">
        <v>36</v>
      </c>
      <c r="J338" s="138">
        <f t="shared" ref="J338:J340" si="117">K338+M338</f>
        <v>0</v>
      </c>
      <c r="K338" s="139">
        <v>0</v>
      </c>
      <c r="L338" s="129">
        <v>0</v>
      </c>
      <c r="M338" s="362">
        <v>0</v>
      </c>
      <c r="N338" s="174">
        <v>0</v>
      </c>
      <c r="O338" s="175">
        <v>0</v>
      </c>
      <c r="P338" s="388"/>
      <c r="Q338" s="387"/>
      <c r="R338" s="227"/>
      <c r="S338" s="228"/>
      <c r="T338" s="30"/>
      <c r="U338" s="30"/>
      <c r="V338" s="30"/>
      <c r="W338" s="30"/>
      <c r="X338" s="30"/>
      <c r="Y338" s="30"/>
      <c r="Z338" s="1591"/>
      <c r="AA338" s="1591"/>
      <c r="AB338" s="1591"/>
      <c r="AC338" s="1591"/>
      <c r="AD338" s="1591"/>
    </row>
    <row r="339" spans="1:30">
      <c r="A339" s="3262"/>
      <c r="B339" s="3244"/>
      <c r="C339" s="3249"/>
      <c r="D339" s="3264"/>
      <c r="E339" s="3251"/>
      <c r="F339" s="3256"/>
      <c r="G339" s="3258"/>
      <c r="H339" s="3258"/>
      <c r="I339" s="69" t="s">
        <v>222</v>
      </c>
      <c r="J339" s="138">
        <f t="shared" si="117"/>
        <v>0</v>
      </c>
      <c r="K339" s="139">
        <v>0</v>
      </c>
      <c r="L339" s="129">
        <v>0</v>
      </c>
      <c r="M339" s="362">
        <v>0</v>
      </c>
      <c r="N339" s="174">
        <v>0</v>
      </c>
      <c r="O339" s="175">
        <v>0</v>
      </c>
      <c r="P339" s="333"/>
      <c r="Q339" s="387"/>
      <c r="R339" s="227"/>
      <c r="S339" s="228"/>
      <c r="T339" s="30"/>
      <c r="U339" s="30"/>
      <c r="V339" s="30"/>
      <c r="W339" s="30"/>
      <c r="X339" s="30"/>
      <c r="Y339" s="30"/>
      <c r="Z339" s="1591"/>
      <c r="AA339" s="1591"/>
      <c r="AB339" s="1591"/>
      <c r="AC339" s="1591"/>
      <c r="AD339" s="1591"/>
    </row>
    <row r="340" spans="1:30">
      <c r="A340" s="3262"/>
      <c r="B340" s="3244"/>
      <c r="C340" s="3249"/>
      <c r="D340" s="3264"/>
      <c r="E340" s="3251"/>
      <c r="F340" s="3256"/>
      <c r="G340" s="3258"/>
      <c r="H340" s="3258"/>
      <c r="I340" s="27" t="s">
        <v>52</v>
      </c>
      <c r="J340" s="138">
        <f t="shared" si="117"/>
        <v>0</v>
      </c>
      <c r="K340" s="235">
        <v>0</v>
      </c>
      <c r="L340" s="292">
        <v>0</v>
      </c>
      <c r="M340" s="366">
        <v>0</v>
      </c>
      <c r="N340" s="367">
        <v>0</v>
      </c>
      <c r="O340" s="176">
        <v>0</v>
      </c>
      <c r="P340" s="333"/>
      <c r="Q340" s="387"/>
      <c r="R340" s="227"/>
      <c r="S340" s="228"/>
      <c r="T340" s="30"/>
      <c r="U340" s="30"/>
      <c r="V340" s="30"/>
      <c r="W340" s="30"/>
      <c r="X340" s="30"/>
      <c r="Y340" s="30"/>
      <c r="Z340" s="1591"/>
      <c r="AA340" s="1591"/>
      <c r="AB340" s="1591"/>
      <c r="AC340" s="1591"/>
      <c r="AD340" s="1591"/>
    </row>
    <row r="341" spans="1:30" ht="11.45" customHeight="1" thickBot="1">
      <c r="A341" s="3263"/>
      <c r="B341" s="3245"/>
      <c r="C341" s="3252"/>
      <c r="D341" s="3253"/>
      <c r="E341" s="3254"/>
      <c r="F341" s="3257"/>
      <c r="G341" s="3079"/>
      <c r="H341" s="3079"/>
      <c r="I341" s="13" t="s">
        <v>12</v>
      </c>
      <c r="J341" s="47">
        <f>SUM(J336:J340)</f>
        <v>0</v>
      </c>
      <c r="K341" s="47">
        <f t="shared" ref="K341:O341" si="118">SUM(K336:K340)</f>
        <v>0</v>
      </c>
      <c r="L341" s="47">
        <f t="shared" si="118"/>
        <v>0</v>
      </c>
      <c r="M341" s="47">
        <f t="shared" si="118"/>
        <v>0</v>
      </c>
      <c r="N341" s="47">
        <f t="shared" si="118"/>
        <v>0</v>
      </c>
      <c r="O341" s="47">
        <f t="shared" si="118"/>
        <v>0</v>
      </c>
      <c r="P341" s="389"/>
      <c r="Q341" s="382"/>
      <c r="R341" s="122"/>
      <c r="S341" s="229"/>
      <c r="T341" s="30"/>
      <c r="U341" s="30"/>
      <c r="V341" s="30"/>
      <c r="W341" s="30"/>
      <c r="X341" s="30"/>
      <c r="Y341" s="30"/>
      <c r="Z341" s="1591"/>
      <c r="AA341" s="1591"/>
      <c r="AB341" s="1591"/>
      <c r="AC341" s="1591"/>
      <c r="AD341" s="1591"/>
    </row>
    <row r="342" spans="1:30" ht="13.15" customHeight="1">
      <c r="A342" s="3261"/>
      <c r="B342" s="3243"/>
      <c r="C342" s="3246"/>
      <c r="D342" s="3247"/>
      <c r="E342" s="3248"/>
      <c r="F342" s="3255" t="s">
        <v>236</v>
      </c>
      <c r="G342" s="3078" t="s">
        <v>40</v>
      </c>
      <c r="H342" s="3080" t="s">
        <v>197</v>
      </c>
      <c r="I342" s="92" t="s">
        <v>72</v>
      </c>
      <c r="J342" s="567">
        <f>K342+M342</f>
        <v>42.7</v>
      </c>
      <c r="K342" s="133">
        <v>0</v>
      </c>
      <c r="L342" s="280">
        <v>0</v>
      </c>
      <c r="M342" s="2851">
        <v>42.7</v>
      </c>
      <c r="N342" s="172">
        <v>0</v>
      </c>
      <c r="O342" s="173">
        <v>0</v>
      </c>
      <c r="P342" s="3158" t="s">
        <v>237</v>
      </c>
      <c r="Q342" s="2666"/>
      <c r="R342" s="2668" t="s">
        <v>41</v>
      </c>
      <c r="S342" s="2671"/>
      <c r="T342" s="30"/>
      <c r="U342" s="30"/>
      <c r="V342" s="30"/>
      <c r="W342" s="30"/>
      <c r="X342" s="30"/>
      <c r="Y342" s="30"/>
      <c r="Z342" s="1827"/>
      <c r="AA342" s="1591"/>
      <c r="AB342" s="1591"/>
      <c r="AC342" s="1591"/>
      <c r="AD342" s="1591"/>
    </row>
    <row r="343" spans="1:30">
      <c r="A343" s="3262"/>
      <c r="B343" s="3244"/>
      <c r="C343" s="3249"/>
      <c r="D343" s="3264"/>
      <c r="E343" s="3251"/>
      <c r="F343" s="3256"/>
      <c r="G343" s="3087"/>
      <c r="H343" s="3259"/>
      <c r="I343" s="69" t="s">
        <v>63</v>
      </c>
      <c r="J343" s="138">
        <f>K343+M343</f>
        <v>1031</v>
      </c>
      <c r="K343" s="139">
        <v>3.4</v>
      </c>
      <c r="L343" s="129">
        <v>0.8</v>
      </c>
      <c r="M343" s="362">
        <v>1027.5999999999999</v>
      </c>
      <c r="N343" s="174">
        <v>968.6</v>
      </c>
      <c r="O343" s="175">
        <v>0</v>
      </c>
      <c r="P343" s="3143"/>
      <c r="Q343" s="2667"/>
      <c r="R343" s="2669"/>
      <c r="S343" s="2672"/>
      <c r="T343" s="30"/>
      <c r="U343" s="30"/>
      <c r="V343" s="30"/>
      <c r="W343" s="30"/>
      <c r="X343" s="30"/>
      <c r="Y343" s="30"/>
      <c r="Z343" s="1827"/>
      <c r="AA343" s="1591"/>
      <c r="AB343" s="1591"/>
      <c r="AC343" s="1591"/>
      <c r="AD343" s="1591"/>
    </row>
    <row r="344" spans="1:30">
      <c r="A344" s="3262"/>
      <c r="B344" s="3244"/>
      <c r="C344" s="3249"/>
      <c r="D344" s="3264"/>
      <c r="E344" s="3251"/>
      <c r="F344" s="3256"/>
      <c r="G344" s="3258"/>
      <c r="H344" s="3260"/>
      <c r="I344" s="69" t="s">
        <v>36</v>
      </c>
      <c r="J344" s="138">
        <f t="shared" ref="J344:J346" si="119">K344+M344</f>
        <v>1.4</v>
      </c>
      <c r="K344" s="139">
        <v>1.4</v>
      </c>
      <c r="L344" s="129">
        <v>1.3</v>
      </c>
      <c r="M344" s="362">
        <v>0</v>
      </c>
      <c r="N344" s="174">
        <v>2195.1</v>
      </c>
      <c r="O344" s="175">
        <v>0</v>
      </c>
      <c r="P344" s="388"/>
      <c r="Q344" s="387"/>
      <c r="R344" s="227"/>
      <c r="S344" s="228"/>
      <c r="T344" s="30"/>
      <c r="U344" s="30"/>
      <c r="V344" s="30"/>
      <c r="W344" s="30"/>
      <c r="X344" s="30"/>
      <c r="Y344" s="30"/>
      <c r="Z344" s="1591"/>
      <c r="AA344" s="1591"/>
      <c r="AB344" s="1591"/>
      <c r="AC344" s="1591"/>
      <c r="AD344" s="1591"/>
    </row>
    <row r="345" spans="1:30">
      <c r="A345" s="3262"/>
      <c r="B345" s="3244"/>
      <c r="C345" s="3249"/>
      <c r="D345" s="3264"/>
      <c r="E345" s="3251"/>
      <c r="F345" s="3256"/>
      <c r="G345" s="3258"/>
      <c r="H345" s="3258"/>
      <c r="I345" s="69" t="s">
        <v>222</v>
      </c>
      <c r="J345" s="138">
        <f t="shared" si="119"/>
        <v>3.9</v>
      </c>
      <c r="K345" s="139">
        <v>3.9</v>
      </c>
      <c r="L345" s="129">
        <v>0</v>
      </c>
      <c r="M345" s="362">
        <v>0</v>
      </c>
      <c r="N345" s="174">
        <v>0</v>
      </c>
      <c r="O345" s="175">
        <v>0</v>
      </c>
      <c r="P345" s="333"/>
      <c r="Q345" s="387"/>
      <c r="R345" s="227"/>
      <c r="S345" s="228"/>
      <c r="T345" s="30"/>
      <c r="U345" s="30"/>
      <c r="V345" s="30"/>
      <c r="W345" s="30"/>
      <c r="X345" s="30"/>
      <c r="Y345" s="30"/>
      <c r="Z345" s="1591"/>
      <c r="AA345" s="1591"/>
      <c r="AB345" s="1591"/>
      <c r="AC345" s="1591"/>
      <c r="AD345" s="1591"/>
    </row>
    <row r="346" spans="1:30" ht="12" customHeight="1">
      <c r="A346" s="3262"/>
      <c r="B346" s="3244"/>
      <c r="C346" s="3249"/>
      <c r="D346" s="3264"/>
      <c r="E346" s="3251"/>
      <c r="F346" s="3256"/>
      <c r="G346" s="3258"/>
      <c r="H346" s="3258"/>
      <c r="I346" s="27" t="s">
        <v>52</v>
      </c>
      <c r="J346" s="138">
        <f t="shared" si="119"/>
        <v>0</v>
      </c>
      <c r="K346" s="235">
        <v>0</v>
      </c>
      <c r="L346" s="292">
        <v>0</v>
      </c>
      <c r="M346" s="366">
        <v>0</v>
      </c>
      <c r="N346" s="367">
        <v>0</v>
      </c>
      <c r="O346" s="176">
        <v>0</v>
      </c>
      <c r="P346" s="333"/>
      <c r="Q346" s="387"/>
      <c r="R346" s="227"/>
      <c r="S346" s="228"/>
      <c r="T346" s="30"/>
      <c r="U346" s="30"/>
      <c r="V346" s="30"/>
      <c r="W346" s="30"/>
      <c r="X346" s="30"/>
      <c r="Y346" s="30"/>
      <c r="Z346" s="1591"/>
      <c r="AA346" s="1591"/>
      <c r="AB346" s="1591"/>
      <c r="AC346" s="1591"/>
      <c r="AD346" s="1591"/>
    </row>
    <row r="347" spans="1:30" ht="13.9" customHeight="1" thickBot="1">
      <c r="A347" s="3263"/>
      <c r="B347" s="3245"/>
      <c r="C347" s="3252"/>
      <c r="D347" s="3253"/>
      <c r="E347" s="3254"/>
      <c r="F347" s="3257"/>
      <c r="G347" s="3079"/>
      <c r="H347" s="3079"/>
      <c r="I347" s="13" t="s">
        <v>12</v>
      </c>
      <c r="J347" s="47">
        <f>SUM(J342:J346)</f>
        <v>1079.0000000000002</v>
      </c>
      <c r="K347" s="47">
        <f t="shared" ref="K347:O347" si="120">SUM(K342:K346)</f>
        <v>8.6999999999999993</v>
      </c>
      <c r="L347" s="47">
        <f t="shared" si="120"/>
        <v>2.1</v>
      </c>
      <c r="M347" s="47">
        <f t="shared" si="120"/>
        <v>1070.3</v>
      </c>
      <c r="N347" s="47">
        <f t="shared" si="120"/>
        <v>3163.7</v>
      </c>
      <c r="O347" s="47">
        <f t="shared" si="120"/>
        <v>0</v>
      </c>
      <c r="P347" s="389"/>
      <c r="Q347" s="382"/>
      <c r="R347" s="122"/>
      <c r="S347" s="229"/>
      <c r="T347" s="30"/>
      <c r="U347" s="30"/>
      <c r="V347" s="30"/>
      <c r="W347" s="30"/>
      <c r="X347" s="30"/>
      <c r="Y347" s="30"/>
      <c r="Z347" s="1591"/>
      <c r="AA347" s="1591"/>
      <c r="AB347" s="1591"/>
      <c r="AC347" s="1591"/>
      <c r="AD347" s="1591"/>
    </row>
    <row r="348" spans="1:30" ht="1.1499999999999999" hidden="1" customHeight="1" thickBot="1">
      <c r="A348" s="21"/>
      <c r="B348" s="2639"/>
      <c r="C348" s="2638"/>
      <c r="D348" s="2638"/>
      <c r="E348" s="2638"/>
      <c r="F348" s="3290" t="s">
        <v>120</v>
      </c>
      <c r="G348" s="2662" t="s">
        <v>40</v>
      </c>
      <c r="H348" s="2748" t="s">
        <v>80</v>
      </c>
      <c r="I348" s="77" t="s">
        <v>72</v>
      </c>
      <c r="J348" s="60">
        <f>K348+M348</f>
        <v>0</v>
      </c>
      <c r="K348" s="78">
        <v>0</v>
      </c>
      <c r="L348" s="78">
        <v>0</v>
      </c>
      <c r="M348" s="53">
        <v>0</v>
      </c>
      <c r="N348" s="180">
        <v>0</v>
      </c>
      <c r="O348" s="181">
        <v>0</v>
      </c>
      <c r="P348" s="390" t="s">
        <v>383</v>
      </c>
      <c r="Q348" s="391"/>
      <c r="R348" s="392"/>
      <c r="S348" s="393"/>
      <c r="T348" s="30"/>
      <c r="U348" s="30"/>
      <c r="V348" s="30"/>
      <c r="W348" s="30"/>
      <c r="X348" s="30"/>
      <c r="Y348" s="30"/>
      <c r="Z348" s="1591"/>
      <c r="AA348" s="1591"/>
      <c r="AB348" s="1591"/>
      <c r="AC348" s="1591"/>
      <c r="AD348" s="1591"/>
    </row>
    <row r="349" spans="1:30" ht="13.9" hidden="1" customHeight="1" thickBot="1">
      <c r="A349" s="2682"/>
      <c r="B349" s="3293"/>
      <c r="C349" s="450"/>
      <c r="D349" s="450"/>
      <c r="E349" s="450"/>
      <c r="F349" s="3291"/>
      <c r="G349" s="2632"/>
      <c r="H349" s="2749"/>
      <c r="I349" s="79" t="s">
        <v>63</v>
      </c>
      <c r="J349" s="62">
        <f>K349+M349</f>
        <v>0</v>
      </c>
      <c r="K349" s="80">
        <v>0</v>
      </c>
      <c r="L349" s="80">
        <v>0</v>
      </c>
      <c r="M349" s="55">
        <v>0</v>
      </c>
      <c r="N349" s="182">
        <v>0</v>
      </c>
      <c r="O349" s="183">
        <v>0</v>
      </c>
      <c r="P349" s="394"/>
      <c r="Q349" s="395"/>
      <c r="R349" s="396"/>
      <c r="S349" s="397"/>
      <c r="T349" s="30"/>
      <c r="U349" s="30"/>
      <c r="V349" s="30"/>
      <c r="W349" s="30"/>
      <c r="X349" s="30"/>
      <c r="Y349" s="30"/>
      <c r="Z349" s="1591"/>
      <c r="AA349" s="1591"/>
      <c r="AB349" s="1591"/>
      <c r="AC349" s="1591"/>
      <c r="AD349" s="1591"/>
    </row>
    <row r="350" spans="1:30" ht="13.9" hidden="1" customHeight="1" thickBot="1">
      <c r="A350" s="2682"/>
      <c r="B350" s="3294"/>
      <c r="C350" s="451"/>
      <c r="D350" s="451"/>
      <c r="E350" s="451"/>
      <c r="F350" s="3291"/>
      <c r="G350" s="2632"/>
      <c r="H350" s="2749"/>
      <c r="I350" s="20" t="s">
        <v>36</v>
      </c>
      <c r="J350" s="63">
        <f>K350+M350</f>
        <v>0</v>
      </c>
      <c r="K350" s="81">
        <v>0</v>
      </c>
      <c r="L350" s="81">
        <v>0</v>
      </c>
      <c r="M350" s="54">
        <v>0</v>
      </c>
      <c r="N350" s="184">
        <v>0</v>
      </c>
      <c r="O350" s="177">
        <v>0</v>
      </c>
      <c r="P350" s="363"/>
      <c r="Q350" s="398"/>
      <c r="R350" s="399"/>
      <c r="S350" s="400"/>
      <c r="T350" s="30"/>
      <c r="U350" s="30"/>
      <c r="V350" s="30"/>
      <c r="W350" s="30"/>
      <c r="X350" s="30"/>
      <c r="Y350" s="30"/>
      <c r="Z350" s="1591"/>
      <c r="AA350" s="1591"/>
      <c r="AB350" s="1591"/>
      <c r="AC350" s="1591"/>
      <c r="AD350" s="1591"/>
    </row>
    <row r="351" spans="1:30" ht="13.9" hidden="1" customHeight="1" thickBot="1">
      <c r="A351" s="22"/>
      <c r="B351" s="3295"/>
      <c r="C351" s="340"/>
      <c r="D351" s="340"/>
      <c r="E351" s="340"/>
      <c r="F351" s="3292"/>
      <c r="G351" s="2663"/>
      <c r="H351" s="2750"/>
      <c r="I351" s="82" t="s">
        <v>12</v>
      </c>
      <c r="J351" s="65">
        <f>J348+J349+J350</f>
        <v>0</v>
      </c>
      <c r="K351" s="65">
        <f t="shared" ref="K351:O351" si="121">K348+K349+K350</f>
        <v>0</v>
      </c>
      <c r="L351" s="65">
        <f t="shared" si="121"/>
        <v>0</v>
      </c>
      <c r="M351" s="65">
        <f t="shared" si="121"/>
        <v>0</v>
      </c>
      <c r="N351" s="185">
        <f t="shared" si="121"/>
        <v>0</v>
      </c>
      <c r="O351" s="185">
        <f t="shared" si="121"/>
        <v>0</v>
      </c>
      <c r="P351" s="401"/>
      <c r="Q351" s="382"/>
      <c r="R351" s="122"/>
      <c r="S351" s="115"/>
      <c r="T351" s="30"/>
      <c r="U351" s="30"/>
      <c r="V351" s="30"/>
      <c r="W351" s="30"/>
      <c r="X351" s="30"/>
      <c r="Y351" s="30"/>
      <c r="Z351" s="1591"/>
      <c r="AA351" s="1591"/>
      <c r="AB351" s="1591"/>
      <c r="AC351" s="1591"/>
      <c r="AD351" s="1591"/>
    </row>
    <row r="352" spans="1:30" ht="0.6" hidden="1" customHeight="1" thickBot="1">
      <c r="A352" s="3261"/>
      <c r="B352" s="3243"/>
      <c r="C352" s="2664"/>
      <c r="D352" s="2664"/>
      <c r="E352" s="2664"/>
      <c r="F352" s="3255" t="s">
        <v>121</v>
      </c>
      <c r="G352" s="3078" t="s">
        <v>40</v>
      </c>
      <c r="H352" s="3080" t="s">
        <v>193</v>
      </c>
      <c r="I352" s="92" t="s">
        <v>72</v>
      </c>
      <c r="J352" s="132">
        <f>K352+M352</f>
        <v>0</v>
      </c>
      <c r="K352" s="133">
        <v>0</v>
      </c>
      <c r="L352" s="280">
        <v>0</v>
      </c>
      <c r="M352" s="361">
        <v>0</v>
      </c>
      <c r="N352" s="172">
        <v>0</v>
      </c>
      <c r="O352" s="173">
        <v>0</v>
      </c>
      <c r="P352" s="390"/>
      <c r="Q352" s="391"/>
      <c r="R352" s="392"/>
      <c r="S352" s="393"/>
      <c r="T352" s="30"/>
      <c r="U352" s="30"/>
      <c r="V352" s="30"/>
      <c r="W352" s="30"/>
      <c r="X352" s="30"/>
      <c r="Y352" s="30"/>
      <c r="Z352" s="1591"/>
      <c r="AA352" s="1591"/>
      <c r="AB352" s="1591"/>
      <c r="AC352" s="1591"/>
      <c r="AD352" s="1591"/>
    </row>
    <row r="353" spans="1:30" ht="13.9" hidden="1" customHeight="1" thickBot="1">
      <c r="A353" s="3262"/>
      <c r="B353" s="3244"/>
      <c r="C353" s="2640"/>
      <c r="D353" s="2640"/>
      <c r="E353" s="2640"/>
      <c r="F353" s="3256"/>
      <c r="G353" s="3087"/>
      <c r="H353" s="3259"/>
      <c r="I353" s="69" t="s">
        <v>63</v>
      </c>
      <c r="J353" s="138">
        <f>K353+M353</f>
        <v>0</v>
      </c>
      <c r="K353" s="139">
        <v>0</v>
      </c>
      <c r="L353" s="129">
        <v>0</v>
      </c>
      <c r="M353" s="362">
        <v>0</v>
      </c>
      <c r="N353" s="174">
        <v>0</v>
      </c>
      <c r="O353" s="175">
        <v>0</v>
      </c>
      <c r="P353" s="394"/>
      <c r="Q353" s="395"/>
      <c r="R353" s="396"/>
      <c r="S353" s="397"/>
      <c r="T353" s="30"/>
      <c r="U353" s="30"/>
      <c r="V353" s="30"/>
      <c r="W353" s="30"/>
      <c r="X353" s="30"/>
      <c r="Y353" s="30"/>
      <c r="Z353" s="1591"/>
      <c r="AA353" s="1591"/>
      <c r="AB353" s="1591"/>
      <c r="AC353" s="1591"/>
      <c r="AD353" s="1591"/>
    </row>
    <row r="354" spans="1:30" ht="13.9" hidden="1" customHeight="1" thickBot="1">
      <c r="A354" s="3262"/>
      <c r="B354" s="3244"/>
      <c r="C354" s="2640"/>
      <c r="D354" s="2640"/>
      <c r="E354" s="2640"/>
      <c r="F354" s="3256"/>
      <c r="G354" s="3258"/>
      <c r="H354" s="3260"/>
      <c r="I354" s="69" t="s">
        <v>36</v>
      </c>
      <c r="J354" s="138">
        <f t="shared" ref="J354:J356" si="122">K354+M354</f>
        <v>0</v>
      </c>
      <c r="K354" s="139">
        <v>0</v>
      </c>
      <c r="L354" s="129">
        <v>0</v>
      </c>
      <c r="M354" s="362">
        <v>0</v>
      </c>
      <c r="N354" s="174">
        <v>0</v>
      </c>
      <c r="O354" s="175">
        <v>0</v>
      </c>
      <c r="P354" s="363"/>
      <c r="Q354" s="398"/>
      <c r="R354" s="399"/>
      <c r="S354" s="400"/>
      <c r="T354" s="30"/>
      <c r="U354" s="30"/>
      <c r="V354" s="30"/>
      <c r="W354" s="30"/>
      <c r="X354" s="30"/>
      <c r="Y354" s="30"/>
      <c r="Z354" s="1591"/>
      <c r="AA354" s="1591"/>
      <c r="AB354" s="1591"/>
      <c r="AC354" s="1591"/>
      <c r="AD354" s="1591"/>
    </row>
    <row r="355" spans="1:30" ht="13.9" hidden="1" customHeight="1" thickBot="1">
      <c r="A355" s="3262"/>
      <c r="B355" s="3244"/>
      <c r="C355" s="2640"/>
      <c r="D355" s="2640"/>
      <c r="E355" s="2640"/>
      <c r="F355" s="3256"/>
      <c r="G355" s="3258"/>
      <c r="H355" s="3258"/>
      <c r="I355" s="69" t="s">
        <v>222</v>
      </c>
      <c r="J355" s="138">
        <f t="shared" si="122"/>
        <v>0</v>
      </c>
      <c r="K355" s="139">
        <v>0</v>
      </c>
      <c r="L355" s="129">
        <v>0</v>
      </c>
      <c r="M355" s="362">
        <v>0</v>
      </c>
      <c r="N355" s="174">
        <v>0</v>
      </c>
      <c r="O355" s="175">
        <v>0</v>
      </c>
      <c r="P355" s="452"/>
      <c r="Q355" s="387"/>
      <c r="R355" s="227"/>
      <c r="S355" s="232"/>
      <c r="T355" s="30"/>
      <c r="U355" s="30"/>
      <c r="V355" s="30"/>
      <c r="W355" s="30"/>
      <c r="X355" s="30"/>
      <c r="Y355" s="30"/>
      <c r="Z355" s="1591"/>
      <c r="AA355" s="1591"/>
      <c r="AB355" s="1591"/>
      <c r="AC355" s="1591"/>
      <c r="AD355" s="1591"/>
    </row>
    <row r="356" spans="1:30" ht="13.9" hidden="1" customHeight="1" thickBot="1">
      <c r="A356" s="3262"/>
      <c r="B356" s="3244"/>
      <c r="C356" s="2640"/>
      <c r="D356" s="2640"/>
      <c r="E356" s="2640"/>
      <c r="F356" s="3256"/>
      <c r="G356" s="3258"/>
      <c r="H356" s="3258"/>
      <c r="I356" s="27" t="s">
        <v>52</v>
      </c>
      <c r="J356" s="138">
        <f t="shared" si="122"/>
        <v>0</v>
      </c>
      <c r="K356" s="235">
        <v>0</v>
      </c>
      <c r="L356" s="292">
        <v>0</v>
      </c>
      <c r="M356" s="366">
        <v>0</v>
      </c>
      <c r="N356" s="367">
        <v>0</v>
      </c>
      <c r="O356" s="176">
        <v>0</v>
      </c>
      <c r="P356" s="452"/>
      <c r="Q356" s="387"/>
      <c r="R356" s="227"/>
      <c r="S356" s="232"/>
      <c r="T356" s="30"/>
      <c r="U356" s="30"/>
      <c r="V356" s="30"/>
      <c r="W356" s="30"/>
      <c r="X356" s="30"/>
      <c r="Y356" s="30"/>
      <c r="Z356" s="1591"/>
      <c r="AA356" s="1591"/>
      <c r="AB356" s="1591"/>
      <c r="AC356" s="1591"/>
      <c r="AD356" s="1591"/>
    </row>
    <row r="357" spans="1:30" ht="13.9" hidden="1" customHeight="1" thickBot="1">
      <c r="A357" s="3263"/>
      <c r="B357" s="3245"/>
      <c r="C357" s="2665"/>
      <c r="D357" s="2665"/>
      <c r="E357" s="2665"/>
      <c r="F357" s="3257"/>
      <c r="G357" s="3079"/>
      <c r="H357" s="3079"/>
      <c r="I357" s="13" t="s">
        <v>12</v>
      </c>
      <c r="J357" s="47">
        <f>SUM(J352:J356)</f>
        <v>0</v>
      </c>
      <c r="K357" s="47">
        <f t="shared" ref="K357:O357" si="123">SUM(K352:K356)</f>
        <v>0</v>
      </c>
      <c r="L357" s="47">
        <f t="shared" si="123"/>
        <v>0</v>
      </c>
      <c r="M357" s="47">
        <f t="shared" si="123"/>
        <v>0</v>
      </c>
      <c r="N357" s="47">
        <f t="shared" si="123"/>
        <v>0</v>
      </c>
      <c r="O357" s="47">
        <f t="shared" si="123"/>
        <v>0</v>
      </c>
      <c r="P357" s="401"/>
      <c r="Q357" s="382"/>
      <c r="R357" s="122"/>
      <c r="S357" s="115"/>
      <c r="T357" s="30"/>
      <c r="U357" s="30"/>
      <c r="V357" s="30"/>
      <c r="W357" s="30"/>
      <c r="X357" s="30"/>
      <c r="Y357" s="30"/>
      <c r="Z357" s="1591"/>
      <c r="AA357" s="1591"/>
      <c r="AB357" s="1591"/>
      <c r="AC357" s="1591"/>
      <c r="AD357" s="1591"/>
    </row>
    <row r="358" spans="1:30" ht="12.6" customHeight="1">
      <c r="A358" s="3261"/>
      <c r="B358" s="3243"/>
      <c r="C358" s="3246"/>
      <c r="D358" s="3247"/>
      <c r="E358" s="3248"/>
      <c r="F358" s="3255" t="s">
        <v>172</v>
      </c>
      <c r="G358" s="3078" t="s">
        <v>40</v>
      </c>
      <c r="H358" s="3080" t="s">
        <v>204</v>
      </c>
      <c r="I358" s="92" t="s">
        <v>72</v>
      </c>
      <c r="J358" s="132">
        <f>K358+M358</f>
        <v>0</v>
      </c>
      <c r="K358" s="133">
        <v>0</v>
      </c>
      <c r="L358" s="280">
        <v>0</v>
      </c>
      <c r="M358" s="361">
        <v>0</v>
      </c>
      <c r="N358" s="172">
        <v>0</v>
      </c>
      <c r="O358" s="173">
        <v>0</v>
      </c>
      <c r="P358" s="390" t="s">
        <v>83</v>
      </c>
      <c r="Q358" s="391" t="s">
        <v>41</v>
      </c>
      <c r="R358" s="392"/>
      <c r="S358" s="393"/>
      <c r="T358" s="30"/>
      <c r="U358" s="30"/>
      <c r="V358" s="30"/>
      <c r="W358" s="30"/>
      <c r="X358" s="30"/>
      <c r="Y358" s="30"/>
      <c r="Z358" s="1591"/>
      <c r="AA358" s="1591"/>
      <c r="AB358" s="1591"/>
      <c r="AC358" s="1591"/>
      <c r="AD358" s="1591"/>
    </row>
    <row r="359" spans="1:30">
      <c r="A359" s="3262"/>
      <c r="B359" s="3244"/>
      <c r="C359" s="3249"/>
      <c r="D359" s="3264"/>
      <c r="E359" s="3251"/>
      <c r="F359" s="3256"/>
      <c r="G359" s="3087"/>
      <c r="H359" s="3259"/>
      <c r="I359" s="69" t="s">
        <v>63</v>
      </c>
      <c r="J359" s="138">
        <f>K359+M359</f>
        <v>333</v>
      </c>
      <c r="K359" s="139">
        <v>0</v>
      </c>
      <c r="L359" s="129">
        <v>0</v>
      </c>
      <c r="M359" s="362">
        <v>333</v>
      </c>
      <c r="N359" s="174">
        <v>0</v>
      </c>
      <c r="O359" s="175">
        <v>0</v>
      </c>
      <c r="P359" s="394" t="s">
        <v>75</v>
      </c>
      <c r="Q359" s="395" t="s">
        <v>41</v>
      </c>
      <c r="R359" s="396"/>
      <c r="S359" s="397"/>
      <c r="T359" s="30"/>
      <c r="U359" s="30"/>
      <c r="V359" s="30"/>
      <c r="W359" s="30"/>
      <c r="X359" s="30"/>
      <c r="Y359" s="30"/>
      <c r="Z359" s="1591"/>
      <c r="AA359" s="1591"/>
      <c r="AB359" s="1591"/>
      <c r="AC359" s="1591"/>
      <c r="AD359" s="1591"/>
    </row>
    <row r="360" spans="1:30">
      <c r="A360" s="3262"/>
      <c r="B360" s="3244"/>
      <c r="C360" s="3249"/>
      <c r="D360" s="3264"/>
      <c r="E360" s="3251"/>
      <c r="F360" s="3256"/>
      <c r="G360" s="3258"/>
      <c r="H360" s="3260"/>
      <c r="I360" s="69" t="s">
        <v>36</v>
      </c>
      <c r="J360" s="138">
        <f t="shared" ref="J360:J362" si="124">K360+M360</f>
        <v>0</v>
      </c>
      <c r="K360" s="139">
        <v>0</v>
      </c>
      <c r="L360" s="129">
        <v>0</v>
      </c>
      <c r="M360" s="362">
        <v>0</v>
      </c>
      <c r="N360" s="174">
        <v>0</v>
      </c>
      <c r="O360" s="175">
        <v>0</v>
      </c>
      <c r="P360" s="363"/>
      <c r="Q360" s="398"/>
      <c r="R360" s="399"/>
      <c r="S360" s="400"/>
      <c r="T360" s="30"/>
      <c r="U360" s="30"/>
      <c r="V360" s="30"/>
      <c r="W360" s="30"/>
      <c r="X360" s="30"/>
      <c r="Y360" s="30"/>
      <c r="Z360" s="1591"/>
      <c r="AA360" s="1591"/>
      <c r="AB360" s="1591"/>
      <c r="AC360" s="1591"/>
      <c r="AD360" s="1591"/>
    </row>
    <row r="361" spans="1:30">
      <c r="A361" s="3262"/>
      <c r="B361" s="3244"/>
      <c r="C361" s="3249"/>
      <c r="D361" s="3264"/>
      <c r="E361" s="3251"/>
      <c r="F361" s="3256"/>
      <c r="G361" s="3258"/>
      <c r="H361" s="3258"/>
      <c r="I361" s="69" t="s">
        <v>222</v>
      </c>
      <c r="J361" s="138">
        <f t="shared" si="124"/>
        <v>58.7</v>
      </c>
      <c r="K361" s="139">
        <v>0</v>
      </c>
      <c r="L361" s="129">
        <v>0</v>
      </c>
      <c r="M361" s="362">
        <v>58.7</v>
      </c>
      <c r="N361" s="174">
        <v>0</v>
      </c>
      <c r="O361" s="175">
        <v>0</v>
      </c>
      <c r="P361" s="452"/>
      <c r="Q361" s="387"/>
      <c r="R361" s="227"/>
      <c r="S361" s="232"/>
      <c r="T361" s="30"/>
      <c r="U361" s="30"/>
      <c r="V361" s="30"/>
      <c r="W361" s="30"/>
      <c r="X361" s="30"/>
      <c r="Y361" s="30"/>
      <c r="Z361" s="1591"/>
      <c r="AA361" s="1591"/>
      <c r="AB361" s="1591"/>
      <c r="AC361" s="1591"/>
      <c r="AD361" s="1591"/>
    </row>
    <row r="362" spans="1:30">
      <c r="A362" s="3262"/>
      <c r="B362" s="3244"/>
      <c r="C362" s="3249"/>
      <c r="D362" s="3264"/>
      <c r="E362" s="3251"/>
      <c r="F362" s="3256"/>
      <c r="G362" s="3258"/>
      <c r="H362" s="3258"/>
      <c r="I362" s="27" t="s">
        <v>52</v>
      </c>
      <c r="J362" s="138">
        <f t="shared" si="124"/>
        <v>0</v>
      </c>
      <c r="K362" s="235">
        <v>0</v>
      </c>
      <c r="L362" s="292">
        <v>0</v>
      </c>
      <c r="M362" s="366">
        <v>0</v>
      </c>
      <c r="N362" s="367">
        <v>0</v>
      </c>
      <c r="O362" s="176">
        <v>0</v>
      </c>
      <c r="P362" s="452"/>
      <c r="Q362" s="387"/>
      <c r="R362" s="227"/>
      <c r="S362" s="232"/>
      <c r="T362" s="30"/>
      <c r="U362" s="30"/>
      <c r="V362" s="30"/>
      <c r="W362" s="30"/>
      <c r="X362" s="30"/>
      <c r="Y362" s="30"/>
      <c r="Z362" s="1591"/>
      <c r="AA362" s="1591"/>
      <c r="AB362" s="1591"/>
      <c r="AC362" s="1591"/>
      <c r="AD362" s="1591"/>
    </row>
    <row r="363" spans="1:30" ht="13.5" thickBot="1">
      <c r="A363" s="3263"/>
      <c r="B363" s="3245"/>
      <c r="C363" s="3252"/>
      <c r="D363" s="3253"/>
      <c r="E363" s="3254"/>
      <c r="F363" s="3257"/>
      <c r="G363" s="3079"/>
      <c r="H363" s="3079"/>
      <c r="I363" s="13" t="s">
        <v>12</v>
      </c>
      <c r="J363" s="47">
        <f>SUM(J358:J362)</f>
        <v>391.7</v>
      </c>
      <c r="K363" s="48">
        <f t="shared" ref="K363:O363" si="125">SUM(K358:K360)</f>
        <v>0</v>
      </c>
      <c r="L363" s="49">
        <f t="shared" si="125"/>
        <v>0</v>
      </c>
      <c r="M363" s="50">
        <f>SUM(M358:M362)</f>
        <v>391.7</v>
      </c>
      <c r="N363" s="51">
        <f t="shared" si="125"/>
        <v>0</v>
      </c>
      <c r="O363" s="52">
        <f t="shared" si="125"/>
        <v>0</v>
      </c>
      <c r="P363" s="401"/>
      <c r="Q363" s="382"/>
      <c r="R363" s="122"/>
      <c r="S363" s="115"/>
      <c r="T363" s="30"/>
      <c r="U363" s="30"/>
      <c r="V363" s="30"/>
      <c r="W363" s="30"/>
      <c r="X363" s="30"/>
      <c r="Y363" s="30"/>
      <c r="Z363" s="1591"/>
      <c r="AA363" s="1591"/>
      <c r="AB363" s="1591"/>
      <c r="AC363" s="1591"/>
      <c r="AD363" s="1591"/>
    </row>
    <row r="364" spans="1:30" ht="24.6" customHeight="1">
      <c r="A364" s="3261"/>
      <c r="B364" s="3246"/>
      <c r="C364" s="3247"/>
      <c r="D364" s="3247"/>
      <c r="E364" s="3248"/>
      <c r="F364" s="3255" t="s">
        <v>238</v>
      </c>
      <c r="G364" s="3078" t="s">
        <v>40</v>
      </c>
      <c r="H364" s="3080" t="s">
        <v>193</v>
      </c>
      <c r="I364" s="92" t="s">
        <v>72</v>
      </c>
      <c r="J364" s="132">
        <f>K364+M364</f>
        <v>0</v>
      </c>
      <c r="K364" s="133">
        <v>0</v>
      </c>
      <c r="L364" s="280">
        <v>0</v>
      </c>
      <c r="M364" s="361">
        <v>0</v>
      </c>
      <c r="N364" s="172">
        <v>0</v>
      </c>
      <c r="O364" s="173">
        <v>0</v>
      </c>
      <c r="P364" s="390" t="s">
        <v>74</v>
      </c>
      <c r="Q364" s="391" t="s">
        <v>41</v>
      </c>
      <c r="R364" s="392"/>
      <c r="S364" s="393"/>
      <c r="T364" s="30"/>
      <c r="U364" s="30"/>
      <c r="V364" s="30"/>
      <c r="W364" s="30"/>
      <c r="X364" s="30"/>
      <c r="Y364" s="30"/>
      <c r="Z364" s="1591"/>
      <c r="AA364" s="1591"/>
      <c r="AB364" s="1591"/>
      <c r="AC364" s="1591"/>
      <c r="AD364" s="1591"/>
    </row>
    <row r="365" spans="1:30">
      <c r="A365" s="3262"/>
      <c r="B365" s="3249"/>
      <c r="C365" s="3264"/>
      <c r="D365" s="3264"/>
      <c r="E365" s="3251"/>
      <c r="F365" s="3256"/>
      <c r="G365" s="3087"/>
      <c r="H365" s="3259"/>
      <c r="I365" s="69" t="s">
        <v>63</v>
      </c>
      <c r="J365" s="138">
        <f>K365+M365</f>
        <v>152</v>
      </c>
      <c r="K365" s="139">
        <v>0</v>
      </c>
      <c r="L365" s="129">
        <v>0</v>
      </c>
      <c r="M365" s="362">
        <v>152</v>
      </c>
      <c r="N365" s="174">
        <v>0</v>
      </c>
      <c r="O365" s="175">
        <v>0</v>
      </c>
      <c r="P365" s="394" t="s">
        <v>75</v>
      </c>
      <c r="Q365" s="395"/>
      <c r="R365" s="396"/>
      <c r="S365" s="397" t="s">
        <v>41</v>
      </c>
      <c r="T365" s="30"/>
      <c r="U365" s="30"/>
      <c r="V365" s="30"/>
      <c r="W365" s="30"/>
      <c r="X365" s="30"/>
      <c r="Y365" s="30"/>
      <c r="Z365" s="1591"/>
      <c r="AA365" s="1591"/>
      <c r="AB365" s="1591"/>
      <c r="AC365" s="1591"/>
      <c r="AD365" s="1591"/>
    </row>
    <row r="366" spans="1:30">
      <c r="A366" s="3262"/>
      <c r="B366" s="3249"/>
      <c r="C366" s="3264"/>
      <c r="D366" s="3264"/>
      <c r="E366" s="3251"/>
      <c r="F366" s="3256"/>
      <c r="G366" s="3258"/>
      <c r="H366" s="3260"/>
      <c r="I366" s="69" t="s">
        <v>36</v>
      </c>
      <c r="J366" s="138">
        <f t="shared" ref="J366:J368" si="126">K366+M366</f>
        <v>2.5</v>
      </c>
      <c r="K366" s="139">
        <v>2.5</v>
      </c>
      <c r="L366" s="129">
        <v>2.4</v>
      </c>
      <c r="M366" s="362">
        <v>0</v>
      </c>
      <c r="N366" s="174">
        <v>380</v>
      </c>
      <c r="O366" s="175">
        <v>380</v>
      </c>
      <c r="P366" s="363"/>
      <c r="Q366" s="398"/>
      <c r="R366" s="399"/>
      <c r="S366" s="400"/>
      <c r="T366" s="30"/>
      <c r="U366" s="30"/>
      <c r="V366" s="30"/>
      <c r="W366" s="30"/>
      <c r="X366" s="30"/>
      <c r="Y366" s="30"/>
      <c r="Z366" s="1591"/>
      <c r="AA366" s="1591"/>
      <c r="AB366" s="1591"/>
      <c r="AC366" s="1591"/>
      <c r="AD366" s="1591"/>
    </row>
    <row r="367" spans="1:30">
      <c r="A367" s="3262"/>
      <c r="B367" s="3249"/>
      <c r="C367" s="3264"/>
      <c r="D367" s="3264"/>
      <c r="E367" s="3251"/>
      <c r="F367" s="3256"/>
      <c r="G367" s="3258"/>
      <c r="H367" s="3258"/>
      <c r="I367" s="69" t="s">
        <v>222</v>
      </c>
      <c r="J367" s="138">
        <f t="shared" si="126"/>
        <v>0</v>
      </c>
      <c r="K367" s="139">
        <v>0</v>
      </c>
      <c r="L367" s="129">
        <v>0</v>
      </c>
      <c r="M367" s="362">
        <v>0</v>
      </c>
      <c r="N367" s="174">
        <v>0</v>
      </c>
      <c r="O367" s="175">
        <v>0</v>
      </c>
      <c r="P367" s="452"/>
      <c r="Q367" s="387"/>
      <c r="R367" s="227"/>
      <c r="S367" s="232"/>
      <c r="T367" s="30"/>
      <c r="U367" s="30"/>
      <c r="V367" s="30"/>
      <c r="W367" s="30"/>
      <c r="X367" s="30"/>
      <c r="Y367" s="30"/>
      <c r="Z367" s="1591"/>
      <c r="AA367" s="1591"/>
      <c r="AB367" s="1591"/>
      <c r="AC367" s="1591"/>
      <c r="AD367" s="1591"/>
    </row>
    <row r="368" spans="1:30">
      <c r="A368" s="3262"/>
      <c r="B368" s="3249"/>
      <c r="C368" s="3264"/>
      <c r="D368" s="3264"/>
      <c r="E368" s="3251"/>
      <c r="F368" s="3256"/>
      <c r="G368" s="3258"/>
      <c r="H368" s="3258"/>
      <c r="I368" s="27" t="s">
        <v>52</v>
      </c>
      <c r="J368" s="138">
        <f t="shared" si="126"/>
        <v>0</v>
      </c>
      <c r="K368" s="235">
        <v>0</v>
      </c>
      <c r="L368" s="292">
        <v>0</v>
      </c>
      <c r="M368" s="366">
        <v>0</v>
      </c>
      <c r="N368" s="367">
        <v>0</v>
      </c>
      <c r="O368" s="176">
        <v>0</v>
      </c>
      <c r="P368" s="452"/>
      <c r="Q368" s="387"/>
      <c r="R368" s="227"/>
      <c r="S368" s="232"/>
      <c r="T368" s="30"/>
      <c r="U368" s="30"/>
      <c r="V368" s="30"/>
      <c r="W368" s="30"/>
      <c r="X368" s="30"/>
      <c r="Y368" s="30"/>
      <c r="Z368" s="1591"/>
      <c r="AA368" s="1591"/>
      <c r="AB368" s="1591"/>
      <c r="AC368" s="1591"/>
      <c r="AD368" s="1591"/>
    </row>
    <row r="369" spans="1:30" ht="13.5" thickBot="1">
      <c r="A369" s="3263"/>
      <c r="B369" s="3252"/>
      <c r="C369" s="3253"/>
      <c r="D369" s="3253"/>
      <c r="E369" s="3254"/>
      <c r="F369" s="3257"/>
      <c r="G369" s="3079"/>
      <c r="H369" s="3079"/>
      <c r="I369" s="13" t="s">
        <v>12</v>
      </c>
      <c r="J369" s="47">
        <f>SUM(J364:J366)</f>
        <v>154.5</v>
      </c>
      <c r="K369" s="48">
        <f t="shared" ref="K369:O369" si="127">SUM(K364:K366)</f>
        <v>2.5</v>
      </c>
      <c r="L369" s="49">
        <f t="shared" si="127"/>
        <v>2.4</v>
      </c>
      <c r="M369" s="50">
        <f t="shared" si="127"/>
        <v>152</v>
      </c>
      <c r="N369" s="51">
        <f t="shared" si="127"/>
        <v>380</v>
      </c>
      <c r="O369" s="52">
        <f t="shared" si="127"/>
        <v>380</v>
      </c>
      <c r="P369" s="401"/>
      <c r="Q369" s="382"/>
      <c r="R369" s="122"/>
      <c r="S369" s="115"/>
      <c r="T369" s="30"/>
      <c r="U369" s="30"/>
      <c r="V369" s="30"/>
      <c r="W369" s="30"/>
      <c r="X369" s="30"/>
      <c r="Y369" s="30"/>
      <c r="Z369" s="1591"/>
      <c r="AA369" s="1591"/>
      <c r="AB369" s="1591"/>
      <c r="AC369" s="1591"/>
      <c r="AD369" s="1591"/>
    </row>
    <row r="370" spans="1:30" ht="13.15" customHeight="1">
      <c r="A370" s="3261"/>
      <c r="B370" s="3246"/>
      <c r="C370" s="3247"/>
      <c r="D370" s="3247"/>
      <c r="E370" s="3248"/>
      <c r="F370" s="3255" t="s">
        <v>185</v>
      </c>
      <c r="G370" s="3078" t="s">
        <v>40</v>
      </c>
      <c r="H370" s="3080" t="s">
        <v>205</v>
      </c>
      <c r="I370" s="92" t="s">
        <v>72</v>
      </c>
      <c r="J370" s="132">
        <f>K370+M370</f>
        <v>0</v>
      </c>
      <c r="K370" s="133">
        <v>0</v>
      </c>
      <c r="L370" s="280">
        <v>0</v>
      </c>
      <c r="M370" s="361">
        <v>0</v>
      </c>
      <c r="N370" s="172">
        <v>0</v>
      </c>
      <c r="O370" s="173">
        <v>0</v>
      </c>
      <c r="P370" s="390" t="s">
        <v>75</v>
      </c>
      <c r="Q370" s="391" t="s">
        <v>41</v>
      </c>
      <c r="R370" s="392"/>
      <c r="S370" s="393"/>
      <c r="T370" s="30"/>
      <c r="U370" s="30"/>
      <c r="V370" s="30"/>
      <c r="W370" s="30"/>
      <c r="X370" s="30"/>
      <c r="Y370" s="30"/>
      <c r="Z370" s="1591"/>
      <c r="AA370" s="1591"/>
      <c r="AB370" s="1591"/>
      <c r="AC370" s="1591"/>
      <c r="AD370" s="1591"/>
    </row>
    <row r="371" spans="1:30">
      <c r="A371" s="3262"/>
      <c r="B371" s="3249"/>
      <c r="C371" s="3264"/>
      <c r="D371" s="3264"/>
      <c r="E371" s="3251"/>
      <c r="F371" s="3256"/>
      <c r="G371" s="3087"/>
      <c r="H371" s="3259"/>
      <c r="I371" s="69" t="s">
        <v>63</v>
      </c>
      <c r="J371" s="138">
        <f>K371+M371</f>
        <v>0</v>
      </c>
      <c r="K371" s="139">
        <v>0</v>
      </c>
      <c r="L371" s="129">
        <v>0</v>
      </c>
      <c r="M371" s="362">
        <v>0</v>
      </c>
      <c r="N371" s="174">
        <v>0</v>
      </c>
      <c r="O371" s="175">
        <v>0</v>
      </c>
      <c r="P371" s="394"/>
      <c r="Q371" s="395"/>
      <c r="R371" s="396"/>
      <c r="S371" s="397"/>
      <c r="T371" s="30"/>
      <c r="U371" s="30"/>
      <c r="V371" s="30"/>
      <c r="W371" s="30"/>
      <c r="X371" s="30"/>
      <c r="Y371" s="30"/>
      <c r="Z371" s="1591"/>
      <c r="AA371" s="1591"/>
      <c r="AB371" s="1591"/>
      <c r="AC371" s="1591"/>
      <c r="AD371" s="1591"/>
    </row>
    <row r="372" spans="1:30">
      <c r="A372" s="3262"/>
      <c r="B372" s="3249"/>
      <c r="C372" s="3264"/>
      <c r="D372" s="3264"/>
      <c r="E372" s="3251"/>
      <c r="F372" s="3256"/>
      <c r="G372" s="3258"/>
      <c r="H372" s="3260"/>
      <c r="I372" s="69" t="s">
        <v>36</v>
      </c>
      <c r="J372" s="138">
        <f t="shared" ref="J372:J374" si="128">K372+M372</f>
        <v>0</v>
      </c>
      <c r="K372" s="139">
        <v>0</v>
      </c>
      <c r="L372" s="129">
        <v>0</v>
      </c>
      <c r="M372" s="362">
        <v>0</v>
      </c>
      <c r="N372" s="174">
        <v>0</v>
      </c>
      <c r="O372" s="175">
        <v>0</v>
      </c>
      <c r="P372" s="363"/>
      <c r="Q372" s="398"/>
      <c r="R372" s="399"/>
      <c r="S372" s="400"/>
      <c r="T372" s="30"/>
      <c r="U372" s="30"/>
      <c r="V372" s="30"/>
      <c r="W372" s="30"/>
      <c r="X372" s="30"/>
      <c r="Y372" s="30"/>
      <c r="Z372" s="1591"/>
      <c r="AA372" s="1591"/>
      <c r="AB372" s="1591"/>
      <c r="AC372" s="1591"/>
      <c r="AD372" s="1591"/>
    </row>
    <row r="373" spans="1:30">
      <c r="A373" s="3262"/>
      <c r="B373" s="3249"/>
      <c r="C373" s="3264"/>
      <c r="D373" s="3264"/>
      <c r="E373" s="3251"/>
      <c r="F373" s="3256"/>
      <c r="G373" s="3258"/>
      <c r="H373" s="3258"/>
      <c r="I373" s="69" t="s">
        <v>222</v>
      </c>
      <c r="J373" s="138">
        <f t="shared" si="128"/>
        <v>0</v>
      </c>
      <c r="K373" s="139">
        <v>0</v>
      </c>
      <c r="L373" s="129">
        <v>0</v>
      </c>
      <c r="M373" s="362">
        <v>0</v>
      </c>
      <c r="N373" s="174">
        <v>0</v>
      </c>
      <c r="O373" s="175">
        <v>0</v>
      </c>
      <c r="P373" s="363"/>
      <c r="Q373" s="387"/>
      <c r="R373" s="227"/>
      <c r="S373" s="232"/>
      <c r="T373" s="30"/>
      <c r="U373" s="30"/>
      <c r="V373" s="30"/>
      <c r="W373" s="30"/>
      <c r="X373" s="30"/>
      <c r="Y373" s="30"/>
      <c r="Z373" s="1591"/>
      <c r="AA373" s="1591"/>
      <c r="AB373" s="1591"/>
      <c r="AC373" s="1591"/>
      <c r="AD373" s="1591"/>
    </row>
    <row r="374" spans="1:30">
      <c r="A374" s="3262"/>
      <c r="B374" s="3249"/>
      <c r="C374" s="3264"/>
      <c r="D374" s="3264"/>
      <c r="E374" s="3251"/>
      <c r="F374" s="3256"/>
      <c r="G374" s="3258"/>
      <c r="H374" s="3258"/>
      <c r="I374" s="27" t="s">
        <v>52</v>
      </c>
      <c r="J374" s="138">
        <f t="shared" si="128"/>
        <v>0</v>
      </c>
      <c r="K374" s="235">
        <v>0</v>
      </c>
      <c r="L374" s="292">
        <v>0</v>
      </c>
      <c r="M374" s="366">
        <v>0</v>
      </c>
      <c r="N374" s="367">
        <v>0</v>
      </c>
      <c r="O374" s="176">
        <v>0</v>
      </c>
      <c r="P374" s="363"/>
      <c r="Q374" s="387"/>
      <c r="R374" s="227"/>
      <c r="S374" s="232"/>
      <c r="T374" s="30"/>
      <c r="U374" s="30"/>
      <c r="V374" s="30"/>
      <c r="W374" s="30"/>
      <c r="X374" s="30"/>
      <c r="Y374" s="30"/>
      <c r="Z374" s="1591"/>
      <c r="AA374" s="1591"/>
      <c r="AB374" s="1591"/>
      <c r="AC374" s="1591"/>
      <c r="AD374" s="1591"/>
    </row>
    <row r="375" spans="1:30" ht="13.5" thickBot="1">
      <c r="A375" s="3263"/>
      <c r="B375" s="3252"/>
      <c r="C375" s="3253"/>
      <c r="D375" s="3253"/>
      <c r="E375" s="3254"/>
      <c r="F375" s="3257"/>
      <c r="G375" s="3079"/>
      <c r="H375" s="3079"/>
      <c r="I375" s="13" t="s">
        <v>12</v>
      </c>
      <c r="J375" s="47">
        <f>SUM(J370:J372)</f>
        <v>0</v>
      </c>
      <c r="K375" s="48">
        <f>SUM(K370:K374)</f>
        <v>0</v>
      </c>
      <c r="L375" s="48">
        <f t="shared" ref="L375:O375" si="129">SUM(L370:L374)</f>
        <v>0</v>
      </c>
      <c r="M375" s="48">
        <f t="shared" si="129"/>
        <v>0</v>
      </c>
      <c r="N375" s="48">
        <f t="shared" si="129"/>
        <v>0</v>
      </c>
      <c r="O375" s="48">
        <f t="shared" si="129"/>
        <v>0</v>
      </c>
      <c r="P375" s="401"/>
      <c r="Q375" s="382"/>
      <c r="R375" s="122"/>
      <c r="S375" s="115"/>
      <c r="T375" s="30"/>
      <c r="U375" s="30"/>
      <c r="V375" s="30"/>
      <c r="W375" s="30"/>
      <c r="X375" s="30"/>
      <c r="Y375" s="30"/>
      <c r="Z375" s="1591"/>
      <c r="AA375" s="1591"/>
      <c r="AB375" s="1591"/>
      <c r="AC375" s="1591"/>
      <c r="AD375" s="1591"/>
    </row>
    <row r="376" spans="1:30" ht="13.5" thickBot="1">
      <c r="A376" s="14" t="s">
        <v>11</v>
      </c>
      <c r="B376" s="3165" t="s">
        <v>14</v>
      </c>
      <c r="C376" s="3166"/>
      <c r="D376" s="3166"/>
      <c r="E376" s="3166"/>
      <c r="F376" s="3167"/>
      <c r="G376" s="3167"/>
      <c r="H376" s="3167"/>
      <c r="I376" s="3168"/>
      <c r="J376" s="56">
        <f>J282+J288+J294+J300+J306+J320+J326+J330+J335+J341+J347+J312+J351+J369+J357+J363+J375+J316</f>
        <v>6505.1</v>
      </c>
      <c r="K376" s="56">
        <f>K282+K288+K294+K300+K306+K320+K326+K330+K335+K341+K347+K312+K351+K369+K357+K363+K375+K316</f>
        <v>37.900000000000006</v>
      </c>
      <c r="L376" s="56">
        <f t="shared" ref="L376:O376" si="130">L282+L288+L294+L300+L306+L320+L326+L330+L335+L341+L347+L312+L351+L369+L357+L363+L375+L316</f>
        <v>18.299999999999997</v>
      </c>
      <c r="M376" s="56">
        <f t="shared" si="130"/>
        <v>6467.2</v>
      </c>
      <c r="N376" s="56">
        <f t="shared" si="130"/>
        <v>4527.6000000000004</v>
      </c>
      <c r="O376" s="56">
        <f t="shared" si="130"/>
        <v>1279.3</v>
      </c>
      <c r="P376" s="15"/>
      <c r="Q376" s="23"/>
      <c r="R376" s="23"/>
      <c r="S376" s="24"/>
      <c r="T376" s="30"/>
      <c r="U376" s="30"/>
      <c r="V376" s="330"/>
      <c r="W376" s="30"/>
      <c r="X376" s="30"/>
      <c r="Y376" s="30"/>
      <c r="Z376" s="1591"/>
      <c r="AA376" s="1591"/>
      <c r="AB376" s="1591"/>
      <c r="AC376" s="1591"/>
      <c r="AD376" s="1591"/>
    </row>
    <row r="377" spans="1:30" ht="13.9" customHeight="1" thickBot="1">
      <c r="A377" s="12" t="s">
        <v>13</v>
      </c>
      <c r="B377" s="3284" t="s">
        <v>124</v>
      </c>
      <c r="C377" s="3285"/>
      <c r="D377" s="3285"/>
      <c r="E377" s="3285"/>
      <c r="F377" s="3285"/>
      <c r="G377" s="3285"/>
      <c r="H377" s="3285"/>
      <c r="I377" s="3285"/>
      <c r="J377" s="3285"/>
      <c r="K377" s="3285"/>
      <c r="L377" s="3285"/>
      <c r="M377" s="3285"/>
      <c r="N377" s="3285"/>
      <c r="O377" s="3285"/>
      <c r="P377" s="3285"/>
      <c r="Q377" s="3285"/>
      <c r="R377" s="3285"/>
      <c r="S377" s="3286"/>
      <c r="T377" s="30"/>
      <c r="U377" s="30"/>
      <c r="V377" s="330"/>
      <c r="W377" s="30"/>
      <c r="X377" s="30"/>
      <c r="Y377" s="30"/>
      <c r="Z377" s="1591"/>
      <c r="AA377" s="1591"/>
      <c r="AB377" s="1591"/>
      <c r="AC377" s="1591"/>
      <c r="AD377" s="1591"/>
    </row>
    <row r="378" spans="1:30" ht="13.15" customHeight="1">
      <c r="A378" s="3261" t="s">
        <v>13</v>
      </c>
      <c r="B378" s="3243" t="s">
        <v>11</v>
      </c>
      <c r="C378" s="3246"/>
      <c r="D378" s="3247"/>
      <c r="E378" s="3248"/>
      <c r="F378" s="3287" t="s">
        <v>125</v>
      </c>
      <c r="G378" s="3078" t="s">
        <v>40</v>
      </c>
      <c r="H378" s="3080" t="s">
        <v>62</v>
      </c>
      <c r="I378" s="346" t="s">
        <v>72</v>
      </c>
      <c r="J378" s="325">
        <f>K378+M378</f>
        <v>520</v>
      </c>
      <c r="K378" s="326">
        <f>K385+K391+K403+K409+K415+K420+K425+K431+K437+K441+K446+K451+K456+K461+K466+K471+K476+K481+K489+K497+K502+K510+K514+K518+K521+K527+K533+K397</f>
        <v>0</v>
      </c>
      <c r="L378" s="326">
        <f t="shared" ref="L378:O378" si="131">L385+L391+L403+L409+L415+L420+L425+L431+L437+L441+L446+L451+L456+L461+L466+L471+L476+L481+L489+L497+L502+L510+L514+L518+L521+L527+L533+L397</f>
        <v>0</v>
      </c>
      <c r="M378" s="326">
        <f t="shared" si="131"/>
        <v>520</v>
      </c>
      <c r="N378" s="326">
        <f t="shared" si="131"/>
        <v>1500</v>
      </c>
      <c r="O378" s="326">
        <f t="shared" si="131"/>
        <v>2000</v>
      </c>
      <c r="P378" s="453"/>
      <c r="Q378" s="2666"/>
      <c r="R378" s="2668"/>
      <c r="S378" s="2671"/>
      <c r="T378" s="30"/>
      <c r="U378" s="30"/>
      <c r="V378" s="330"/>
      <c r="W378" s="30"/>
      <c r="X378" s="30"/>
      <c r="Y378" s="30"/>
      <c r="Z378" s="1591"/>
      <c r="AA378" s="1591"/>
      <c r="AB378" s="1591"/>
      <c r="AC378" s="1591"/>
      <c r="AD378" s="1591"/>
    </row>
    <row r="379" spans="1:30">
      <c r="A379" s="3262"/>
      <c r="B379" s="3244"/>
      <c r="C379" s="3249"/>
      <c r="D379" s="3264"/>
      <c r="E379" s="3251"/>
      <c r="F379" s="3288"/>
      <c r="G379" s="3087"/>
      <c r="H379" s="3259"/>
      <c r="I379" s="350" t="s">
        <v>63</v>
      </c>
      <c r="J379" s="351">
        <f t="shared" ref="J379:J382" si="132">K379+M379</f>
        <v>1141.7</v>
      </c>
      <c r="K379" s="141">
        <f>K386+K392+K398+K404+K410+K416+K421+K426+K432+K490+K522+K528+K534</f>
        <v>279.7</v>
      </c>
      <c r="L379" s="141">
        <f t="shared" ref="L379:O379" si="133">L386+L392+L398+L404+L410+L416+L421+L426+L432+L490+L522+L528+L534</f>
        <v>4.7</v>
      </c>
      <c r="M379" s="141">
        <f t="shared" si="133"/>
        <v>862</v>
      </c>
      <c r="N379" s="141">
        <f t="shared" si="133"/>
        <v>0</v>
      </c>
      <c r="O379" s="141">
        <f t="shared" si="133"/>
        <v>0</v>
      </c>
      <c r="P379" s="406"/>
      <c r="Q379" s="2667"/>
      <c r="R379" s="2669"/>
      <c r="S379" s="2672"/>
      <c r="T379" s="30"/>
      <c r="U379" s="30"/>
      <c r="V379" s="330"/>
      <c r="W379" s="30"/>
      <c r="X379" s="30"/>
      <c r="Y379" s="30"/>
      <c r="Z379" s="1591"/>
      <c r="AA379" s="1591"/>
      <c r="AB379" s="1591"/>
      <c r="AC379" s="1591"/>
      <c r="AD379" s="1591"/>
    </row>
    <row r="380" spans="1:30">
      <c r="A380" s="3262"/>
      <c r="B380" s="3244"/>
      <c r="C380" s="3249"/>
      <c r="D380" s="3264"/>
      <c r="E380" s="3251"/>
      <c r="F380" s="3288"/>
      <c r="G380" s="3258"/>
      <c r="H380" s="3260"/>
      <c r="I380" s="350" t="s">
        <v>36</v>
      </c>
      <c r="J380" s="327">
        <f>K380+M380</f>
        <v>69.099999999999994</v>
      </c>
      <c r="K380" s="141">
        <f>K387+K393+K399+K405+K411+K417+K422+K427+K433+K439+K443+K491+K495+K498+K501+K505+K509+K513+K517+K523+K529+K535</f>
        <v>29.1</v>
      </c>
      <c r="L380" s="141">
        <f t="shared" ref="L380:O380" si="134">L387+L393+L399+L405+L411+L417+L422+L427+L433+L439+L443+L491+L495+L498+L501+L505+L509+L513+L517+L523+L529+L535</f>
        <v>9</v>
      </c>
      <c r="M380" s="141">
        <f t="shared" si="134"/>
        <v>40</v>
      </c>
      <c r="N380" s="141">
        <f t="shared" si="134"/>
        <v>30</v>
      </c>
      <c r="O380" s="141">
        <f t="shared" si="134"/>
        <v>45</v>
      </c>
      <c r="P380" s="406"/>
      <c r="Q380" s="387"/>
      <c r="R380" s="227"/>
      <c r="S380" s="228"/>
      <c r="T380" s="30"/>
      <c r="U380" s="30"/>
      <c r="V380" s="330"/>
      <c r="W380" s="30"/>
      <c r="X380" s="30"/>
      <c r="Y380" s="30"/>
      <c r="Z380" s="1591"/>
      <c r="AA380" s="1591"/>
      <c r="AB380" s="1591"/>
      <c r="AC380" s="1591"/>
      <c r="AD380" s="1591"/>
    </row>
    <row r="381" spans="1:30">
      <c r="A381" s="3262"/>
      <c r="B381" s="3244"/>
      <c r="C381" s="3249"/>
      <c r="D381" s="3264"/>
      <c r="E381" s="3251"/>
      <c r="F381" s="3288"/>
      <c r="G381" s="3258"/>
      <c r="H381" s="3258"/>
      <c r="I381" s="350" t="s">
        <v>222</v>
      </c>
      <c r="J381" s="351">
        <f t="shared" si="132"/>
        <v>1099.3699999999999</v>
      </c>
      <c r="K381" s="141">
        <f>K388+K394+K400+K406+K412+K428+K434+K492+K499+K524+K530+K536</f>
        <v>122.10000000000001</v>
      </c>
      <c r="L381" s="141">
        <f t="shared" ref="L381:O381" si="135">L388+L394+L400+L406+L412+L428+L434+L492+L499+L524+L530+L536</f>
        <v>0</v>
      </c>
      <c r="M381" s="141">
        <f t="shared" si="135"/>
        <v>977.27</v>
      </c>
      <c r="N381" s="141">
        <f t="shared" si="135"/>
        <v>0</v>
      </c>
      <c r="O381" s="141">
        <f t="shared" si="135"/>
        <v>0</v>
      </c>
      <c r="P381" s="406"/>
      <c r="Q381" s="387"/>
      <c r="R381" s="227"/>
      <c r="S381" s="228"/>
      <c r="T381" s="30"/>
      <c r="U381" s="30"/>
      <c r="V381" s="330"/>
      <c r="W381" s="30"/>
      <c r="X381" s="30"/>
      <c r="Y381" s="30"/>
      <c r="Z381" s="1591"/>
      <c r="AA381" s="1591"/>
      <c r="AB381" s="1591"/>
      <c r="AC381" s="1591"/>
      <c r="AD381" s="1591"/>
    </row>
    <row r="382" spans="1:30">
      <c r="A382" s="3262"/>
      <c r="B382" s="3244"/>
      <c r="C382" s="3249"/>
      <c r="D382" s="3264"/>
      <c r="E382" s="3251"/>
      <c r="F382" s="3288"/>
      <c r="G382" s="3258"/>
      <c r="H382" s="3258"/>
      <c r="I382" s="350" t="s">
        <v>52</v>
      </c>
      <c r="J382" s="351">
        <f t="shared" si="132"/>
        <v>210</v>
      </c>
      <c r="K382" s="141">
        <f>K389+K395+K401+K407+K413+K429+K435+K438+K442+K447+K452+K457+K462+K467+K472+K477+K482+K485+K493+K525+K531+K537</f>
        <v>0</v>
      </c>
      <c r="L382" s="141">
        <f t="shared" ref="L382:O382" si="136">L389+L395+L401+L407+L413+L429+L435+L438+L442+L447+L452+L457+L462+L467+L472+L477+L482+L485+L493+L525+L531+L537</f>
        <v>0</v>
      </c>
      <c r="M382" s="141">
        <f t="shared" si="136"/>
        <v>210</v>
      </c>
      <c r="N382" s="141">
        <f t="shared" si="136"/>
        <v>2850</v>
      </c>
      <c r="O382" s="141">
        <f t="shared" si="136"/>
        <v>4000</v>
      </c>
      <c r="P382" s="406"/>
      <c r="Q382" s="387"/>
      <c r="R382" s="227"/>
      <c r="S382" s="228"/>
      <c r="T382" s="30"/>
      <c r="U382" s="30"/>
      <c r="V382" s="330"/>
      <c r="W382" s="30"/>
      <c r="X382" s="30"/>
      <c r="Y382" s="30"/>
      <c r="Z382" s="1591"/>
      <c r="AA382" s="1591"/>
      <c r="AB382" s="1591"/>
      <c r="AC382" s="1591"/>
      <c r="AD382" s="1591"/>
    </row>
    <row r="383" spans="1:30">
      <c r="A383" s="3262"/>
      <c r="B383" s="3244"/>
      <c r="C383" s="3249"/>
      <c r="D383" s="3264"/>
      <c r="E383" s="3251"/>
      <c r="F383" s="3288"/>
      <c r="G383" s="3258"/>
      <c r="H383" s="3258"/>
      <c r="I383" s="454" t="s">
        <v>123</v>
      </c>
      <c r="J383" s="351">
        <f>K383+M383</f>
        <v>0</v>
      </c>
      <c r="K383" s="428">
        <f>K503+K507+K511+K515+K519</f>
        <v>0</v>
      </c>
      <c r="L383" s="428">
        <f>L503+L507+L511+L515+L519</f>
        <v>0</v>
      </c>
      <c r="M383" s="428">
        <f t="shared" ref="M383:O383" si="137">M503+M507+M511+M515+M519</f>
        <v>0</v>
      </c>
      <c r="N383" s="176">
        <f t="shared" si="137"/>
        <v>0</v>
      </c>
      <c r="O383" s="176">
        <f t="shared" si="137"/>
        <v>0</v>
      </c>
      <c r="P383" s="333"/>
      <c r="Q383" s="387"/>
      <c r="R383" s="227"/>
      <c r="S383" s="228"/>
      <c r="T383" s="30"/>
      <c r="U383" s="30"/>
      <c r="V383" s="330"/>
      <c r="W383" s="30"/>
      <c r="X383" s="30"/>
      <c r="Y383" s="30"/>
      <c r="Z383" s="1591"/>
      <c r="AA383" s="1591"/>
      <c r="AB383" s="1591"/>
      <c r="AC383" s="1591"/>
      <c r="AD383" s="1591"/>
    </row>
    <row r="384" spans="1:30" ht="10.15" customHeight="1" thickBot="1">
      <c r="A384" s="3263"/>
      <c r="B384" s="3245"/>
      <c r="C384" s="3252"/>
      <c r="D384" s="3253"/>
      <c r="E384" s="3254"/>
      <c r="F384" s="3289"/>
      <c r="G384" s="3079"/>
      <c r="H384" s="3079"/>
      <c r="I384" s="13" t="s">
        <v>12</v>
      </c>
      <c r="J384" s="157">
        <f>K384+M384</f>
        <v>3040.17</v>
      </c>
      <c r="K384" s="52">
        <f>K378+K379+K380+K381+K382+K383</f>
        <v>430.90000000000003</v>
      </c>
      <c r="L384" s="52">
        <f t="shared" ref="L384:O384" si="138">L378+L379+L380+L381+L382+L383</f>
        <v>13.7</v>
      </c>
      <c r="M384" s="52">
        <f t="shared" si="138"/>
        <v>2609.27</v>
      </c>
      <c r="N384" s="186">
        <f>N378+N379+N380+N381+N382+N383</f>
        <v>4380</v>
      </c>
      <c r="O384" s="186">
        <f t="shared" si="138"/>
        <v>6045</v>
      </c>
      <c r="P384" s="389"/>
      <c r="Q384" s="382"/>
      <c r="R384" s="122"/>
      <c r="S384" s="229"/>
      <c r="T384" s="30"/>
      <c r="U384" s="30"/>
      <c r="V384" s="330"/>
      <c r="W384" s="30"/>
      <c r="X384" s="30"/>
      <c r="Y384" s="30"/>
      <c r="Z384" s="1591"/>
      <c r="AA384" s="1591"/>
      <c r="AB384" s="1591"/>
      <c r="AC384" s="1591"/>
      <c r="AD384" s="1591"/>
    </row>
    <row r="385" spans="1:30" ht="13.15" customHeight="1">
      <c r="A385" s="3261"/>
      <c r="B385" s="3243"/>
      <c r="C385" s="3246"/>
      <c r="D385" s="3247"/>
      <c r="E385" s="3248"/>
      <c r="F385" s="3255" t="s">
        <v>126</v>
      </c>
      <c r="G385" s="3078" t="s">
        <v>40</v>
      </c>
      <c r="H385" s="3080" t="s">
        <v>197</v>
      </c>
      <c r="I385" s="92" t="s">
        <v>72</v>
      </c>
      <c r="J385" s="132">
        <f>K385+M385</f>
        <v>0</v>
      </c>
      <c r="K385" s="133">
        <v>0</v>
      </c>
      <c r="L385" s="280">
        <v>0</v>
      </c>
      <c r="M385" s="361">
        <v>0</v>
      </c>
      <c r="N385" s="172">
        <v>0</v>
      </c>
      <c r="O385" s="173">
        <v>0</v>
      </c>
      <c r="P385" s="369" t="s">
        <v>75</v>
      </c>
      <c r="Q385" s="2666" t="s">
        <v>41</v>
      </c>
      <c r="R385" s="2668"/>
      <c r="S385" s="2671"/>
      <c r="T385" s="30"/>
      <c r="U385" s="30"/>
      <c r="V385" s="330"/>
      <c r="W385" s="30"/>
      <c r="X385" s="30"/>
      <c r="Y385" s="30"/>
      <c r="Z385" s="1591"/>
      <c r="AA385" s="1591"/>
      <c r="AB385" s="1591"/>
      <c r="AC385" s="1591"/>
      <c r="AD385" s="1591"/>
    </row>
    <row r="386" spans="1:30" ht="12.6" customHeight="1">
      <c r="A386" s="3262"/>
      <c r="B386" s="3244"/>
      <c r="C386" s="3249"/>
      <c r="D386" s="3264"/>
      <c r="E386" s="3251"/>
      <c r="F386" s="3256"/>
      <c r="G386" s="3087"/>
      <c r="H386" s="3259"/>
      <c r="I386" s="69" t="s">
        <v>63</v>
      </c>
      <c r="J386" s="138">
        <f>K386+M386</f>
        <v>403.5</v>
      </c>
      <c r="K386" s="139">
        <v>3.5</v>
      </c>
      <c r="L386" s="129">
        <v>2.1</v>
      </c>
      <c r="M386" s="362">
        <v>400</v>
      </c>
      <c r="N386" s="174">
        <v>0</v>
      </c>
      <c r="O386" s="175">
        <v>0</v>
      </c>
      <c r="P386" s="388"/>
      <c r="Q386" s="2667"/>
      <c r="R386" s="2669"/>
      <c r="S386" s="2672"/>
      <c r="T386" s="30"/>
      <c r="U386" s="30"/>
      <c r="V386" s="330"/>
      <c r="W386" s="30"/>
      <c r="X386" s="30"/>
      <c r="Y386" s="30"/>
      <c r="Z386" s="1591"/>
      <c r="AA386" s="1591"/>
      <c r="AB386" s="1591"/>
      <c r="AC386" s="1591"/>
      <c r="AD386" s="1591"/>
    </row>
    <row r="387" spans="1:30">
      <c r="A387" s="3262"/>
      <c r="B387" s="3244"/>
      <c r="C387" s="3249"/>
      <c r="D387" s="3264"/>
      <c r="E387" s="3251"/>
      <c r="F387" s="3256"/>
      <c r="G387" s="3258"/>
      <c r="H387" s="3260"/>
      <c r="I387" s="69" t="s">
        <v>36</v>
      </c>
      <c r="J387" s="138">
        <f t="shared" ref="J387:O389" si="139">K387+M387</f>
        <v>0.5</v>
      </c>
      <c r="K387" s="139">
        <v>0.5</v>
      </c>
      <c r="L387" s="129">
        <v>0.4</v>
      </c>
      <c r="M387" s="362">
        <v>0</v>
      </c>
      <c r="N387" s="174">
        <v>0</v>
      </c>
      <c r="O387" s="175">
        <v>0</v>
      </c>
      <c r="P387" s="388"/>
      <c r="Q387" s="387"/>
      <c r="R387" s="227"/>
      <c r="S387" s="228"/>
      <c r="T387" s="30"/>
      <c r="U387" s="30"/>
      <c r="V387" s="330"/>
      <c r="W387" s="30"/>
      <c r="X387" s="30"/>
      <c r="Y387" s="30"/>
      <c r="Z387" s="1591"/>
      <c r="AA387" s="1591"/>
      <c r="AB387" s="1591"/>
      <c r="AC387" s="1591"/>
      <c r="AD387" s="1591"/>
    </row>
    <row r="388" spans="1:30" ht="10.9" customHeight="1">
      <c r="A388" s="3262"/>
      <c r="B388" s="3244"/>
      <c r="C388" s="3249"/>
      <c r="D388" s="3264"/>
      <c r="E388" s="3251"/>
      <c r="F388" s="3256"/>
      <c r="G388" s="3258"/>
      <c r="H388" s="3258"/>
      <c r="I388" s="69" t="s">
        <v>222</v>
      </c>
      <c r="J388" s="138">
        <f t="shared" si="139"/>
        <v>102.2</v>
      </c>
      <c r="K388" s="139">
        <v>0.3</v>
      </c>
      <c r="L388" s="129">
        <v>0</v>
      </c>
      <c r="M388" s="362">
        <v>101.9</v>
      </c>
      <c r="N388" s="174">
        <v>0</v>
      </c>
      <c r="O388" s="175">
        <v>0</v>
      </c>
      <c r="P388" s="333"/>
      <c r="Q388" s="387"/>
      <c r="R388" s="227"/>
      <c r="S388" s="228"/>
      <c r="T388" s="30"/>
      <c r="U388" s="30"/>
      <c r="V388" s="330"/>
      <c r="W388" s="30"/>
      <c r="X388" s="30"/>
      <c r="Y388" s="30"/>
      <c r="Z388" s="1591"/>
      <c r="AA388" s="1591"/>
      <c r="AB388" s="1591"/>
      <c r="AC388" s="1591"/>
      <c r="AD388" s="1591"/>
    </row>
    <row r="389" spans="1:30">
      <c r="A389" s="3262"/>
      <c r="B389" s="3244"/>
      <c r="C389" s="3249"/>
      <c r="D389" s="3264"/>
      <c r="E389" s="3251"/>
      <c r="F389" s="3256"/>
      <c r="G389" s="3258"/>
      <c r="H389" s="3258"/>
      <c r="I389" s="27" t="s">
        <v>52</v>
      </c>
      <c r="J389" s="138">
        <f t="shared" si="139"/>
        <v>0</v>
      </c>
      <c r="K389" s="138">
        <f t="shared" si="139"/>
        <v>0</v>
      </c>
      <c r="L389" s="138">
        <f t="shared" si="139"/>
        <v>0</v>
      </c>
      <c r="M389" s="138">
        <f t="shared" si="139"/>
        <v>0</v>
      </c>
      <c r="N389" s="221">
        <f t="shared" si="139"/>
        <v>0</v>
      </c>
      <c r="O389" s="221">
        <f t="shared" si="139"/>
        <v>0</v>
      </c>
      <c r="P389" s="333"/>
      <c r="Q389" s="387"/>
      <c r="R389" s="227"/>
      <c r="S389" s="228"/>
      <c r="T389" s="30"/>
      <c r="U389" s="30"/>
      <c r="V389" s="330"/>
      <c r="W389" s="30"/>
      <c r="X389" s="30"/>
      <c r="Y389" s="30"/>
      <c r="Z389" s="1591"/>
      <c r="AA389" s="1591"/>
      <c r="AB389" s="1591"/>
      <c r="AC389" s="1591"/>
      <c r="AD389" s="1591"/>
    </row>
    <row r="390" spans="1:30" ht="19.899999999999999" customHeight="1" thickBot="1">
      <c r="A390" s="3263"/>
      <c r="B390" s="3245"/>
      <c r="C390" s="3252"/>
      <c r="D390" s="3253"/>
      <c r="E390" s="3254"/>
      <c r="F390" s="3257"/>
      <c r="G390" s="3079"/>
      <c r="H390" s="3079"/>
      <c r="I390" s="13" t="s">
        <v>12</v>
      </c>
      <c r="J390" s="47">
        <f>SUM(J385:J389)</f>
        <v>506.2</v>
      </c>
      <c r="K390" s="47">
        <f t="shared" ref="K390:O390" si="140">SUM(K385:K389)</f>
        <v>4.3</v>
      </c>
      <c r="L390" s="47">
        <f t="shared" si="140"/>
        <v>2.5</v>
      </c>
      <c r="M390" s="47">
        <f t="shared" si="140"/>
        <v>501.9</v>
      </c>
      <c r="N390" s="47">
        <f t="shared" si="140"/>
        <v>0</v>
      </c>
      <c r="O390" s="47">
        <f t="shared" si="140"/>
        <v>0</v>
      </c>
      <c r="P390" s="389"/>
      <c r="Q390" s="382"/>
      <c r="R390" s="122"/>
      <c r="S390" s="229"/>
      <c r="T390" s="30"/>
      <c r="U390" s="30"/>
      <c r="V390" s="330"/>
      <c r="W390" s="30"/>
      <c r="X390" s="30"/>
      <c r="Y390" s="30"/>
      <c r="Z390" s="1591"/>
      <c r="AA390" s="1591"/>
      <c r="AB390" s="1591"/>
      <c r="AC390" s="1591"/>
      <c r="AD390" s="1591"/>
    </row>
    <row r="391" spans="1:30" ht="13.15" customHeight="1">
      <c r="A391" s="3261"/>
      <c r="B391" s="3243"/>
      <c r="C391" s="3246"/>
      <c r="D391" s="3247"/>
      <c r="E391" s="3248"/>
      <c r="F391" s="3255" t="s">
        <v>127</v>
      </c>
      <c r="G391" s="3078" t="s">
        <v>40</v>
      </c>
      <c r="H391" s="3080" t="s">
        <v>193</v>
      </c>
      <c r="I391" s="92" t="s">
        <v>72</v>
      </c>
      <c r="J391" s="132">
        <f>K391+M391</f>
        <v>0</v>
      </c>
      <c r="K391" s="133">
        <v>0</v>
      </c>
      <c r="L391" s="280">
        <v>0</v>
      </c>
      <c r="M391" s="361">
        <v>0</v>
      </c>
      <c r="N391" s="172">
        <v>0</v>
      </c>
      <c r="O391" s="173">
        <v>0</v>
      </c>
      <c r="P391" s="369" t="s">
        <v>75</v>
      </c>
      <c r="Q391" s="2666" t="s">
        <v>41</v>
      </c>
      <c r="R391" s="2668"/>
      <c r="S391" s="2671"/>
      <c r="T391" s="30"/>
      <c r="U391" s="30"/>
      <c r="V391" s="330"/>
      <c r="W391" s="30"/>
      <c r="X391" s="30"/>
      <c r="Y391" s="30"/>
      <c r="Z391" s="1591"/>
      <c r="AA391" s="1591"/>
      <c r="AB391" s="1591"/>
      <c r="AC391" s="1591"/>
      <c r="AD391" s="1591"/>
    </row>
    <row r="392" spans="1:30">
      <c r="A392" s="3262"/>
      <c r="B392" s="3244"/>
      <c r="C392" s="3249"/>
      <c r="D392" s="3264"/>
      <c r="E392" s="3251"/>
      <c r="F392" s="3256"/>
      <c r="G392" s="3087"/>
      <c r="H392" s="3259"/>
      <c r="I392" s="69" t="s">
        <v>63</v>
      </c>
      <c r="J392" s="138">
        <f>K392+M392</f>
        <v>0</v>
      </c>
      <c r="K392" s="139">
        <v>0</v>
      </c>
      <c r="L392" s="129">
        <v>0</v>
      </c>
      <c r="M392" s="362">
        <v>0</v>
      </c>
      <c r="N392" s="174">
        <v>0</v>
      </c>
      <c r="O392" s="175">
        <v>0</v>
      </c>
      <c r="P392" s="388"/>
      <c r="Q392" s="2667"/>
      <c r="R392" s="2669"/>
      <c r="S392" s="2672"/>
      <c r="T392" s="30"/>
      <c r="U392" s="30"/>
      <c r="V392" s="330"/>
      <c r="W392" s="30"/>
      <c r="X392" s="30"/>
      <c r="Y392" s="30"/>
      <c r="Z392" s="1591"/>
      <c r="AA392" s="1591"/>
      <c r="AB392" s="1591"/>
      <c r="AC392" s="1591"/>
      <c r="AD392" s="1591"/>
    </row>
    <row r="393" spans="1:30">
      <c r="A393" s="3262"/>
      <c r="B393" s="3244"/>
      <c r="C393" s="3249"/>
      <c r="D393" s="3264"/>
      <c r="E393" s="3251"/>
      <c r="F393" s="3256"/>
      <c r="G393" s="3258"/>
      <c r="H393" s="3260"/>
      <c r="I393" s="69" t="s">
        <v>36</v>
      </c>
      <c r="J393" s="138">
        <f t="shared" ref="J393:J395" si="141">K393+M393</f>
        <v>0</v>
      </c>
      <c r="K393" s="139">
        <v>0</v>
      </c>
      <c r="L393" s="129">
        <v>0</v>
      </c>
      <c r="M393" s="362">
        <v>0</v>
      </c>
      <c r="N393" s="174">
        <v>0</v>
      </c>
      <c r="O393" s="175">
        <v>0</v>
      </c>
      <c r="P393" s="388"/>
      <c r="Q393" s="387"/>
      <c r="R393" s="227"/>
      <c r="S393" s="228"/>
      <c r="T393" s="30"/>
      <c r="U393" s="30"/>
      <c r="V393" s="330"/>
      <c r="W393" s="30"/>
      <c r="X393" s="30"/>
      <c r="Y393" s="30"/>
      <c r="Z393" s="1591"/>
      <c r="AA393" s="1591"/>
      <c r="AB393" s="1591"/>
      <c r="AC393" s="1591"/>
      <c r="AD393" s="1591"/>
    </row>
    <row r="394" spans="1:30" ht="10.15" customHeight="1">
      <c r="A394" s="3262"/>
      <c r="B394" s="3244"/>
      <c r="C394" s="3249"/>
      <c r="D394" s="3264"/>
      <c r="E394" s="3251"/>
      <c r="F394" s="3256"/>
      <c r="G394" s="3258"/>
      <c r="H394" s="3258"/>
      <c r="I394" s="69" t="s">
        <v>222</v>
      </c>
      <c r="J394" s="138">
        <f t="shared" si="141"/>
        <v>84</v>
      </c>
      <c r="K394" s="139">
        <v>84</v>
      </c>
      <c r="L394" s="129">
        <v>0</v>
      </c>
      <c r="M394" s="362">
        <v>0</v>
      </c>
      <c r="N394" s="174">
        <v>0</v>
      </c>
      <c r="O394" s="175">
        <v>0</v>
      </c>
      <c r="P394" s="333"/>
      <c r="Q394" s="387"/>
      <c r="R394" s="227"/>
      <c r="S394" s="228"/>
      <c r="T394" s="30"/>
      <c r="U394" s="30"/>
      <c r="V394" s="330"/>
      <c r="W394" s="30"/>
      <c r="X394" s="30"/>
      <c r="Y394" s="30"/>
      <c r="Z394" s="1591"/>
      <c r="AA394" s="1591"/>
      <c r="AB394" s="1591"/>
      <c r="AC394" s="1591"/>
      <c r="AD394" s="1591"/>
    </row>
    <row r="395" spans="1:30">
      <c r="A395" s="3262"/>
      <c r="B395" s="3244"/>
      <c r="C395" s="3249"/>
      <c r="D395" s="3264"/>
      <c r="E395" s="3251"/>
      <c r="F395" s="3256"/>
      <c r="G395" s="3258"/>
      <c r="H395" s="3258"/>
      <c r="I395" s="27" t="s">
        <v>52</v>
      </c>
      <c r="J395" s="138">
        <f t="shared" si="141"/>
        <v>0</v>
      </c>
      <c r="K395" s="235">
        <v>0</v>
      </c>
      <c r="L395" s="292">
        <v>0</v>
      </c>
      <c r="M395" s="366">
        <v>0</v>
      </c>
      <c r="N395" s="367">
        <v>0</v>
      </c>
      <c r="O395" s="176">
        <v>0</v>
      </c>
      <c r="P395" s="333"/>
      <c r="Q395" s="387"/>
      <c r="R395" s="227"/>
      <c r="S395" s="228"/>
      <c r="T395" s="30"/>
      <c r="U395" s="30"/>
      <c r="V395" s="330"/>
      <c r="W395" s="30"/>
      <c r="X395" s="30"/>
      <c r="Y395" s="30"/>
      <c r="Z395" s="1591"/>
      <c r="AA395" s="1591"/>
      <c r="AB395" s="1591"/>
      <c r="AC395" s="1591"/>
      <c r="AD395" s="1591"/>
    </row>
    <row r="396" spans="1:30" ht="30.6" customHeight="1" thickBot="1">
      <c r="A396" s="3263"/>
      <c r="B396" s="3245"/>
      <c r="C396" s="3252"/>
      <c r="D396" s="3253"/>
      <c r="E396" s="3254"/>
      <c r="F396" s="3257"/>
      <c r="G396" s="3079"/>
      <c r="H396" s="3079"/>
      <c r="I396" s="13" t="s">
        <v>12</v>
      </c>
      <c r="J396" s="47">
        <f>SUM(J391:J395)</f>
        <v>84</v>
      </c>
      <c r="K396" s="47">
        <f t="shared" ref="K396:O396" si="142">SUM(K391:K395)</f>
        <v>84</v>
      </c>
      <c r="L396" s="47">
        <f t="shared" si="142"/>
        <v>0</v>
      </c>
      <c r="M396" s="47">
        <f t="shared" si="142"/>
        <v>0</v>
      </c>
      <c r="N396" s="47">
        <f t="shared" si="142"/>
        <v>0</v>
      </c>
      <c r="O396" s="47">
        <f t="shared" si="142"/>
        <v>0</v>
      </c>
      <c r="P396" s="389"/>
      <c r="Q396" s="382"/>
      <c r="R396" s="122"/>
      <c r="S396" s="229"/>
      <c r="T396" s="30"/>
      <c r="U396" s="30"/>
      <c r="V396" s="330"/>
      <c r="W396" s="30"/>
      <c r="X396" s="30"/>
      <c r="Y396" s="30"/>
      <c r="Z396" s="1591"/>
      <c r="AA396" s="1591"/>
      <c r="AB396" s="1591"/>
      <c r="AC396" s="1591"/>
      <c r="AD396" s="1591"/>
    </row>
    <row r="397" spans="1:30" ht="13.15" customHeight="1">
      <c r="A397" s="3261"/>
      <c r="B397" s="3243"/>
      <c r="C397" s="3246"/>
      <c r="D397" s="3247"/>
      <c r="E397" s="3248"/>
      <c r="F397" s="3255" t="s">
        <v>128</v>
      </c>
      <c r="G397" s="3078" t="s">
        <v>40</v>
      </c>
      <c r="H397" s="3080" t="s">
        <v>197</v>
      </c>
      <c r="I397" s="92" t="s">
        <v>72</v>
      </c>
      <c r="J397" s="132">
        <f>K397+M397</f>
        <v>0</v>
      </c>
      <c r="K397" s="133">
        <v>0</v>
      </c>
      <c r="L397" s="280">
        <v>0</v>
      </c>
      <c r="M397" s="361">
        <v>0</v>
      </c>
      <c r="N397" s="172">
        <v>0</v>
      </c>
      <c r="O397" s="173">
        <v>0</v>
      </c>
      <c r="P397" s="369" t="s">
        <v>75</v>
      </c>
      <c r="Q397" s="2666" t="s">
        <v>41</v>
      </c>
      <c r="R397" s="2668"/>
      <c r="S397" s="2671"/>
      <c r="T397" s="30"/>
      <c r="U397" s="30"/>
      <c r="V397" s="330"/>
      <c r="W397" s="30"/>
      <c r="X397" s="30"/>
      <c r="Y397" s="30"/>
      <c r="Z397" s="1591"/>
      <c r="AA397" s="1591"/>
      <c r="AB397" s="1591"/>
      <c r="AC397" s="1591"/>
      <c r="AD397" s="1591"/>
    </row>
    <row r="398" spans="1:30">
      <c r="A398" s="3262"/>
      <c r="B398" s="3244"/>
      <c r="C398" s="3249"/>
      <c r="D398" s="3264"/>
      <c r="E398" s="3251"/>
      <c r="F398" s="3256"/>
      <c r="G398" s="3087"/>
      <c r="H398" s="3259"/>
      <c r="I398" s="69" t="s">
        <v>63</v>
      </c>
      <c r="J398" s="138">
        <f>K398+M398</f>
        <v>34.5</v>
      </c>
      <c r="K398" s="139">
        <v>12</v>
      </c>
      <c r="L398" s="129">
        <v>0</v>
      </c>
      <c r="M398" s="362">
        <v>22.5</v>
      </c>
      <c r="N398" s="174">
        <v>0</v>
      </c>
      <c r="O398" s="175">
        <v>0</v>
      </c>
      <c r="P398" s="388"/>
      <c r="Q398" s="2667"/>
      <c r="R398" s="2669"/>
      <c r="S398" s="2672"/>
      <c r="T398" s="30"/>
      <c r="U398" s="30"/>
      <c r="V398" s="330"/>
      <c r="W398" s="30"/>
      <c r="X398" s="30"/>
      <c r="Y398" s="30"/>
      <c r="Z398" s="1591"/>
      <c r="AA398" s="1591"/>
      <c r="AB398" s="1591"/>
      <c r="AC398" s="1591"/>
      <c r="AD398" s="1591"/>
    </row>
    <row r="399" spans="1:30">
      <c r="A399" s="3262"/>
      <c r="B399" s="3244"/>
      <c r="C399" s="3249"/>
      <c r="D399" s="3264"/>
      <c r="E399" s="3251"/>
      <c r="F399" s="3256"/>
      <c r="G399" s="3258"/>
      <c r="H399" s="3260"/>
      <c r="I399" s="69" t="s">
        <v>36</v>
      </c>
      <c r="J399" s="138">
        <f t="shared" ref="J399:J401" si="143">K399+M399</f>
        <v>0</v>
      </c>
      <c r="K399" s="139">
        <v>0</v>
      </c>
      <c r="L399" s="129">
        <v>0</v>
      </c>
      <c r="M399" s="362">
        <v>0</v>
      </c>
      <c r="N399" s="174">
        <v>0</v>
      </c>
      <c r="O399" s="175">
        <v>0</v>
      </c>
      <c r="P399" s="455"/>
      <c r="Q399" s="456"/>
      <c r="R399" s="227"/>
      <c r="S399" s="228"/>
      <c r="T399" s="30"/>
      <c r="U399" s="30"/>
      <c r="V399" s="330"/>
      <c r="W399" s="30"/>
      <c r="X399" s="30"/>
      <c r="Y399" s="30"/>
      <c r="Z399" s="1591"/>
      <c r="AA399" s="1591"/>
      <c r="AB399" s="1591"/>
      <c r="AC399" s="1591"/>
      <c r="AD399" s="1591"/>
    </row>
    <row r="400" spans="1:30">
      <c r="A400" s="3262"/>
      <c r="B400" s="3244"/>
      <c r="C400" s="3249"/>
      <c r="D400" s="3264"/>
      <c r="E400" s="3251"/>
      <c r="F400" s="3256"/>
      <c r="G400" s="3258"/>
      <c r="H400" s="3258"/>
      <c r="I400" s="69" t="s">
        <v>222</v>
      </c>
      <c r="J400" s="138">
        <f t="shared" si="143"/>
        <v>23</v>
      </c>
      <c r="K400" s="139">
        <v>9</v>
      </c>
      <c r="L400" s="129">
        <v>0</v>
      </c>
      <c r="M400" s="362">
        <v>14</v>
      </c>
      <c r="N400" s="174">
        <v>0</v>
      </c>
      <c r="O400" s="175">
        <v>0</v>
      </c>
      <c r="P400" s="30"/>
      <c r="Q400" s="456"/>
      <c r="R400" s="227"/>
      <c r="S400" s="228"/>
      <c r="T400" s="30"/>
      <c r="U400" s="30"/>
      <c r="V400" s="330"/>
      <c r="W400" s="30"/>
      <c r="X400" s="30"/>
      <c r="Y400" s="30"/>
      <c r="Z400" s="1591"/>
      <c r="AA400" s="1591"/>
      <c r="AB400" s="1591"/>
      <c r="AC400" s="1591"/>
      <c r="AD400" s="1591"/>
    </row>
    <row r="401" spans="1:30">
      <c r="A401" s="3262"/>
      <c r="B401" s="3244"/>
      <c r="C401" s="3249"/>
      <c r="D401" s="3264"/>
      <c r="E401" s="3251"/>
      <c r="F401" s="3256"/>
      <c r="G401" s="3258"/>
      <c r="H401" s="3258"/>
      <c r="I401" s="27" t="s">
        <v>52</v>
      </c>
      <c r="J401" s="138">
        <f t="shared" si="143"/>
        <v>0</v>
      </c>
      <c r="K401" s="235">
        <v>0</v>
      </c>
      <c r="L401" s="292">
        <v>0</v>
      </c>
      <c r="M401" s="366">
        <v>0</v>
      </c>
      <c r="N401" s="367">
        <v>0</v>
      </c>
      <c r="O401" s="176">
        <v>0</v>
      </c>
      <c r="P401" s="30"/>
      <c r="Q401" s="456"/>
      <c r="R401" s="227"/>
      <c r="S401" s="228"/>
      <c r="T401" s="30"/>
      <c r="U401" s="30"/>
      <c r="V401" s="330"/>
      <c r="W401" s="30"/>
      <c r="X401" s="30"/>
      <c r="Y401" s="30"/>
      <c r="Z401" s="1591"/>
      <c r="AA401" s="1591"/>
      <c r="AB401" s="1591"/>
      <c r="AC401" s="1591"/>
      <c r="AD401" s="1591"/>
    </row>
    <row r="402" spans="1:30" ht="10.9" customHeight="1" thickBot="1">
      <c r="A402" s="3263"/>
      <c r="B402" s="3245"/>
      <c r="C402" s="3252"/>
      <c r="D402" s="3253"/>
      <c r="E402" s="3254"/>
      <c r="F402" s="3257"/>
      <c r="G402" s="3079"/>
      <c r="H402" s="3079"/>
      <c r="I402" s="13" t="s">
        <v>12</v>
      </c>
      <c r="J402" s="47">
        <f>SUM(J397:J401)</f>
        <v>57.5</v>
      </c>
      <c r="K402" s="47">
        <f t="shared" ref="K402:O402" si="144">SUM(K397:K401)</f>
        <v>21</v>
      </c>
      <c r="L402" s="47">
        <f t="shared" si="144"/>
        <v>0</v>
      </c>
      <c r="M402" s="47">
        <f t="shared" si="144"/>
        <v>36.5</v>
      </c>
      <c r="N402" s="47">
        <f t="shared" si="144"/>
        <v>0</v>
      </c>
      <c r="O402" s="47">
        <f t="shared" si="144"/>
        <v>0</v>
      </c>
      <c r="P402" s="389"/>
      <c r="Q402" s="382"/>
      <c r="R402" s="122"/>
      <c r="S402" s="229"/>
      <c r="T402" s="30"/>
      <c r="U402" s="30"/>
      <c r="V402" s="330"/>
      <c r="W402" s="30"/>
      <c r="X402" s="30"/>
      <c r="Y402" s="30"/>
      <c r="Z402" s="1591"/>
      <c r="AA402" s="1591"/>
      <c r="AB402" s="1591"/>
      <c r="AC402" s="1591"/>
      <c r="AD402" s="1591"/>
    </row>
    <row r="403" spans="1:30" ht="13.15" customHeight="1">
      <c r="A403" s="3261"/>
      <c r="B403" s="3243"/>
      <c r="C403" s="3246"/>
      <c r="D403" s="3247"/>
      <c r="E403" s="3248"/>
      <c r="F403" s="3255" t="s">
        <v>129</v>
      </c>
      <c r="G403" s="3078" t="s">
        <v>40</v>
      </c>
      <c r="H403" s="3080" t="s">
        <v>197</v>
      </c>
      <c r="I403" s="92" t="s">
        <v>72</v>
      </c>
      <c r="J403" s="132">
        <f>K403+M403</f>
        <v>0</v>
      </c>
      <c r="K403" s="133">
        <v>0</v>
      </c>
      <c r="L403" s="280">
        <v>0</v>
      </c>
      <c r="M403" s="361">
        <v>0</v>
      </c>
      <c r="N403" s="172">
        <v>0</v>
      </c>
      <c r="O403" s="173">
        <v>0</v>
      </c>
      <c r="P403" s="369" t="s">
        <v>75</v>
      </c>
      <c r="Q403" s="2666" t="s">
        <v>41</v>
      </c>
      <c r="R403" s="30"/>
      <c r="S403" s="2671"/>
      <c r="T403" s="30"/>
      <c r="U403" s="30"/>
      <c r="V403" s="330"/>
      <c r="W403" s="30"/>
      <c r="X403" s="30"/>
      <c r="Y403" s="30"/>
      <c r="Z403" s="1591"/>
      <c r="AA403" s="1591"/>
      <c r="AB403" s="1591"/>
      <c r="AC403" s="1591"/>
      <c r="AD403" s="1591"/>
    </row>
    <row r="404" spans="1:30">
      <c r="A404" s="3262"/>
      <c r="B404" s="3244"/>
      <c r="C404" s="3249"/>
      <c r="D404" s="3264"/>
      <c r="E404" s="3251"/>
      <c r="F404" s="3256"/>
      <c r="G404" s="3087"/>
      <c r="H404" s="3259"/>
      <c r="I404" s="69" t="s">
        <v>63</v>
      </c>
      <c r="J404" s="138">
        <f>K404+M404</f>
        <v>133</v>
      </c>
      <c r="K404" s="139">
        <v>57.8</v>
      </c>
      <c r="L404" s="129">
        <v>2.6</v>
      </c>
      <c r="M404" s="362">
        <v>75.2</v>
      </c>
      <c r="N404" s="174">
        <v>0</v>
      </c>
      <c r="O404" s="175">
        <v>0</v>
      </c>
      <c r="P404" s="388"/>
      <c r="Q404" s="2667"/>
      <c r="R404" s="30"/>
      <c r="S404" s="2672"/>
      <c r="T404" s="30"/>
      <c r="U404" s="30"/>
      <c r="V404" s="330"/>
      <c r="W404" s="30"/>
      <c r="X404" s="30"/>
      <c r="Y404" s="30"/>
      <c r="Z404" s="1591"/>
      <c r="AA404" s="1591"/>
      <c r="AB404" s="1591"/>
      <c r="AC404" s="1591"/>
      <c r="AD404" s="1591"/>
    </row>
    <row r="405" spans="1:30">
      <c r="A405" s="3262"/>
      <c r="B405" s="3244"/>
      <c r="C405" s="3249"/>
      <c r="D405" s="3264"/>
      <c r="E405" s="3251"/>
      <c r="F405" s="3256"/>
      <c r="G405" s="3258"/>
      <c r="H405" s="3260"/>
      <c r="I405" s="69" t="s">
        <v>36</v>
      </c>
      <c r="J405" s="138">
        <f t="shared" ref="J405:J407" si="145">K405+M405</f>
        <v>0</v>
      </c>
      <c r="K405" s="139">
        <v>0</v>
      </c>
      <c r="L405" s="129">
        <v>0</v>
      </c>
      <c r="M405" s="362">
        <v>0</v>
      </c>
      <c r="N405" s="174">
        <v>0</v>
      </c>
      <c r="O405" s="175">
        <v>0</v>
      </c>
      <c r="P405" s="388"/>
      <c r="Q405" s="387"/>
      <c r="R405" s="30"/>
      <c r="S405" s="228"/>
      <c r="T405" s="30"/>
      <c r="U405" s="30"/>
      <c r="V405" s="330"/>
      <c r="W405" s="30"/>
      <c r="X405" s="30"/>
      <c r="Y405" s="30"/>
      <c r="Z405" s="1591"/>
      <c r="AA405" s="1591"/>
      <c r="AB405" s="1591"/>
      <c r="AC405" s="1591"/>
      <c r="AD405" s="1591"/>
    </row>
    <row r="406" spans="1:30">
      <c r="A406" s="3262"/>
      <c r="B406" s="3244"/>
      <c r="C406" s="3249"/>
      <c r="D406" s="3264"/>
      <c r="E406" s="3251"/>
      <c r="F406" s="3256"/>
      <c r="G406" s="3258"/>
      <c r="H406" s="3258"/>
      <c r="I406" s="69" t="s">
        <v>222</v>
      </c>
      <c r="J406" s="138">
        <f t="shared" si="145"/>
        <v>20</v>
      </c>
      <c r="K406" s="139">
        <v>10</v>
      </c>
      <c r="L406" s="129">
        <v>0</v>
      </c>
      <c r="M406" s="362">
        <v>10</v>
      </c>
      <c r="N406" s="174">
        <v>0</v>
      </c>
      <c r="O406" s="175">
        <v>0</v>
      </c>
      <c r="P406" s="333"/>
      <c r="Q406" s="387"/>
      <c r="R406" s="30"/>
      <c r="S406" s="228"/>
      <c r="T406" s="30"/>
      <c r="U406" s="30"/>
      <c r="V406" s="330"/>
      <c r="W406" s="30"/>
      <c r="X406" s="30"/>
      <c r="Y406" s="30"/>
      <c r="Z406" s="1591"/>
      <c r="AA406" s="1591"/>
      <c r="AB406" s="1591"/>
      <c r="AC406" s="1591"/>
      <c r="AD406" s="1591"/>
    </row>
    <row r="407" spans="1:30">
      <c r="A407" s="3262"/>
      <c r="B407" s="3244"/>
      <c r="C407" s="3249"/>
      <c r="D407" s="3264"/>
      <c r="E407" s="3251"/>
      <c r="F407" s="3256"/>
      <c r="G407" s="3258"/>
      <c r="H407" s="3258"/>
      <c r="I407" s="27" t="s">
        <v>52</v>
      </c>
      <c r="J407" s="138">
        <f t="shared" si="145"/>
        <v>0</v>
      </c>
      <c r="K407" s="235">
        <v>0</v>
      </c>
      <c r="L407" s="292">
        <v>0</v>
      </c>
      <c r="M407" s="366">
        <v>0</v>
      </c>
      <c r="N407" s="367">
        <v>0</v>
      </c>
      <c r="O407" s="176">
        <v>0</v>
      </c>
      <c r="P407" s="333"/>
      <c r="Q407" s="387"/>
      <c r="R407" s="30"/>
      <c r="S407" s="228"/>
      <c r="T407" s="30"/>
      <c r="U407" s="30"/>
      <c r="V407" s="330"/>
      <c r="W407" s="30"/>
      <c r="X407" s="30"/>
      <c r="Y407" s="30"/>
      <c r="Z407" s="1591"/>
      <c r="AA407" s="1591"/>
      <c r="AB407" s="1591"/>
      <c r="AC407" s="1591"/>
      <c r="AD407" s="1591"/>
    </row>
    <row r="408" spans="1:30" ht="13.5" thickBot="1">
      <c r="A408" s="3263"/>
      <c r="B408" s="3245"/>
      <c r="C408" s="3252"/>
      <c r="D408" s="3253"/>
      <c r="E408" s="3254"/>
      <c r="F408" s="3257"/>
      <c r="G408" s="3079"/>
      <c r="H408" s="3079"/>
      <c r="I408" s="13" t="s">
        <v>12</v>
      </c>
      <c r="J408" s="47">
        <f>SUM(J403:J407)</f>
        <v>153</v>
      </c>
      <c r="K408" s="47">
        <f t="shared" ref="K408:O408" si="146">SUM(K403:K407)</f>
        <v>67.8</v>
      </c>
      <c r="L408" s="47">
        <f t="shared" si="146"/>
        <v>2.6</v>
      </c>
      <c r="M408" s="47">
        <f t="shared" si="146"/>
        <v>85.2</v>
      </c>
      <c r="N408" s="47">
        <f t="shared" si="146"/>
        <v>0</v>
      </c>
      <c r="O408" s="47">
        <f t="shared" si="146"/>
        <v>0</v>
      </c>
      <c r="P408" s="389"/>
      <c r="Q408" s="382"/>
      <c r="R408" s="122"/>
      <c r="S408" s="229"/>
      <c r="T408" s="30"/>
      <c r="U408" s="30"/>
      <c r="V408" s="330"/>
      <c r="W408" s="30"/>
      <c r="X408" s="30"/>
      <c r="Y408" s="30"/>
      <c r="Z408" s="1591"/>
      <c r="AA408" s="1591"/>
      <c r="AB408" s="1591"/>
      <c r="AC408" s="1591"/>
      <c r="AD408" s="1591"/>
    </row>
    <row r="409" spans="1:30" ht="13.15" customHeight="1">
      <c r="A409" s="3261"/>
      <c r="B409" s="3243"/>
      <c r="C409" s="3246"/>
      <c r="D409" s="3247"/>
      <c r="E409" s="3248"/>
      <c r="F409" s="3255" t="s">
        <v>130</v>
      </c>
      <c r="G409" s="3078" t="s">
        <v>40</v>
      </c>
      <c r="H409" s="3080" t="s">
        <v>197</v>
      </c>
      <c r="I409" s="92" t="s">
        <v>72</v>
      </c>
      <c r="J409" s="132">
        <f>K409+M409</f>
        <v>0</v>
      </c>
      <c r="K409" s="133">
        <v>0</v>
      </c>
      <c r="L409" s="280">
        <v>0</v>
      </c>
      <c r="M409" s="361">
        <v>0</v>
      </c>
      <c r="N409" s="172">
        <v>0</v>
      </c>
      <c r="O409" s="173">
        <v>0</v>
      </c>
      <c r="P409" s="369" t="s">
        <v>75</v>
      </c>
      <c r="Q409" s="2666" t="s">
        <v>41</v>
      </c>
      <c r="R409" s="2668"/>
      <c r="S409" s="2671"/>
      <c r="T409" s="30"/>
      <c r="U409" s="30"/>
      <c r="V409" s="330"/>
      <c r="W409" s="30"/>
      <c r="X409" s="30"/>
      <c r="Y409" s="30"/>
      <c r="Z409" s="1591"/>
      <c r="AA409" s="1591"/>
      <c r="AB409" s="1591"/>
      <c r="AC409" s="1591"/>
      <c r="AD409" s="1591"/>
    </row>
    <row r="410" spans="1:30">
      <c r="A410" s="3262"/>
      <c r="B410" s="3244"/>
      <c r="C410" s="3249"/>
      <c r="D410" s="3264"/>
      <c r="E410" s="3251"/>
      <c r="F410" s="3256"/>
      <c r="G410" s="3087"/>
      <c r="H410" s="3259"/>
      <c r="I410" s="69" t="s">
        <v>63</v>
      </c>
      <c r="J410" s="481">
        <f>K410+M410</f>
        <v>66.900000000000006</v>
      </c>
      <c r="K410" s="482">
        <v>16.5</v>
      </c>
      <c r="L410" s="129">
        <v>0</v>
      </c>
      <c r="M410" s="2850">
        <v>50.4</v>
      </c>
      <c r="N410" s="174">
        <v>0</v>
      </c>
      <c r="O410" s="175">
        <v>0</v>
      </c>
      <c r="P410" s="388"/>
      <c r="Q410" s="2667"/>
      <c r="R410" s="2669"/>
      <c r="S410" s="2672"/>
      <c r="T410" s="30"/>
      <c r="U410" s="30"/>
      <c r="V410" s="330"/>
      <c r="W410" s="30"/>
      <c r="X410" s="30"/>
      <c r="Y410" s="30"/>
      <c r="Z410" s="1591"/>
      <c r="AA410" s="1591"/>
      <c r="AB410" s="1591"/>
      <c r="AC410" s="1591"/>
      <c r="AD410" s="1591"/>
    </row>
    <row r="411" spans="1:30">
      <c r="A411" s="3262"/>
      <c r="B411" s="3244"/>
      <c r="C411" s="3249"/>
      <c r="D411" s="3264"/>
      <c r="E411" s="3251"/>
      <c r="F411" s="3256"/>
      <c r="G411" s="3258"/>
      <c r="H411" s="3260"/>
      <c r="I411" s="69" t="s">
        <v>36</v>
      </c>
      <c r="J411" s="138">
        <f t="shared" ref="J411:J413" si="147">K411+M411</f>
        <v>0</v>
      </c>
      <c r="K411" s="139">
        <v>0</v>
      </c>
      <c r="L411" s="129">
        <v>0</v>
      </c>
      <c r="M411" s="362">
        <v>0</v>
      </c>
      <c r="N411" s="174">
        <v>0</v>
      </c>
      <c r="O411" s="175">
        <v>0</v>
      </c>
      <c r="P411" s="388"/>
      <c r="Q411" s="387"/>
      <c r="R411" s="227"/>
      <c r="S411" s="228"/>
      <c r="T411" s="90"/>
      <c r="U411" s="90"/>
      <c r="V411" s="2833"/>
      <c r="W411" s="90"/>
      <c r="X411" s="90"/>
      <c r="Y411" s="90"/>
      <c r="Z411" s="1591"/>
      <c r="AA411" s="1591"/>
      <c r="AB411" s="1591"/>
      <c r="AC411" s="1591"/>
      <c r="AD411" s="1591"/>
    </row>
    <row r="412" spans="1:30">
      <c r="A412" s="3262"/>
      <c r="B412" s="3244"/>
      <c r="C412" s="3249"/>
      <c r="D412" s="3264"/>
      <c r="E412" s="3251"/>
      <c r="F412" s="3256"/>
      <c r="G412" s="3258"/>
      <c r="H412" s="3258"/>
      <c r="I412" s="69" t="s">
        <v>222</v>
      </c>
      <c r="J412" s="481">
        <f>K412+M412</f>
        <v>18.7</v>
      </c>
      <c r="K412" s="139">
        <v>2.2000000000000002</v>
      </c>
      <c r="L412" s="129">
        <v>0</v>
      </c>
      <c r="M412" s="2850">
        <v>16.5</v>
      </c>
      <c r="N412" s="174">
        <v>0</v>
      </c>
      <c r="O412" s="175">
        <v>0</v>
      </c>
      <c r="P412" s="333"/>
      <c r="Q412" s="387"/>
      <c r="R412" s="227"/>
      <c r="S412" s="228"/>
      <c r="T412" s="2834"/>
      <c r="U412" s="204"/>
      <c r="V412" s="333"/>
      <c r="W412" s="204"/>
      <c r="X412" s="204"/>
      <c r="Y412" s="204"/>
      <c r="Z412" s="1591"/>
      <c r="AA412" s="1591"/>
      <c r="AB412" s="1591"/>
      <c r="AC412" s="1591"/>
      <c r="AD412" s="1591"/>
    </row>
    <row r="413" spans="1:30">
      <c r="A413" s="3262"/>
      <c r="B413" s="3244"/>
      <c r="C413" s="3249"/>
      <c r="D413" s="3264"/>
      <c r="E413" s="3251"/>
      <c r="F413" s="3256"/>
      <c r="G413" s="3258"/>
      <c r="H413" s="3258"/>
      <c r="I413" s="27" t="s">
        <v>52</v>
      </c>
      <c r="J413" s="138">
        <f t="shared" si="147"/>
        <v>0</v>
      </c>
      <c r="K413" s="235">
        <v>0</v>
      </c>
      <c r="L413" s="292">
        <v>0</v>
      </c>
      <c r="M413" s="366">
        <v>0</v>
      </c>
      <c r="N413" s="367">
        <v>0</v>
      </c>
      <c r="O413" s="176">
        <v>0</v>
      </c>
      <c r="P413" s="333"/>
      <c r="Q413" s="387"/>
      <c r="R413" s="227"/>
      <c r="S413" s="228"/>
      <c r="T413" s="30"/>
      <c r="U413" s="30"/>
      <c r="V413" s="330"/>
      <c r="W413" s="30"/>
      <c r="X413" s="30"/>
      <c r="Y413" s="30"/>
      <c r="Z413" s="1591"/>
      <c r="AA413" s="1591"/>
      <c r="AB413" s="1591"/>
      <c r="AC413" s="1591"/>
      <c r="AD413" s="1591"/>
    </row>
    <row r="414" spans="1:30" ht="18.600000000000001" customHeight="1" thickBot="1">
      <c r="A414" s="3263"/>
      <c r="B414" s="3245"/>
      <c r="C414" s="3252"/>
      <c r="D414" s="3253"/>
      <c r="E414" s="3254"/>
      <c r="F414" s="3257"/>
      <c r="G414" s="3079"/>
      <c r="H414" s="3079"/>
      <c r="I414" s="13" t="s">
        <v>12</v>
      </c>
      <c r="J414" s="47">
        <f>SUM(J409:J413)</f>
        <v>85.600000000000009</v>
      </c>
      <c r="K414" s="47">
        <f t="shared" ref="K414:O414" si="148">SUM(K409:K413)</f>
        <v>18.7</v>
      </c>
      <c r="L414" s="47">
        <f t="shared" si="148"/>
        <v>0</v>
      </c>
      <c r="M414" s="47">
        <f t="shared" si="148"/>
        <v>66.900000000000006</v>
      </c>
      <c r="N414" s="47">
        <f t="shared" si="148"/>
        <v>0</v>
      </c>
      <c r="O414" s="47">
        <f t="shared" si="148"/>
        <v>0</v>
      </c>
      <c r="P414" s="389"/>
      <c r="Q414" s="382"/>
      <c r="R414" s="122"/>
      <c r="S414" s="229"/>
      <c r="T414" s="30"/>
      <c r="U414" s="30"/>
      <c r="V414" s="330"/>
      <c r="W414" s="30"/>
      <c r="X414" s="30"/>
      <c r="Y414" s="30"/>
      <c r="Z414" s="1591"/>
      <c r="AA414" s="1591"/>
      <c r="AB414" s="1591"/>
      <c r="AC414" s="1591"/>
      <c r="AD414" s="1591"/>
    </row>
    <row r="415" spans="1:30" ht="1.1499999999999999" hidden="1" customHeight="1" thickBot="1">
      <c r="A415" s="3261"/>
      <c r="B415" s="3243"/>
      <c r="C415" s="2664"/>
      <c r="D415" s="2664"/>
      <c r="E415" s="2664"/>
      <c r="F415" s="3255" t="s">
        <v>131</v>
      </c>
      <c r="G415" s="3078" t="s">
        <v>40</v>
      </c>
      <c r="H415" s="3080" t="s">
        <v>51</v>
      </c>
      <c r="I415" s="92" t="s">
        <v>72</v>
      </c>
      <c r="J415" s="132">
        <f>K415+M415</f>
        <v>0</v>
      </c>
      <c r="K415" s="133">
        <v>0</v>
      </c>
      <c r="L415" s="288"/>
      <c r="M415" s="361">
        <v>0</v>
      </c>
      <c r="N415" s="187">
        <v>0</v>
      </c>
      <c r="O415" s="188">
        <v>0</v>
      </c>
      <c r="P415" s="369"/>
      <c r="Q415" s="2666"/>
      <c r="R415" s="2668"/>
      <c r="S415" s="2671"/>
      <c r="T415" s="30"/>
      <c r="U415" s="30"/>
      <c r="V415" s="330"/>
      <c r="W415" s="30"/>
      <c r="X415" s="30"/>
      <c r="Y415" s="30"/>
      <c r="Z415" s="1591"/>
      <c r="AA415" s="1591"/>
      <c r="AB415" s="1591"/>
      <c r="AC415" s="1591"/>
      <c r="AD415" s="1591"/>
    </row>
    <row r="416" spans="1:30" ht="13.9" hidden="1" customHeight="1" thickBot="1">
      <c r="A416" s="3262"/>
      <c r="B416" s="3244"/>
      <c r="C416" s="2640"/>
      <c r="D416" s="2640"/>
      <c r="E416" s="2640"/>
      <c r="F416" s="3256"/>
      <c r="G416" s="3087"/>
      <c r="H416" s="3259"/>
      <c r="I416" s="69" t="s">
        <v>63</v>
      </c>
      <c r="J416" s="138">
        <f>K416+M416</f>
        <v>0</v>
      </c>
      <c r="K416" s="139">
        <v>0</v>
      </c>
      <c r="L416" s="291"/>
      <c r="M416" s="362">
        <v>0</v>
      </c>
      <c r="N416" s="189">
        <v>0</v>
      </c>
      <c r="O416" s="190">
        <v>0</v>
      </c>
      <c r="P416" s="388"/>
      <c r="Q416" s="2667"/>
      <c r="R416" s="2669"/>
      <c r="S416" s="2672"/>
      <c r="T416" s="30"/>
      <c r="U416" s="30"/>
      <c r="V416" s="330"/>
      <c r="W416" s="30"/>
      <c r="X416" s="30"/>
      <c r="Y416" s="30"/>
      <c r="Z416" s="1591"/>
      <c r="AA416" s="1591"/>
      <c r="AB416" s="1591"/>
      <c r="AC416" s="1591"/>
      <c r="AD416" s="1591"/>
    </row>
    <row r="417" spans="1:30" ht="13.9" hidden="1" customHeight="1" thickBot="1">
      <c r="A417" s="3262"/>
      <c r="B417" s="3244"/>
      <c r="C417" s="2640"/>
      <c r="D417" s="2640"/>
      <c r="E417" s="2640"/>
      <c r="F417" s="3256"/>
      <c r="G417" s="3258"/>
      <c r="H417" s="3260"/>
      <c r="I417" s="69" t="s">
        <v>36</v>
      </c>
      <c r="J417" s="138">
        <f>K417+M417</f>
        <v>0</v>
      </c>
      <c r="K417" s="448"/>
      <c r="L417" s="291"/>
      <c r="M417" s="449"/>
      <c r="N417" s="189"/>
      <c r="O417" s="190"/>
      <c r="P417" s="388"/>
      <c r="Q417" s="387"/>
      <c r="R417" s="227"/>
      <c r="S417" s="228"/>
      <c r="T417" s="30"/>
      <c r="U417" s="30"/>
      <c r="V417" s="330"/>
      <c r="W417" s="30"/>
      <c r="X417" s="30"/>
      <c r="Y417" s="30"/>
      <c r="Z417" s="1591"/>
      <c r="AA417" s="1591"/>
      <c r="AB417" s="1591"/>
      <c r="AC417" s="1591"/>
      <c r="AD417" s="1591"/>
    </row>
    <row r="418" spans="1:30" ht="13.9" hidden="1" customHeight="1" thickBot="1">
      <c r="A418" s="3262"/>
      <c r="B418" s="3244"/>
      <c r="C418" s="2640"/>
      <c r="D418" s="2640"/>
      <c r="E418" s="2640"/>
      <c r="F418" s="3256"/>
      <c r="G418" s="3258"/>
      <c r="H418" s="3258"/>
      <c r="I418" s="27"/>
      <c r="J418" s="423"/>
      <c r="K418" s="424"/>
      <c r="L418" s="425"/>
      <c r="M418" s="426"/>
      <c r="N418" s="457"/>
      <c r="O418" s="191"/>
      <c r="P418" s="388"/>
      <c r="Q418" s="387"/>
      <c r="R418" s="227"/>
      <c r="S418" s="228"/>
      <c r="T418" s="30"/>
      <c r="U418" s="30"/>
      <c r="V418" s="330"/>
      <c r="W418" s="30"/>
      <c r="X418" s="30"/>
      <c r="Y418" s="30"/>
      <c r="Z418" s="1591"/>
      <c r="AA418" s="1591"/>
      <c r="AB418" s="1591"/>
      <c r="AC418" s="1591"/>
      <c r="AD418" s="1591"/>
    </row>
    <row r="419" spans="1:30" ht="0.6" hidden="1" customHeight="1" thickBot="1">
      <c r="A419" s="3263"/>
      <c r="B419" s="3245"/>
      <c r="C419" s="2665"/>
      <c r="D419" s="2665"/>
      <c r="E419" s="2665"/>
      <c r="F419" s="3257"/>
      <c r="G419" s="3079"/>
      <c r="H419" s="3079"/>
      <c r="I419" s="13" t="s">
        <v>12</v>
      </c>
      <c r="J419" s="47">
        <f>SUM(J415:J417)</f>
        <v>0</v>
      </c>
      <c r="K419" s="48">
        <f>SUM(K415:K417)</f>
        <v>0</v>
      </c>
      <c r="L419" s="49">
        <f>SUM(L415:L417)</f>
        <v>0</v>
      </c>
      <c r="M419" s="50">
        <f>SUM(M415:M417)</f>
        <v>0</v>
      </c>
      <c r="N419" s="192">
        <f>SUM(N415:N418)</f>
        <v>0</v>
      </c>
      <c r="O419" s="193">
        <f>SUM(O415:O418)</f>
        <v>0</v>
      </c>
      <c r="P419" s="389"/>
      <c r="Q419" s="382"/>
      <c r="R419" s="122"/>
      <c r="S419" s="229"/>
      <c r="T419" s="30"/>
      <c r="U419" s="30"/>
      <c r="V419" s="330"/>
      <c r="W419" s="30"/>
      <c r="X419" s="30"/>
      <c r="Y419" s="30"/>
      <c r="Z419" s="1591"/>
      <c r="AA419" s="1591"/>
      <c r="AB419" s="1591"/>
      <c r="AC419" s="1591"/>
      <c r="AD419" s="1591"/>
    </row>
    <row r="420" spans="1:30" ht="1.9" hidden="1" customHeight="1" thickBot="1">
      <c r="A420" s="3261"/>
      <c r="B420" s="3243"/>
      <c r="C420" s="2664"/>
      <c r="D420" s="2664"/>
      <c r="E420" s="2664"/>
      <c r="F420" s="3255" t="s">
        <v>132</v>
      </c>
      <c r="G420" s="3078" t="s">
        <v>40</v>
      </c>
      <c r="H420" s="3080" t="s">
        <v>51</v>
      </c>
      <c r="I420" s="92" t="s">
        <v>72</v>
      </c>
      <c r="J420" s="132">
        <f>K420+M420</f>
        <v>0</v>
      </c>
      <c r="K420" s="133">
        <v>0</v>
      </c>
      <c r="L420" s="288"/>
      <c r="M420" s="361">
        <v>0</v>
      </c>
      <c r="N420" s="187">
        <v>0</v>
      </c>
      <c r="O420" s="188">
        <v>0</v>
      </c>
      <c r="P420" s="369"/>
      <c r="Q420" s="2666"/>
      <c r="R420" s="2668"/>
      <c r="S420" s="2671"/>
      <c r="T420" s="30"/>
      <c r="U420" s="30"/>
      <c r="V420" s="330"/>
      <c r="W420" s="30"/>
      <c r="X420" s="30"/>
      <c r="Y420" s="30"/>
      <c r="Z420" s="1591"/>
      <c r="AA420" s="1591"/>
      <c r="AB420" s="1591"/>
      <c r="AC420" s="1591"/>
      <c r="AD420" s="1591"/>
    </row>
    <row r="421" spans="1:30" ht="13.9" hidden="1" customHeight="1" thickBot="1">
      <c r="A421" s="3262"/>
      <c r="B421" s="3244"/>
      <c r="C421" s="2640"/>
      <c r="D421" s="2640"/>
      <c r="E421" s="2640"/>
      <c r="F421" s="3256"/>
      <c r="G421" s="3087"/>
      <c r="H421" s="3259"/>
      <c r="I421" s="69" t="s">
        <v>63</v>
      </c>
      <c r="J421" s="138">
        <f>K421+M421</f>
        <v>0</v>
      </c>
      <c r="K421" s="139">
        <v>0</v>
      </c>
      <c r="L421" s="291"/>
      <c r="M421" s="362">
        <v>0</v>
      </c>
      <c r="N421" s="189">
        <v>0</v>
      </c>
      <c r="O421" s="190">
        <v>0</v>
      </c>
      <c r="P421" s="388"/>
      <c r="Q421" s="2667"/>
      <c r="R421" s="2669"/>
      <c r="S421" s="2672"/>
      <c r="T421" s="30"/>
      <c r="U421" s="30"/>
      <c r="V421" s="330"/>
      <c r="W421" s="30"/>
      <c r="X421" s="30"/>
      <c r="Y421" s="30"/>
      <c r="Z421" s="1591"/>
      <c r="AA421" s="1591"/>
      <c r="AB421" s="1591"/>
      <c r="AC421" s="1591"/>
      <c r="AD421" s="1591"/>
    </row>
    <row r="422" spans="1:30" ht="13.9" hidden="1" customHeight="1" thickBot="1">
      <c r="A422" s="3262"/>
      <c r="B422" s="3244"/>
      <c r="C422" s="2640"/>
      <c r="D422" s="2640"/>
      <c r="E422" s="2640"/>
      <c r="F422" s="3256"/>
      <c r="G422" s="3258"/>
      <c r="H422" s="3260"/>
      <c r="I422" s="69" t="s">
        <v>36</v>
      </c>
      <c r="J422" s="138">
        <f>K422+M422</f>
        <v>0</v>
      </c>
      <c r="K422" s="448"/>
      <c r="L422" s="291"/>
      <c r="M422" s="449"/>
      <c r="N422" s="189"/>
      <c r="O422" s="190"/>
      <c r="P422" s="388"/>
      <c r="Q422" s="387"/>
      <c r="R422" s="227"/>
      <c r="S422" s="228"/>
      <c r="T422" s="30"/>
      <c r="U422" s="30"/>
      <c r="V422" s="330"/>
      <c r="W422" s="30"/>
      <c r="X422" s="30"/>
      <c r="Y422" s="30"/>
      <c r="Z422" s="1591"/>
      <c r="AA422" s="1591"/>
      <c r="AB422" s="1591"/>
      <c r="AC422" s="1591"/>
      <c r="AD422" s="1591"/>
    </row>
    <row r="423" spans="1:30" ht="13.9" hidden="1" customHeight="1" thickBot="1">
      <c r="A423" s="3262"/>
      <c r="B423" s="3244"/>
      <c r="C423" s="2640"/>
      <c r="D423" s="2640"/>
      <c r="E423" s="2640"/>
      <c r="F423" s="3256"/>
      <c r="G423" s="3258"/>
      <c r="H423" s="3258"/>
      <c r="I423" s="27"/>
      <c r="J423" s="423"/>
      <c r="K423" s="424"/>
      <c r="L423" s="425"/>
      <c r="M423" s="426"/>
      <c r="N423" s="457"/>
      <c r="O423" s="191"/>
      <c r="P423" s="388"/>
      <c r="Q423" s="387"/>
      <c r="R423" s="227"/>
      <c r="S423" s="228"/>
      <c r="T423" s="30"/>
      <c r="U423" s="30"/>
      <c r="V423" s="330"/>
      <c r="W423" s="30"/>
      <c r="X423" s="30"/>
      <c r="Y423" s="30"/>
      <c r="Z423" s="1591"/>
      <c r="AA423" s="1591"/>
      <c r="AB423" s="1591"/>
      <c r="AC423" s="1591"/>
      <c r="AD423" s="1591"/>
    </row>
    <row r="424" spans="1:30" ht="13.9" hidden="1" customHeight="1" thickBot="1">
      <c r="A424" s="3263"/>
      <c r="B424" s="3245"/>
      <c r="C424" s="2665"/>
      <c r="D424" s="2665"/>
      <c r="E424" s="2665"/>
      <c r="F424" s="3257"/>
      <c r="G424" s="3079"/>
      <c r="H424" s="3079"/>
      <c r="I424" s="13" t="s">
        <v>12</v>
      </c>
      <c r="J424" s="47">
        <f>SUM(J420:J422)</f>
        <v>0</v>
      </c>
      <c r="K424" s="48">
        <f>SUM(K420:K422)</f>
        <v>0</v>
      </c>
      <c r="L424" s="49">
        <f>SUM(L420:L422)</f>
        <v>0</v>
      </c>
      <c r="M424" s="50">
        <f>SUM(M420:M422)</f>
        <v>0</v>
      </c>
      <c r="N424" s="192">
        <f>SUM(N420:N422)</f>
        <v>0</v>
      </c>
      <c r="O424" s="193">
        <f>SUM(O420:O423)</f>
        <v>0</v>
      </c>
      <c r="P424" s="389"/>
      <c r="Q424" s="382"/>
      <c r="R424" s="122"/>
      <c r="S424" s="229"/>
      <c r="T424" s="30"/>
      <c r="U424" s="30"/>
      <c r="V424" s="330"/>
      <c r="W424" s="30"/>
      <c r="X424" s="30"/>
      <c r="Y424" s="30"/>
      <c r="Z424" s="1591"/>
      <c r="AA424" s="1591"/>
      <c r="AB424" s="1591"/>
      <c r="AC424" s="1591"/>
      <c r="AD424" s="1591"/>
    </row>
    <row r="425" spans="1:30" ht="13.15" customHeight="1">
      <c r="A425" s="3240"/>
      <c r="B425" s="3243"/>
      <c r="C425" s="3246"/>
      <c r="D425" s="3247"/>
      <c r="E425" s="3248"/>
      <c r="F425" s="3255" t="s">
        <v>133</v>
      </c>
      <c r="G425" s="3078" t="s">
        <v>40</v>
      </c>
      <c r="H425" s="3080" t="s">
        <v>197</v>
      </c>
      <c r="I425" s="92" t="s">
        <v>72</v>
      </c>
      <c r="J425" s="132">
        <f>K425+M425</f>
        <v>520</v>
      </c>
      <c r="K425" s="133">
        <v>0</v>
      </c>
      <c r="L425" s="280">
        <v>0</v>
      </c>
      <c r="M425" s="361">
        <v>520</v>
      </c>
      <c r="N425" s="172">
        <v>0</v>
      </c>
      <c r="O425" s="173">
        <v>0</v>
      </c>
      <c r="P425" s="369" t="s">
        <v>75</v>
      </c>
      <c r="Q425" s="2783" t="s">
        <v>41</v>
      </c>
      <c r="R425" s="2785"/>
      <c r="S425" s="2781"/>
      <c r="T425" s="30"/>
      <c r="U425" s="30"/>
      <c r="V425" s="330"/>
      <c r="W425" s="30"/>
      <c r="X425" s="30"/>
      <c r="Y425" s="30"/>
      <c r="Z425" s="1591"/>
      <c r="AA425" s="1591"/>
      <c r="AB425" s="1591"/>
      <c r="AC425" s="1591"/>
      <c r="AD425" s="1591"/>
    </row>
    <row r="426" spans="1:30">
      <c r="A426" s="3241"/>
      <c r="B426" s="3244"/>
      <c r="C426" s="3249"/>
      <c r="D426" s="3250"/>
      <c r="E426" s="3251"/>
      <c r="F426" s="3256"/>
      <c r="G426" s="3087"/>
      <c r="H426" s="3259"/>
      <c r="I426" s="69" t="s">
        <v>63</v>
      </c>
      <c r="J426" s="138">
        <f>K426+M426</f>
        <v>0</v>
      </c>
      <c r="K426" s="139">
        <v>0</v>
      </c>
      <c r="L426" s="129">
        <v>0</v>
      </c>
      <c r="M426" s="362">
        <v>0</v>
      </c>
      <c r="N426" s="174">
        <v>0</v>
      </c>
      <c r="O426" s="175">
        <v>0</v>
      </c>
      <c r="P426" s="388"/>
      <c r="Q426" s="2784"/>
      <c r="R426" s="2786"/>
      <c r="S426" s="2782"/>
      <c r="T426" s="30"/>
      <c r="U426" s="30"/>
      <c r="V426" s="330"/>
      <c r="W426" s="30"/>
      <c r="X426" s="30"/>
      <c r="Y426" s="30"/>
      <c r="Z426" s="1591"/>
      <c r="AA426" s="1591"/>
      <c r="AB426" s="1591"/>
      <c r="AC426" s="1591"/>
      <c r="AD426" s="1591"/>
    </row>
    <row r="427" spans="1:30">
      <c r="A427" s="3241"/>
      <c r="B427" s="3244"/>
      <c r="C427" s="3249"/>
      <c r="D427" s="3250"/>
      <c r="E427" s="3251"/>
      <c r="F427" s="3256"/>
      <c r="G427" s="3258"/>
      <c r="H427" s="3260"/>
      <c r="I427" s="69" t="s">
        <v>36</v>
      </c>
      <c r="J427" s="138">
        <f t="shared" ref="J427:J429" si="149">K427+M427</f>
        <v>0</v>
      </c>
      <c r="K427" s="139">
        <v>0</v>
      </c>
      <c r="L427" s="129">
        <v>0</v>
      </c>
      <c r="M427" s="362">
        <v>0</v>
      </c>
      <c r="N427" s="174">
        <v>0</v>
      </c>
      <c r="O427" s="175">
        <v>0</v>
      </c>
      <c r="P427" s="388"/>
      <c r="Q427" s="387"/>
      <c r="R427" s="227"/>
      <c r="S427" s="228"/>
      <c r="T427" s="30"/>
      <c r="U427" s="30"/>
      <c r="V427" s="330"/>
      <c r="W427" s="30"/>
      <c r="X427" s="30"/>
      <c r="Y427" s="30"/>
      <c r="Z427" s="1591"/>
      <c r="AA427" s="1591"/>
      <c r="AB427" s="1591"/>
      <c r="AC427" s="1591"/>
      <c r="AD427" s="1591"/>
    </row>
    <row r="428" spans="1:30">
      <c r="A428" s="3241"/>
      <c r="B428" s="3244"/>
      <c r="C428" s="3249"/>
      <c r="D428" s="3250"/>
      <c r="E428" s="3251"/>
      <c r="F428" s="3256"/>
      <c r="G428" s="3258"/>
      <c r="H428" s="3258"/>
      <c r="I428" s="69" t="s">
        <v>222</v>
      </c>
      <c r="J428" s="138">
        <f t="shared" si="149"/>
        <v>25</v>
      </c>
      <c r="K428" s="139">
        <v>0</v>
      </c>
      <c r="L428" s="129">
        <v>0</v>
      </c>
      <c r="M428" s="362">
        <v>25</v>
      </c>
      <c r="N428" s="174">
        <v>0</v>
      </c>
      <c r="O428" s="175">
        <v>0</v>
      </c>
      <c r="P428" s="388"/>
      <c r="Q428" s="387"/>
      <c r="R428" s="227"/>
      <c r="S428" s="228"/>
      <c r="T428" s="30"/>
      <c r="U428" s="30"/>
      <c r="V428" s="330"/>
      <c r="W428" s="30"/>
      <c r="X428" s="30"/>
      <c r="Y428" s="30"/>
      <c r="Z428" s="1591"/>
      <c r="AA428" s="1591"/>
      <c r="AB428" s="1591"/>
      <c r="AC428" s="1591"/>
      <c r="AD428" s="1591"/>
    </row>
    <row r="429" spans="1:30">
      <c r="A429" s="3241"/>
      <c r="B429" s="3244"/>
      <c r="C429" s="3249"/>
      <c r="D429" s="3250"/>
      <c r="E429" s="3251"/>
      <c r="F429" s="3256"/>
      <c r="G429" s="3258"/>
      <c r="H429" s="3258"/>
      <c r="I429" s="27" t="s">
        <v>52</v>
      </c>
      <c r="J429" s="138">
        <f t="shared" si="149"/>
        <v>210</v>
      </c>
      <c r="K429" s="235">
        <v>0</v>
      </c>
      <c r="L429" s="292">
        <v>0</v>
      </c>
      <c r="M429" s="366">
        <v>210</v>
      </c>
      <c r="N429" s="2975">
        <v>0</v>
      </c>
      <c r="O429" s="176">
        <v>0</v>
      </c>
      <c r="P429" s="388"/>
      <c r="Q429" s="387"/>
      <c r="R429" s="227"/>
      <c r="S429" s="228"/>
      <c r="T429" s="30"/>
      <c r="U429" s="30"/>
      <c r="V429" s="330"/>
      <c r="W429" s="30"/>
      <c r="X429" s="30"/>
      <c r="Y429" s="30"/>
      <c r="Z429" s="1591"/>
      <c r="AA429" s="1591"/>
      <c r="AB429" s="1591"/>
      <c r="AC429" s="1591"/>
      <c r="AD429" s="1591"/>
    </row>
    <row r="430" spans="1:30" ht="13.5" thickBot="1">
      <c r="A430" s="3242"/>
      <c r="B430" s="3245"/>
      <c r="C430" s="3252"/>
      <c r="D430" s="3253"/>
      <c r="E430" s="3254"/>
      <c r="F430" s="3257"/>
      <c r="G430" s="3079"/>
      <c r="H430" s="3079"/>
      <c r="I430" s="13" t="s">
        <v>12</v>
      </c>
      <c r="J430" s="47">
        <f>SUM(J425:J429)</f>
        <v>755</v>
      </c>
      <c r="K430" s="47">
        <f t="shared" ref="K430:O430" si="150">SUM(K425:K429)</f>
        <v>0</v>
      </c>
      <c r="L430" s="47">
        <f t="shared" si="150"/>
        <v>0</v>
      </c>
      <c r="M430" s="47">
        <f t="shared" si="150"/>
        <v>755</v>
      </c>
      <c r="N430" s="47">
        <f t="shared" si="150"/>
        <v>0</v>
      </c>
      <c r="O430" s="47">
        <f t="shared" si="150"/>
        <v>0</v>
      </c>
      <c r="P430" s="389"/>
      <c r="Q430" s="382"/>
      <c r="R430" s="122"/>
      <c r="S430" s="229"/>
      <c r="T430" s="30"/>
      <c r="U430" s="30"/>
      <c r="V430" s="330"/>
      <c r="W430" s="30"/>
      <c r="X430" s="30"/>
      <c r="Y430" s="30"/>
      <c r="Z430" s="1591"/>
      <c r="AA430" s="1591"/>
      <c r="AB430" s="1591"/>
      <c r="AC430" s="1591"/>
      <c r="AD430" s="1591"/>
    </row>
    <row r="431" spans="1:30" ht="13.15" customHeight="1">
      <c r="A431" s="3261"/>
      <c r="B431" s="3243"/>
      <c r="C431" s="3246"/>
      <c r="D431" s="3247"/>
      <c r="E431" s="3248"/>
      <c r="F431" s="3255" t="s">
        <v>169</v>
      </c>
      <c r="G431" s="3078" t="s">
        <v>40</v>
      </c>
      <c r="H431" s="3279" t="s">
        <v>206</v>
      </c>
      <c r="I431" s="92" t="s">
        <v>72</v>
      </c>
      <c r="J431" s="132">
        <f>K431+M431</f>
        <v>0</v>
      </c>
      <c r="K431" s="133">
        <v>0</v>
      </c>
      <c r="L431" s="280">
        <v>0</v>
      </c>
      <c r="M431" s="361">
        <v>0</v>
      </c>
      <c r="N431" s="172">
        <v>0</v>
      </c>
      <c r="O431" s="173">
        <v>0</v>
      </c>
      <c r="P431" s="369" t="s">
        <v>75</v>
      </c>
      <c r="Q431" s="2666" t="s">
        <v>41</v>
      </c>
      <c r="R431" s="458"/>
      <c r="S431" s="2671"/>
      <c r="T431" s="30"/>
      <c r="U431" s="30"/>
      <c r="V431" s="330"/>
      <c r="W431" s="30"/>
      <c r="X431" s="30"/>
      <c r="Y431" s="30"/>
      <c r="Z431" s="1591"/>
      <c r="AA431" s="1591"/>
      <c r="AB431" s="1591"/>
      <c r="AC431" s="1591"/>
      <c r="AD431" s="1591"/>
    </row>
    <row r="432" spans="1:30">
      <c r="A432" s="3262"/>
      <c r="B432" s="3244"/>
      <c r="C432" s="3249"/>
      <c r="D432" s="3264"/>
      <c r="E432" s="3251"/>
      <c r="F432" s="3256"/>
      <c r="G432" s="3087"/>
      <c r="H432" s="3280"/>
      <c r="I432" s="69" t="s">
        <v>63</v>
      </c>
      <c r="J432" s="138">
        <f>K432+M432</f>
        <v>0</v>
      </c>
      <c r="K432" s="139">
        <v>0</v>
      </c>
      <c r="L432" s="129">
        <v>0</v>
      </c>
      <c r="M432" s="362">
        <v>0</v>
      </c>
      <c r="N432" s="174">
        <v>0</v>
      </c>
      <c r="O432" s="175">
        <v>0</v>
      </c>
      <c r="P432" s="388"/>
      <c r="Q432" s="2667"/>
      <c r="R432" s="30"/>
      <c r="S432" s="2672"/>
      <c r="T432" s="30"/>
      <c r="U432" s="30"/>
      <c r="V432" s="330"/>
      <c r="W432" s="30"/>
      <c r="X432" s="30"/>
      <c r="Y432" s="30"/>
      <c r="Z432" s="1591"/>
      <c r="AA432" s="1591"/>
      <c r="AB432" s="1591"/>
      <c r="AC432" s="1591"/>
      <c r="AD432" s="1591"/>
    </row>
    <row r="433" spans="1:30">
      <c r="A433" s="3262"/>
      <c r="B433" s="3244"/>
      <c r="C433" s="3249"/>
      <c r="D433" s="3264"/>
      <c r="E433" s="3251"/>
      <c r="F433" s="3256"/>
      <c r="G433" s="3258"/>
      <c r="H433" s="3281"/>
      <c r="I433" s="69" t="s">
        <v>36</v>
      </c>
      <c r="J433" s="138">
        <f t="shared" ref="J433:J435" si="151">K433+M433</f>
        <v>40</v>
      </c>
      <c r="K433" s="139">
        <v>0</v>
      </c>
      <c r="L433" s="129">
        <v>0</v>
      </c>
      <c r="M433" s="362">
        <v>40</v>
      </c>
      <c r="N433" s="174">
        <v>0</v>
      </c>
      <c r="O433" s="175">
        <v>0</v>
      </c>
      <c r="P433" s="388"/>
      <c r="Q433" s="387"/>
      <c r="R433" s="30"/>
      <c r="S433" s="228"/>
      <c r="T433" s="30"/>
      <c r="U433" s="30"/>
      <c r="V433" s="330"/>
      <c r="W433" s="30"/>
      <c r="X433" s="30"/>
      <c r="Y433" s="30"/>
      <c r="Z433" s="1591"/>
      <c r="AA433" s="1591"/>
      <c r="AB433" s="1591"/>
      <c r="AC433" s="1591"/>
      <c r="AD433" s="1591"/>
    </row>
    <row r="434" spans="1:30">
      <c r="A434" s="3262"/>
      <c r="B434" s="3244"/>
      <c r="C434" s="3249"/>
      <c r="D434" s="3264"/>
      <c r="E434" s="3251"/>
      <c r="F434" s="3256"/>
      <c r="G434" s="3258"/>
      <c r="H434" s="3282"/>
      <c r="I434" s="69" t="s">
        <v>222</v>
      </c>
      <c r="J434" s="481">
        <f t="shared" si="151"/>
        <v>168</v>
      </c>
      <c r="K434" s="139">
        <v>0</v>
      </c>
      <c r="L434" s="129">
        <v>0</v>
      </c>
      <c r="M434" s="2850">
        <v>168</v>
      </c>
      <c r="N434" s="174">
        <v>0</v>
      </c>
      <c r="O434" s="175">
        <v>0</v>
      </c>
      <c r="P434" s="333"/>
      <c r="Q434" s="387"/>
      <c r="R434" s="30"/>
      <c r="S434" s="228"/>
      <c r="T434" s="90"/>
      <c r="U434" s="90"/>
      <c r="V434" s="2833"/>
      <c r="W434" s="90"/>
      <c r="X434" s="90"/>
      <c r="Y434" s="90"/>
      <c r="Z434" s="1591"/>
      <c r="AA434" s="1591"/>
      <c r="AB434" s="1591"/>
      <c r="AC434" s="1591"/>
      <c r="AD434" s="1591"/>
    </row>
    <row r="435" spans="1:30">
      <c r="A435" s="3262"/>
      <c r="B435" s="3244"/>
      <c r="C435" s="3249"/>
      <c r="D435" s="3264"/>
      <c r="E435" s="3251"/>
      <c r="F435" s="3256"/>
      <c r="G435" s="3258"/>
      <c r="H435" s="3282"/>
      <c r="I435" s="27" t="s">
        <v>52</v>
      </c>
      <c r="J435" s="138">
        <f t="shared" si="151"/>
        <v>0</v>
      </c>
      <c r="K435" s="235">
        <v>0</v>
      </c>
      <c r="L435" s="292">
        <v>0</v>
      </c>
      <c r="M435" s="366">
        <v>0</v>
      </c>
      <c r="N435" s="367">
        <v>0</v>
      </c>
      <c r="O435" s="176">
        <v>0</v>
      </c>
      <c r="P435" s="333"/>
      <c r="Q435" s="387"/>
      <c r="R435" s="30"/>
      <c r="S435" s="228"/>
      <c r="T435" s="90"/>
      <c r="U435" s="30"/>
      <c r="V435" s="330"/>
      <c r="W435" s="30"/>
      <c r="X435" s="30"/>
      <c r="Y435" s="30"/>
      <c r="Z435" s="1591"/>
      <c r="AA435" s="1591"/>
      <c r="AB435" s="1591"/>
      <c r="AC435" s="1591"/>
      <c r="AD435" s="1591"/>
    </row>
    <row r="436" spans="1:30" ht="12" customHeight="1" thickBot="1">
      <c r="A436" s="3263"/>
      <c r="B436" s="3245"/>
      <c r="C436" s="3252"/>
      <c r="D436" s="3253"/>
      <c r="E436" s="3254"/>
      <c r="F436" s="3257"/>
      <c r="G436" s="3079"/>
      <c r="H436" s="3283"/>
      <c r="I436" s="13" t="s">
        <v>12</v>
      </c>
      <c r="J436" s="47">
        <f>SUM(J431:J435)</f>
        <v>208</v>
      </c>
      <c r="K436" s="47">
        <f t="shared" ref="K436:O436" si="152">SUM(K431:K435)</f>
        <v>0</v>
      </c>
      <c r="L436" s="47">
        <f t="shared" si="152"/>
        <v>0</v>
      </c>
      <c r="M436" s="47">
        <f t="shared" si="152"/>
        <v>208</v>
      </c>
      <c r="N436" s="47">
        <f t="shared" si="152"/>
        <v>0</v>
      </c>
      <c r="O436" s="47">
        <f t="shared" si="152"/>
        <v>0</v>
      </c>
      <c r="P436" s="389"/>
      <c r="Q436" s="382"/>
      <c r="R436" s="122"/>
      <c r="S436" s="229"/>
      <c r="T436" s="2835"/>
      <c r="U436" s="30"/>
      <c r="V436" s="330"/>
      <c r="W436" s="30"/>
      <c r="X436" s="30"/>
      <c r="Y436" s="30"/>
      <c r="Z436" s="1591"/>
      <c r="AA436" s="1591"/>
      <c r="AB436" s="1591"/>
      <c r="AC436" s="1591"/>
      <c r="AD436" s="1591"/>
    </row>
    <row r="437" spans="1:30" ht="1.1499999999999999" hidden="1" customHeight="1" thickBot="1">
      <c r="A437" s="3261"/>
      <c r="B437" s="3243"/>
      <c r="C437" s="2664"/>
      <c r="D437" s="2664"/>
      <c r="E437" s="2664"/>
      <c r="F437" s="3255" t="s">
        <v>134</v>
      </c>
      <c r="G437" s="3078" t="s">
        <v>40</v>
      </c>
      <c r="H437" s="3080" t="s">
        <v>95</v>
      </c>
      <c r="I437" s="92" t="s">
        <v>72</v>
      </c>
      <c r="J437" s="132">
        <f>K437+M437</f>
        <v>0</v>
      </c>
      <c r="K437" s="133">
        <v>0</v>
      </c>
      <c r="L437" s="288"/>
      <c r="M437" s="361">
        <v>0</v>
      </c>
      <c r="N437" s="187">
        <v>0</v>
      </c>
      <c r="O437" s="188">
        <v>0</v>
      </c>
      <c r="P437" s="369"/>
      <c r="Q437" s="2666"/>
      <c r="R437" s="458"/>
      <c r="S437" s="2671"/>
      <c r="T437" s="30"/>
      <c r="U437" s="30"/>
      <c r="V437" s="330"/>
      <c r="W437" s="30"/>
      <c r="X437" s="30"/>
      <c r="Y437" s="30"/>
      <c r="Z437" s="1591"/>
      <c r="AA437" s="1591"/>
      <c r="AB437" s="1591"/>
      <c r="AC437" s="1591"/>
      <c r="AD437" s="1591"/>
    </row>
    <row r="438" spans="1:30" ht="13.9" hidden="1" customHeight="1" thickBot="1">
      <c r="A438" s="3262"/>
      <c r="B438" s="3244"/>
      <c r="C438" s="2640"/>
      <c r="D438" s="2640"/>
      <c r="E438" s="2640"/>
      <c r="F438" s="3256"/>
      <c r="G438" s="3087"/>
      <c r="H438" s="3259"/>
      <c r="I438" s="69" t="s">
        <v>52</v>
      </c>
      <c r="J438" s="138">
        <f>K438+M438</f>
        <v>0</v>
      </c>
      <c r="K438" s="139">
        <v>0</v>
      </c>
      <c r="L438" s="291"/>
      <c r="M438" s="362">
        <v>0</v>
      </c>
      <c r="N438" s="189">
        <v>0</v>
      </c>
      <c r="O438" s="190">
        <v>0</v>
      </c>
      <c r="P438" s="388"/>
      <c r="Q438" s="2667"/>
      <c r="R438" s="2669"/>
      <c r="S438" s="2672"/>
      <c r="T438" s="30"/>
      <c r="U438" s="30"/>
      <c r="V438" s="330"/>
      <c r="W438" s="30"/>
      <c r="X438" s="30"/>
      <c r="Y438" s="30"/>
      <c r="Z438" s="1591"/>
      <c r="AA438" s="1591"/>
      <c r="AB438" s="1591"/>
      <c r="AC438" s="1591"/>
      <c r="AD438" s="1591"/>
    </row>
    <row r="439" spans="1:30" ht="13.9" hidden="1" customHeight="1" thickBot="1">
      <c r="A439" s="3262"/>
      <c r="B439" s="3244"/>
      <c r="C439" s="2640"/>
      <c r="D439" s="2640"/>
      <c r="E439" s="2640"/>
      <c r="F439" s="3256"/>
      <c r="G439" s="3258"/>
      <c r="H439" s="3260"/>
      <c r="I439" s="69" t="s">
        <v>36</v>
      </c>
      <c r="J439" s="138">
        <f>K439+M439</f>
        <v>0</v>
      </c>
      <c r="K439" s="448"/>
      <c r="L439" s="291"/>
      <c r="M439" s="449"/>
      <c r="N439" s="189"/>
      <c r="O439" s="190"/>
      <c r="P439" s="388"/>
      <c r="Q439" s="387"/>
      <c r="R439" s="227"/>
      <c r="S439" s="228"/>
      <c r="T439" s="30"/>
      <c r="U439" s="30"/>
      <c r="V439" s="330"/>
      <c r="W439" s="30"/>
      <c r="X439" s="30"/>
      <c r="Y439" s="30"/>
      <c r="Z439" s="1591"/>
      <c r="AA439" s="1591"/>
      <c r="AB439" s="1591"/>
      <c r="AC439" s="1591"/>
      <c r="AD439" s="1591"/>
    </row>
    <row r="440" spans="1:30" ht="13.9" hidden="1" customHeight="1" thickBot="1">
      <c r="A440" s="3263"/>
      <c r="B440" s="3245"/>
      <c r="C440" s="2665"/>
      <c r="D440" s="2665"/>
      <c r="E440" s="2665"/>
      <c r="F440" s="3257"/>
      <c r="G440" s="3079"/>
      <c r="H440" s="3079"/>
      <c r="I440" s="13" t="s">
        <v>12</v>
      </c>
      <c r="J440" s="47">
        <f t="shared" ref="J440:O440" si="153">SUM(J437:J439)</f>
        <v>0</v>
      </c>
      <c r="K440" s="48">
        <f t="shared" si="153"/>
        <v>0</v>
      </c>
      <c r="L440" s="49">
        <f t="shared" si="153"/>
        <v>0</v>
      </c>
      <c r="M440" s="50">
        <f t="shared" si="153"/>
        <v>0</v>
      </c>
      <c r="N440" s="51">
        <f t="shared" si="153"/>
        <v>0</v>
      </c>
      <c r="O440" s="52">
        <f t="shared" si="153"/>
        <v>0</v>
      </c>
      <c r="P440" s="389"/>
      <c r="Q440" s="382"/>
      <c r="R440" s="122"/>
      <c r="S440" s="229"/>
      <c r="T440" s="30"/>
      <c r="U440" s="30"/>
      <c r="V440" s="330"/>
      <c r="W440" s="30"/>
      <c r="X440" s="30"/>
      <c r="Y440" s="30"/>
      <c r="Z440" s="1591"/>
      <c r="AA440" s="1591"/>
      <c r="AB440" s="1591"/>
      <c r="AC440" s="1591"/>
      <c r="AD440" s="1591"/>
    </row>
    <row r="441" spans="1:30" ht="1.9" hidden="1" customHeight="1" thickBot="1">
      <c r="A441" s="3261"/>
      <c r="B441" s="3243"/>
      <c r="C441" s="2664"/>
      <c r="D441" s="2664"/>
      <c r="E441" s="2664"/>
      <c r="F441" s="3255" t="s">
        <v>135</v>
      </c>
      <c r="G441" s="3078" t="s">
        <v>40</v>
      </c>
      <c r="H441" s="3080" t="s">
        <v>51</v>
      </c>
      <c r="I441" s="92" t="s">
        <v>72</v>
      </c>
      <c r="J441" s="132">
        <f>K441+M441</f>
        <v>0</v>
      </c>
      <c r="K441" s="133">
        <v>0</v>
      </c>
      <c r="L441" s="288"/>
      <c r="M441" s="361">
        <v>0</v>
      </c>
      <c r="N441" s="187">
        <v>0</v>
      </c>
      <c r="O441" s="188">
        <v>0</v>
      </c>
      <c r="P441" s="369"/>
      <c r="Q441" s="2666"/>
      <c r="R441" s="2668"/>
      <c r="S441" s="2671"/>
      <c r="T441" s="30"/>
      <c r="U441" s="30"/>
      <c r="V441" s="330"/>
      <c r="W441" s="30"/>
      <c r="X441" s="30"/>
      <c r="Y441" s="30"/>
      <c r="Z441" s="1591"/>
      <c r="AA441" s="1591"/>
      <c r="AB441" s="1591"/>
      <c r="AC441" s="1591"/>
      <c r="AD441" s="1591"/>
    </row>
    <row r="442" spans="1:30" ht="13.9" hidden="1" customHeight="1" thickBot="1">
      <c r="A442" s="3262"/>
      <c r="B442" s="3244"/>
      <c r="C442" s="2640"/>
      <c r="D442" s="2640"/>
      <c r="E442" s="2640"/>
      <c r="F442" s="3256"/>
      <c r="G442" s="3087"/>
      <c r="H442" s="3259"/>
      <c r="I442" s="69" t="s">
        <v>52</v>
      </c>
      <c r="J442" s="138">
        <f>K442+M442</f>
        <v>0</v>
      </c>
      <c r="K442" s="139">
        <v>0</v>
      </c>
      <c r="L442" s="291"/>
      <c r="M442" s="362">
        <v>0</v>
      </c>
      <c r="N442" s="189">
        <v>0</v>
      </c>
      <c r="O442" s="190">
        <v>0</v>
      </c>
      <c r="P442" s="388"/>
      <c r="Q442" s="2667"/>
      <c r="R442" s="2669"/>
      <c r="S442" s="2672"/>
      <c r="T442" s="30"/>
      <c r="U442" s="30"/>
      <c r="V442" s="330"/>
      <c r="W442" s="30"/>
      <c r="X442" s="30"/>
      <c r="Y442" s="30"/>
      <c r="Z442" s="1591"/>
      <c r="AA442" s="1591"/>
      <c r="AB442" s="1591"/>
      <c r="AC442" s="1591"/>
      <c r="AD442" s="1591"/>
    </row>
    <row r="443" spans="1:30" ht="13.9" hidden="1" customHeight="1" thickBot="1">
      <c r="A443" s="3262"/>
      <c r="B443" s="3244"/>
      <c r="C443" s="2640"/>
      <c r="D443" s="2640"/>
      <c r="E443" s="2640"/>
      <c r="F443" s="3256"/>
      <c r="G443" s="3258"/>
      <c r="H443" s="3260"/>
      <c r="I443" s="69" t="s">
        <v>36</v>
      </c>
      <c r="J443" s="138">
        <f>K443+M443</f>
        <v>0</v>
      </c>
      <c r="K443" s="448"/>
      <c r="L443" s="291"/>
      <c r="M443" s="449"/>
      <c r="N443" s="189"/>
      <c r="O443" s="190"/>
      <c r="P443" s="388"/>
      <c r="Q443" s="387"/>
      <c r="R443" s="227"/>
      <c r="S443" s="228"/>
      <c r="T443" s="30"/>
      <c r="U443" s="30"/>
      <c r="V443" s="330"/>
      <c r="W443" s="30"/>
      <c r="X443" s="30"/>
      <c r="Y443" s="30"/>
      <c r="Z443" s="1591"/>
      <c r="AA443" s="1591"/>
      <c r="AB443" s="1591"/>
      <c r="AC443" s="1591"/>
      <c r="AD443" s="1591"/>
    </row>
    <row r="444" spans="1:30" ht="13.9" hidden="1" customHeight="1" thickBot="1">
      <c r="A444" s="3262"/>
      <c r="B444" s="3244"/>
      <c r="C444" s="2640"/>
      <c r="D444" s="2640"/>
      <c r="E444" s="2640"/>
      <c r="F444" s="3256"/>
      <c r="G444" s="3258"/>
      <c r="H444" s="3258"/>
      <c r="I444" s="27"/>
      <c r="J444" s="423"/>
      <c r="K444" s="424"/>
      <c r="L444" s="425"/>
      <c r="M444" s="426"/>
      <c r="N444" s="457"/>
      <c r="O444" s="191"/>
      <c r="P444" s="388"/>
      <c r="Q444" s="387"/>
      <c r="R444" s="227"/>
      <c r="S444" s="228"/>
      <c r="T444" s="30"/>
      <c r="U444" s="30"/>
      <c r="V444" s="330"/>
      <c r="W444" s="30"/>
      <c r="X444" s="30"/>
      <c r="Y444" s="30"/>
      <c r="Z444" s="1591"/>
      <c r="AA444" s="1591"/>
      <c r="AB444" s="1591"/>
      <c r="AC444" s="1591"/>
      <c r="AD444" s="1591"/>
    </row>
    <row r="445" spans="1:30" ht="13.9" hidden="1" customHeight="1" thickBot="1">
      <c r="A445" s="3263"/>
      <c r="B445" s="3245"/>
      <c r="C445" s="2665"/>
      <c r="D445" s="2665"/>
      <c r="E445" s="2665"/>
      <c r="F445" s="3257"/>
      <c r="G445" s="3079"/>
      <c r="H445" s="3079"/>
      <c r="I445" s="13" t="s">
        <v>12</v>
      </c>
      <c r="J445" s="47">
        <f>SUM(J441:J443)</f>
        <v>0</v>
      </c>
      <c r="K445" s="47">
        <f t="shared" ref="K445:O445" si="154">SUM(K441:K443)</f>
        <v>0</v>
      </c>
      <c r="L445" s="47">
        <f t="shared" si="154"/>
        <v>0</v>
      </c>
      <c r="M445" s="47">
        <f t="shared" si="154"/>
        <v>0</v>
      </c>
      <c r="N445" s="194">
        <f t="shared" si="154"/>
        <v>0</v>
      </c>
      <c r="O445" s="194">
        <f t="shared" si="154"/>
        <v>0</v>
      </c>
      <c r="P445" s="389"/>
      <c r="Q445" s="382"/>
      <c r="R445" s="122"/>
      <c r="S445" s="229"/>
      <c r="T445" s="30"/>
      <c r="U445" s="30"/>
      <c r="V445" s="330"/>
      <c r="W445" s="30"/>
      <c r="X445" s="30"/>
      <c r="Y445" s="30"/>
      <c r="Z445" s="1591"/>
      <c r="AA445" s="1591"/>
      <c r="AB445" s="1591"/>
      <c r="AC445" s="1591"/>
      <c r="AD445" s="1591"/>
    </row>
    <row r="446" spans="1:30" ht="1.9" hidden="1" customHeight="1" thickBot="1">
      <c r="A446" s="3261"/>
      <c r="B446" s="3243"/>
      <c r="C446" s="2664"/>
      <c r="D446" s="2664"/>
      <c r="E446" s="2664"/>
      <c r="F446" s="3255" t="s">
        <v>136</v>
      </c>
      <c r="G446" s="3078" t="s">
        <v>40</v>
      </c>
      <c r="H446" s="3080" t="s">
        <v>51</v>
      </c>
      <c r="I446" s="92" t="s">
        <v>72</v>
      </c>
      <c r="J446" s="132">
        <f>K446+M446</f>
        <v>0</v>
      </c>
      <c r="K446" s="133">
        <v>0</v>
      </c>
      <c r="L446" s="288"/>
      <c r="M446" s="361">
        <v>0</v>
      </c>
      <c r="N446" s="187">
        <v>0</v>
      </c>
      <c r="O446" s="188">
        <v>0</v>
      </c>
      <c r="P446" s="369"/>
      <c r="Q446" s="2666"/>
      <c r="R446" s="2668"/>
      <c r="S446" s="2671"/>
      <c r="T446" s="30"/>
      <c r="U446" s="30"/>
      <c r="V446" s="330"/>
      <c r="W446" s="30"/>
      <c r="X446" s="30"/>
      <c r="Y446" s="30"/>
      <c r="Z446" s="1591"/>
      <c r="AA446" s="1591"/>
      <c r="AB446" s="1591"/>
      <c r="AC446" s="1591"/>
      <c r="AD446" s="1591"/>
    </row>
    <row r="447" spans="1:30" ht="13.9" hidden="1" customHeight="1" thickBot="1">
      <c r="A447" s="3262"/>
      <c r="B447" s="3244"/>
      <c r="C447" s="2640"/>
      <c r="D447" s="2640"/>
      <c r="E447" s="2640"/>
      <c r="F447" s="3256"/>
      <c r="G447" s="3087"/>
      <c r="H447" s="3259"/>
      <c r="I447" s="69" t="s">
        <v>52</v>
      </c>
      <c r="J447" s="138">
        <f>K447+M447</f>
        <v>0</v>
      </c>
      <c r="K447" s="139">
        <v>0</v>
      </c>
      <c r="L447" s="291"/>
      <c r="M447" s="362">
        <v>0</v>
      </c>
      <c r="N447" s="189">
        <v>0</v>
      </c>
      <c r="O447" s="190">
        <v>0</v>
      </c>
      <c r="P447" s="388"/>
      <c r="Q447" s="2667"/>
      <c r="R447" s="2669"/>
      <c r="S447" s="2672"/>
      <c r="T447" s="30"/>
      <c r="U447" s="30"/>
      <c r="V447" s="330"/>
      <c r="W447" s="30"/>
      <c r="X447" s="30"/>
      <c r="Y447" s="30"/>
      <c r="Z447" s="1591"/>
      <c r="AA447" s="1591"/>
      <c r="AB447" s="1591"/>
      <c r="AC447" s="1591"/>
      <c r="AD447" s="1591"/>
    </row>
    <row r="448" spans="1:30" ht="13.9" hidden="1" customHeight="1" thickBot="1">
      <c r="A448" s="3262"/>
      <c r="B448" s="3244"/>
      <c r="C448" s="2640"/>
      <c r="D448" s="2640"/>
      <c r="E448" s="2640"/>
      <c r="F448" s="3256"/>
      <c r="G448" s="3258"/>
      <c r="H448" s="3260"/>
      <c r="I448" s="69"/>
      <c r="J448" s="138">
        <f>K448+M448</f>
        <v>0</v>
      </c>
      <c r="K448" s="448"/>
      <c r="L448" s="291"/>
      <c r="M448" s="449"/>
      <c r="N448" s="189"/>
      <c r="O448" s="190"/>
      <c r="P448" s="388"/>
      <c r="Q448" s="387"/>
      <c r="R448" s="227"/>
      <c r="S448" s="228"/>
      <c r="T448" s="30"/>
      <c r="U448" s="30"/>
      <c r="V448" s="330"/>
      <c r="W448" s="30"/>
      <c r="X448" s="30"/>
      <c r="Y448" s="30"/>
      <c r="Z448" s="1591"/>
      <c r="AA448" s="1591"/>
      <c r="AB448" s="1591"/>
      <c r="AC448" s="1591"/>
      <c r="AD448" s="1591"/>
    </row>
    <row r="449" spans="1:30" ht="13.9" hidden="1" customHeight="1" thickBot="1">
      <c r="A449" s="3262"/>
      <c r="B449" s="3244"/>
      <c r="C449" s="2640"/>
      <c r="D449" s="2640"/>
      <c r="E449" s="2640"/>
      <c r="F449" s="3256"/>
      <c r="G449" s="3258"/>
      <c r="H449" s="3258"/>
      <c r="I449" s="27"/>
      <c r="J449" s="423"/>
      <c r="K449" s="424"/>
      <c r="L449" s="425"/>
      <c r="M449" s="426"/>
      <c r="N449" s="457"/>
      <c r="O449" s="191"/>
      <c r="P449" s="388"/>
      <c r="Q449" s="387"/>
      <c r="R449" s="227"/>
      <c r="S449" s="228"/>
      <c r="T449" s="30"/>
      <c r="U449" s="30"/>
      <c r="V449" s="330"/>
      <c r="W449" s="30"/>
      <c r="X449" s="30"/>
      <c r="Y449" s="30"/>
      <c r="Z449" s="1591"/>
      <c r="AA449" s="1591"/>
      <c r="AB449" s="1591"/>
      <c r="AC449" s="1591"/>
      <c r="AD449" s="1591"/>
    </row>
    <row r="450" spans="1:30" ht="13.9" hidden="1" customHeight="1" thickBot="1">
      <c r="A450" s="3263"/>
      <c r="B450" s="3245"/>
      <c r="C450" s="2665"/>
      <c r="D450" s="2665"/>
      <c r="E450" s="2665"/>
      <c r="F450" s="3257"/>
      <c r="G450" s="3079"/>
      <c r="H450" s="3079"/>
      <c r="I450" s="13" t="s">
        <v>12</v>
      </c>
      <c r="J450" s="47">
        <f t="shared" ref="J450:O450" si="155">SUM(J446:J448)</f>
        <v>0</v>
      </c>
      <c r="K450" s="48">
        <f t="shared" si="155"/>
        <v>0</v>
      </c>
      <c r="L450" s="49">
        <f t="shared" si="155"/>
        <v>0</v>
      </c>
      <c r="M450" s="50">
        <f t="shared" si="155"/>
        <v>0</v>
      </c>
      <c r="N450" s="192">
        <f t="shared" si="155"/>
        <v>0</v>
      </c>
      <c r="O450" s="193">
        <f t="shared" si="155"/>
        <v>0</v>
      </c>
      <c r="P450" s="389"/>
      <c r="Q450" s="382"/>
      <c r="R450" s="122"/>
      <c r="S450" s="229"/>
      <c r="T450" s="30"/>
      <c r="U450" s="30"/>
      <c r="V450" s="330"/>
      <c r="W450" s="30"/>
      <c r="X450" s="30"/>
      <c r="Y450" s="30"/>
      <c r="Z450" s="1591"/>
      <c r="AA450" s="1591"/>
      <c r="AB450" s="1591"/>
      <c r="AC450" s="1591"/>
      <c r="AD450" s="1591"/>
    </row>
    <row r="451" spans="1:30" ht="1.9" hidden="1" customHeight="1" thickBot="1">
      <c r="A451" s="3261"/>
      <c r="B451" s="3243"/>
      <c r="C451" s="2664"/>
      <c r="D451" s="2664"/>
      <c r="E451" s="2664"/>
      <c r="F451" s="3255" t="s">
        <v>137</v>
      </c>
      <c r="G451" s="3078" t="s">
        <v>40</v>
      </c>
      <c r="H451" s="3080" t="s">
        <v>51</v>
      </c>
      <c r="I451" s="92" t="s">
        <v>72</v>
      </c>
      <c r="J451" s="132">
        <f>K451+M451</f>
        <v>0</v>
      </c>
      <c r="K451" s="133">
        <v>0</v>
      </c>
      <c r="L451" s="288"/>
      <c r="M451" s="361">
        <v>0</v>
      </c>
      <c r="N451" s="187">
        <v>0</v>
      </c>
      <c r="O451" s="188">
        <v>0</v>
      </c>
      <c r="P451" s="369"/>
      <c r="Q451" s="2666"/>
      <c r="R451" s="230"/>
      <c r="S451" s="2671"/>
      <c r="T451" s="30"/>
      <c r="U451" s="30"/>
      <c r="V451" s="330"/>
      <c r="W451" s="30"/>
      <c r="X451" s="30"/>
      <c r="Y451" s="30"/>
      <c r="Z451" s="1591"/>
      <c r="AA451" s="1591"/>
      <c r="AB451" s="1591"/>
      <c r="AC451" s="1591"/>
      <c r="AD451" s="1591"/>
    </row>
    <row r="452" spans="1:30" ht="13.9" hidden="1" customHeight="1" thickBot="1">
      <c r="A452" s="3262"/>
      <c r="B452" s="3244"/>
      <c r="C452" s="2640"/>
      <c r="D452" s="2640"/>
      <c r="E452" s="2640"/>
      <c r="F452" s="3256"/>
      <c r="G452" s="3087"/>
      <c r="H452" s="3259"/>
      <c r="I452" s="69" t="s">
        <v>52</v>
      </c>
      <c r="J452" s="138">
        <f>K452+M452</f>
        <v>0</v>
      </c>
      <c r="K452" s="139">
        <v>0</v>
      </c>
      <c r="L452" s="291"/>
      <c r="M452" s="362">
        <v>0</v>
      </c>
      <c r="N452" s="189">
        <v>0</v>
      </c>
      <c r="O452" s="190">
        <v>0</v>
      </c>
      <c r="P452" s="388"/>
      <c r="Q452" s="2667"/>
      <c r="R452" s="2669"/>
      <c r="S452" s="2672"/>
      <c r="T452" s="30"/>
      <c r="U452" s="30"/>
      <c r="V452" s="330"/>
      <c r="W452" s="30"/>
      <c r="X452" s="30"/>
      <c r="Y452" s="30"/>
      <c r="Z452" s="1591"/>
      <c r="AA452" s="1591"/>
      <c r="AB452" s="1591"/>
      <c r="AC452" s="1591"/>
      <c r="AD452" s="1591"/>
    </row>
    <row r="453" spans="1:30" ht="13.9" hidden="1" customHeight="1" thickBot="1">
      <c r="A453" s="3262"/>
      <c r="B453" s="3244"/>
      <c r="C453" s="2640"/>
      <c r="D453" s="2640"/>
      <c r="E453" s="2640"/>
      <c r="F453" s="3256"/>
      <c r="G453" s="3258"/>
      <c r="H453" s="3260"/>
      <c r="I453" s="69"/>
      <c r="J453" s="138"/>
      <c r="K453" s="448"/>
      <c r="L453" s="291"/>
      <c r="M453" s="449"/>
      <c r="N453" s="189"/>
      <c r="O453" s="190"/>
      <c r="P453" s="388"/>
      <c r="Q453" s="387"/>
      <c r="R453" s="227"/>
      <c r="S453" s="228"/>
      <c r="T453" s="30"/>
      <c r="U453" s="30"/>
      <c r="V453" s="330"/>
      <c r="W453" s="30"/>
      <c r="X453" s="30"/>
      <c r="Y453" s="30"/>
      <c r="Z453" s="1591"/>
      <c r="AA453" s="1591"/>
      <c r="AB453" s="1591"/>
      <c r="AC453" s="1591"/>
      <c r="AD453" s="1591"/>
    </row>
    <row r="454" spans="1:30" ht="13.9" hidden="1" customHeight="1" thickBot="1">
      <c r="A454" s="3262"/>
      <c r="B454" s="3244"/>
      <c r="C454" s="2640"/>
      <c r="D454" s="2640"/>
      <c r="E454" s="2640"/>
      <c r="F454" s="3256"/>
      <c r="G454" s="3258"/>
      <c r="H454" s="3258"/>
      <c r="I454" s="27"/>
      <c r="J454" s="423"/>
      <c r="K454" s="424"/>
      <c r="L454" s="425"/>
      <c r="M454" s="426"/>
      <c r="N454" s="457"/>
      <c r="O454" s="191"/>
      <c r="P454" s="388"/>
      <c r="Q454" s="387"/>
      <c r="R454" s="227"/>
      <c r="S454" s="228"/>
      <c r="T454" s="30"/>
      <c r="U454" s="30"/>
      <c r="V454" s="330"/>
      <c r="W454" s="30"/>
      <c r="X454" s="30"/>
      <c r="Y454" s="30"/>
      <c r="Z454" s="1591"/>
      <c r="AA454" s="1591"/>
      <c r="AB454" s="1591"/>
      <c r="AC454" s="1591"/>
      <c r="AD454" s="1591"/>
    </row>
    <row r="455" spans="1:30" ht="13.9" hidden="1" customHeight="1" thickBot="1">
      <c r="A455" s="3263"/>
      <c r="B455" s="3245"/>
      <c r="C455" s="2665"/>
      <c r="D455" s="2665"/>
      <c r="E455" s="2665"/>
      <c r="F455" s="3257"/>
      <c r="G455" s="3079"/>
      <c r="H455" s="3079"/>
      <c r="I455" s="13" t="s">
        <v>12</v>
      </c>
      <c r="J455" s="47">
        <f t="shared" ref="J455:O455" si="156">SUM(J451:J453)</f>
        <v>0</v>
      </c>
      <c r="K455" s="48">
        <f t="shared" si="156"/>
        <v>0</v>
      </c>
      <c r="L455" s="49">
        <f t="shared" si="156"/>
        <v>0</v>
      </c>
      <c r="M455" s="50">
        <f t="shared" si="156"/>
        <v>0</v>
      </c>
      <c r="N455" s="192">
        <f t="shared" si="156"/>
        <v>0</v>
      </c>
      <c r="O455" s="193">
        <f t="shared" si="156"/>
        <v>0</v>
      </c>
      <c r="P455" s="389"/>
      <c r="Q455" s="382"/>
      <c r="R455" s="122"/>
      <c r="S455" s="229"/>
      <c r="T455" s="30"/>
      <c r="U455" s="30"/>
      <c r="V455" s="330"/>
      <c r="W455" s="30"/>
      <c r="X455" s="30"/>
      <c r="Y455" s="30"/>
      <c r="Z455" s="1591"/>
      <c r="AA455" s="1591"/>
      <c r="AB455" s="1591"/>
      <c r="AC455" s="1591"/>
      <c r="AD455" s="1591"/>
    </row>
    <row r="456" spans="1:30" ht="0.6" hidden="1" customHeight="1" thickBot="1">
      <c r="A456" s="3261"/>
      <c r="B456" s="3243"/>
      <c r="C456" s="2664"/>
      <c r="D456" s="2664"/>
      <c r="E456" s="2664"/>
      <c r="F456" s="3255" t="s">
        <v>159</v>
      </c>
      <c r="G456" s="3078" t="s">
        <v>40</v>
      </c>
      <c r="H456" s="3080" t="s">
        <v>51</v>
      </c>
      <c r="I456" s="92" t="s">
        <v>72</v>
      </c>
      <c r="J456" s="132">
        <f>K456+M456</f>
        <v>0</v>
      </c>
      <c r="K456" s="133">
        <v>0</v>
      </c>
      <c r="L456" s="288"/>
      <c r="M456" s="361">
        <v>0</v>
      </c>
      <c r="N456" s="187">
        <v>0</v>
      </c>
      <c r="O456" s="188">
        <v>0</v>
      </c>
      <c r="P456" s="369"/>
      <c r="Q456" s="2666"/>
      <c r="R456" s="2668"/>
      <c r="S456" s="2671"/>
      <c r="T456" s="30"/>
      <c r="U456" s="30"/>
      <c r="V456" s="330"/>
      <c r="W456" s="30"/>
      <c r="X456" s="30"/>
      <c r="Y456" s="30"/>
      <c r="Z456" s="1591"/>
      <c r="AA456" s="1591"/>
      <c r="AB456" s="1591"/>
      <c r="AC456" s="1591"/>
      <c r="AD456" s="1591"/>
    </row>
    <row r="457" spans="1:30" ht="13.9" hidden="1" customHeight="1" thickBot="1">
      <c r="A457" s="3262"/>
      <c r="B457" s="3244"/>
      <c r="C457" s="2640"/>
      <c r="D457" s="2640"/>
      <c r="E457" s="2640"/>
      <c r="F457" s="3256"/>
      <c r="G457" s="3087"/>
      <c r="H457" s="3259"/>
      <c r="I457" s="69" t="s">
        <v>52</v>
      </c>
      <c r="J457" s="138">
        <f>K457+M457</f>
        <v>0</v>
      </c>
      <c r="K457" s="139">
        <v>0</v>
      </c>
      <c r="L457" s="291"/>
      <c r="M457" s="362">
        <v>0</v>
      </c>
      <c r="N457" s="189">
        <v>0</v>
      </c>
      <c r="O457" s="190">
        <v>0</v>
      </c>
      <c r="P457" s="388"/>
      <c r="Q457" s="2667"/>
      <c r="R457" s="2669"/>
      <c r="S457" s="2672"/>
      <c r="T457" s="30"/>
      <c r="U457" s="30"/>
      <c r="V457" s="330"/>
      <c r="W457" s="30"/>
      <c r="X457" s="30"/>
      <c r="Y457" s="30"/>
      <c r="Z457" s="1591"/>
      <c r="AA457" s="1591"/>
      <c r="AB457" s="1591"/>
      <c r="AC457" s="1591"/>
      <c r="AD457" s="1591"/>
    </row>
    <row r="458" spans="1:30" ht="13.9" hidden="1" customHeight="1" thickBot="1">
      <c r="A458" s="3262"/>
      <c r="B458" s="3244"/>
      <c r="C458" s="2640"/>
      <c r="D458" s="2640"/>
      <c r="E458" s="2640"/>
      <c r="F458" s="3256"/>
      <c r="G458" s="3258"/>
      <c r="H458" s="3260"/>
      <c r="I458" s="69"/>
      <c r="J458" s="138"/>
      <c r="K458" s="448"/>
      <c r="L458" s="291"/>
      <c r="M458" s="449"/>
      <c r="N458" s="189"/>
      <c r="O458" s="190"/>
      <c r="P458" s="388"/>
      <c r="Q458" s="387"/>
      <c r="R458" s="227"/>
      <c r="S458" s="228"/>
      <c r="T458" s="30"/>
      <c r="U458" s="30"/>
      <c r="V458" s="330"/>
      <c r="W458" s="30"/>
      <c r="X458" s="30"/>
      <c r="Y458" s="30"/>
      <c r="Z458" s="1591"/>
      <c r="AA458" s="1591"/>
      <c r="AB458" s="1591"/>
      <c r="AC458" s="1591"/>
      <c r="AD458" s="1591"/>
    </row>
    <row r="459" spans="1:30" ht="13.9" hidden="1" customHeight="1" thickBot="1">
      <c r="A459" s="3262"/>
      <c r="B459" s="3244"/>
      <c r="C459" s="2640"/>
      <c r="D459" s="2640"/>
      <c r="E459" s="2640"/>
      <c r="F459" s="3256"/>
      <c r="G459" s="3258"/>
      <c r="H459" s="3258"/>
      <c r="I459" s="27"/>
      <c r="J459" s="423"/>
      <c r="K459" s="424"/>
      <c r="L459" s="425"/>
      <c r="M459" s="426"/>
      <c r="N459" s="457"/>
      <c r="O459" s="191"/>
      <c r="P459" s="388"/>
      <c r="Q459" s="387"/>
      <c r="R459" s="227"/>
      <c r="S459" s="228"/>
      <c r="T459" s="30"/>
      <c r="U459" s="30"/>
      <c r="V459" s="330"/>
      <c r="W459" s="30"/>
      <c r="X459" s="30"/>
      <c r="Y459" s="30"/>
      <c r="Z459" s="1591"/>
      <c r="AA459" s="1591"/>
      <c r="AB459" s="1591"/>
      <c r="AC459" s="1591"/>
      <c r="AD459" s="1591"/>
    </row>
    <row r="460" spans="1:30" ht="13.9" hidden="1" customHeight="1" thickBot="1">
      <c r="A460" s="3263"/>
      <c r="B460" s="3245"/>
      <c r="C460" s="2665"/>
      <c r="D460" s="2665"/>
      <c r="E460" s="2665"/>
      <c r="F460" s="3257"/>
      <c r="G460" s="3079"/>
      <c r="H460" s="3079"/>
      <c r="I460" s="13" t="s">
        <v>12</v>
      </c>
      <c r="J460" s="47">
        <f t="shared" ref="J460:O460" si="157">SUM(J456:J458)</f>
        <v>0</v>
      </c>
      <c r="K460" s="48">
        <f t="shared" si="157"/>
        <v>0</v>
      </c>
      <c r="L460" s="49">
        <f t="shared" si="157"/>
        <v>0</v>
      </c>
      <c r="M460" s="50">
        <f t="shared" si="157"/>
        <v>0</v>
      </c>
      <c r="N460" s="192">
        <f t="shared" si="157"/>
        <v>0</v>
      </c>
      <c r="O460" s="193">
        <f t="shared" si="157"/>
        <v>0</v>
      </c>
      <c r="P460" s="389"/>
      <c r="Q460" s="382"/>
      <c r="R460" s="122"/>
      <c r="S460" s="229"/>
      <c r="T460" s="30"/>
      <c r="U460" s="30"/>
      <c r="V460" s="330"/>
      <c r="W460" s="30"/>
      <c r="X460" s="30"/>
      <c r="Y460" s="30"/>
      <c r="Z460" s="1591"/>
      <c r="AA460" s="1591"/>
      <c r="AB460" s="1591"/>
      <c r="AC460" s="1591"/>
      <c r="AD460" s="1591"/>
    </row>
    <row r="461" spans="1:30" ht="0.6" hidden="1" customHeight="1" thickBot="1">
      <c r="A461" s="3261"/>
      <c r="B461" s="3243"/>
      <c r="C461" s="2664"/>
      <c r="D461" s="2664"/>
      <c r="E461" s="2664"/>
      <c r="F461" s="3255" t="s">
        <v>138</v>
      </c>
      <c r="G461" s="3078" t="s">
        <v>40</v>
      </c>
      <c r="H461" s="3080" t="s">
        <v>51</v>
      </c>
      <c r="I461" s="92" t="s">
        <v>72</v>
      </c>
      <c r="J461" s="132">
        <f>K461+M461</f>
        <v>0</v>
      </c>
      <c r="K461" s="133">
        <v>0</v>
      </c>
      <c r="L461" s="288"/>
      <c r="M461" s="361">
        <v>0</v>
      </c>
      <c r="N461" s="187">
        <v>0</v>
      </c>
      <c r="O461" s="188">
        <v>0</v>
      </c>
      <c r="P461" s="369"/>
      <c r="Q461" s="2666"/>
      <c r="R461" s="2668"/>
      <c r="S461" s="2671"/>
      <c r="T461" s="30"/>
      <c r="U461" s="30"/>
      <c r="V461" s="330"/>
      <c r="W461" s="30"/>
      <c r="X461" s="30"/>
      <c r="Y461" s="30"/>
      <c r="Z461" s="1591"/>
      <c r="AA461" s="1591"/>
      <c r="AB461" s="1591"/>
      <c r="AC461" s="1591"/>
      <c r="AD461" s="1591"/>
    </row>
    <row r="462" spans="1:30" ht="13.9" hidden="1" customHeight="1" thickBot="1">
      <c r="A462" s="3262"/>
      <c r="B462" s="3244"/>
      <c r="C462" s="2640"/>
      <c r="D462" s="2640"/>
      <c r="E462" s="2640"/>
      <c r="F462" s="3256"/>
      <c r="G462" s="3087"/>
      <c r="H462" s="3259"/>
      <c r="I462" s="69" t="s">
        <v>52</v>
      </c>
      <c r="J462" s="138">
        <f>K462+M462</f>
        <v>0</v>
      </c>
      <c r="K462" s="139">
        <v>0</v>
      </c>
      <c r="L462" s="291"/>
      <c r="M462" s="362">
        <v>0</v>
      </c>
      <c r="N462" s="189">
        <v>0</v>
      </c>
      <c r="O462" s="190">
        <v>0</v>
      </c>
      <c r="P462" s="388"/>
      <c r="Q462" s="2667"/>
      <c r="R462" s="2669"/>
      <c r="S462" s="2672"/>
      <c r="T462" s="30"/>
      <c r="U462" s="30"/>
      <c r="V462" s="330"/>
      <c r="W462" s="30"/>
      <c r="X462" s="30"/>
      <c r="Y462" s="30"/>
      <c r="Z462" s="1591"/>
      <c r="AA462" s="1591"/>
      <c r="AB462" s="1591"/>
      <c r="AC462" s="1591"/>
      <c r="AD462" s="1591"/>
    </row>
    <row r="463" spans="1:30" ht="13.9" hidden="1" customHeight="1" thickBot="1">
      <c r="A463" s="3262"/>
      <c r="B463" s="3244"/>
      <c r="C463" s="2640"/>
      <c r="D463" s="2640"/>
      <c r="E463" s="2640"/>
      <c r="F463" s="3256"/>
      <c r="G463" s="3258"/>
      <c r="H463" s="3260"/>
      <c r="I463" s="69"/>
      <c r="J463" s="138"/>
      <c r="K463" s="448"/>
      <c r="L463" s="291"/>
      <c r="M463" s="449"/>
      <c r="N463" s="189"/>
      <c r="O463" s="190"/>
      <c r="P463" s="388"/>
      <c r="Q463" s="387"/>
      <c r="R463" s="227"/>
      <c r="S463" s="228"/>
      <c r="T463" s="30"/>
      <c r="U463" s="30"/>
      <c r="V463" s="330"/>
      <c r="W463" s="30"/>
      <c r="X463" s="30"/>
      <c r="Y463" s="30"/>
      <c r="Z463" s="1591"/>
      <c r="AA463" s="1591"/>
      <c r="AB463" s="1591"/>
      <c r="AC463" s="1591"/>
      <c r="AD463" s="1591"/>
    </row>
    <row r="464" spans="1:30" ht="13.9" hidden="1" customHeight="1" thickBot="1">
      <c r="A464" s="3262"/>
      <c r="B464" s="3244"/>
      <c r="C464" s="2640"/>
      <c r="D464" s="2640"/>
      <c r="E464" s="2640"/>
      <c r="F464" s="3256"/>
      <c r="G464" s="3258"/>
      <c r="H464" s="3258"/>
      <c r="I464" s="27"/>
      <c r="J464" s="423"/>
      <c r="K464" s="424"/>
      <c r="L464" s="425"/>
      <c r="M464" s="426"/>
      <c r="N464" s="457"/>
      <c r="O464" s="191"/>
      <c r="P464" s="388"/>
      <c r="Q464" s="387"/>
      <c r="R464" s="227"/>
      <c r="S464" s="228"/>
      <c r="T464" s="30"/>
      <c r="U464" s="30"/>
      <c r="V464" s="330"/>
      <c r="W464" s="30"/>
      <c r="X464" s="30"/>
      <c r="Y464" s="30"/>
      <c r="Z464" s="1591"/>
      <c r="AA464" s="1591"/>
      <c r="AB464" s="1591"/>
      <c r="AC464" s="1591"/>
      <c r="AD464" s="1591"/>
    </row>
    <row r="465" spans="1:30" ht="13.9" hidden="1" customHeight="1" thickBot="1">
      <c r="A465" s="3263"/>
      <c r="B465" s="3245"/>
      <c r="C465" s="2665"/>
      <c r="D465" s="2665"/>
      <c r="E465" s="2665"/>
      <c r="F465" s="3257"/>
      <c r="G465" s="3079"/>
      <c r="H465" s="3079"/>
      <c r="I465" s="13" t="s">
        <v>12</v>
      </c>
      <c r="J465" s="47">
        <f t="shared" ref="J465:O465" si="158">SUM(J461:J463)</f>
        <v>0</v>
      </c>
      <c r="K465" s="48">
        <f t="shared" si="158"/>
        <v>0</v>
      </c>
      <c r="L465" s="49">
        <f t="shared" si="158"/>
        <v>0</v>
      </c>
      <c r="M465" s="50">
        <f t="shared" si="158"/>
        <v>0</v>
      </c>
      <c r="N465" s="192">
        <f t="shared" si="158"/>
        <v>0</v>
      </c>
      <c r="O465" s="193">
        <f t="shared" si="158"/>
        <v>0</v>
      </c>
      <c r="P465" s="389"/>
      <c r="Q465" s="382"/>
      <c r="R465" s="122"/>
      <c r="S465" s="229"/>
      <c r="T465" s="30"/>
      <c r="U465" s="30"/>
      <c r="V465" s="330"/>
      <c r="W465" s="30"/>
      <c r="X465" s="30"/>
      <c r="Y465" s="30"/>
      <c r="Z465" s="1591"/>
      <c r="AA465" s="1591"/>
      <c r="AB465" s="1591"/>
      <c r="AC465" s="1591"/>
      <c r="AD465" s="1591"/>
    </row>
    <row r="466" spans="1:30" ht="1.1499999999999999" hidden="1" customHeight="1" thickBot="1">
      <c r="A466" s="3261"/>
      <c r="B466" s="3243"/>
      <c r="C466" s="2664"/>
      <c r="D466" s="2664"/>
      <c r="E466" s="2664"/>
      <c r="F466" s="3255" t="s">
        <v>139</v>
      </c>
      <c r="G466" s="3078" t="s">
        <v>40</v>
      </c>
      <c r="H466" s="3080" t="s">
        <v>51</v>
      </c>
      <c r="I466" s="92" t="s">
        <v>72</v>
      </c>
      <c r="J466" s="132">
        <f>K466+M466</f>
        <v>0</v>
      </c>
      <c r="K466" s="133">
        <v>0</v>
      </c>
      <c r="L466" s="288"/>
      <c r="M466" s="361">
        <v>0</v>
      </c>
      <c r="N466" s="187">
        <v>0</v>
      </c>
      <c r="O466" s="188">
        <v>0</v>
      </c>
      <c r="P466" s="369"/>
      <c r="Q466" s="2666"/>
      <c r="R466" s="2668"/>
      <c r="S466" s="2671"/>
      <c r="T466" s="30"/>
      <c r="U466" s="30"/>
      <c r="V466" s="330"/>
      <c r="W466" s="30"/>
      <c r="X466" s="30"/>
      <c r="Y466" s="30"/>
      <c r="Z466" s="1591"/>
      <c r="AA466" s="1591"/>
      <c r="AB466" s="1591"/>
      <c r="AC466" s="1591"/>
      <c r="AD466" s="1591"/>
    </row>
    <row r="467" spans="1:30" ht="13.9" hidden="1" customHeight="1" thickBot="1">
      <c r="A467" s="3262"/>
      <c r="B467" s="3244"/>
      <c r="C467" s="2640"/>
      <c r="D467" s="2640"/>
      <c r="E467" s="2640"/>
      <c r="F467" s="3256"/>
      <c r="G467" s="3087"/>
      <c r="H467" s="3259"/>
      <c r="I467" s="69" t="s">
        <v>52</v>
      </c>
      <c r="J467" s="138">
        <f>K467+M467</f>
        <v>0</v>
      </c>
      <c r="K467" s="139">
        <v>0</v>
      </c>
      <c r="L467" s="291"/>
      <c r="M467" s="362">
        <v>0</v>
      </c>
      <c r="N467" s="189">
        <v>0</v>
      </c>
      <c r="O467" s="190">
        <v>0</v>
      </c>
      <c r="P467" s="388"/>
      <c r="Q467" s="2667"/>
      <c r="R467" s="2669"/>
      <c r="S467" s="2672"/>
      <c r="T467" s="30"/>
      <c r="U467" s="30"/>
      <c r="V467" s="330"/>
      <c r="W467" s="30"/>
      <c r="X467" s="30"/>
      <c r="Y467" s="30"/>
      <c r="Z467" s="1591"/>
      <c r="AA467" s="1591"/>
      <c r="AB467" s="1591"/>
      <c r="AC467" s="1591"/>
      <c r="AD467" s="1591"/>
    </row>
    <row r="468" spans="1:30" ht="13.9" hidden="1" customHeight="1" thickBot="1">
      <c r="A468" s="3262"/>
      <c r="B468" s="3244"/>
      <c r="C468" s="2640"/>
      <c r="D468" s="2640"/>
      <c r="E468" s="2640"/>
      <c r="F468" s="3256"/>
      <c r="G468" s="3258"/>
      <c r="H468" s="3260"/>
      <c r="I468" s="69"/>
      <c r="J468" s="138"/>
      <c r="K468" s="448"/>
      <c r="L468" s="291"/>
      <c r="M468" s="449"/>
      <c r="N468" s="189"/>
      <c r="O468" s="190"/>
      <c r="P468" s="388"/>
      <c r="Q468" s="387"/>
      <c r="R468" s="227"/>
      <c r="S468" s="228"/>
      <c r="T468" s="30"/>
      <c r="U468" s="30"/>
      <c r="V468" s="330"/>
      <c r="W468" s="30"/>
      <c r="X468" s="30"/>
      <c r="Y468" s="30"/>
      <c r="Z468" s="1591"/>
      <c r="AA468" s="1591"/>
      <c r="AB468" s="1591"/>
      <c r="AC468" s="1591"/>
      <c r="AD468" s="1591"/>
    </row>
    <row r="469" spans="1:30" ht="13.9" hidden="1" customHeight="1" thickBot="1">
      <c r="A469" s="3262"/>
      <c r="B469" s="3244"/>
      <c r="C469" s="2640"/>
      <c r="D469" s="2640"/>
      <c r="E469" s="2640"/>
      <c r="F469" s="3256"/>
      <c r="G469" s="3258"/>
      <c r="H469" s="3258"/>
      <c r="I469" s="27"/>
      <c r="J469" s="423"/>
      <c r="K469" s="424"/>
      <c r="L469" s="425"/>
      <c r="M469" s="426"/>
      <c r="N469" s="457"/>
      <c r="O469" s="191"/>
      <c r="P469" s="388"/>
      <c r="Q469" s="387"/>
      <c r="R469" s="227"/>
      <c r="S469" s="228"/>
      <c r="T469" s="30"/>
      <c r="U469" s="30"/>
      <c r="V469" s="330"/>
      <c r="W469" s="30"/>
      <c r="X469" s="30"/>
      <c r="Y469" s="30"/>
      <c r="Z469" s="1591"/>
      <c r="AA469" s="1591"/>
      <c r="AB469" s="1591"/>
      <c r="AC469" s="1591"/>
      <c r="AD469" s="1591"/>
    </row>
    <row r="470" spans="1:30" ht="13.9" hidden="1" customHeight="1" thickBot="1">
      <c r="A470" s="3263"/>
      <c r="B470" s="3245"/>
      <c r="C470" s="2665"/>
      <c r="D470" s="2665"/>
      <c r="E470" s="2665"/>
      <c r="F470" s="3257"/>
      <c r="G470" s="3079"/>
      <c r="H470" s="3079"/>
      <c r="I470" s="13" t="s">
        <v>12</v>
      </c>
      <c r="J470" s="47">
        <f t="shared" ref="J470:O470" si="159">SUM(J466:J468)</f>
        <v>0</v>
      </c>
      <c r="K470" s="48">
        <f t="shared" si="159"/>
        <v>0</v>
      </c>
      <c r="L470" s="49">
        <f t="shared" si="159"/>
        <v>0</v>
      </c>
      <c r="M470" s="50">
        <f t="shared" si="159"/>
        <v>0</v>
      </c>
      <c r="N470" s="192">
        <f t="shared" si="159"/>
        <v>0</v>
      </c>
      <c r="O470" s="193">
        <f t="shared" si="159"/>
        <v>0</v>
      </c>
      <c r="P470" s="389"/>
      <c r="Q470" s="382"/>
      <c r="R470" s="122"/>
      <c r="S470" s="229"/>
      <c r="T470" s="30"/>
      <c r="U470" s="30"/>
      <c r="V470" s="330"/>
      <c r="W470" s="30"/>
      <c r="X470" s="30"/>
      <c r="Y470" s="30"/>
      <c r="Z470" s="1591"/>
      <c r="AA470" s="1591"/>
      <c r="AB470" s="1591"/>
      <c r="AC470" s="1591"/>
      <c r="AD470" s="1591"/>
    </row>
    <row r="471" spans="1:30" ht="2.4500000000000002" hidden="1" customHeight="1" thickBot="1">
      <c r="A471" s="3261"/>
      <c r="B471" s="3243"/>
      <c r="C471" s="2664"/>
      <c r="D471" s="2664"/>
      <c r="E471" s="2664"/>
      <c r="F471" s="3255" t="s">
        <v>140</v>
      </c>
      <c r="G471" s="3078" t="s">
        <v>40</v>
      </c>
      <c r="H471" s="3080" t="s">
        <v>51</v>
      </c>
      <c r="I471" s="92" t="s">
        <v>72</v>
      </c>
      <c r="J471" s="132">
        <f>K471+M471</f>
        <v>0</v>
      </c>
      <c r="K471" s="133">
        <v>0</v>
      </c>
      <c r="L471" s="288"/>
      <c r="M471" s="361">
        <v>0</v>
      </c>
      <c r="N471" s="187">
        <v>0</v>
      </c>
      <c r="O471" s="188">
        <v>0</v>
      </c>
      <c r="P471" s="369"/>
      <c r="Q471" s="2666"/>
      <c r="R471" s="2668"/>
      <c r="S471" s="2671"/>
      <c r="T471" s="30"/>
      <c r="U471" s="30"/>
      <c r="V471" s="330"/>
      <c r="W471" s="30"/>
      <c r="X471" s="30"/>
      <c r="Y471" s="30"/>
      <c r="Z471" s="1591"/>
      <c r="AA471" s="1591"/>
      <c r="AB471" s="1591"/>
      <c r="AC471" s="1591"/>
      <c r="AD471" s="1591"/>
    </row>
    <row r="472" spans="1:30" ht="13.9" hidden="1" customHeight="1" thickBot="1">
      <c r="A472" s="3262"/>
      <c r="B472" s="3244"/>
      <c r="C472" s="2640"/>
      <c r="D472" s="2640"/>
      <c r="E472" s="2640"/>
      <c r="F472" s="3256"/>
      <c r="G472" s="3087"/>
      <c r="H472" s="3259"/>
      <c r="I472" s="69" t="s">
        <v>52</v>
      </c>
      <c r="J472" s="138">
        <f>K472+M472</f>
        <v>0</v>
      </c>
      <c r="K472" s="139">
        <v>0</v>
      </c>
      <c r="L472" s="291"/>
      <c r="M472" s="362">
        <v>0</v>
      </c>
      <c r="N472" s="189">
        <v>0</v>
      </c>
      <c r="O472" s="190">
        <v>0</v>
      </c>
      <c r="P472" s="388"/>
      <c r="Q472" s="2667"/>
      <c r="R472" s="2669"/>
      <c r="S472" s="2672"/>
      <c r="T472" s="30"/>
      <c r="U472" s="30"/>
      <c r="V472" s="330"/>
      <c r="W472" s="30"/>
      <c r="X472" s="30"/>
      <c r="Y472" s="30"/>
      <c r="Z472" s="1591"/>
      <c r="AA472" s="1591"/>
      <c r="AB472" s="1591"/>
      <c r="AC472" s="1591"/>
      <c r="AD472" s="1591"/>
    </row>
    <row r="473" spans="1:30" ht="13.9" hidden="1" customHeight="1" thickBot="1">
      <c r="A473" s="3262"/>
      <c r="B473" s="3244"/>
      <c r="C473" s="2640"/>
      <c r="D473" s="2640"/>
      <c r="E473" s="2640"/>
      <c r="F473" s="3256"/>
      <c r="G473" s="3258"/>
      <c r="H473" s="3260"/>
      <c r="I473" s="69"/>
      <c r="J473" s="138"/>
      <c r="K473" s="448"/>
      <c r="L473" s="291"/>
      <c r="M473" s="449"/>
      <c r="N473" s="189"/>
      <c r="O473" s="190"/>
      <c r="P473" s="388"/>
      <c r="Q473" s="387"/>
      <c r="R473" s="227"/>
      <c r="S473" s="228"/>
      <c r="T473" s="30"/>
      <c r="U473" s="30"/>
      <c r="V473" s="330"/>
      <c r="W473" s="30"/>
      <c r="X473" s="30"/>
      <c r="Y473" s="30"/>
      <c r="Z473" s="1591"/>
      <c r="AA473" s="1591"/>
      <c r="AB473" s="1591"/>
      <c r="AC473" s="1591"/>
      <c r="AD473" s="1591"/>
    </row>
    <row r="474" spans="1:30" ht="13.9" hidden="1" customHeight="1" thickBot="1">
      <c r="A474" s="3262"/>
      <c r="B474" s="3244"/>
      <c r="C474" s="2640"/>
      <c r="D474" s="2640"/>
      <c r="E474" s="2640"/>
      <c r="F474" s="3256"/>
      <c r="G474" s="3258"/>
      <c r="H474" s="3258"/>
      <c r="I474" s="27"/>
      <c r="J474" s="423"/>
      <c r="K474" s="424"/>
      <c r="L474" s="425"/>
      <c r="M474" s="426"/>
      <c r="N474" s="457"/>
      <c r="O474" s="191"/>
      <c r="P474" s="388"/>
      <c r="Q474" s="387"/>
      <c r="R474" s="227"/>
      <c r="S474" s="228"/>
      <c r="T474" s="30"/>
      <c r="U474" s="30"/>
      <c r="V474" s="330"/>
      <c r="W474" s="30"/>
      <c r="X474" s="30"/>
      <c r="Y474" s="30"/>
      <c r="Z474" s="1591"/>
      <c r="AA474" s="1591"/>
      <c r="AB474" s="1591"/>
      <c r="AC474" s="1591"/>
      <c r="AD474" s="1591"/>
    </row>
    <row r="475" spans="1:30" ht="13.9" hidden="1" customHeight="1" thickBot="1">
      <c r="A475" s="3263"/>
      <c r="B475" s="3245"/>
      <c r="C475" s="2665"/>
      <c r="D475" s="2665"/>
      <c r="E475" s="2665"/>
      <c r="F475" s="3257"/>
      <c r="G475" s="3079"/>
      <c r="H475" s="3079"/>
      <c r="I475" s="13" t="s">
        <v>12</v>
      </c>
      <c r="J475" s="47">
        <f t="shared" ref="J475:O475" si="160">SUM(J471:J473)</f>
        <v>0</v>
      </c>
      <c r="K475" s="48">
        <f t="shared" si="160"/>
        <v>0</v>
      </c>
      <c r="L475" s="49">
        <f t="shared" si="160"/>
        <v>0</v>
      </c>
      <c r="M475" s="50">
        <f t="shared" si="160"/>
        <v>0</v>
      </c>
      <c r="N475" s="192">
        <f t="shared" si="160"/>
        <v>0</v>
      </c>
      <c r="O475" s="193">
        <f t="shared" si="160"/>
        <v>0</v>
      </c>
      <c r="P475" s="389"/>
      <c r="Q475" s="382"/>
      <c r="R475" s="122"/>
      <c r="S475" s="229"/>
      <c r="T475" s="30"/>
      <c r="U475" s="30"/>
      <c r="V475" s="330"/>
      <c r="W475" s="30"/>
      <c r="X475" s="30"/>
      <c r="Y475" s="30"/>
      <c r="Z475" s="1591"/>
      <c r="AA475" s="1591"/>
      <c r="AB475" s="1591"/>
      <c r="AC475" s="1591"/>
      <c r="AD475" s="1591"/>
    </row>
    <row r="476" spans="1:30" ht="2.4500000000000002" hidden="1" customHeight="1" thickBot="1">
      <c r="A476" s="3261"/>
      <c r="B476" s="3243"/>
      <c r="C476" s="2664"/>
      <c r="D476" s="2664"/>
      <c r="E476" s="2664"/>
      <c r="F476" s="3255" t="s">
        <v>141</v>
      </c>
      <c r="G476" s="3078" t="s">
        <v>40</v>
      </c>
      <c r="H476" s="3080" t="s">
        <v>51</v>
      </c>
      <c r="I476" s="92" t="s">
        <v>72</v>
      </c>
      <c r="J476" s="132">
        <f>K476+M476</f>
        <v>0</v>
      </c>
      <c r="K476" s="133">
        <v>0</v>
      </c>
      <c r="L476" s="288"/>
      <c r="M476" s="361">
        <v>0</v>
      </c>
      <c r="N476" s="187">
        <v>0</v>
      </c>
      <c r="O476" s="188">
        <v>0</v>
      </c>
      <c r="P476" s="369"/>
      <c r="Q476" s="2666"/>
      <c r="R476" s="2668"/>
      <c r="S476" s="2671"/>
      <c r="T476" s="30"/>
      <c r="U476" s="30"/>
      <c r="V476" s="330"/>
      <c r="W476" s="30"/>
      <c r="X476" s="30"/>
      <c r="Y476" s="30"/>
      <c r="Z476" s="1591"/>
      <c r="AA476" s="1591"/>
      <c r="AB476" s="1591"/>
      <c r="AC476" s="1591"/>
      <c r="AD476" s="1591"/>
    </row>
    <row r="477" spans="1:30" ht="13.9" hidden="1" customHeight="1" thickBot="1">
      <c r="A477" s="3262"/>
      <c r="B477" s="3244"/>
      <c r="C477" s="2640"/>
      <c r="D477" s="2640"/>
      <c r="E477" s="2640"/>
      <c r="F477" s="3256"/>
      <c r="G477" s="3087"/>
      <c r="H477" s="3259"/>
      <c r="I477" s="69" t="s">
        <v>52</v>
      </c>
      <c r="J477" s="138">
        <f>K477+M477</f>
        <v>0</v>
      </c>
      <c r="K477" s="139">
        <v>0</v>
      </c>
      <c r="L477" s="291"/>
      <c r="M477" s="362">
        <v>0</v>
      </c>
      <c r="N477" s="189">
        <v>0</v>
      </c>
      <c r="O477" s="190">
        <v>0</v>
      </c>
      <c r="P477" s="388"/>
      <c r="Q477" s="2667"/>
      <c r="R477" s="2669"/>
      <c r="S477" s="2672"/>
      <c r="T477" s="30"/>
      <c r="U477" s="30"/>
      <c r="V477" s="330"/>
      <c r="W477" s="30"/>
      <c r="X477" s="30"/>
      <c r="Y477" s="30"/>
      <c r="Z477" s="1591"/>
      <c r="AA477" s="1591"/>
      <c r="AB477" s="1591"/>
      <c r="AC477" s="1591"/>
      <c r="AD477" s="1591"/>
    </row>
    <row r="478" spans="1:30" ht="13.9" hidden="1" customHeight="1" thickBot="1">
      <c r="A478" s="3262"/>
      <c r="B478" s="3244"/>
      <c r="C478" s="2640"/>
      <c r="D478" s="2640"/>
      <c r="E478" s="2640"/>
      <c r="F478" s="3256"/>
      <c r="G478" s="3258"/>
      <c r="H478" s="3260"/>
      <c r="I478" s="69"/>
      <c r="J478" s="138"/>
      <c r="K478" s="448"/>
      <c r="L478" s="291"/>
      <c r="M478" s="449"/>
      <c r="N478" s="189"/>
      <c r="O478" s="190"/>
      <c r="P478" s="388"/>
      <c r="Q478" s="387"/>
      <c r="R478" s="227"/>
      <c r="S478" s="228"/>
      <c r="T478" s="30"/>
      <c r="U478" s="30"/>
      <c r="V478" s="330"/>
      <c r="W478" s="30"/>
      <c r="X478" s="30"/>
      <c r="Y478" s="30"/>
      <c r="Z478" s="1591"/>
      <c r="AA478" s="1591"/>
      <c r="AB478" s="1591"/>
      <c r="AC478" s="1591"/>
      <c r="AD478" s="1591"/>
    </row>
    <row r="479" spans="1:30" ht="13.9" hidden="1" customHeight="1" thickBot="1">
      <c r="A479" s="3262"/>
      <c r="B479" s="3244"/>
      <c r="C479" s="2640"/>
      <c r="D479" s="2640"/>
      <c r="E479" s="2640"/>
      <c r="F479" s="3256"/>
      <c r="G479" s="3258"/>
      <c r="H479" s="3258"/>
      <c r="I479" s="27"/>
      <c r="J479" s="423"/>
      <c r="K479" s="424"/>
      <c r="L479" s="425"/>
      <c r="M479" s="426"/>
      <c r="N479" s="457"/>
      <c r="O479" s="191"/>
      <c r="P479" s="388"/>
      <c r="Q479" s="387"/>
      <c r="R479" s="227"/>
      <c r="S479" s="228"/>
      <c r="T479" s="30"/>
      <c r="U479" s="30"/>
      <c r="V479" s="330"/>
      <c r="W479" s="30"/>
      <c r="X479" s="30"/>
      <c r="Y479" s="30"/>
      <c r="Z479" s="1591"/>
      <c r="AA479" s="1591"/>
      <c r="AB479" s="1591"/>
      <c r="AC479" s="1591"/>
      <c r="AD479" s="1591"/>
    </row>
    <row r="480" spans="1:30" ht="13.9" hidden="1" customHeight="1" thickBot="1">
      <c r="A480" s="3263"/>
      <c r="B480" s="3245"/>
      <c r="C480" s="2665"/>
      <c r="D480" s="2665"/>
      <c r="E480" s="2665"/>
      <c r="F480" s="3257"/>
      <c r="G480" s="3079"/>
      <c r="H480" s="3079"/>
      <c r="I480" s="13" t="s">
        <v>12</v>
      </c>
      <c r="J480" s="47">
        <f>SUM(J476:J479)</f>
        <v>0</v>
      </c>
      <c r="K480" s="47">
        <f t="shared" ref="K480:O480" si="161">SUM(K476:K479)</f>
        <v>0</v>
      </c>
      <c r="L480" s="47">
        <f t="shared" si="161"/>
        <v>0</v>
      </c>
      <c r="M480" s="47">
        <f t="shared" si="161"/>
        <v>0</v>
      </c>
      <c r="N480" s="194">
        <f t="shared" si="161"/>
        <v>0</v>
      </c>
      <c r="O480" s="194">
        <f t="shared" si="161"/>
        <v>0</v>
      </c>
      <c r="P480" s="389"/>
      <c r="Q480" s="382"/>
      <c r="R480" s="122"/>
      <c r="S480" s="229"/>
      <c r="T480" s="30"/>
      <c r="U480" s="30"/>
      <c r="V480" s="330"/>
      <c r="W480" s="30"/>
      <c r="X480" s="30"/>
      <c r="Y480" s="30"/>
      <c r="Z480" s="1591"/>
      <c r="AA480" s="1591"/>
      <c r="AB480" s="1591"/>
      <c r="AC480" s="1591"/>
      <c r="AD480" s="1591"/>
    </row>
    <row r="481" spans="1:30" ht="0.6" hidden="1" customHeight="1" thickBot="1">
      <c r="A481" s="3261"/>
      <c r="B481" s="3243"/>
      <c r="C481" s="2664"/>
      <c r="D481" s="2664"/>
      <c r="E481" s="2664"/>
      <c r="F481" s="3255" t="s">
        <v>142</v>
      </c>
      <c r="G481" s="3078" t="s">
        <v>40</v>
      </c>
      <c r="H481" s="3080" t="s">
        <v>143</v>
      </c>
      <c r="I481" s="92" t="s">
        <v>72</v>
      </c>
      <c r="J481" s="132">
        <f>K481+M481</f>
        <v>0</v>
      </c>
      <c r="K481" s="133">
        <v>0</v>
      </c>
      <c r="L481" s="288"/>
      <c r="M481" s="361">
        <v>0</v>
      </c>
      <c r="N481" s="187">
        <v>0</v>
      </c>
      <c r="O481" s="188">
        <v>0</v>
      </c>
      <c r="P481" s="369"/>
      <c r="Q481" s="2666"/>
      <c r="R481" s="2668"/>
      <c r="S481" s="2671"/>
      <c r="T481" s="30"/>
      <c r="U481" s="30"/>
      <c r="V481" s="330"/>
      <c r="W481" s="30"/>
      <c r="X481" s="30"/>
      <c r="Y481" s="30"/>
      <c r="Z481" s="1591"/>
      <c r="AA481" s="1591"/>
      <c r="AB481" s="1591"/>
      <c r="AC481" s="1591"/>
      <c r="AD481" s="1591"/>
    </row>
    <row r="482" spans="1:30" ht="13.9" hidden="1" customHeight="1" thickBot="1">
      <c r="A482" s="3262"/>
      <c r="B482" s="3244"/>
      <c r="C482" s="2640"/>
      <c r="D482" s="2640"/>
      <c r="E482" s="2640"/>
      <c r="F482" s="3256"/>
      <c r="G482" s="3087"/>
      <c r="H482" s="3259"/>
      <c r="I482" s="69" t="s">
        <v>52</v>
      </c>
      <c r="J482" s="138">
        <f>K482+M482</f>
        <v>0</v>
      </c>
      <c r="K482" s="139">
        <v>0</v>
      </c>
      <c r="L482" s="291"/>
      <c r="M482" s="362">
        <v>0</v>
      </c>
      <c r="N482" s="189">
        <v>0</v>
      </c>
      <c r="O482" s="190">
        <v>0</v>
      </c>
      <c r="P482" s="388"/>
      <c r="Q482" s="2667"/>
      <c r="R482" s="227"/>
      <c r="S482" s="2672"/>
      <c r="T482" s="30"/>
      <c r="U482" s="30"/>
      <c r="V482" s="330"/>
      <c r="W482" s="30"/>
      <c r="X482" s="30"/>
      <c r="Y482" s="30"/>
      <c r="Z482" s="1591"/>
      <c r="AA482" s="1591"/>
      <c r="AB482" s="1591"/>
      <c r="AC482" s="1591"/>
      <c r="AD482" s="1591"/>
    </row>
    <row r="483" spans="1:30" ht="13.9" hidden="1" customHeight="1" thickBot="1">
      <c r="A483" s="3262"/>
      <c r="B483" s="3244"/>
      <c r="C483" s="2640"/>
      <c r="D483" s="2640"/>
      <c r="E483" s="2640"/>
      <c r="F483" s="3256"/>
      <c r="G483" s="3258"/>
      <c r="H483" s="3260"/>
      <c r="I483" s="69"/>
      <c r="J483" s="138"/>
      <c r="K483" s="448"/>
      <c r="L483" s="291"/>
      <c r="M483" s="449"/>
      <c r="N483" s="189"/>
      <c r="O483" s="190"/>
      <c r="P483" s="388"/>
      <c r="Q483" s="387"/>
      <c r="R483" s="227"/>
      <c r="S483" s="228"/>
      <c r="T483" s="30"/>
      <c r="U483" s="30"/>
      <c r="V483" s="330"/>
      <c r="W483" s="30"/>
      <c r="X483" s="30"/>
      <c r="Y483" s="30"/>
      <c r="Z483" s="1591"/>
      <c r="AA483" s="1591"/>
      <c r="AB483" s="1591"/>
      <c r="AC483" s="1591"/>
      <c r="AD483" s="1591"/>
    </row>
    <row r="484" spans="1:30" ht="13.9" hidden="1" customHeight="1" thickBot="1">
      <c r="A484" s="3263"/>
      <c r="B484" s="3245"/>
      <c r="C484" s="2665"/>
      <c r="D484" s="2665"/>
      <c r="E484" s="2665"/>
      <c r="F484" s="3257"/>
      <c r="G484" s="3079"/>
      <c r="H484" s="3079"/>
      <c r="I484" s="13" t="s">
        <v>12</v>
      </c>
      <c r="J484" s="47">
        <f>SUM(J481:J483)</f>
        <v>0</v>
      </c>
      <c r="K484" s="47">
        <f t="shared" ref="K484:O484" si="162">SUM(K481:K483)</f>
        <v>0</v>
      </c>
      <c r="L484" s="47">
        <f t="shared" si="162"/>
        <v>0</v>
      </c>
      <c r="M484" s="47">
        <f t="shared" si="162"/>
        <v>0</v>
      </c>
      <c r="N484" s="194">
        <f t="shared" si="162"/>
        <v>0</v>
      </c>
      <c r="O484" s="194">
        <f t="shared" si="162"/>
        <v>0</v>
      </c>
      <c r="P484" s="389"/>
      <c r="Q484" s="382"/>
      <c r="R484" s="122"/>
      <c r="S484" s="229"/>
      <c r="T484" s="30"/>
      <c r="U484" s="30"/>
      <c r="V484" s="330"/>
      <c r="W484" s="30"/>
      <c r="X484" s="30"/>
      <c r="Y484" s="30"/>
      <c r="Z484" s="1591"/>
      <c r="AA484" s="1591"/>
      <c r="AB484" s="1591"/>
      <c r="AC484" s="1591"/>
      <c r="AD484" s="1591"/>
    </row>
    <row r="485" spans="1:30" ht="0.6" hidden="1" customHeight="1" thickBot="1">
      <c r="A485" s="2635"/>
      <c r="B485" s="2636"/>
      <c r="C485" s="2640"/>
      <c r="D485" s="2640"/>
      <c r="E485" s="2640"/>
      <c r="F485" s="3076" t="s">
        <v>162</v>
      </c>
      <c r="G485" s="3146" t="s">
        <v>40</v>
      </c>
      <c r="H485" s="83" t="s">
        <v>80</v>
      </c>
      <c r="I485" s="84" t="s">
        <v>52</v>
      </c>
      <c r="J485" s="85">
        <f>K485+M485</f>
        <v>0</v>
      </c>
      <c r="K485" s="86"/>
      <c r="L485" s="61"/>
      <c r="M485" s="87">
        <v>0</v>
      </c>
      <c r="N485" s="187">
        <v>0</v>
      </c>
      <c r="O485" s="195">
        <v>0</v>
      </c>
      <c r="P485" s="369"/>
      <c r="Q485" s="459"/>
      <c r="R485" s="460"/>
      <c r="S485" s="233"/>
      <c r="T485" s="30"/>
      <c r="U485" s="30"/>
      <c r="V485" s="330"/>
      <c r="W485" s="30"/>
      <c r="X485" s="30"/>
      <c r="Y485" s="30"/>
      <c r="Z485" s="1591"/>
      <c r="AA485" s="1591"/>
      <c r="AB485" s="1591"/>
      <c r="AC485" s="1591"/>
      <c r="AD485" s="1591"/>
    </row>
    <row r="486" spans="1:30" ht="13.9" hidden="1" customHeight="1" thickBot="1">
      <c r="A486" s="2635"/>
      <c r="B486" s="2636"/>
      <c r="C486" s="2640"/>
      <c r="D486" s="2640"/>
      <c r="E486" s="2640"/>
      <c r="F486" s="3086"/>
      <c r="G486" s="3271"/>
      <c r="H486" s="30"/>
      <c r="I486" s="461"/>
      <c r="J486" s="66"/>
      <c r="K486" s="88"/>
      <c r="L486" s="64"/>
      <c r="M486" s="89"/>
      <c r="N486" s="196"/>
      <c r="O486" s="197"/>
      <c r="P486" s="388"/>
      <c r="Q486" s="387"/>
      <c r="R486" s="227"/>
      <c r="S486" s="228"/>
      <c r="T486" s="30"/>
      <c r="U486" s="30"/>
      <c r="V486" s="330"/>
      <c r="W486" s="30"/>
      <c r="X486" s="30"/>
      <c r="Y486" s="30"/>
      <c r="Z486" s="1591"/>
      <c r="AA486" s="1591"/>
      <c r="AB486" s="1591"/>
      <c r="AC486" s="1591"/>
      <c r="AD486" s="1591"/>
    </row>
    <row r="487" spans="1:30" ht="13.9" hidden="1" customHeight="1" thickBot="1">
      <c r="A487" s="2635"/>
      <c r="B487" s="2636"/>
      <c r="C487" s="2640"/>
      <c r="D487" s="2640"/>
      <c r="E487" s="2640"/>
      <c r="F487" s="3086"/>
      <c r="G487" s="3271"/>
      <c r="H487" s="83"/>
      <c r="I487" s="461"/>
      <c r="J487" s="66"/>
      <c r="K487" s="88"/>
      <c r="L487" s="64"/>
      <c r="M487" s="89"/>
      <c r="N487" s="196"/>
      <c r="O487" s="197"/>
      <c r="P487" s="388"/>
      <c r="Q487" s="387"/>
      <c r="R487" s="227"/>
      <c r="S487" s="228"/>
      <c r="T487" s="30"/>
      <c r="U487" s="30"/>
      <c r="V487" s="330"/>
      <c r="W487" s="30"/>
      <c r="X487" s="30"/>
      <c r="Y487" s="30"/>
      <c r="Z487" s="1591"/>
      <c r="AA487" s="1591"/>
      <c r="AB487" s="1591"/>
      <c r="AC487" s="1591"/>
      <c r="AD487" s="1591"/>
    </row>
    <row r="488" spans="1:30" ht="13.9" hidden="1" customHeight="1" thickBot="1">
      <c r="A488" s="2635"/>
      <c r="B488" s="2636"/>
      <c r="C488" s="2640"/>
      <c r="D488" s="2640"/>
      <c r="E488" s="2640"/>
      <c r="F488" s="3086"/>
      <c r="G488" s="3271"/>
      <c r="H488" s="83"/>
      <c r="I488" s="224" t="s">
        <v>12</v>
      </c>
      <c r="J488" s="225">
        <f>J485+J486+J487</f>
        <v>0</v>
      </c>
      <c r="K488" s="225">
        <f t="shared" ref="K488:O488" si="163">K485+K486+K487</f>
        <v>0</v>
      </c>
      <c r="L488" s="225">
        <f t="shared" si="163"/>
        <v>0</v>
      </c>
      <c r="M488" s="225">
        <f t="shared" si="163"/>
        <v>0</v>
      </c>
      <c r="N488" s="226">
        <f t="shared" si="163"/>
        <v>0</v>
      </c>
      <c r="O488" s="226">
        <f t="shared" si="163"/>
        <v>0</v>
      </c>
      <c r="P488" s="462"/>
      <c r="Q488" s="387"/>
      <c r="R488" s="227"/>
      <c r="S488" s="228"/>
      <c r="T488" s="30"/>
      <c r="U488" s="30"/>
      <c r="V488" s="330"/>
      <c r="W488" s="30"/>
      <c r="X488" s="30"/>
      <c r="Y488" s="30"/>
      <c r="Z488" s="1591"/>
      <c r="AA488" s="1591"/>
      <c r="AB488" s="1591"/>
      <c r="AC488" s="1591"/>
      <c r="AD488" s="1591"/>
    </row>
    <row r="489" spans="1:30" ht="13.15" customHeight="1">
      <c r="A489" s="3272"/>
      <c r="B489" s="3274"/>
      <c r="C489" s="3246"/>
      <c r="D489" s="3247"/>
      <c r="E489" s="3248"/>
      <c r="F489" s="3276" t="s">
        <v>144</v>
      </c>
      <c r="G489" s="3078" t="s">
        <v>40</v>
      </c>
      <c r="H489" s="3080" t="s">
        <v>193</v>
      </c>
      <c r="I489" s="92" t="s">
        <v>72</v>
      </c>
      <c r="J489" s="132">
        <f>K489+M489</f>
        <v>0</v>
      </c>
      <c r="K489" s="133">
        <v>0</v>
      </c>
      <c r="L489" s="280">
        <v>0</v>
      </c>
      <c r="M489" s="361">
        <v>0</v>
      </c>
      <c r="N489" s="172">
        <v>0</v>
      </c>
      <c r="O489" s="173">
        <v>0</v>
      </c>
      <c r="P489" s="3265" t="s">
        <v>156</v>
      </c>
      <c r="Q489" s="2668">
        <v>3</v>
      </c>
      <c r="R489" s="2668">
        <v>3</v>
      </c>
      <c r="S489" s="2671">
        <v>5</v>
      </c>
      <c r="T489" s="30"/>
      <c r="U489" s="30"/>
      <c r="V489" s="330"/>
      <c r="W489" s="30"/>
      <c r="X489" s="30"/>
      <c r="Y489" s="30"/>
      <c r="Z489" s="1591"/>
      <c r="AA489" s="1591"/>
      <c r="AB489" s="1591"/>
      <c r="AC489" s="1591"/>
      <c r="AD489" s="1591"/>
    </row>
    <row r="490" spans="1:30" ht="27.6" customHeight="1">
      <c r="A490" s="3262"/>
      <c r="B490" s="3244"/>
      <c r="C490" s="3249"/>
      <c r="D490" s="3264"/>
      <c r="E490" s="3251"/>
      <c r="F490" s="3277"/>
      <c r="G490" s="3087"/>
      <c r="H490" s="3259"/>
      <c r="I490" s="69" t="s">
        <v>63</v>
      </c>
      <c r="J490" s="138">
        <f>K490+M490</f>
        <v>0</v>
      </c>
      <c r="K490" s="139">
        <v>0</v>
      </c>
      <c r="L490" s="129">
        <v>0</v>
      </c>
      <c r="M490" s="362">
        <v>0</v>
      </c>
      <c r="N490" s="174">
        <v>0</v>
      </c>
      <c r="O490" s="175">
        <v>0</v>
      </c>
      <c r="P490" s="3266"/>
      <c r="Q490" s="2669"/>
      <c r="R490" s="2669"/>
      <c r="S490" s="2672"/>
      <c r="T490" s="30"/>
      <c r="U490" s="30"/>
      <c r="V490" s="330"/>
      <c r="W490" s="30"/>
      <c r="X490" s="30"/>
      <c r="Y490" s="30"/>
      <c r="Z490" s="1591"/>
      <c r="AA490" s="1591"/>
      <c r="AB490" s="1591"/>
      <c r="AC490" s="1591"/>
      <c r="AD490" s="1591"/>
    </row>
    <row r="491" spans="1:30">
      <c r="A491" s="3262"/>
      <c r="B491" s="3244"/>
      <c r="C491" s="3249"/>
      <c r="D491" s="3264"/>
      <c r="E491" s="3251"/>
      <c r="F491" s="3277"/>
      <c r="G491" s="3258"/>
      <c r="H491" s="3260"/>
      <c r="I491" s="69" t="s">
        <v>36</v>
      </c>
      <c r="J491" s="138">
        <f>K491+M491</f>
        <v>20</v>
      </c>
      <c r="K491" s="139">
        <v>20</v>
      </c>
      <c r="L491" s="129">
        <v>0</v>
      </c>
      <c r="M491" s="362">
        <v>0</v>
      </c>
      <c r="N491" s="174">
        <v>20</v>
      </c>
      <c r="O491" s="175">
        <v>30</v>
      </c>
      <c r="P491" s="463"/>
      <c r="Q491" s="227"/>
      <c r="R491" s="344"/>
      <c r="S491" s="228"/>
      <c r="T491" s="30"/>
      <c r="U491" s="30"/>
      <c r="V491" s="330"/>
      <c r="W491" s="30"/>
      <c r="X491" s="30"/>
      <c r="Y491" s="30"/>
      <c r="Z491" s="1591"/>
      <c r="AA491" s="1591"/>
      <c r="AB491" s="1591"/>
      <c r="AC491" s="1591"/>
      <c r="AD491" s="1591"/>
    </row>
    <row r="492" spans="1:30">
      <c r="A492" s="3262"/>
      <c r="B492" s="3244"/>
      <c r="C492" s="3249"/>
      <c r="D492" s="3264"/>
      <c r="E492" s="3251"/>
      <c r="F492" s="3277"/>
      <c r="G492" s="3258"/>
      <c r="H492" s="3258"/>
      <c r="I492" s="69" t="s">
        <v>222</v>
      </c>
      <c r="J492" s="138">
        <f t="shared" ref="J492:J493" si="164">K492+M492</f>
        <v>5.7</v>
      </c>
      <c r="K492" s="482">
        <v>5.7</v>
      </c>
      <c r="L492" s="129">
        <v>0</v>
      </c>
      <c r="M492" s="362">
        <v>0</v>
      </c>
      <c r="N492" s="174">
        <v>0</v>
      </c>
      <c r="O492" s="175">
        <v>0</v>
      </c>
      <c r="P492" s="463"/>
      <c r="Q492" s="227"/>
      <c r="R492" s="344"/>
      <c r="S492" s="228"/>
      <c r="T492" s="30"/>
      <c r="U492" s="30"/>
      <c r="V492" s="330"/>
      <c r="W492" s="30"/>
      <c r="X492" s="30"/>
      <c r="Y492" s="30"/>
      <c r="Z492" s="1591"/>
      <c r="AA492" s="1591"/>
      <c r="AB492" s="1591"/>
      <c r="AC492" s="1591"/>
      <c r="AD492" s="1591"/>
    </row>
    <row r="493" spans="1:30" ht="13.5" thickBot="1">
      <c r="A493" s="3262"/>
      <c r="B493" s="3244"/>
      <c r="C493" s="3249"/>
      <c r="D493" s="3264"/>
      <c r="E493" s="3251"/>
      <c r="F493" s="3277"/>
      <c r="G493" s="3079"/>
      <c r="H493" s="3079"/>
      <c r="I493" s="27" t="s">
        <v>52</v>
      </c>
      <c r="J493" s="138">
        <f t="shared" si="164"/>
        <v>0</v>
      </c>
      <c r="K493" s="235">
        <v>0</v>
      </c>
      <c r="L493" s="292">
        <v>0</v>
      </c>
      <c r="M493" s="366">
        <v>0</v>
      </c>
      <c r="N493" s="367">
        <v>0</v>
      </c>
      <c r="O493" s="176">
        <v>0</v>
      </c>
      <c r="P493" s="464"/>
      <c r="Q493" s="122"/>
      <c r="R493" s="122"/>
      <c r="S493" s="229"/>
      <c r="T493" s="30"/>
      <c r="U493" s="30"/>
      <c r="V493" s="330"/>
      <c r="W493" s="30"/>
      <c r="X493" s="30"/>
      <c r="Y493" s="30"/>
      <c r="Z493" s="1591"/>
      <c r="AA493" s="1591"/>
      <c r="AB493" s="1591"/>
      <c r="AC493" s="1591"/>
      <c r="AD493" s="1591"/>
    </row>
    <row r="494" spans="1:30" ht="13.5" thickBot="1">
      <c r="A494" s="3273"/>
      <c r="B494" s="3275"/>
      <c r="C494" s="3252"/>
      <c r="D494" s="3253"/>
      <c r="E494" s="3254"/>
      <c r="F494" s="3278"/>
      <c r="G494" s="144"/>
      <c r="H494" s="2663"/>
      <c r="I494" s="13" t="s">
        <v>12</v>
      </c>
      <c r="J494" s="47">
        <f>SUM(J489:J493)</f>
        <v>25.7</v>
      </c>
      <c r="K494" s="47">
        <f t="shared" ref="K494:O494" si="165">SUM(K489:K493)</f>
        <v>25.7</v>
      </c>
      <c r="L494" s="47">
        <f t="shared" si="165"/>
        <v>0</v>
      </c>
      <c r="M494" s="47">
        <f t="shared" si="165"/>
        <v>0</v>
      </c>
      <c r="N494" s="47">
        <f>SUM(N489:N493)</f>
        <v>20</v>
      </c>
      <c r="O494" s="47">
        <f t="shared" si="165"/>
        <v>30</v>
      </c>
      <c r="P494" s="464"/>
      <c r="Q494" s="122"/>
      <c r="R494" s="122"/>
      <c r="S494" s="229"/>
      <c r="T494" s="30"/>
      <c r="U494" s="30"/>
      <c r="V494" s="330"/>
      <c r="W494" s="30"/>
      <c r="X494" s="30"/>
      <c r="Y494" s="30"/>
      <c r="Z494" s="1591"/>
      <c r="AA494" s="1591"/>
      <c r="AB494" s="1591"/>
      <c r="AC494" s="1591"/>
      <c r="AD494" s="1591"/>
    </row>
    <row r="495" spans="1:30" ht="13.15" customHeight="1">
      <c r="A495" s="3267"/>
      <c r="B495" s="3269"/>
      <c r="C495" s="3246"/>
      <c r="D495" s="3247"/>
      <c r="E495" s="3248"/>
      <c r="F495" s="3255" t="s">
        <v>145</v>
      </c>
      <c r="G495" s="3078" t="s">
        <v>40</v>
      </c>
      <c r="H495" s="3080" t="s">
        <v>193</v>
      </c>
      <c r="I495" s="92" t="s">
        <v>36</v>
      </c>
      <c r="J495" s="132">
        <f>K495+M495</f>
        <v>8.6</v>
      </c>
      <c r="K495" s="568">
        <v>8.6</v>
      </c>
      <c r="L495" s="2855">
        <v>8.6</v>
      </c>
      <c r="M495" s="361">
        <v>0</v>
      </c>
      <c r="N495" s="172">
        <v>10</v>
      </c>
      <c r="O495" s="173">
        <v>15</v>
      </c>
      <c r="P495" s="465"/>
      <c r="Q495" s="2668"/>
      <c r="R495" s="2668"/>
      <c r="S495" s="2671"/>
      <c r="T495" s="30"/>
      <c r="U495" s="30"/>
      <c r="V495" s="330"/>
      <c r="W495" s="30"/>
      <c r="X495" s="30"/>
      <c r="Y495" s="30"/>
      <c r="Z495" s="1827"/>
      <c r="AA495" s="1591"/>
      <c r="AB495" s="1591"/>
      <c r="AC495" s="1591"/>
      <c r="AD495" s="1591"/>
    </row>
    <row r="496" spans="1:30" ht="13.9" customHeight="1" thickBot="1">
      <c r="A496" s="3268"/>
      <c r="B496" s="3270"/>
      <c r="C496" s="3252"/>
      <c r="D496" s="3253"/>
      <c r="E496" s="3254"/>
      <c r="F496" s="3257"/>
      <c r="G496" s="3079"/>
      <c r="H496" s="3079"/>
      <c r="I496" s="13" t="s">
        <v>12</v>
      </c>
      <c r="J496" s="47">
        <f>SUM(J495:J495)</f>
        <v>8.6</v>
      </c>
      <c r="K496" s="48">
        <f t="shared" ref="K496:O496" si="166">SUM(K495:K495)</f>
        <v>8.6</v>
      </c>
      <c r="L496" s="49">
        <f t="shared" si="166"/>
        <v>8.6</v>
      </c>
      <c r="M496" s="50">
        <f t="shared" si="166"/>
        <v>0</v>
      </c>
      <c r="N496" s="51">
        <f t="shared" si="166"/>
        <v>10</v>
      </c>
      <c r="O496" s="52">
        <f t="shared" si="166"/>
        <v>15</v>
      </c>
      <c r="P496" s="464"/>
      <c r="Q496" s="122"/>
      <c r="R496" s="122"/>
      <c r="S496" s="229"/>
      <c r="T496" s="30"/>
      <c r="U496" s="30"/>
      <c r="V496" s="330"/>
      <c r="W496" s="30"/>
      <c r="X496" s="30"/>
      <c r="Y496" s="30"/>
      <c r="Z496" s="1827"/>
      <c r="AA496" s="1591"/>
      <c r="AB496" s="1591"/>
      <c r="AC496" s="1591"/>
      <c r="AD496" s="1591"/>
    </row>
    <row r="497" spans="1:30" ht="13.15" customHeight="1">
      <c r="A497" s="3261"/>
      <c r="B497" s="3243"/>
      <c r="C497" s="3246"/>
      <c r="D497" s="3247"/>
      <c r="E497" s="3248"/>
      <c r="F497" s="3255" t="s">
        <v>247</v>
      </c>
      <c r="G497" s="3078" t="s">
        <v>40</v>
      </c>
      <c r="H497" s="3080" t="s">
        <v>193</v>
      </c>
      <c r="I497" s="92" t="s">
        <v>72</v>
      </c>
      <c r="J497" s="132">
        <v>0</v>
      </c>
      <c r="K497" s="133">
        <v>0</v>
      </c>
      <c r="L497" s="280">
        <v>0</v>
      </c>
      <c r="M497" s="361">
        <v>0</v>
      </c>
      <c r="N497" s="172">
        <v>1500</v>
      </c>
      <c r="O497" s="173">
        <v>2000</v>
      </c>
      <c r="P497" s="465"/>
      <c r="Q497" s="2668"/>
      <c r="R497" s="2668"/>
      <c r="S497" s="2671"/>
      <c r="T497" s="30"/>
      <c r="U497" s="30"/>
      <c r="V497" s="330"/>
      <c r="W497" s="30"/>
      <c r="X497" s="30"/>
      <c r="Y497" s="30"/>
      <c r="Z497" s="1591"/>
      <c r="AA497" s="1591"/>
      <c r="AB497" s="1591"/>
      <c r="AC497" s="1591"/>
      <c r="AD497" s="1591"/>
    </row>
    <row r="498" spans="1:30">
      <c r="A498" s="3262"/>
      <c r="B498" s="3244"/>
      <c r="C498" s="3249"/>
      <c r="D498" s="3264"/>
      <c r="E498" s="3251"/>
      <c r="F498" s="3256"/>
      <c r="G498" s="3087"/>
      <c r="H498" s="3259"/>
      <c r="I498" s="69" t="s">
        <v>36</v>
      </c>
      <c r="J498" s="166">
        <f>K498+M498</f>
        <v>0</v>
      </c>
      <c r="K498" s="139">
        <v>0</v>
      </c>
      <c r="L498" s="129">
        <v>0</v>
      </c>
      <c r="M498" s="362">
        <v>0</v>
      </c>
      <c r="N498" s="174">
        <v>0</v>
      </c>
      <c r="O498" s="175">
        <v>0</v>
      </c>
      <c r="P498" s="463"/>
      <c r="Q498" s="2669"/>
      <c r="R498" s="2669"/>
      <c r="S498" s="2672"/>
      <c r="T498" s="30"/>
      <c r="U498" s="30"/>
      <c r="V498" s="330"/>
      <c r="W498" s="30"/>
      <c r="X498" s="30"/>
      <c r="Y498" s="30"/>
      <c r="Z498" s="1591"/>
      <c r="AA498" s="1591"/>
      <c r="AB498" s="1591"/>
      <c r="AC498" s="1591"/>
      <c r="AD498" s="1591"/>
    </row>
    <row r="499" spans="1:30">
      <c r="A499" s="3262"/>
      <c r="B499" s="3244"/>
      <c r="C499" s="3249"/>
      <c r="D499" s="3264"/>
      <c r="E499" s="3251"/>
      <c r="F499" s="3256"/>
      <c r="G499" s="3087"/>
      <c r="H499" s="3088"/>
      <c r="I499" s="407" t="s">
        <v>222</v>
      </c>
      <c r="J499" s="2856">
        <f>K499+M499</f>
        <v>585.37</v>
      </c>
      <c r="K499" s="408">
        <v>0</v>
      </c>
      <c r="L499" s="409">
        <v>0</v>
      </c>
      <c r="M499" s="2849">
        <v>585.37</v>
      </c>
      <c r="N499" s="178">
        <v>0</v>
      </c>
      <c r="O499" s="179">
        <v>0</v>
      </c>
      <c r="P499" s="463"/>
      <c r="Q499" s="2669"/>
      <c r="R499" s="2669"/>
      <c r="S499" s="2672"/>
      <c r="T499" s="90"/>
      <c r="U499" s="30"/>
      <c r="V499" s="330"/>
      <c r="W499" s="30"/>
      <c r="X499" s="30"/>
      <c r="Y499" s="30"/>
      <c r="Z499" s="1591"/>
      <c r="AA499" s="1591"/>
      <c r="AB499" s="1591"/>
      <c r="AC499" s="1591"/>
      <c r="AD499" s="1591"/>
    </row>
    <row r="500" spans="1:30" ht="25.15" customHeight="1" thickBot="1">
      <c r="A500" s="3263"/>
      <c r="B500" s="3245"/>
      <c r="C500" s="3252"/>
      <c r="D500" s="3253"/>
      <c r="E500" s="3254"/>
      <c r="F500" s="3257"/>
      <c r="G500" s="3079"/>
      <c r="H500" s="3079"/>
      <c r="I500" s="13" t="s">
        <v>12</v>
      </c>
      <c r="J500" s="47">
        <f>SUM(J497:J499)</f>
        <v>585.37</v>
      </c>
      <c r="K500" s="47">
        <f t="shared" ref="K500:O500" si="167">SUM(K497:K499)</f>
        <v>0</v>
      </c>
      <c r="L500" s="47">
        <f t="shared" si="167"/>
        <v>0</v>
      </c>
      <c r="M500" s="47">
        <f t="shared" si="167"/>
        <v>585.37</v>
      </c>
      <c r="N500" s="47">
        <f t="shared" si="167"/>
        <v>1500</v>
      </c>
      <c r="O500" s="47">
        <f t="shared" si="167"/>
        <v>2000</v>
      </c>
      <c r="P500" s="464"/>
      <c r="Q500" s="122"/>
      <c r="R500" s="122"/>
      <c r="S500" s="229"/>
      <c r="T500" s="90"/>
      <c r="U500" s="30"/>
      <c r="V500" s="330"/>
      <c r="W500" s="30"/>
      <c r="X500" s="30"/>
      <c r="Y500" s="30"/>
      <c r="Z500" s="1591"/>
      <c r="AA500" s="1591"/>
      <c r="AB500" s="1591"/>
      <c r="AC500" s="1591"/>
      <c r="AD500" s="1591"/>
    </row>
    <row r="501" spans="1:30" ht="1.9" hidden="1" customHeight="1" thickBot="1">
      <c r="A501" s="3261"/>
      <c r="B501" s="3243"/>
      <c r="C501" s="2664"/>
      <c r="D501" s="2664"/>
      <c r="E501" s="2664"/>
      <c r="F501" s="3255" t="s">
        <v>146</v>
      </c>
      <c r="G501" s="3078" t="s">
        <v>40</v>
      </c>
      <c r="H501" s="3080" t="s">
        <v>51</v>
      </c>
      <c r="I501" s="92" t="s">
        <v>36</v>
      </c>
      <c r="J501" s="132">
        <f>K501+M501</f>
        <v>0</v>
      </c>
      <c r="K501" s="133"/>
      <c r="L501" s="288"/>
      <c r="M501" s="361">
        <v>0</v>
      </c>
      <c r="N501" s="187">
        <v>0</v>
      </c>
      <c r="O501" s="188">
        <v>0</v>
      </c>
      <c r="P501" s="369"/>
      <c r="Q501" s="2668"/>
      <c r="R501" s="2668"/>
      <c r="S501" s="2671"/>
      <c r="T501" s="30"/>
      <c r="U501" s="30"/>
      <c r="V501" s="330"/>
      <c r="W501" s="30"/>
      <c r="X501" s="30"/>
      <c r="Y501" s="30"/>
      <c r="Z501" s="1591"/>
      <c r="AA501" s="1591"/>
      <c r="AB501" s="1591"/>
      <c r="AC501" s="1591"/>
      <c r="AD501" s="1591"/>
    </row>
    <row r="502" spans="1:30" ht="13.9" hidden="1" customHeight="1" thickBot="1">
      <c r="A502" s="3262"/>
      <c r="B502" s="3244"/>
      <c r="C502" s="2640"/>
      <c r="D502" s="2640"/>
      <c r="E502" s="2640"/>
      <c r="F502" s="3256"/>
      <c r="G502" s="3087"/>
      <c r="H502" s="3259"/>
      <c r="I502" s="69" t="s">
        <v>72</v>
      </c>
      <c r="J502" s="138">
        <f>K502+M502</f>
        <v>0</v>
      </c>
      <c r="K502" s="139"/>
      <c r="L502" s="291"/>
      <c r="M502" s="362">
        <v>0</v>
      </c>
      <c r="N502" s="189">
        <v>0</v>
      </c>
      <c r="O502" s="190">
        <v>0</v>
      </c>
      <c r="P502" s="2656"/>
      <c r="Q502" s="2669"/>
      <c r="R502" s="2669"/>
      <c r="S502" s="2672"/>
      <c r="T502" s="30"/>
      <c r="U502" s="30"/>
      <c r="V502" s="330"/>
      <c r="W502" s="30"/>
      <c r="X502" s="30"/>
      <c r="Y502" s="30"/>
      <c r="Z502" s="1591"/>
      <c r="AA502" s="1591"/>
      <c r="AB502" s="1591"/>
      <c r="AC502" s="1591"/>
      <c r="AD502" s="1591"/>
    </row>
    <row r="503" spans="1:30" ht="13.9" hidden="1" customHeight="1" thickBot="1">
      <c r="A503" s="3262"/>
      <c r="B503" s="3244"/>
      <c r="C503" s="2640"/>
      <c r="D503" s="2640"/>
      <c r="E503" s="2640"/>
      <c r="F503" s="3256"/>
      <c r="G503" s="3258"/>
      <c r="H503" s="3260"/>
      <c r="I503" s="27" t="s">
        <v>123</v>
      </c>
      <c r="J503" s="138">
        <f>K503+M503</f>
        <v>0</v>
      </c>
      <c r="K503" s="235">
        <v>0</v>
      </c>
      <c r="L503" s="425"/>
      <c r="M503" s="366">
        <v>0</v>
      </c>
      <c r="N503" s="457"/>
      <c r="O503" s="191"/>
      <c r="P503" s="388"/>
      <c r="Q503" s="227"/>
      <c r="R503" s="227"/>
      <c r="S503" s="228"/>
      <c r="T503" s="30"/>
      <c r="U503" s="30"/>
      <c r="V503" s="330"/>
      <c r="W503" s="30"/>
      <c r="X503" s="30"/>
      <c r="Y503" s="30"/>
      <c r="Z503" s="1591"/>
      <c r="AA503" s="1591"/>
      <c r="AB503" s="1591"/>
      <c r="AC503" s="1591"/>
      <c r="AD503" s="1591"/>
    </row>
    <row r="504" spans="1:30" ht="13.9" hidden="1" customHeight="1" thickBot="1">
      <c r="A504" s="3263"/>
      <c r="B504" s="3245"/>
      <c r="C504" s="2665"/>
      <c r="D504" s="2665"/>
      <c r="E504" s="2665"/>
      <c r="F504" s="3257"/>
      <c r="G504" s="3079"/>
      <c r="H504" s="3079"/>
      <c r="I504" s="13" t="s">
        <v>12</v>
      </c>
      <c r="J504" s="47">
        <f>SUM(J501:J503)</f>
        <v>0</v>
      </c>
      <c r="K504" s="47">
        <f t="shared" ref="K504:O504" si="168">SUM(K501:K503)</f>
        <v>0</v>
      </c>
      <c r="L504" s="47">
        <f t="shared" si="168"/>
        <v>0</v>
      </c>
      <c r="M504" s="47">
        <f t="shared" si="168"/>
        <v>0</v>
      </c>
      <c r="N504" s="194">
        <f t="shared" si="168"/>
        <v>0</v>
      </c>
      <c r="O504" s="194">
        <f t="shared" si="168"/>
        <v>0</v>
      </c>
      <c r="P504" s="388"/>
      <c r="Q504" s="122"/>
      <c r="R504" s="122"/>
      <c r="S504" s="229"/>
      <c r="T504" s="30"/>
      <c r="U504" s="30"/>
      <c r="V504" s="330"/>
      <c r="W504" s="30"/>
      <c r="X504" s="30"/>
      <c r="Y504" s="30"/>
      <c r="Z504" s="1591"/>
      <c r="AA504" s="1591"/>
      <c r="AB504" s="1591"/>
      <c r="AC504" s="1591"/>
      <c r="AD504" s="1591"/>
    </row>
    <row r="505" spans="1:30" ht="2.4500000000000002" hidden="1" customHeight="1" thickBot="1">
      <c r="A505" s="3261"/>
      <c r="B505" s="3243"/>
      <c r="C505" s="2664"/>
      <c r="D505" s="2664"/>
      <c r="E505" s="2664"/>
      <c r="F505" s="3255" t="s">
        <v>147</v>
      </c>
      <c r="G505" s="3078" t="s">
        <v>40</v>
      </c>
      <c r="H505" s="3080" t="s">
        <v>51</v>
      </c>
      <c r="I505" s="92" t="s">
        <v>36</v>
      </c>
      <c r="J505" s="132">
        <f>K505+M505</f>
        <v>0</v>
      </c>
      <c r="K505" s="133"/>
      <c r="L505" s="288"/>
      <c r="M505" s="361">
        <v>0</v>
      </c>
      <c r="N505" s="187">
        <v>0</v>
      </c>
      <c r="O505" s="188">
        <v>0</v>
      </c>
      <c r="P505" s="369"/>
      <c r="Q505" s="2668"/>
      <c r="R505" s="2668"/>
      <c r="S505" s="2671"/>
      <c r="T505" s="30"/>
      <c r="U505" s="30"/>
      <c r="V505" s="330"/>
      <c r="W505" s="30"/>
      <c r="X505" s="30"/>
      <c r="Y505" s="30"/>
      <c r="Z505" s="1591"/>
      <c r="AA505" s="1591"/>
      <c r="AB505" s="1591"/>
      <c r="AC505" s="1591"/>
      <c r="AD505" s="1591"/>
    </row>
    <row r="506" spans="1:30" ht="13.9" hidden="1" customHeight="1" thickBot="1">
      <c r="A506" s="3262"/>
      <c r="B506" s="3244"/>
      <c r="C506" s="2640"/>
      <c r="D506" s="2640"/>
      <c r="E506" s="2640"/>
      <c r="F506" s="3256"/>
      <c r="G506" s="3087"/>
      <c r="H506" s="3259"/>
      <c r="I506" s="69" t="s">
        <v>72</v>
      </c>
      <c r="J506" s="138">
        <f>K506+M506</f>
        <v>0</v>
      </c>
      <c r="K506" s="139"/>
      <c r="L506" s="291"/>
      <c r="M506" s="362">
        <v>0</v>
      </c>
      <c r="N506" s="189">
        <v>0</v>
      </c>
      <c r="O506" s="190">
        <v>0</v>
      </c>
      <c r="P506" s="2656"/>
      <c r="Q506" s="2669"/>
      <c r="R506" s="2669"/>
      <c r="S506" s="2672"/>
      <c r="T506" s="30"/>
      <c r="U506" s="30"/>
      <c r="V506" s="330"/>
      <c r="W506" s="30"/>
      <c r="X506" s="30"/>
      <c r="Y506" s="30"/>
      <c r="Z506" s="1591"/>
      <c r="AA506" s="1591"/>
      <c r="AB506" s="1591"/>
      <c r="AC506" s="1591"/>
      <c r="AD506" s="1591"/>
    </row>
    <row r="507" spans="1:30" ht="13.9" hidden="1" customHeight="1" thickBot="1">
      <c r="A507" s="3262"/>
      <c r="B507" s="3244"/>
      <c r="C507" s="2640"/>
      <c r="D507" s="2640"/>
      <c r="E507" s="2640"/>
      <c r="F507" s="3256"/>
      <c r="G507" s="3258"/>
      <c r="H507" s="3260"/>
      <c r="I507" s="27" t="s">
        <v>123</v>
      </c>
      <c r="J507" s="138">
        <f>K507+M507</f>
        <v>0</v>
      </c>
      <c r="K507" s="424"/>
      <c r="L507" s="425"/>
      <c r="M507" s="366">
        <v>0</v>
      </c>
      <c r="N507" s="457"/>
      <c r="O507" s="191"/>
      <c r="P507" s="388"/>
      <c r="Q507" s="227"/>
      <c r="R507" s="227"/>
      <c r="S507" s="228"/>
      <c r="T507" s="30"/>
      <c r="U507" s="30"/>
      <c r="V507" s="330"/>
      <c r="W507" s="30"/>
      <c r="X507" s="30"/>
      <c r="Y507" s="30"/>
      <c r="Z507" s="1591"/>
      <c r="AA507" s="1591"/>
      <c r="AB507" s="1591"/>
      <c r="AC507" s="1591"/>
      <c r="AD507" s="1591"/>
    </row>
    <row r="508" spans="1:30" ht="13.9" hidden="1" customHeight="1" thickBot="1">
      <c r="A508" s="3263"/>
      <c r="B508" s="3245"/>
      <c r="C508" s="2665"/>
      <c r="D508" s="2665"/>
      <c r="E508" s="2665"/>
      <c r="F508" s="3257"/>
      <c r="G508" s="3079"/>
      <c r="H508" s="3079"/>
      <c r="I508" s="13" t="s">
        <v>12</v>
      </c>
      <c r="J508" s="47">
        <f>SUM(J505:J507)</f>
        <v>0</v>
      </c>
      <c r="K508" s="47">
        <f t="shared" ref="K508:O508" si="169">SUM(K505:K507)</f>
        <v>0</v>
      </c>
      <c r="L508" s="47">
        <f t="shared" si="169"/>
        <v>0</v>
      </c>
      <c r="M508" s="47">
        <f t="shared" si="169"/>
        <v>0</v>
      </c>
      <c r="N508" s="194">
        <f t="shared" si="169"/>
        <v>0</v>
      </c>
      <c r="O508" s="194">
        <f t="shared" si="169"/>
        <v>0</v>
      </c>
      <c r="P508" s="466"/>
      <c r="Q508" s="122"/>
      <c r="R508" s="122"/>
      <c r="S508" s="229"/>
      <c r="T508" s="30"/>
      <c r="U508" s="30"/>
      <c r="V508" s="330"/>
      <c r="W508" s="30"/>
      <c r="X508" s="30"/>
      <c r="Y508" s="30"/>
      <c r="Z508" s="1591"/>
      <c r="AA508" s="1591"/>
      <c r="AB508" s="1591"/>
      <c r="AC508" s="1591"/>
      <c r="AD508" s="1591"/>
    </row>
    <row r="509" spans="1:30" ht="2.4500000000000002" hidden="1" customHeight="1" thickBot="1">
      <c r="A509" s="2647"/>
      <c r="B509" s="2642"/>
      <c r="C509" s="2637"/>
      <c r="D509" s="2637"/>
      <c r="E509" s="2637"/>
      <c r="F509" s="3255" t="s">
        <v>148</v>
      </c>
      <c r="G509" s="3078" t="s">
        <v>40</v>
      </c>
      <c r="H509" s="3080" t="s">
        <v>51</v>
      </c>
      <c r="I509" s="92" t="s">
        <v>36</v>
      </c>
      <c r="J509" s="132">
        <f>K509+M509</f>
        <v>0</v>
      </c>
      <c r="K509" s="133"/>
      <c r="L509" s="288"/>
      <c r="M509" s="361">
        <v>0</v>
      </c>
      <c r="N509" s="187">
        <v>0</v>
      </c>
      <c r="O509" s="188">
        <v>0</v>
      </c>
      <c r="P509" s="369"/>
      <c r="Q509" s="2668"/>
      <c r="R509" s="2668"/>
      <c r="S509" s="2671"/>
      <c r="T509" s="30"/>
      <c r="U509" s="30"/>
      <c r="V509" s="330"/>
      <c r="W509" s="30"/>
      <c r="X509" s="30"/>
      <c r="Y509" s="30"/>
      <c r="Z509" s="1591"/>
      <c r="AA509" s="1591"/>
      <c r="AB509" s="1591"/>
      <c r="AC509" s="1591"/>
      <c r="AD509" s="1591"/>
    </row>
    <row r="510" spans="1:30" ht="13.9" hidden="1" customHeight="1" thickBot="1">
      <c r="A510" s="2635"/>
      <c r="B510" s="2636"/>
      <c r="C510" s="2640"/>
      <c r="D510" s="2640"/>
      <c r="E510" s="2640"/>
      <c r="F510" s="3256"/>
      <c r="G510" s="3087"/>
      <c r="H510" s="3259"/>
      <c r="I510" s="69" t="s">
        <v>72</v>
      </c>
      <c r="J510" s="138">
        <f>K510+M510</f>
        <v>0</v>
      </c>
      <c r="K510" s="139"/>
      <c r="L510" s="291"/>
      <c r="M510" s="362">
        <v>0</v>
      </c>
      <c r="N510" s="189">
        <v>0</v>
      </c>
      <c r="O510" s="190">
        <v>0</v>
      </c>
      <c r="P510" s="2656"/>
      <c r="Q510" s="2669"/>
      <c r="R510" s="2669"/>
      <c r="S510" s="2672"/>
      <c r="T510" s="30"/>
      <c r="U510" s="30"/>
      <c r="V510" s="330"/>
      <c r="W510" s="30"/>
      <c r="X510" s="30"/>
      <c r="Y510" s="30"/>
      <c r="Z510" s="1591"/>
      <c r="AA510" s="1591"/>
      <c r="AB510" s="1591"/>
      <c r="AC510" s="1591"/>
      <c r="AD510" s="1591"/>
    </row>
    <row r="511" spans="1:30" ht="13.9" hidden="1" customHeight="1" thickBot="1">
      <c r="A511" s="2635"/>
      <c r="B511" s="2636"/>
      <c r="C511" s="2640"/>
      <c r="D511" s="2640"/>
      <c r="E511" s="2640"/>
      <c r="F511" s="3256"/>
      <c r="G511" s="3258"/>
      <c r="H511" s="3260"/>
      <c r="I511" s="27" t="s">
        <v>123</v>
      </c>
      <c r="J511" s="138">
        <f>K511+M511</f>
        <v>0</v>
      </c>
      <c r="K511" s="424"/>
      <c r="L511" s="425"/>
      <c r="M511" s="366">
        <v>0</v>
      </c>
      <c r="N511" s="457"/>
      <c r="O511" s="191"/>
      <c r="P511" s="388"/>
      <c r="Q511" s="227"/>
      <c r="R511" s="227"/>
      <c r="S511" s="228"/>
      <c r="T511" s="30"/>
      <c r="U511" s="30"/>
      <c r="V511" s="330"/>
      <c r="W511" s="30"/>
      <c r="X511" s="30"/>
      <c r="Y511" s="30"/>
      <c r="Z511" s="1591"/>
      <c r="AA511" s="1591"/>
      <c r="AB511" s="1591"/>
      <c r="AC511" s="1591"/>
      <c r="AD511" s="1591"/>
    </row>
    <row r="512" spans="1:30" ht="13.9" hidden="1" customHeight="1" thickBot="1">
      <c r="A512" s="2635"/>
      <c r="B512" s="2636"/>
      <c r="C512" s="2640"/>
      <c r="D512" s="2640"/>
      <c r="E512" s="2640"/>
      <c r="F512" s="3257"/>
      <c r="G512" s="3079"/>
      <c r="H512" s="3079"/>
      <c r="I512" s="13" t="s">
        <v>12</v>
      </c>
      <c r="J512" s="47">
        <f>SUM(J509:J511)</f>
        <v>0</v>
      </c>
      <c r="K512" s="47">
        <f t="shared" ref="K512:O512" si="170">SUM(K509:K511)</f>
        <v>0</v>
      </c>
      <c r="L512" s="47">
        <f t="shared" si="170"/>
        <v>0</v>
      </c>
      <c r="M512" s="47">
        <f t="shared" si="170"/>
        <v>0</v>
      </c>
      <c r="N512" s="194">
        <f t="shared" si="170"/>
        <v>0</v>
      </c>
      <c r="O512" s="194">
        <f t="shared" si="170"/>
        <v>0</v>
      </c>
      <c r="P512" s="388"/>
      <c r="Q512" s="122"/>
      <c r="R512" s="122"/>
      <c r="S512" s="229"/>
      <c r="T512" s="30"/>
      <c r="U512" s="30"/>
      <c r="V512" s="330"/>
      <c r="W512" s="30"/>
      <c r="X512" s="30"/>
      <c r="Y512" s="30"/>
      <c r="Z512" s="1591"/>
      <c r="AA512" s="1591"/>
      <c r="AB512" s="1591"/>
      <c r="AC512" s="1591"/>
      <c r="AD512" s="1591"/>
    </row>
    <row r="513" spans="1:30" ht="1.1499999999999999" hidden="1" customHeight="1" thickBot="1">
      <c r="A513" s="3261"/>
      <c r="B513" s="3243"/>
      <c r="C513" s="2664"/>
      <c r="D513" s="2664"/>
      <c r="E513" s="2664"/>
      <c r="F513" s="3255" t="s">
        <v>149</v>
      </c>
      <c r="G513" s="3078" t="s">
        <v>40</v>
      </c>
      <c r="H513" s="3080" t="s">
        <v>51</v>
      </c>
      <c r="I513" s="92" t="s">
        <v>36</v>
      </c>
      <c r="J513" s="132">
        <f>K513+M513</f>
        <v>0</v>
      </c>
      <c r="K513" s="133"/>
      <c r="L513" s="288"/>
      <c r="M513" s="361">
        <v>0</v>
      </c>
      <c r="N513" s="187">
        <v>0</v>
      </c>
      <c r="O513" s="188">
        <v>0</v>
      </c>
      <c r="P513" s="369"/>
      <c r="Q513" s="2668"/>
      <c r="R513" s="2668"/>
      <c r="S513" s="2671"/>
      <c r="T513" s="30"/>
      <c r="U513" s="30"/>
      <c r="V513" s="330"/>
      <c r="W513" s="30"/>
      <c r="X513" s="30"/>
      <c r="Y513" s="30"/>
      <c r="Z513" s="1591"/>
      <c r="AA513" s="1591"/>
      <c r="AB513" s="1591"/>
      <c r="AC513" s="1591"/>
      <c r="AD513" s="1591"/>
    </row>
    <row r="514" spans="1:30" ht="13.9" hidden="1" customHeight="1" thickBot="1">
      <c r="A514" s="3262"/>
      <c r="B514" s="3244"/>
      <c r="C514" s="2640"/>
      <c r="D514" s="2640"/>
      <c r="E514" s="2640"/>
      <c r="F514" s="3256"/>
      <c r="G514" s="3087"/>
      <c r="H514" s="3259"/>
      <c r="I514" s="69" t="s">
        <v>72</v>
      </c>
      <c r="J514" s="138">
        <f>K514+M514</f>
        <v>0</v>
      </c>
      <c r="K514" s="139"/>
      <c r="L514" s="291"/>
      <c r="M514" s="362">
        <v>0</v>
      </c>
      <c r="N514" s="189">
        <v>0</v>
      </c>
      <c r="O514" s="190">
        <v>0</v>
      </c>
      <c r="P514" s="2656"/>
      <c r="Q514" s="2669"/>
      <c r="R514" s="2669"/>
      <c r="S514" s="2672"/>
      <c r="T514" s="30"/>
      <c r="U514" s="30"/>
      <c r="V514" s="330"/>
      <c r="W514" s="30"/>
      <c r="X514" s="30"/>
      <c r="Y514" s="30"/>
      <c r="Z514" s="1591"/>
      <c r="AA514" s="1591"/>
      <c r="AB514" s="1591"/>
      <c r="AC514" s="1591"/>
      <c r="AD514" s="1591"/>
    </row>
    <row r="515" spans="1:30" ht="13.9" hidden="1" customHeight="1" thickBot="1">
      <c r="A515" s="3262"/>
      <c r="B515" s="3244"/>
      <c r="C515" s="2640"/>
      <c r="D515" s="2640"/>
      <c r="E515" s="2640"/>
      <c r="F515" s="3256"/>
      <c r="G515" s="3258"/>
      <c r="H515" s="3260"/>
      <c r="I515" s="27" t="s">
        <v>123</v>
      </c>
      <c r="J515" s="166">
        <f>K515+M515</f>
        <v>0</v>
      </c>
      <c r="K515" s="424"/>
      <c r="L515" s="425"/>
      <c r="M515" s="366">
        <v>0</v>
      </c>
      <c r="N515" s="457"/>
      <c r="O515" s="191"/>
      <c r="P515" s="388"/>
      <c r="Q515" s="227"/>
      <c r="R515" s="227"/>
      <c r="S515" s="228"/>
      <c r="T515" s="30"/>
      <c r="U515" s="30"/>
      <c r="V515" s="330"/>
      <c r="W515" s="30"/>
      <c r="X515" s="30"/>
      <c r="Y515" s="30"/>
      <c r="Z515" s="1591"/>
      <c r="AA515" s="1591"/>
      <c r="AB515" s="1591"/>
      <c r="AC515" s="1591"/>
      <c r="AD515" s="1591"/>
    </row>
    <row r="516" spans="1:30" ht="13.9" hidden="1" customHeight="1" thickBot="1">
      <c r="A516" s="3263"/>
      <c r="B516" s="3245"/>
      <c r="C516" s="2665"/>
      <c r="D516" s="2665"/>
      <c r="E516" s="2665"/>
      <c r="F516" s="3257"/>
      <c r="G516" s="3079"/>
      <c r="H516" s="3079"/>
      <c r="I516" s="13" t="s">
        <v>12</v>
      </c>
      <c r="J516" s="47">
        <f>SUM(J513:J515)</f>
        <v>0</v>
      </c>
      <c r="K516" s="47">
        <f t="shared" ref="K516:O516" si="171">SUM(K513:K515)</f>
        <v>0</v>
      </c>
      <c r="L516" s="47">
        <f t="shared" si="171"/>
        <v>0</v>
      </c>
      <c r="M516" s="47">
        <f t="shared" si="171"/>
        <v>0</v>
      </c>
      <c r="N516" s="194">
        <f t="shared" si="171"/>
        <v>0</v>
      </c>
      <c r="O516" s="194">
        <f t="shared" si="171"/>
        <v>0</v>
      </c>
      <c r="P516" s="466"/>
      <c r="Q516" s="122"/>
      <c r="R516" s="122"/>
      <c r="S516" s="229"/>
      <c r="T516" s="30"/>
      <c r="U516" s="30"/>
      <c r="V516" s="330"/>
      <c r="W516" s="30"/>
      <c r="X516" s="30"/>
      <c r="Y516" s="30"/>
      <c r="Z516" s="1591"/>
      <c r="AA516" s="1591"/>
      <c r="AB516" s="1591"/>
      <c r="AC516" s="1591"/>
      <c r="AD516" s="1591"/>
    </row>
    <row r="517" spans="1:30" ht="1.1499999999999999" hidden="1" customHeight="1" thickBot="1">
      <c r="A517" s="3261"/>
      <c r="B517" s="3243"/>
      <c r="C517" s="2664"/>
      <c r="D517" s="2664"/>
      <c r="E517" s="2664"/>
      <c r="F517" s="3255" t="s">
        <v>160</v>
      </c>
      <c r="G517" s="3078" t="s">
        <v>40</v>
      </c>
      <c r="H517" s="3080" t="s">
        <v>51</v>
      </c>
      <c r="I517" s="92" t="s">
        <v>36</v>
      </c>
      <c r="J517" s="132">
        <f>K517+M517</f>
        <v>0</v>
      </c>
      <c r="K517" s="133"/>
      <c r="L517" s="288"/>
      <c r="M517" s="361">
        <v>0</v>
      </c>
      <c r="N517" s="187">
        <v>0</v>
      </c>
      <c r="O517" s="188">
        <v>0</v>
      </c>
      <c r="P517" s="369"/>
      <c r="Q517" s="2668"/>
      <c r="R517" s="2668"/>
      <c r="S517" s="2671"/>
      <c r="T517" s="30"/>
      <c r="U517" s="30"/>
      <c r="V517" s="330"/>
      <c r="W517" s="30"/>
      <c r="X517" s="30"/>
      <c r="Y517" s="30"/>
      <c r="Z517" s="1591"/>
      <c r="AA517" s="1591"/>
      <c r="AB517" s="1591"/>
      <c r="AC517" s="1591"/>
      <c r="AD517" s="1591"/>
    </row>
    <row r="518" spans="1:30" ht="13.9" hidden="1" customHeight="1" thickBot="1">
      <c r="A518" s="3262"/>
      <c r="B518" s="3244"/>
      <c r="C518" s="2640"/>
      <c r="D518" s="2640"/>
      <c r="E518" s="2640"/>
      <c r="F518" s="3256"/>
      <c r="G518" s="3087"/>
      <c r="H518" s="3259"/>
      <c r="I518" s="69" t="s">
        <v>72</v>
      </c>
      <c r="J518" s="138">
        <f>K518+M518</f>
        <v>0</v>
      </c>
      <c r="K518" s="139"/>
      <c r="L518" s="291"/>
      <c r="M518" s="362">
        <v>0</v>
      </c>
      <c r="N518" s="189">
        <v>0</v>
      </c>
      <c r="O518" s="190">
        <v>0</v>
      </c>
      <c r="P518" s="2656"/>
      <c r="Q518" s="2669"/>
      <c r="R518" s="2669"/>
      <c r="S518" s="2672"/>
      <c r="T518" s="30"/>
      <c r="U518" s="30"/>
      <c r="V518" s="330"/>
      <c r="W518" s="30"/>
      <c r="X518" s="30"/>
      <c r="Y518" s="30"/>
      <c r="Z518" s="1591"/>
      <c r="AA518" s="1591"/>
      <c r="AB518" s="1591"/>
      <c r="AC518" s="1591"/>
      <c r="AD518" s="1591"/>
    </row>
    <row r="519" spans="1:30" ht="13.9" hidden="1" customHeight="1" thickBot="1">
      <c r="A519" s="3262"/>
      <c r="B519" s="3244"/>
      <c r="C519" s="2640"/>
      <c r="D519" s="2640"/>
      <c r="E519" s="2640"/>
      <c r="F519" s="3256"/>
      <c r="G519" s="3258"/>
      <c r="H519" s="3260"/>
      <c r="I519" s="27" t="s">
        <v>123</v>
      </c>
      <c r="J519" s="166">
        <f>K519+M519</f>
        <v>0</v>
      </c>
      <c r="K519" s="424"/>
      <c r="L519" s="425"/>
      <c r="M519" s="366">
        <v>0</v>
      </c>
      <c r="N519" s="457"/>
      <c r="O519" s="191"/>
      <c r="P519" s="388"/>
      <c r="Q519" s="227"/>
      <c r="R519" s="227"/>
      <c r="S519" s="228"/>
      <c r="T519" s="30"/>
      <c r="U519" s="30"/>
      <c r="V519" s="330"/>
      <c r="W519" s="30"/>
      <c r="X519" s="30"/>
      <c r="Y519" s="30"/>
      <c r="Z519" s="1591"/>
      <c r="AA519" s="1591"/>
      <c r="AB519" s="1591"/>
      <c r="AC519" s="1591"/>
      <c r="AD519" s="1591"/>
    </row>
    <row r="520" spans="1:30" ht="13.9" hidden="1" customHeight="1" thickBot="1">
      <c r="A520" s="3263"/>
      <c r="B520" s="3245"/>
      <c r="C520" s="2665"/>
      <c r="D520" s="2665"/>
      <c r="E520" s="2665"/>
      <c r="F520" s="3257"/>
      <c r="G520" s="3079"/>
      <c r="H520" s="3079"/>
      <c r="I520" s="13" t="s">
        <v>12</v>
      </c>
      <c r="J520" s="47">
        <f>SUM(J517:J519)</f>
        <v>0</v>
      </c>
      <c r="K520" s="47">
        <f t="shared" ref="K520:O520" si="172">SUM(K517:K519)</f>
        <v>0</v>
      </c>
      <c r="L520" s="47">
        <f t="shared" si="172"/>
        <v>0</v>
      </c>
      <c r="M520" s="47">
        <f t="shared" si="172"/>
        <v>0</v>
      </c>
      <c r="N520" s="194">
        <f t="shared" si="172"/>
        <v>0</v>
      </c>
      <c r="O520" s="194">
        <f t="shared" si="172"/>
        <v>0</v>
      </c>
      <c r="P520" s="466"/>
      <c r="Q520" s="122"/>
      <c r="R520" s="122"/>
      <c r="S520" s="229"/>
      <c r="T520" s="30"/>
      <c r="U520" s="30"/>
      <c r="V520" s="330"/>
      <c r="W520" s="30"/>
      <c r="X520" s="30"/>
      <c r="Y520" s="30"/>
      <c r="Z520" s="1591"/>
      <c r="AA520" s="1591"/>
      <c r="AB520" s="1591"/>
      <c r="AC520" s="1591"/>
      <c r="AD520" s="1591"/>
    </row>
    <row r="521" spans="1:30" ht="13.15" customHeight="1">
      <c r="A521" s="3261"/>
      <c r="B521" s="3243"/>
      <c r="C521" s="3246"/>
      <c r="D521" s="3247"/>
      <c r="E521" s="3248"/>
      <c r="F521" s="3255" t="s">
        <v>171</v>
      </c>
      <c r="G521" s="3078" t="s">
        <v>40</v>
      </c>
      <c r="H521" s="3080" t="s">
        <v>62</v>
      </c>
      <c r="I521" s="92" t="s">
        <v>72</v>
      </c>
      <c r="J521" s="132">
        <f>K521+M521</f>
        <v>0</v>
      </c>
      <c r="K521" s="133">
        <v>0</v>
      </c>
      <c r="L521" s="280">
        <v>0</v>
      </c>
      <c r="M521" s="361">
        <v>0</v>
      </c>
      <c r="N521" s="172">
        <v>0</v>
      </c>
      <c r="O521" s="173">
        <v>0</v>
      </c>
      <c r="P521" s="369"/>
      <c r="Q521" s="2668"/>
      <c r="R521" s="2668"/>
      <c r="S521" s="2671"/>
      <c r="T521" s="30"/>
      <c r="U521" s="30"/>
      <c r="V521" s="330"/>
      <c r="W521" s="30"/>
      <c r="X521" s="30"/>
      <c r="Y521" s="30"/>
      <c r="Z521" s="1591"/>
      <c r="AA521" s="1591"/>
      <c r="AB521" s="1591"/>
      <c r="AC521" s="1591"/>
      <c r="AD521" s="1591"/>
    </row>
    <row r="522" spans="1:30" ht="9" customHeight="1">
      <c r="A522" s="3262"/>
      <c r="B522" s="3244"/>
      <c r="C522" s="3249"/>
      <c r="D522" s="3264"/>
      <c r="E522" s="3251"/>
      <c r="F522" s="3256"/>
      <c r="G522" s="3087"/>
      <c r="H522" s="3259"/>
      <c r="I522" s="69" t="s">
        <v>63</v>
      </c>
      <c r="J522" s="138">
        <f>K522+M522</f>
        <v>0</v>
      </c>
      <c r="K522" s="139">
        <v>0</v>
      </c>
      <c r="L522" s="129">
        <v>0</v>
      </c>
      <c r="M522" s="362">
        <v>0</v>
      </c>
      <c r="N522" s="174">
        <v>0</v>
      </c>
      <c r="O522" s="175">
        <v>0</v>
      </c>
      <c r="P522" s="2656"/>
      <c r="Q522" s="2669"/>
      <c r="R522" s="2669"/>
      <c r="S522" s="2672"/>
      <c r="T522" s="30"/>
      <c r="U522" s="30"/>
      <c r="V522" s="330"/>
      <c r="W522" s="30"/>
      <c r="X522" s="30"/>
      <c r="Y522" s="30"/>
      <c r="Z522" s="1591"/>
      <c r="AA522" s="1591"/>
      <c r="AB522" s="1591"/>
      <c r="AC522" s="1591"/>
      <c r="AD522" s="1591"/>
    </row>
    <row r="523" spans="1:30">
      <c r="A523" s="3262"/>
      <c r="B523" s="3244"/>
      <c r="C523" s="3249"/>
      <c r="D523" s="3264"/>
      <c r="E523" s="3251"/>
      <c r="F523" s="3256"/>
      <c r="G523" s="3258"/>
      <c r="H523" s="3260"/>
      <c r="I523" s="69" t="s">
        <v>36</v>
      </c>
      <c r="J523" s="138">
        <f t="shared" ref="J523:J525" si="173">K523+M523</f>
        <v>0</v>
      </c>
      <c r="K523" s="139">
        <v>0</v>
      </c>
      <c r="L523" s="129">
        <v>0</v>
      </c>
      <c r="M523" s="362">
        <v>0</v>
      </c>
      <c r="N523" s="174">
        <v>0</v>
      </c>
      <c r="O523" s="175">
        <v>0</v>
      </c>
      <c r="P523" s="388"/>
      <c r="Q523" s="227"/>
      <c r="R523" s="227"/>
      <c r="S523" s="228"/>
      <c r="T523" s="30"/>
      <c r="U523" s="30"/>
      <c r="V523" s="330"/>
      <c r="W523" s="30"/>
      <c r="X523" s="30"/>
      <c r="Y523" s="30"/>
      <c r="Z523" s="1591"/>
      <c r="AA523" s="1591"/>
      <c r="AB523" s="1591"/>
      <c r="AC523" s="1591"/>
      <c r="AD523" s="1591"/>
    </row>
    <row r="524" spans="1:30">
      <c r="A524" s="3262"/>
      <c r="B524" s="3244"/>
      <c r="C524" s="3249"/>
      <c r="D524" s="3264"/>
      <c r="E524" s="3251"/>
      <c r="F524" s="3256"/>
      <c r="G524" s="3258"/>
      <c r="H524" s="3258"/>
      <c r="I524" s="69" t="s">
        <v>222</v>
      </c>
      <c r="J524" s="138">
        <f t="shared" si="173"/>
        <v>0</v>
      </c>
      <c r="K524" s="139">
        <v>0</v>
      </c>
      <c r="L524" s="129">
        <v>0</v>
      </c>
      <c r="M524" s="362">
        <v>0</v>
      </c>
      <c r="N524" s="174">
        <v>0</v>
      </c>
      <c r="O524" s="175">
        <v>0</v>
      </c>
      <c r="P524" s="467"/>
      <c r="Q524" s="227"/>
      <c r="R524" s="227"/>
      <c r="S524" s="228"/>
      <c r="T524" s="90"/>
      <c r="U524" s="30"/>
      <c r="V524" s="330"/>
      <c r="W524" s="30"/>
      <c r="X524" s="30"/>
      <c r="Y524" s="30"/>
      <c r="Z524" s="1591"/>
      <c r="AA524" s="1591"/>
      <c r="AB524" s="1591"/>
      <c r="AC524" s="1591"/>
      <c r="AD524" s="1591"/>
    </row>
    <row r="525" spans="1:30">
      <c r="A525" s="3262"/>
      <c r="B525" s="3244"/>
      <c r="C525" s="3249"/>
      <c r="D525" s="3264"/>
      <c r="E525" s="3251"/>
      <c r="F525" s="3256"/>
      <c r="G525" s="3258"/>
      <c r="H525" s="3258"/>
      <c r="I525" s="27" t="s">
        <v>52</v>
      </c>
      <c r="J525" s="138">
        <f t="shared" si="173"/>
        <v>0</v>
      </c>
      <c r="K525" s="235">
        <v>0</v>
      </c>
      <c r="L525" s="292">
        <v>0</v>
      </c>
      <c r="M525" s="366">
        <v>0</v>
      </c>
      <c r="N525" s="367">
        <v>0</v>
      </c>
      <c r="O525" s="176">
        <v>0</v>
      </c>
      <c r="P525" s="467"/>
      <c r="Q525" s="227"/>
      <c r="R525" s="227"/>
      <c r="S525" s="228"/>
      <c r="T525" s="30"/>
      <c r="U525" s="30"/>
      <c r="V525" s="330"/>
      <c r="W525" s="30"/>
      <c r="X525" s="30"/>
      <c r="Y525" s="30"/>
      <c r="Z525" s="1591"/>
      <c r="AA525" s="1591"/>
      <c r="AB525" s="1591"/>
      <c r="AC525" s="1591"/>
      <c r="AD525" s="1591"/>
    </row>
    <row r="526" spans="1:30" ht="13.5" thickBot="1">
      <c r="A526" s="3263"/>
      <c r="B526" s="3245"/>
      <c r="C526" s="3252"/>
      <c r="D526" s="3253"/>
      <c r="E526" s="3254"/>
      <c r="F526" s="3257"/>
      <c r="G526" s="3079"/>
      <c r="H526" s="3079"/>
      <c r="I526" s="13" t="s">
        <v>12</v>
      </c>
      <c r="J526" s="47">
        <f>SUM(J521:J525)</f>
        <v>0</v>
      </c>
      <c r="K526" s="47">
        <f t="shared" ref="K526:O526" si="174">SUM(K521:K525)</f>
        <v>0</v>
      </c>
      <c r="L526" s="47">
        <f t="shared" si="174"/>
        <v>0</v>
      </c>
      <c r="M526" s="47">
        <f t="shared" si="174"/>
        <v>0</v>
      </c>
      <c r="N526" s="47">
        <f t="shared" si="174"/>
        <v>0</v>
      </c>
      <c r="O526" s="47">
        <f t="shared" si="174"/>
        <v>0</v>
      </c>
      <c r="P526" s="466"/>
      <c r="Q526" s="122"/>
      <c r="R526" s="122"/>
      <c r="S526" s="229"/>
      <c r="T526" s="30"/>
      <c r="U526" s="30"/>
      <c r="V526" s="330"/>
      <c r="W526" s="30"/>
      <c r="X526" s="30"/>
      <c r="Y526" s="30"/>
      <c r="Z526" s="1591"/>
      <c r="AA526" s="1591"/>
      <c r="AB526" s="1591"/>
      <c r="AC526" s="1591"/>
      <c r="AD526" s="1591"/>
    </row>
    <row r="527" spans="1:30" ht="26.45" customHeight="1">
      <c r="A527" s="3261"/>
      <c r="B527" s="3243"/>
      <c r="C527" s="3246"/>
      <c r="D527" s="3247"/>
      <c r="E527" s="3248"/>
      <c r="F527" s="3255" t="s">
        <v>384</v>
      </c>
      <c r="G527" s="3078" t="s">
        <v>40</v>
      </c>
      <c r="H527" s="3080" t="s">
        <v>226</v>
      </c>
      <c r="I527" s="92" t="s">
        <v>72</v>
      </c>
      <c r="J527" s="132">
        <f>K527+M527</f>
        <v>0</v>
      </c>
      <c r="K527" s="133">
        <v>0</v>
      </c>
      <c r="L527" s="280">
        <v>0</v>
      </c>
      <c r="M527" s="361">
        <v>0</v>
      </c>
      <c r="N527" s="172">
        <v>0</v>
      </c>
      <c r="O527" s="173">
        <v>0</v>
      </c>
      <c r="P527" s="2655" t="s">
        <v>74</v>
      </c>
      <c r="Q527" s="2668" t="s">
        <v>41</v>
      </c>
      <c r="R527" s="2668"/>
      <c r="S527" s="2671"/>
      <c r="T527" s="30"/>
      <c r="U527" s="30"/>
      <c r="V527" s="330"/>
      <c r="W527" s="30"/>
      <c r="X527" s="30"/>
      <c r="Y527" s="30"/>
      <c r="Z527" s="1591"/>
      <c r="AA527" s="1591"/>
      <c r="AB527" s="1591"/>
      <c r="AC527" s="1591"/>
      <c r="AD527" s="1591"/>
    </row>
    <row r="528" spans="1:30">
      <c r="A528" s="3262"/>
      <c r="B528" s="3244"/>
      <c r="C528" s="3249"/>
      <c r="D528" s="3264"/>
      <c r="E528" s="3251"/>
      <c r="F528" s="3256"/>
      <c r="G528" s="3087"/>
      <c r="H528" s="3259"/>
      <c r="I528" s="69" t="s">
        <v>63</v>
      </c>
      <c r="J528" s="138">
        <f>K528+M528</f>
        <v>0</v>
      </c>
      <c r="K528" s="139">
        <v>0</v>
      </c>
      <c r="L528" s="129">
        <v>0</v>
      </c>
      <c r="M528" s="362">
        <v>0</v>
      </c>
      <c r="N528" s="174">
        <v>0</v>
      </c>
      <c r="O528" s="175">
        <v>0</v>
      </c>
      <c r="P528" s="2656" t="s">
        <v>75</v>
      </c>
      <c r="Q528" s="2669"/>
      <c r="R528" s="2669"/>
      <c r="S528" s="2672" t="s">
        <v>41</v>
      </c>
      <c r="T528" s="30"/>
      <c r="U528" s="30"/>
      <c r="V528" s="330"/>
      <c r="W528" s="30"/>
      <c r="X528" s="30"/>
      <c r="Y528" s="30"/>
      <c r="Z528" s="1591"/>
      <c r="AA528" s="1591"/>
      <c r="AB528" s="1591"/>
      <c r="AC528" s="1591"/>
      <c r="AD528" s="1591"/>
    </row>
    <row r="529" spans="1:30">
      <c r="A529" s="3262"/>
      <c r="B529" s="3244"/>
      <c r="C529" s="3249"/>
      <c r="D529" s="3264"/>
      <c r="E529" s="3251"/>
      <c r="F529" s="3256"/>
      <c r="G529" s="3258"/>
      <c r="H529" s="3260"/>
      <c r="I529" s="69" t="s">
        <v>36</v>
      </c>
      <c r="J529" s="138">
        <f t="shared" ref="J529:J531" si="175">K529+M529</f>
        <v>0</v>
      </c>
      <c r="K529" s="139">
        <v>0</v>
      </c>
      <c r="L529" s="129">
        <v>0</v>
      </c>
      <c r="M529" s="362">
        <v>0</v>
      </c>
      <c r="N529" s="174">
        <v>0</v>
      </c>
      <c r="O529" s="175">
        <v>0</v>
      </c>
      <c r="P529" s="388"/>
      <c r="Q529" s="227"/>
      <c r="R529" s="227"/>
      <c r="S529" s="228"/>
      <c r="T529" s="30"/>
      <c r="U529" s="30"/>
      <c r="V529" s="330"/>
      <c r="W529" s="30"/>
      <c r="X529" s="30"/>
      <c r="Y529" s="30"/>
      <c r="Z529" s="1591"/>
      <c r="AA529" s="1591"/>
      <c r="AB529" s="1591"/>
      <c r="AC529" s="1591"/>
      <c r="AD529" s="1591"/>
    </row>
    <row r="530" spans="1:30">
      <c r="A530" s="3262"/>
      <c r="B530" s="3244"/>
      <c r="C530" s="3249"/>
      <c r="D530" s="3264"/>
      <c r="E530" s="3251"/>
      <c r="F530" s="3256"/>
      <c r="G530" s="3258"/>
      <c r="H530" s="3258"/>
      <c r="I530" s="69" t="s">
        <v>222</v>
      </c>
      <c r="J530" s="138">
        <f t="shared" si="175"/>
        <v>53</v>
      </c>
      <c r="K530" s="139">
        <v>3</v>
      </c>
      <c r="L530" s="129">
        <v>0</v>
      </c>
      <c r="M530" s="362">
        <v>50</v>
      </c>
      <c r="N530" s="174">
        <v>0</v>
      </c>
      <c r="O530" s="175">
        <v>0</v>
      </c>
      <c r="P530" s="467"/>
      <c r="Q530" s="227"/>
      <c r="R530" s="227"/>
      <c r="S530" s="228"/>
      <c r="T530" s="30"/>
      <c r="U530" s="30"/>
      <c r="V530" s="330"/>
      <c r="W530" s="30"/>
      <c r="X530" s="30"/>
      <c r="Y530" s="30"/>
      <c r="Z530" s="1591"/>
      <c r="AA530" s="1591"/>
      <c r="AB530" s="1591"/>
      <c r="AC530" s="1591"/>
      <c r="AD530" s="1591"/>
    </row>
    <row r="531" spans="1:30">
      <c r="A531" s="3262"/>
      <c r="B531" s="3244"/>
      <c r="C531" s="3249"/>
      <c r="D531" s="3264"/>
      <c r="E531" s="3251"/>
      <c r="F531" s="3256"/>
      <c r="G531" s="3258"/>
      <c r="H531" s="3258"/>
      <c r="I531" s="27" t="s">
        <v>52</v>
      </c>
      <c r="J531" s="481">
        <f t="shared" si="175"/>
        <v>0</v>
      </c>
      <c r="K531" s="235">
        <v>0</v>
      </c>
      <c r="L531" s="292">
        <v>0</v>
      </c>
      <c r="M531" s="2857">
        <v>0</v>
      </c>
      <c r="N531" s="2858">
        <v>2850</v>
      </c>
      <c r="O531" s="176">
        <v>4000</v>
      </c>
      <c r="P531" s="467"/>
      <c r="Q531" s="227"/>
      <c r="R531" s="227"/>
      <c r="S531" s="228"/>
      <c r="T531" s="30"/>
      <c r="U531" s="30"/>
      <c r="V531" s="330"/>
      <c r="W531" s="30"/>
      <c r="X531" s="30"/>
      <c r="Y531" s="30"/>
      <c r="Z531" s="1591"/>
      <c r="AA531" s="1591"/>
      <c r="AB531" s="1591"/>
      <c r="AC531" s="1591"/>
      <c r="AD531" s="1591"/>
    </row>
    <row r="532" spans="1:30" ht="13.5" thickBot="1">
      <c r="A532" s="3263"/>
      <c r="B532" s="3245"/>
      <c r="C532" s="3252"/>
      <c r="D532" s="3253"/>
      <c r="E532" s="3254"/>
      <c r="F532" s="3257"/>
      <c r="G532" s="3079"/>
      <c r="H532" s="3079"/>
      <c r="I532" s="13" t="s">
        <v>12</v>
      </c>
      <c r="J532" s="47">
        <f>SUM(J527:J531)</f>
        <v>53</v>
      </c>
      <c r="K532" s="47">
        <f t="shared" ref="K532:O532" si="176">SUM(K527:K531)</f>
        <v>3</v>
      </c>
      <c r="L532" s="47">
        <f t="shared" si="176"/>
        <v>0</v>
      </c>
      <c r="M532" s="47">
        <f t="shared" si="176"/>
        <v>50</v>
      </c>
      <c r="N532" s="47">
        <f t="shared" si="176"/>
        <v>2850</v>
      </c>
      <c r="O532" s="47">
        <f t="shared" si="176"/>
        <v>4000</v>
      </c>
      <c r="P532" s="466"/>
      <c r="Q532" s="122"/>
      <c r="R532" s="122"/>
      <c r="S532" s="229"/>
      <c r="T532" s="30"/>
      <c r="U532" s="30"/>
      <c r="V532" s="330"/>
      <c r="W532" s="30"/>
      <c r="X532" s="30"/>
      <c r="Y532" s="30"/>
      <c r="Z532" s="1591"/>
      <c r="AA532" s="1591"/>
      <c r="AB532" s="1591"/>
      <c r="AC532" s="1591"/>
      <c r="AD532" s="1591"/>
    </row>
    <row r="533" spans="1:30" ht="26.45" customHeight="1">
      <c r="A533" s="3240"/>
      <c r="B533" s="3243"/>
      <c r="C533" s="3246"/>
      <c r="D533" s="3247"/>
      <c r="E533" s="3248"/>
      <c r="F533" s="3255" t="s">
        <v>227</v>
      </c>
      <c r="G533" s="3078" t="s">
        <v>40</v>
      </c>
      <c r="H533" s="3080" t="s">
        <v>388</v>
      </c>
      <c r="I533" s="92" t="s">
        <v>72</v>
      </c>
      <c r="J533" s="132">
        <f>K533+M533</f>
        <v>0</v>
      </c>
      <c r="K533" s="133">
        <v>0</v>
      </c>
      <c r="L533" s="280">
        <v>0</v>
      </c>
      <c r="M533" s="361">
        <v>0</v>
      </c>
      <c r="N533" s="172">
        <v>0</v>
      </c>
      <c r="O533" s="173">
        <v>0</v>
      </c>
      <c r="P533" s="2780" t="s">
        <v>74</v>
      </c>
      <c r="Q533" s="2785" t="s">
        <v>41</v>
      </c>
      <c r="R533" s="2785"/>
      <c r="S533" s="2781"/>
      <c r="T533" s="30"/>
      <c r="U533" s="30"/>
      <c r="V533" s="330"/>
      <c r="W533" s="30"/>
      <c r="X533" s="30"/>
      <c r="Y533" s="30"/>
      <c r="Z533" s="1591"/>
      <c r="AA533" s="1591"/>
      <c r="AB533" s="1591"/>
      <c r="AC533" s="1591"/>
      <c r="AD533" s="1591"/>
    </row>
    <row r="534" spans="1:30">
      <c r="A534" s="3241"/>
      <c r="B534" s="3244"/>
      <c r="C534" s="3249"/>
      <c r="D534" s="3250"/>
      <c r="E534" s="3251"/>
      <c r="F534" s="3256"/>
      <c r="G534" s="3087"/>
      <c r="H534" s="3259"/>
      <c r="I534" s="69" t="s">
        <v>63</v>
      </c>
      <c r="J534" s="138">
        <f>K534+M534</f>
        <v>503.79999999999995</v>
      </c>
      <c r="K534" s="139">
        <v>189.9</v>
      </c>
      <c r="L534" s="129">
        <v>0</v>
      </c>
      <c r="M534" s="362">
        <v>313.89999999999998</v>
      </c>
      <c r="N534" s="174">
        <v>0</v>
      </c>
      <c r="O534" s="175">
        <v>0</v>
      </c>
      <c r="P534" s="2779" t="s">
        <v>75</v>
      </c>
      <c r="Q534" s="2786" t="s">
        <v>41</v>
      </c>
      <c r="R534" s="2786"/>
      <c r="S534" s="2782"/>
      <c r="T534" s="30"/>
      <c r="U534" s="30"/>
      <c r="V534" s="330"/>
      <c r="W534" s="30"/>
      <c r="X534" s="30"/>
      <c r="Y534" s="30"/>
      <c r="Z534" s="1591"/>
      <c r="AA534" s="1591"/>
      <c r="AB534" s="1591"/>
      <c r="AC534" s="1591"/>
      <c r="AD534" s="1591"/>
    </row>
    <row r="535" spans="1:30">
      <c r="A535" s="3241"/>
      <c r="B535" s="3244"/>
      <c r="C535" s="3249"/>
      <c r="D535" s="3250"/>
      <c r="E535" s="3251"/>
      <c r="F535" s="3256"/>
      <c r="G535" s="3258"/>
      <c r="H535" s="3260"/>
      <c r="I535" s="69" t="s">
        <v>36</v>
      </c>
      <c r="J535" s="138">
        <f t="shared" ref="J535:J537" si="177">K535+M535</f>
        <v>0</v>
      </c>
      <c r="K535" s="139">
        <v>0</v>
      </c>
      <c r="L535" s="129">
        <v>0</v>
      </c>
      <c r="M535" s="362">
        <v>0</v>
      </c>
      <c r="N535" s="174">
        <v>0</v>
      </c>
      <c r="O535" s="175">
        <v>0</v>
      </c>
      <c r="P535" s="388"/>
      <c r="Q535" s="227"/>
      <c r="R535" s="227"/>
      <c r="S535" s="228"/>
      <c r="T535" s="30"/>
      <c r="U535" s="30"/>
      <c r="V535" s="330"/>
      <c r="W535" s="30"/>
      <c r="X535" s="30"/>
      <c r="Y535" s="30"/>
      <c r="Z535" s="1591"/>
      <c r="AA535" s="1591"/>
      <c r="AB535" s="1591"/>
      <c r="AC535" s="1591"/>
      <c r="AD535" s="1591"/>
    </row>
    <row r="536" spans="1:30">
      <c r="A536" s="3241"/>
      <c r="B536" s="3244"/>
      <c r="C536" s="3249"/>
      <c r="D536" s="3250"/>
      <c r="E536" s="3251"/>
      <c r="F536" s="3256"/>
      <c r="G536" s="3258"/>
      <c r="H536" s="3258"/>
      <c r="I536" s="69" t="s">
        <v>222</v>
      </c>
      <c r="J536" s="138">
        <f t="shared" si="177"/>
        <v>14.4</v>
      </c>
      <c r="K536" s="139">
        <v>7.9</v>
      </c>
      <c r="L536" s="129">
        <v>0</v>
      </c>
      <c r="M536" s="362">
        <v>6.5</v>
      </c>
      <c r="N536" s="174">
        <v>0</v>
      </c>
      <c r="O536" s="175">
        <v>0</v>
      </c>
      <c r="P536" s="467"/>
      <c r="Q536" s="227"/>
      <c r="R536" s="227"/>
      <c r="S536" s="228"/>
      <c r="T536" s="30"/>
      <c r="U536" s="30"/>
      <c r="V536" s="330"/>
      <c r="W536" s="30"/>
      <c r="X536" s="30"/>
      <c r="Y536" s="30"/>
      <c r="Z536" s="1591"/>
      <c r="AA536" s="1591"/>
      <c r="AB536" s="1591"/>
      <c r="AC536" s="1591"/>
      <c r="AD536" s="1591"/>
    </row>
    <row r="537" spans="1:30">
      <c r="A537" s="3241"/>
      <c r="B537" s="3244"/>
      <c r="C537" s="3249"/>
      <c r="D537" s="3250"/>
      <c r="E537" s="3251"/>
      <c r="F537" s="3256"/>
      <c r="G537" s="3258"/>
      <c r="H537" s="3258"/>
      <c r="I537" s="27" t="s">
        <v>52</v>
      </c>
      <c r="J537" s="138">
        <f t="shared" si="177"/>
        <v>0</v>
      </c>
      <c r="K537" s="235">
        <v>0</v>
      </c>
      <c r="L537" s="292">
        <v>0</v>
      </c>
      <c r="M537" s="366">
        <v>0</v>
      </c>
      <c r="N537" s="2975">
        <v>0</v>
      </c>
      <c r="O537" s="176">
        <v>0</v>
      </c>
      <c r="P537" s="467"/>
      <c r="Q537" s="227"/>
      <c r="R537" s="227"/>
      <c r="S537" s="228"/>
      <c r="T537" s="30"/>
      <c r="U537" s="30"/>
      <c r="V537" s="330"/>
      <c r="W537" s="30"/>
      <c r="X537" s="30"/>
      <c r="Y537" s="30"/>
      <c r="Z537" s="1591"/>
      <c r="AA537" s="1591"/>
      <c r="AB537" s="1591"/>
      <c r="AC537" s="1591"/>
      <c r="AD537" s="1591"/>
    </row>
    <row r="538" spans="1:30" ht="13.5" thickBot="1">
      <c r="A538" s="3242"/>
      <c r="B538" s="3245"/>
      <c r="C538" s="3252"/>
      <c r="D538" s="3253"/>
      <c r="E538" s="3254"/>
      <c r="F538" s="3257"/>
      <c r="G538" s="3079"/>
      <c r="H538" s="3079"/>
      <c r="I538" s="13" t="s">
        <v>12</v>
      </c>
      <c r="J538" s="47">
        <f>SUM(J533:J537)</f>
        <v>518.19999999999993</v>
      </c>
      <c r="K538" s="48">
        <f>SUM(K533:K537)</f>
        <v>197.8</v>
      </c>
      <c r="L538" s="49">
        <f>SUM(L533:L537)</f>
        <v>0</v>
      </c>
      <c r="M538" s="50">
        <f>SUM(M533:M537)</f>
        <v>320.39999999999998</v>
      </c>
      <c r="N538" s="51">
        <f t="shared" ref="N538:O538" si="178">SUM(N533:N535)</f>
        <v>0</v>
      </c>
      <c r="O538" s="52">
        <f t="shared" si="178"/>
        <v>0</v>
      </c>
      <c r="P538" s="466"/>
      <c r="Q538" s="122"/>
      <c r="R538" s="122"/>
      <c r="S538" s="229"/>
      <c r="T538" s="30"/>
      <c r="U538" s="30"/>
      <c r="V538" s="330"/>
      <c r="W538" s="30"/>
      <c r="X538" s="30"/>
      <c r="Y538" s="30"/>
      <c r="Z538" s="1591"/>
      <c r="AA538" s="1591"/>
      <c r="AB538" s="1591"/>
      <c r="AC538" s="1591"/>
      <c r="AD538" s="1591"/>
    </row>
    <row r="539" spans="1:30" ht="13.5" thickBot="1">
      <c r="A539" s="14" t="s">
        <v>13</v>
      </c>
      <c r="B539" s="3165" t="s">
        <v>14</v>
      </c>
      <c r="C539" s="3166"/>
      <c r="D539" s="3166"/>
      <c r="E539" s="3166"/>
      <c r="F539" s="3167"/>
      <c r="G539" s="3167"/>
      <c r="H539" s="3167"/>
      <c r="I539" s="3168"/>
      <c r="J539" s="67">
        <f>J390+J396+J402+J408+J414+J419+J424+J430+J436+J440+J445+J450+J455+J460+J465+J470+J475+J480+J484+J494+J496+J500+J520+J504+J508+J512+J516+J526+J532+J538</f>
        <v>3040.17</v>
      </c>
      <c r="K539" s="67">
        <f>K390+K396+K402+K408+K414+K419+K424+K430+K436+K440+K445+K450+K455+K460+K465+K470+K475+K480+K484+K494+K496+K500+K520+K504+K508+K512+K516+K526+K532+K538</f>
        <v>430.9</v>
      </c>
      <c r="L539" s="67">
        <f>L390+L396+L402+L408+L414+L419+L424+L430+L436+L440+L445+L450+L455+L460+L465+L470+L475+L480+L484+L493+L496+L500+L520+L504+L508+L512+L516+L526+L532+L538</f>
        <v>13.7</v>
      </c>
      <c r="M539" s="67">
        <f>M390+M396+M402+M408+M414+M419+M424+M430+M436+M440+M445+M450+M455+M460+M465+M470+M475+M480+M484+M493+M496+M500+M520+M504+M508+M512+M516+M526+M532+M538</f>
        <v>2609.27</v>
      </c>
      <c r="N539" s="67">
        <f>N390+N396+N402+N408+N414+N419+N424+N430+N436+N440+N445+N450+N455+N460+N465+N470+N475+N480+N484+N493+N496+N500+N520+N504+N508+N512+N516+N526+N532+N538</f>
        <v>4360</v>
      </c>
      <c r="O539" s="67">
        <f>O390+O396+O402+O408+O414+O419+O424+O430+O436+O440+O445+O450+O455+O460+O465+O470+O475+O480+O484+O493+O496+O500+O520+O504+O508+O512+O516+O526+O532+O538</f>
        <v>6015</v>
      </c>
      <c r="P539" s="15"/>
      <c r="Q539" s="23"/>
      <c r="R539" s="23"/>
      <c r="S539" s="25"/>
      <c r="T539" s="30"/>
      <c r="U539" s="30"/>
      <c r="V539" s="30"/>
      <c r="W539" s="30"/>
      <c r="X539" s="30"/>
      <c r="Y539" s="30"/>
      <c r="Z539" s="1591"/>
      <c r="AA539" s="1591"/>
      <c r="AB539" s="1591"/>
      <c r="AC539" s="1591"/>
      <c r="AD539" s="1591"/>
    </row>
    <row r="540" spans="1:30" ht="14.45" customHeight="1" thickBot="1">
      <c r="A540" s="3192" t="s">
        <v>56</v>
      </c>
      <c r="B540" s="3192"/>
      <c r="C540" s="3192"/>
      <c r="D540" s="3192"/>
      <c r="E540" s="3192"/>
      <c r="F540" s="3192"/>
      <c r="G540" s="3192"/>
      <c r="H540" s="3192"/>
      <c r="I540" s="3193"/>
      <c r="J540" s="59">
        <f t="shared" ref="J540:O540" si="179">J539+J376</f>
        <v>9545.27</v>
      </c>
      <c r="K540" s="59">
        <f t="shared" si="179"/>
        <v>468.79999999999995</v>
      </c>
      <c r="L540" s="59">
        <f t="shared" si="179"/>
        <v>31.999999999999996</v>
      </c>
      <c r="M540" s="59">
        <f t="shared" si="179"/>
        <v>9076.4699999999993</v>
      </c>
      <c r="N540" s="59">
        <f t="shared" si="179"/>
        <v>8887.6</v>
      </c>
      <c r="O540" s="59">
        <f t="shared" si="179"/>
        <v>7294.3</v>
      </c>
      <c r="P540" s="18"/>
      <c r="Q540" s="18"/>
      <c r="R540" s="18"/>
      <c r="S540" s="19"/>
      <c r="T540" s="331"/>
      <c r="U540" s="331"/>
      <c r="V540" s="331"/>
      <c r="W540" s="331"/>
      <c r="X540" s="331"/>
      <c r="Y540" s="331"/>
      <c r="Z540" s="1591"/>
      <c r="AA540" s="1591"/>
      <c r="AB540" s="1591"/>
      <c r="AC540" s="1591"/>
      <c r="AD540" s="1591"/>
    </row>
    <row r="541" spans="1:30" ht="0.6" hidden="1" customHeight="1" thickBot="1">
      <c r="A541" s="2652" t="s">
        <v>217</v>
      </c>
      <c r="B541" s="2652"/>
      <c r="C541" s="2652"/>
      <c r="D541" s="2652"/>
      <c r="E541" s="2652"/>
      <c r="F541" s="112"/>
      <c r="G541" s="2652"/>
      <c r="H541" s="2652"/>
      <c r="I541" s="2652"/>
      <c r="J541" s="2652"/>
      <c r="K541" s="2652"/>
      <c r="L541" s="2652"/>
      <c r="M541" s="2652"/>
      <c r="N541" s="2652"/>
      <c r="O541" s="2652"/>
      <c r="P541" s="212"/>
      <c r="Q541" s="2652"/>
      <c r="R541" s="2652"/>
      <c r="S541" s="2653"/>
      <c r="T541" s="331"/>
      <c r="U541" s="331"/>
      <c r="V541" s="331"/>
      <c r="W541" s="331"/>
      <c r="X541" s="331"/>
      <c r="Y541" s="331"/>
      <c r="Z541" s="1591"/>
      <c r="AA541" s="1591"/>
      <c r="AB541" s="1591"/>
      <c r="AC541" s="1591"/>
      <c r="AD541" s="1591"/>
    </row>
    <row r="542" spans="1:30" ht="5.45" hidden="1" customHeight="1" thickBot="1">
      <c r="A542" s="107"/>
      <c r="B542" s="105"/>
      <c r="C542" s="105"/>
      <c r="D542" s="105"/>
      <c r="E542" s="105"/>
      <c r="F542" s="105"/>
      <c r="G542" s="105"/>
      <c r="H542" s="105"/>
      <c r="I542" s="105"/>
      <c r="J542" s="105"/>
      <c r="K542" s="105"/>
      <c r="L542" s="105"/>
      <c r="M542" s="105"/>
      <c r="N542" s="105"/>
      <c r="O542" s="106"/>
      <c r="P542" s="72"/>
      <c r="Q542" s="105"/>
      <c r="R542" s="108"/>
      <c r="S542" s="213"/>
      <c r="T542" s="331"/>
      <c r="U542" s="331"/>
      <c r="V542" s="331"/>
      <c r="W542" s="331"/>
      <c r="X542" s="331"/>
      <c r="Y542" s="331"/>
      <c r="Z542" s="1591"/>
      <c r="AA542" s="1591"/>
      <c r="AB542" s="1591"/>
      <c r="AC542" s="1591"/>
      <c r="AD542" s="1591"/>
    </row>
    <row r="543" spans="1:30" ht="13.9" hidden="1" customHeight="1" thickBot="1">
      <c r="A543" s="33" t="s">
        <v>11</v>
      </c>
      <c r="B543" s="3069" t="s">
        <v>218</v>
      </c>
      <c r="C543" s="3070"/>
      <c r="D543" s="3070"/>
      <c r="E543" s="3070"/>
      <c r="F543" s="3070"/>
      <c r="G543" s="3070"/>
      <c r="H543" s="3070"/>
      <c r="I543" s="3070"/>
      <c r="J543" s="3070"/>
      <c r="K543" s="3070"/>
      <c r="L543" s="3070"/>
      <c r="M543" s="3070"/>
      <c r="N543" s="3070"/>
      <c r="O543" s="3070"/>
      <c r="P543" s="3070"/>
      <c r="Q543" s="3070"/>
      <c r="R543" s="3070"/>
      <c r="S543" s="3071"/>
      <c r="T543" s="331"/>
      <c r="U543" s="331"/>
      <c r="V543" s="331"/>
      <c r="W543" s="331"/>
      <c r="X543" s="331"/>
      <c r="Y543" s="331"/>
      <c r="Z543" s="1591"/>
      <c r="AA543" s="1591"/>
      <c r="AB543" s="1591"/>
      <c r="AC543" s="1591"/>
      <c r="AD543" s="1591"/>
    </row>
    <row r="544" spans="1:30" ht="24.6" hidden="1" customHeight="1" thickBot="1">
      <c r="A544" s="107"/>
      <c r="B544" s="105"/>
      <c r="C544" s="105"/>
      <c r="D544" s="105"/>
      <c r="E544" s="105"/>
      <c r="F544" s="105"/>
      <c r="G544" s="105"/>
      <c r="H544" s="105"/>
      <c r="I544" s="105"/>
      <c r="J544" s="105"/>
      <c r="K544" s="105"/>
      <c r="L544" s="105"/>
      <c r="M544" s="105"/>
      <c r="N544" s="105"/>
      <c r="O544" s="106"/>
      <c r="P544" s="109" t="s">
        <v>224</v>
      </c>
      <c r="Q544" s="108"/>
      <c r="R544" s="108"/>
      <c r="S544" s="213"/>
      <c r="T544" s="331"/>
      <c r="U544" s="331"/>
      <c r="V544" s="331"/>
      <c r="W544" s="331"/>
      <c r="X544" s="331"/>
      <c r="Y544" s="331"/>
      <c r="Z544" s="1591"/>
      <c r="AA544" s="1591"/>
      <c r="AB544" s="1591"/>
      <c r="AC544" s="1591"/>
      <c r="AD544" s="1591"/>
    </row>
    <row r="545" spans="1:30" ht="13.9" hidden="1" customHeight="1" thickBot="1">
      <c r="A545" s="3072" t="s">
        <v>11</v>
      </c>
      <c r="B545" s="3074" t="s">
        <v>11</v>
      </c>
      <c r="C545" s="3228"/>
      <c r="D545" s="3229"/>
      <c r="E545" s="3230"/>
      <c r="F545" s="3237" t="s">
        <v>225</v>
      </c>
      <c r="G545" s="3078" t="s">
        <v>40</v>
      </c>
      <c r="H545" s="3080" t="s">
        <v>151</v>
      </c>
      <c r="I545" s="346" t="s">
        <v>72</v>
      </c>
      <c r="J545" s="93">
        <f>K545+M545</f>
        <v>0</v>
      </c>
      <c r="K545" s="46">
        <f>K551*1</f>
        <v>0</v>
      </c>
      <c r="L545" s="46">
        <f t="shared" ref="L545:O549" si="180">L551*1</f>
        <v>0</v>
      </c>
      <c r="M545" s="44">
        <f t="shared" si="180"/>
        <v>0</v>
      </c>
      <c r="N545" s="26">
        <f t="shared" si="180"/>
        <v>0</v>
      </c>
      <c r="O545" s="45">
        <f t="shared" si="180"/>
        <v>0</v>
      </c>
      <c r="P545" s="2680"/>
      <c r="Q545" s="111"/>
      <c r="R545" s="121"/>
      <c r="S545" s="110"/>
      <c r="T545" s="331"/>
      <c r="U545" s="331"/>
      <c r="V545" s="331"/>
      <c r="W545" s="331"/>
      <c r="X545" s="331"/>
      <c r="Y545" s="331"/>
      <c r="Z545" s="1591"/>
      <c r="AA545" s="1591"/>
      <c r="AB545" s="1591"/>
      <c r="AC545" s="1591"/>
      <c r="AD545" s="1591"/>
    </row>
    <row r="546" spans="1:30" ht="13.9" hidden="1" customHeight="1" thickBot="1">
      <c r="A546" s="3084"/>
      <c r="B546" s="3085"/>
      <c r="C546" s="3231"/>
      <c r="D546" s="3232"/>
      <c r="E546" s="3233"/>
      <c r="F546" s="3238"/>
      <c r="G546" s="3087"/>
      <c r="H546" s="3088"/>
      <c r="I546" s="350" t="s">
        <v>63</v>
      </c>
      <c r="J546" s="100">
        <f t="shared" ref="J546:J549" si="181">K546+M546</f>
        <v>0</v>
      </c>
      <c r="K546" s="101">
        <f>K552*1</f>
        <v>0</v>
      </c>
      <c r="L546" s="101">
        <f t="shared" si="180"/>
        <v>0</v>
      </c>
      <c r="M546" s="116">
        <f t="shared" si="180"/>
        <v>0</v>
      </c>
      <c r="N546" s="103">
        <f t="shared" si="180"/>
        <v>0</v>
      </c>
      <c r="O546" s="123">
        <f t="shared" si="180"/>
        <v>0</v>
      </c>
      <c r="P546" s="2680"/>
      <c r="Q546" s="111"/>
      <c r="R546" s="111"/>
      <c r="S546" s="110"/>
      <c r="T546" s="331"/>
      <c r="U546" s="331"/>
      <c r="V546" s="331"/>
      <c r="W546" s="331"/>
      <c r="X546" s="331"/>
      <c r="Y546" s="331"/>
      <c r="Z546" s="1591"/>
      <c r="AA546" s="1591"/>
      <c r="AB546" s="1591"/>
      <c r="AC546" s="1591"/>
      <c r="AD546" s="1591"/>
    </row>
    <row r="547" spans="1:30" ht="13.9" hidden="1" customHeight="1" thickBot="1">
      <c r="A547" s="3084"/>
      <c r="B547" s="3085"/>
      <c r="C547" s="3231"/>
      <c r="D547" s="3232"/>
      <c r="E547" s="3233"/>
      <c r="F547" s="3238"/>
      <c r="G547" s="3087"/>
      <c r="H547" s="3088"/>
      <c r="I547" s="350" t="s">
        <v>36</v>
      </c>
      <c r="J547" s="100">
        <f t="shared" si="181"/>
        <v>0</v>
      </c>
      <c r="K547" s="101">
        <f>K553*1</f>
        <v>0</v>
      </c>
      <c r="L547" s="101">
        <f t="shared" si="180"/>
        <v>0</v>
      </c>
      <c r="M547" s="116">
        <f t="shared" si="180"/>
        <v>0</v>
      </c>
      <c r="N547" s="103">
        <f t="shared" si="180"/>
        <v>0</v>
      </c>
      <c r="O547" s="123">
        <f t="shared" si="180"/>
        <v>0</v>
      </c>
      <c r="P547" s="2680"/>
      <c r="Q547" s="111"/>
      <c r="R547" s="111"/>
      <c r="S547" s="110"/>
      <c r="T547" s="331"/>
      <c r="U547" s="331"/>
      <c r="V547" s="331"/>
      <c r="W547" s="331"/>
      <c r="X547" s="331"/>
      <c r="Y547" s="331"/>
      <c r="Z547" s="1591"/>
      <c r="AA547" s="1591"/>
      <c r="AB547" s="1591"/>
      <c r="AC547" s="1591"/>
      <c r="AD547" s="1591"/>
    </row>
    <row r="548" spans="1:30" ht="13.9" hidden="1" customHeight="1" thickBot="1">
      <c r="A548" s="3084"/>
      <c r="B548" s="3085"/>
      <c r="C548" s="3231"/>
      <c r="D548" s="3232"/>
      <c r="E548" s="3233"/>
      <c r="F548" s="3238"/>
      <c r="G548" s="3087"/>
      <c r="H548" s="3088"/>
      <c r="I548" s="350" t="s">
        <v>222</v>
      </c>
      <c r="J548" s="100">
        <f t="shared" si="181"/>
        <v>0</v>
      </c>
      <c r="K548" s="101">
        <f>K554*1</f>
        <v>0</v>
      </c>
      <c r="L548" s="101">
        <f t="shared" si="180"/>
        <v>0</v>
      </c>
      <c r="M548" s="116">
        <f t="shared" si="180"/>
        <v>0</v>
      </c>
      <c r="N548" s="103">
        <f t="shared" si="180"/>
        <v>0</v>
      </c>
      <c r="O548" s="123">
        <f t="shared" si="180"/>
        <v>0</v>
      </c>
      <c r="P548" s="440"/>
      <c r="Q548" s="242"/>
      <c r="R548" s="242"/>
      <c r="S548" s="27"/>
      <c r="T548" s="331"/>
      <c r="U548" s="331"/>
      <c r="V548" s="331"/>
      <c r="W548" s="331"/>
      <c r="X548" s="331"/>
      <c r="Y548" s="331"/>
      <c r="Z548" s="1591"/>
      <c r="AA548" s="1591"/>
      <c r="AB548" s="1591"/>
      <c r="AC548" s="1591"/>
      <c r="AD548" s="1591"/>
    </row>
    <row r="549" spans="1:30" ht="13.9" hidden="1" customHeight="1" thickBot="1">
      <c r="A549" s="3084"/>
      <c r="B549" s="3085"/>
      <c r="C549" s="3231"/>
      <c r="D549" s="3232"/>
      <c r="E549" s="3233"/>
      <c r="F549" s="3238"/>
      <c r="G549" s="3087"/>
      <c r="H549" s="3088"/>
      <c r="I549" s="357" t="s">
        <v>52</v>
      </c>
      <c r="J549" s="98">
        <f t="shared" si="181"/>
        <v>0</v>
      </c>
      <c r="K549" s="99">
        <f>K555*1</f>
        <v>0</v>
      </c>
      <c r="L549" s="99">
        <f t="shared" si="180"/>
        <v>0</v>
      </c>
      <c r="M549" s="310">
        <f t="shared" si="180"/>
        <v>0</v>
      </c>
      <c r="N549" s="97">
        <f t="shared" si="180"/>
        <v>0</v>
      </c>
      <c r="O549" s="128">
        <f t="shared" si="180"/>
        <v>0</v>
      </c>
      <c r="P549" s="441"/>
      <c r="Q549" s="242"/>
      <c r="R549" s="242"/>
      <c r="S549" s="27"/>
      <c r="T549" s="331"/>
      <c r="U549" s="331"/>
      <c r="V549" s="331"/>
      <c r="W549" s="331"/>
      <c r="X549" s="331"/>
      <c r="Y549" s="331"/>
      <c r="Z549" s="1591"/>
      <c r="AA549" s="1591"/>
      <c r="AB549" s="1591"/>
      <c r="AC549" s="1591"/>
      <c r="AD549" s="1591"/>
    </row>
    <row r="550" spans="1:30" ht="13.9" hidden="1" customHeight="1" thickBot="1">
      <c r="A550" s="3073"/>
      <c r="B550" s="3075"/>
      <c r="C550" s="3234"/>
      <c r="D550" s="3235"/>
      <c r="E550" s="3236"/>
      <c r="F550" s="3239"/>
      <c r="G550" s="3079"/>
      <c r="H550" s="3079"/>
      <c r="I550" s="39" t="s">
        <v>12</v>
      </c>
      <c r="J550" s="40">
        <f>SUM(J545:J549)</f>
        <v>0</v>
      </c>
      <c r="K550" s="40">
        <f t="shared" ref="K550:O550" si="182">SUM(K545:K549)</f>
        <v>0</v>
      </c>
      <c r="L550" s="40">
        <f t="shared" si="182"/>
        <v>0</v>
      </c>
      <c r="M550" s="11">
        <f t="shared" si="182"/>
        <v>0</v>
      </c>
      <c r="N550" s="42">
        <f t="shared" si="182"/>
        <v>0</v>
      </c>
      <c r="O550" s="131">
        <f t="shared" si="182"/>
        <v>0</v>
      </c>
      <c r="P550" s="158"/>
      <c r="Q550" s="114"/>
      <c r="R550" s="114"/>
      <c r="S550" s="115"/>
      <c r="T550" s="331"/>
      <c r="U550" s="331"/>
      <c r="V550" s="331"/>
      <c r="W550" s="331"/>
      <c r="X550" s="331"/>
      <c r="Y550" s="331"/>
      <c r="Z550" s="1591"/>
      <c r="AA550" s="1591"/>
      <c r="AB550" s="1591"/>
      <c r="AC550" s="1591"/>
      <c r="AD550" s="1591"/>
    </row>
    <row r="551" spans="1:30" ht="13.9" hidden="1" customHeight="1" thickBot="1">
      <c r="A551" s="3130"/>
      <c r="B551" s="3181"/>
      <c r="C551" s="3183"/>
      <c r="D551" s="3184"/>
      <c r="E551" s="3185"/>
      <c r="F551" s="3076"/>
      <c r="G551" s="3078" t="s">
        <v>40</v>
      </c>
      <c r="H551" s="3080" t="s">
        <v>239</v>
      </c>
      <c r="I551" s="92" t="s">
        <v>72</v>
      </c>
      <c r="J551" s="93">
        <f>K551+M551</f>
        <v>0</v>
      </c>
      <c r="K551" s="46">
        <v>0</v>
      </c>
      <c r="L551" s="94"/>
      <c r="M551" s="44">
        <v>0</v>
      </c>
      <c r="N551" s="198">
        <v>0</v>
      </c>
      <c r="O551" s="315">
        <v>0</v>
      </c>
      <c r="P551" s="3144" t="s">
        <v>240</v>
      </c>
      <c r="Q551" s="111"/>
      <c r="R551" s="121"/>
      <c r="S551" s="110" t="s">
        <v>41</v>
      </c>
      <c r="T551" s="331"/>
      <c r="U551" s="331"/>
      <c r="V551" s="331"/>
      <c r="W551" s="331"/>
      <c r="X551" s="331"/>
      <c r="Y551" s="331"/>
      <c r="Z551" s="1591"/>
      <c r="AA551" s="1591"/>
      <c r="AB551" s="1591"/>
      <c r="AC551" s="1591"/>
      <c r="AD551" s="1591"/>
    </row>
    <row r="552" spans="1:30" ht="10.15" hidden="1" customHeight="1" thickBot="1">
      <c r="A552" s="3131"/>
      <c r="B552" s="3182"/>
      <c r="C552" s="3186"/>
      <c r="D552" s="3187"/>
      <c r="E552" s="3188"/>
      <c r="F552" s="3086"/>
      <c r="G552" s="3087"/>
      <c r="H552" s="3088"/>
      <c r="I552" s="69" t="s">
        <v>63</v>
      </c>
      <c r="J552" s="98">
        <f t="shared" ref="J552:J556" si="183">K552+M552</f>
        <v>0</v>
      </c>
      <c r="K552" s="101">
        <v>0</v>
      </c>
      <c r="L552" s="102">
        <v>0</v>
      </c>
      <c r="M552" s="116">
        <v>0</v>
      </c>
      <c r="N552" s="199">
        <v>0</v>
      </c>
      <c r="O552" s="316">
        <v>0</v>
      </c>
      <c r="P552" s="3201"/>
      <c r="Q552" s="111"/>
      <c r="R552" s="111"/>
      <c r="S552" s="110"/>
      <c r="T552" s="331"/>
      <c r="U552" s="331"/>
      <c r="V552" s="331"/>
      <c r="W552" s="331"/>
      <c r="X552" s="331"/>
      <c r="Y552" s="331"/>
      <c r="Z552" s="1591"/>
      <c r="AA552" s="1591"/>
      <c r="AB552" s="1591"/>
      <c r="AC552" s="1591"/>
      <c r="AD552" s="1591"/>
    </row>
    <row r="553" spans="1:30" ht="13.9" hidden="1" customHeight="1" thickBot="1">
      <c r="A553" s="3131"/>
      <c r="B553" s="3182"/>
      <c r="C553" s="3186"/>
      <c r="D553" s="3187"/>
      <c r="E553" s="3188"/>
      <c r="F553" s="3086"/>
      <c r="G553" s="3087"/>
      <c r="H553" s="3088"/>
      <c r="I553" s="69" t="s">
        <v>36</v>
      </c>
      <c r="J553" s="100">
        <f t="shared" si="183"/>
        <v>0</v>
      </c>
      <c r="K553" s="101">
        <v>0</v>
      </c>
      <c r="L553" s="102">
        <v>0</v>
      </c>
      <c r="M553" s="116">
        <v>0</v>
      </c>
      <c r="N553" s="199">
        <v>0</v>
      </c>
      <c r="O553" s="316">
        <v>0</v>
      </c>
      <c r="P553" s="2680"/>
      <c r="Q553" s="111"/>
      <c r="R553" s="111"/>
      <c r="S553" s="110"/>
      <c r="T553" s="331"/>
      <c r="U553" s="331"/>
      <c r="V553" s="331"/>
      <c r="W553" s="331"/>
      <c r="X553" s="331"/>
      <c r="Y553" s="331"/>
      <c r="Z553" s="1591"/>
      <c r="AA553" s="1591"/>
      <c r="AB553" s="1591"/>
      <c r="AC553" s="1591"/>
      <c r="AD553" s="1591"/>
    </row>
    <row r="554" spans="1:30" ht="13.9" hidden="1" customHeight="1" thickBot="1">
      <c r="A554" s="3131"/>
      <c r="B554" s="3182"/>
      <c r="C554" s="3186"/>
      <c r="D554" s="3187"/>
      <c r="E554" s="3188"/>
      <c r="F554" s="3086"/>
      <c r="G554" s="3087"/>
      <c r="H554" s="3088"/>
      <c r="I554" s="69" t="s">
        <v>222</v>
      </c>
      <c r="J554" s="100">
        <f>K554+M554</f>
        <v>0</v>
      </c>
      <c r="K554" s="101">
        <v>0</v>
      </c>
      <c r="L554" s="102">
        <v>0</v>
      </c>
      <c r="M554" s="140">
        <v>0</v>
      </c>
      <c r="N554" s="199">
        <v>0</v>
      </c>
      <c r="O554" s="316">
        <v>0</v>
      </c>
      <c r="P554" s="440"/>
      <c r="Q554" s="242"/>
      <c r="R554" s="242"/>
      <c r="S554" s="27"/>
      <c r="T554" s="331"/>
      <c r="U554" s="331"/>
      <c r="V554" s="331"/>
      <c r="W554" s="331"/>
      <c r="X554" s="331"/>
      <c r="Y554" s="331"/>
      <c r="Z554" s="1591"/>
      <c r="AA554" s="1591"/>
      <c r="AB554" s="1591"/>
      <c r="AC554" s="1591"/>
      <c r="AD554" s="1591"/>
    </row>
    <row r="555" spans="1:30" ht="13.9" hidden="1" customHeight="1" thickBot="1">
      <c r="A555" s="3131"/>
      <c r="B555" s="3182"/>
      <c r="C555" s="3186"/>
      <c r="D555" s="3187"/>
      <c r="E555" s="3188"/>
      <c r="F555" s="3086"/>
      <c r="G555" s="3087"/>
      <c r="H555" s="3088"/>
      <c r="I555" s="27" t="s">
        <v>52</v>
      </c>
      <c r="J555" s="100">
        <f t="shared" si="183"/>
        <v>0</v>
      </c>
      <c r="K555" s="95">
        <v>0</v>
      </c>
      <c r="L555" s="96">
        <v>0</v>
      </c>
      <c r="M555" s="136">
        <v>0</v>
      </c>
      <c r="N555" s="200">
        <v>0</v>
      </c>
      <c r="O555" s="317">
        <v>0</v>
      </c>
      <c r="P555" s="441"/>
      <c r="Q555" s="242"/>
      <c r="R555" s="242"/>
      <c r="S555" s="27"/>
      <c r="T555" s="331"/>
      <c r="U555" s="331"/>
      <c r="V555" s="331"/>
      <c r="W555" s="331"/>
      <c r="X555" s="331"/>
      <c r="Y555" s="331"/>
      <c r="Z555" s="1591"/>
      <c r="AA555" s="1591"/>
      <c r="AB555" s="1591"/>
      <c r="AC555" s="1591"/>
      <c r="AD555" s="1591"/>
    </row>
    <row r="556" spans="1:30" ht="3" hidden="1" customHeight="1" thickBot="1">
      <c r="A556" s="3132"/>
      <c r="B556" s="3075"/>
      <c r="C556" s="3189"/>
      <c r="D556" s="3190"/>
      <c r="E556" s="3191"/>
      <c r="F556" s="3077"/>
      <c r="G556" s="3079"/>
      <c r="H556" s="3079"/>
      <c r="I556" s="125" t="s">
        <v>12</v>
      </c>
      <c r="J556" s="239">
        <f t="shared" si="183"/>
        <v>0</v>
      </c>
      <c r="K556" s="40">
        <f t="shared" ref="K556:O556" si="184">SUM(K551:K555)</f>
        <v>0</v>
      </c>
      <c r="L556" s="40">
        <f t="shared" si="184"/>
        <v>0</v>
      </c>
      <c r="M556" s="11">
        <f t="shared" si="184"/>
        <v>0</v>
      </c>
      <c r="N556" s="42">
        <f t="shared" si="184"/>
        <v>0</v>
      </c>
      <c r="O556" s="131">
        <f t="shared" si="184"/>
        <v>0</v>
      </c>
      <c r="P556" s="158"/>
      <c r="Q556" s="114"/>
      <c r="R556" s="114"/>
      <c r="S556" s="115"/>
      <c r="T556" s="331"/>
      <c r="U556" s="331"/>
      <c r="V556" s="331"/>
      <c r="W556" s="331"/>
      <c r="X556" s="331"/>
      <c r="Y556" s="331"/>
      <c r="Z556" s="1591"/>
      <c r="AA556" s="1591"/>
      <c r="AB556" s="1591"/>
      <c r="AC556" s="1591"/>
      <c r="AD556" s="1591"/>
    </row>
    <row r="557" spans="1:30" ht="13.5" thickBot="1">
      <c r="A557" s="14"/>
      <c r="B557" s="3165"/>
      <c r="C557" s="3166"/>
      <c r="D557" s="3166"/>
      <c r="E557" s="3166"/>
      <c r="F557" s="3167"/>
      <c r="G557" s="3167"/>
      <c r="H557" s="3167"/>
      <c r="I557" s="3168"/>
      <c r="J557" s="67">
        <f>J550*1</f>
        <v>0</v>
      </c>
      <c r="K557" s="305">
        <f t="shared" ref="K557:O557" si="185">K550*1</f>
        <v>0</v>
      </c>
      <c r="L557" s="306">
        <f t="shared" si="185"/>
        <v>0</v>
      </c>
      <c r="M557" s="311">
        <f t="shared" si="185"/>
        <v>0</v>
      </c>
      <c r="N557" s="305">
        <f t="shared" si="185"/>
        <v>0</v>
      </c>
      <c r="O557" s="304">
        <f t="shared" si="185"/>
        <v>0</v>
      </c>
      <c r="P557" s="15"/>
      <c r="Q557" s="23"/>
      <c r="R557" s="23"/>
      <c r="S557" s="25"/>
      <c r="T557" s="331"/>
      <c r="U557" s="331"/>
      <c r="V557" s="331"/>
      <c r="W557" s="331"/>
      <c r="X557" s="331"/>
      <c r="Y557" s="331"/>
      <c r="Z557" s="1591"/>
      <c r="AA557" s="1591"/>
      <c r="AB557" s="1591"/>
      <c r="AC557" s="1591"/>
      <c r="AD557" s="1591"/>
    </row>
    <row r="558" spans="1:30" ht="13.5" thickBot="1">
      <c r="A558" s="3169" t="s">
        <v>56</v>
      </c>
      <c r="B558" s="3169"/>
      <c r="C558" s="3169"/>
      <c r="D558" s="3169"/>
      <c r="E558" s="3169"/>
      <c r="F558" s="3169"/>
      <c r="G558" s="3169"/>
      <c r="H558" s="3169"/>
      <c r="I558" s="3170"/>
      <c r="J558" s="259">
        <f>J550*1</f>
        <v>0</v>
      </c>
      <c r="K558" s="261">
        <f t="shared" ref="K558:O558" si="186">K550*1</f>
        <v>0</v>
      </c>
      <c r="L558" s="307">
        <f t="shared" si="186"/>
        <v>0</v>
      </c>
      <c r="M558" s="260">
        <f>M550*1</f>
        <v>0</v>
      </c>
      <c r="N558" s="261">
        <f t="shared" si="186"/>
        <v>0</v>
      </c>
      <c r="O558" s="309">
        <f t="shared" si="186"/>
        <v>0</v>
      </c>
      <c r="P558" s="262"/>
      <c r="Q558" s="262"/>
      <c r="R558" s="262"/>
      <c r="S558" s="263"/>
      <c r="T558" s="331"/>
      <c r="U558" s="331"/>
      <c r="V558" s="331"/>
      <c r="W558" s="331"/>
      <c r="X558" s="331"/>
      <c r="Y558" s="331"/>
      <c r="Z558" s="1591"/>
      <c r="AA558" s="1591"/>
      <c r="AB558" s="1591"/>
      <c r="AC558" s="1591"/>
      <c r="AD558" s="1591"/>
    </row>
    <row r="559" spans="1:30" ht="13.5" thickBot="1">
      <c r="A559" s="2681"/>
      <c r="B559" s="2681"/>
      <c r="C559" s="2650"/>
      <c r="D559" s="2650"/>
      <c r="E559" s="2650"/>
      <c r="F559" s="2650"/>
      <c r="G559" s="2650"/>
      <c r="H559" s="3171" t="s">
        <v>243</v>
      </c>
      <c r="I559" s="3171"/>
      <c r="J559" s="208">
        <f>K559+M559</f>
        <v>7192.91</v>
      </c>
      <c r="K559" s="208">
        <f>K381+K274+K80+K12</f>
        <v>1416.25</v>
      </c>
      <c r="L559" s="266">
        <f>L381+L274+L80+L12</f>
        <v>9</v>
      </c>
      <c r="M559" s="312">
        <f>M381+M274+M80+M12</f>
        <v>5776.66</v>
      </c>
      <c r="N559" s="207"/>
      <c r="O559" s="207"/>
      <c r="P559" s="236"/>
      <c r="Q559" s="236"/>
      <c r="R559" s="236"/>
      <c r="S559" s="237"/>
      <c r="T559" s="331"/>
      <c r="U559" s="331"/>
      <c r="V559" s="331"/>
      <c r="W559" s="331"/>
      <c r="X559" s="331"/>
      <c r="Y559" s="331"/>
      <c r="Z559" s="1591"/>
      <c r="AA559" s="1591"/>
      <c r="AB559" s="1591"/>
      <c r="AC559" s="1591"/>
      <c r="AD559" s="1591"/>
    </row>
    <row r="560" spans="1:30" ht="13.5" thickBot="1">
      <c r="A560" s="264"/>
      <c r="B560" s="264"/>
      <c r="C560" s="265"/>
      <c r="D560" s="265"/>
      <c r="E560" s="265"/>
      <c r="F560" s="265"/>
      <c r="G560" s="265"/>
      <c r="H560" s="265"/>
      <c r="I560" s="265" t="s">
        <v>378</v>
      </c>
      <c r="J560" s="223">
        <f>J561-J559</f>
        <v>23321.249999999996</v>
      </c>
      <c r="K560" s="223">
        <f t="shared" ref="K560:O560" si="187">K561-K559</f>
        <v>1805.3599999999997</v>
      </c>
      <c r="L560" s="308">
        <f t="shared" si="187"/>
        <v>165.29999999999995</v>
      </c>
      <c r="M560" s="2842">
        <f t="shared" si="187"/>
        <v>21515.890000000003</v>
      </c>
      <c r="N560" s="313">
        <f t="shared" si="187"/>
        <v>19391.93</v>
      </c>
      <c r="O560" s="223">
        <f t="shared" si="187"/>
        <v>12330.349999999999</v>
      </c>
      <c r="P560" s="205"/>
      <c r="Q560" s="205"/>
      <c r="R560" s="205"/>
      <c r="S560" s="206"/>
      <c r="T560" s="331"/>
      <c r="U560" s="331"/>
      <c r="V560" s="331"/>
      <c r="W560" s="331"/>
      <c r="X560" s="331"/>
      <c r="Y560" s="331"/>
      <c r="Z560" s="1591"/>
      <c r="AA560" s="1591"/>
      <c r="AB560" s="1591"/>
      <c r="AC560" s="1591"/>
      <c r="AD560" s="1591"/>
    </row>
    <row r="561" spans="1:30" ht="13.5" thickBot="1">
      <c r="A561" s="3172" t="s">
        <v>15</v>
      </c>
      <c r="B561" s="3172"/>
      <c r="C561" s="3172"/>
      <c r="D561" s="3172"/>
      <c r="E561" s="3172"/>
      <c r="F561" s="3172"/>
      <c r="G561" s="3172"/>
      <c r="H561" s="3172"/>
      <c r="I561" s="3172"/>
      <c r="J561" s="2843">
        <f t="shared" ref="J561:O561" si="188">J75+J267+J539+J557+J376</f>
        <v>30514.159999999996</v>
      </c>
      <c r="K561" s="2843">
        <f t="shared" si="188"/>
        <v>3221.6099999999997</v>
      </c>
      <c r="L561" s="2844">
        <f t="shared" si="188"/>
        <v>174.29999999999995</v>
      </c>
      <c r="M561" s="2845">
        <f t="shared" si="188"/>
        <v>27292.550000000003</v>
      </c>
      <c r="N561" s="314">
        <f t="shared" si="188"/>
        <v>19391.93</v>
      </c>
      <c r="O561" s="222">
        <f t="shared" si="188"/>
        <v>12330.349999999999</v>
      </c>
      <c r="P561" s="3173"/>
      <c r="Q561" s="3173"/>
      <c r="R561" s="3173"/>
      <c r="S561" s="3174"/>
      <c r="T561" s="331"/>
      <c r="U561" s="331"/>
      <c r="V561" s="331"/>
      <c r="W561" s="331"/>
      <c r="X561" s="331"/>
      <c r="Y561" s="331"/>
      <c r="Z561" s="1591"/>
      <c r="AA561" s="1591"/>
      <c r="AB561" s="1591"/>
      <c r="AC561" s="1591"/>
      <c r="AD561" s="1591"/>
    </row>
    <row r="562" spans="1:30">
      <c r="A562" s="104"/>
      <c r="B562" s="104"/>
      <c r="C562" s="104"/>
      <c r="D562" s="104"/>
      <c r="E562" s="104"/>
      <c r="F562" s="104"/>
      <c r="G562" s="468"/>
      <c r="H562" s="30"/>
      <c r="I562" s="469"/>
      <c r="J562" s="470"/>
      <c r="K562" s="471"/>
      <c r="L562" s="471"/>
      <c r="M562" s="471"/>
      <c r="N562" s="471"/>
      <c r="O562" s="469"/>
      <c r="P562" s="28"/>
      <c r="Q562" s="28"/>
      <c r="R562" s="28"/>
      <c r="S562" s="28"/>
      <c r="T562" s="30"/>
      <c r="U562" s="30"/>
      <c r="V562" s="30"/>
      <c r="W562" s="30"/>
      <c r="X562" s="30"/>
      <c r="Y562" s="30"/>
      <c r="Z562" s="1591"/>
      <c r="AA562" s="1591"/>
      <c r="AB562" s="1591"/>
      <c r="AC562" s="1591"/>
      <c r="AD562" s="1591"/>
    </row>
    <row r="563" spans="1:30">
      <c r="A563" s="104"/>
      <c r="B563" s="104"/>
      <c r="C563" s="104"/>
      <c r="D563" s="104"/>
      <c r="E563" s="104"/>
      <c r="F563" s="104"/>
      <c r="G563" s="104"/>
      <c r="H563" s="472"/>
      <c r="I563" s="472" t="s">
        <v>36</v>
      </c>
      <c r="J563" s="473">
        <f>J11+J79+J273+J380+J547</f>
        <v>125.3</v>
      </c>
      <c r="K563" s="473">
        <f>K11+K79+K273+K380+K547</f>
        <v>85.300000000000011</v>
      </c>
      <c r="L563" s="473">
        <f>L11+L79+L273+L380+L547</f>
        <v>55.199999999999996</v>
      </c>
      <c r="M563" s="473">
        <f>M11+M79+M273+M380+M547</f>
        <v>40</v>
      </c>
      <c r="N563" s="303"/>
      <c r="O563" s="30"/>
      <c r="P563" s="28"/>
      <c r="Q563" s="28"/>
      <c r="R563" s="28"/>
      <c r="S563" s="28"/>
      <c r="T563" s="30"/>
      <c r="U563" s="30"/>
      <c r="V563" s="30"/>
      <c r="W563" s="30"/>
      <c r="X563" s="30"/>
      <c r="Y563" s="30"/>
      <c r="Z563" s="1591"/>
      <c r="AA563" s="1591"/>
      <c r="AB563" s="1591"/>
      <c r="AC563" s="1591"/>
      <c r="AD563" s="1591"/>
    </row>
    <row r="564" spans="1:30">
      <c r="A564" s="104"/>
      <c r="B564" s="104"/>
      <c r="C564" s="104"/>
      <c r="D564" s="104"/>
      <c r="E564" s="104"/>
      <c r="F564" s="104"/>
      <c r="G564" s="104"/>
      <c r="H564" s="469"/>
      <c r="I564" s="472" t="s">
        <v>72</v>
      </c>
      <c r="J564" s="473">
        <f>J9+J77+J271+J378+J545</f>
        <v>4776.4999999999991</v>
      </c>
      <c r="K564" s="473">
        <f>K9+K77+K271+K378+K545</f>
        <v>0</v>
      </c>
      <c r="L564" s="473">
        <f>L9+L77+L271+L378+L545</f>
        <v>0</v>
      </c>
      <c r="M564" s="473">
        <f>M9+M77+M271+M378+M545</f>
        <v>4776.4999999999991</v>
      </c>
      <c r="N564" s="303"/>
      <c r="O564" s="30"/>
      <c r="P564" s="28"/>
      <c r="Q564" s="28"/>
      <c r="R564" s="28"/>
      <c r="S564" s="28"/>
      <c r="T564" s="30"/>
      <c r="U564" s="30"/>
      <c r="V564" s="30"/>
      <c r="W564" s="30"/>
      <c r="X564" s="30"/>
      <c r="Y564" s="30"/>
      <c r="Z564" s="1591"/>
      <c r="AA564" s="1591"/>
      <c r="AB564" s="1591"/>
      <c r="AC564" s="1591"/>
      <c r="AD564" s="1591"/>
    </row>
    <row r="565" spans="1:30">
      <c r="A565" s="104"/>
      <c r="B565" s="104"/>
      <c r="C565" s="104"/>
      <c r="D565" s="104"/>
      <c r="E565" s="104"/>
      <c r="F565" s="104"/>
      <c r="G565" s="104"/>
      <c r="H565" s="469"/>
      <c r="I565" s="472" t="s">
        <v>186</v>
      </c>
      <c r="J565" s="473">
        <f>J10+J78+J272+J546+J379</f>
        <v>17015.3</v>
      </c>
      <c r="K565" s="473">
        <f>K10+K78+K272+K546+K379</f>
        <v>1720.06</v>
      </c>
      <c r="L565" s="473">
        <f>L10+L78+L272+L546+L379</f>
        <v>110.1</v>
      </c>
      <c r="M565" s="473">
        <f>M10+M78+M272+M546+M379</f>
        <v>15295.24</v>
      </c>
      <c r="N565" s="486"/>
      <c r="O565" s="30"/>
      <c r="P565" s="329"/>
      <c r="Q565" s="28"/>
      <c r="R565" s="28"/>
      <c r="S565" s="28"/>
      <c r="T565" s="30"/>
      <c r="U565" s="30"/>
      <c r="V565" s="30"/>
      <c r="W565" s="30"/>
      <c r="X565" s="30"/>
      <c r="Y565" s="30"/>
      <c r="Z565" s="1591"/>
      <c r="AA565" s="1591"/>
      <c r="AB565" s="1591"/>
      <c r="AC565" s="1591"/>
      <c r="AD565" s="1591"/>
    </row>
    <row r="566" spans="1:30">
      <c r="A566" s="104"/>
      <c r="B566" s="104"/>
      <c r="C566" s="104"/>
      <c r="D566" s="104"/>
      <c r="E566" s="104"/>
      <c r="F566" s="104"/>
      <c r="G566" s="104"/>
      <c r="H566" s="469"/>
      <c r="I566" s="472" t="s">
        <v>1156</v>
      </c>
      <c r="J566" s="473">
        <f>J13+J82+J275+J382+J549</f>
        <v>1114.55</v>
      </c>
      <c r="K566" s="473">
        <f>K13+K82+K275+K382+K549</f>
        <v>0</v>
      </c>
      <c r="L566" s="473">
        <f>L13+L82+L275+L382+L549</f>
        <v>0</v>
      </c>
      <c r="M566" s="473">
        <f>M13+M82+M275+M382+M549</f>
        <v>1114.55</v>
      </c>
      <c r="N566" s="30"/>
      <c r="O566" s="30"/>
      <c r="P566" s="28"/>
      <c r="Q566" s="28"/>
      <c r="R566" s="28"/>
      <c r="S566" s="28"/>
      <c r="T566" s="30"/>
      <c r="U566" s="30"/>
      <c r="V566" s="30"/>
      <c r="W566" s="30"/>
      <c r="X566" s="30"/>
      <c r="Y566" s="30"/>
      <c r="Z566" s="1591"/>
      <c r="AA566" s="1591"/>
      <c r="AB566" s="1591"/>
      <c r="AC566" s="1591"/>
      <c r="AD566" s="1591"/>
    </row>
    <row r="567" spans="1:30">
      <c r="A567" s="104"/>
      <c r="B567" s="104"/>
      <c r="C567" s="104"/>
      <c r="D567" s="104"/>
      <c r="E567" s="104"/>
      <c r="F567" s="104"/>
      <c r="G567" s="104"/>
      <c r="H567" s="469"/>
      <c r="I567" s="472" t="s">
        <v>222</v>
      </c>
      <c r="J567" s="473">
        <f>J12+J80+J274+J381+J548</f>
        <v>7192.9100000000008</v>
      </c>
      <c r="K567" s="473">
        <f>K12+K80+K274+K381+K548</f>
        <v>1416.25</v>
      </c>
      <c r="L567" s="473">
        <f>L12+L80+L274+L381+L548</f>
        <v>9</v>
      </c>
      <c r="M567" s="473">
        <f>M12+M80+M274+M381+M548</f>
        <v>5776.66</v>
      </c>
      <c r="N567" s="30"/>
      <c r="O567" s="30"/>
      <c r="P567" s="28"/>
      <c r="Q567" s="28"/>
      <c r="R567" s="28"/>
      <c r="S567" s="28"/>
      <c r="T567" s="30"/>
      <c r="U567" s="30"/>
      <c r="V567" s="30"/>
      <c r="W567" s="30"/>
      <c r="X567" s="30"/>
      <c r="Y567" s="30"/>
      <c r="Z567" s="1591"/>
      <c r="AA567" s="1591"/>
      <c r="AB567" s="1591"/>
      <c r="AC567" s="1591"/>
      <c r="AD567" s="1591"/>
    </row>
    <row r="568" spans="1:30">
      <c r="A568" s="104"/>
      <c r="B568" s="104"/>
      <c r="C568" s="104"/>
      <c r="D568" s="104"/>
      <c r="E568" s="104"/>
      <c r="F568" s="104"/>
      <c r="G568" s="104"/>
      <c r="H568" s="469"/>
      <c r="I568" s="472" t="s">
        <v>1155</v>
      </c>
      <c r="J568" s="473">
        <f t="shared" ref="J568:L568" si="189">J112*1</f>
        <v>289.60000000000002</v>
      </c>
      <c r="K568" s="473">
        <f t="shared" si="189"/>
        <v>0</v>
      </c>
      <c r="L568" s="473">
        <f t="shared" si="189"/>
        <v>0</v>
      </c>
      <c r="M568" s="473">
        <f>M112*1</f>
        <v>289.60000000000002</v>
      </c>
      <c r="N568" s="30"/>
      <c r="O568" s="30"/>
      <c r="P568" s="28"/>
      <c r="Q568" s="28"/>
      <c r="R568" s="28"/>
      <c r="S568" s="28"/>
      <c r="T568" s="30"/>
      <c r="U568" s="30"/>
      <c r="V568" s="30"/>
      <c r="W568" s="30"/>
      <c r="X568" s="30"/>
      <c r="Y568" s="30"/>
      <c r="Z568" s="1591"/>
      <c r="AA568" s="1591"/>
      <c r="AB568" s="1591"/>
      <c r="AC568" s="1591"/>
      <c r="AD568" s="1591"/>
    </row>
    <row r="569" spans="1:30">
      <c r="A569" s="104"/>
      <c r="B569" s="104"/>
      <c r="C569" s="104"/>
      <c r="D569" s="104"/>
      <c r="E569" s="104"/>
      <c r="F569" s="104"/>
      <c r="G569" s="104"/>
      <c r="H569" s="469"/>
      <c r="I569" s="472" t="s">
        <v>7</v>
      </c>
      <c r="J569" s="473">
        <f>J563+J564+J565+J566+J567+J568</f>
        <v>30514.159999999996</v>
      </c>
      <c r="K569" s="473">
        <f t="shared" ref="K569:L569" si="190">K563+K564+K565+K566+K567+K568</f>
        <v>3221.6099999999997</v>
      </c>
      <c r="L569" s="473">
        <f t="shared" si="190"/>
        <v>174.29999999999998</v>
      </c>
      <c r="M569" s="473">
        <f>M563+M564+M565+M566+M567+M568</f>
        <v>27292.549999999996</v>
      </c>
      <c r="N569" s="486"/>
      <c r="O569" s="30"/>
      <c r="P569" s="324"/>
      <c r="Q569" s="28"/>
      <c r="R569" s="28"/>
      <c r="S569" s="28"/>
      <c r="T569" s="30"/>
      <c r="U569" s="30"/>
      <c r="V569" s="30"/>
      <c r="W569" s="30"/>
      <c r="X569" s="30"/>
      <c r="Y569" s="30"/>
      <c r="Z569" s="1591"/>
      <c r="AA569" s="1591"/>
      <c r="AB569" s="1591"/>
      <c r="AC569" s="1591"/>
      <c r="AD569" s="1591"/>
    </row>
    <row r="570" spans="1:30">
      <c r="A570" s="104"/>
      <c r="B570" s="104"/>
      <c r="C570" s="104"/>
      <c r="D570" s="104"/>
      <c r="E570" s="104"/>
      <c r="F570" s="104"/>
      <c r="G570" s="104"/>
      <c r="H570" s="469"/>
      <c r="I570" s="469"/>
      <c r="J570" s="471"/>
      <c r="K570" s="471"/>
      <c r="L570" s="471"/>
      <c r="M570" s="471"/>
      <c r="N570" s="474"/>
      <c r="O570" s="30"/>
      <c r="P570" s="324"/>
      <c r="Q570" s="28"/>
      <c r="R570" s="28"/>
      <c r="S570" s="28"/>
      <c r="T570" s="30"/>
      <c r="U570" s="30"/>
      <c r="V570" s="30"/>
      <c r="W570" s="30"/>
      <c r="X570" s="30"/>
      <c r="Y570" s="30"/>
      <c r="Z570" s="1591"/>
      <c r="AA570" s="1591"/>
      <c r="AB570" s="1591"/>
      <c r="AC570" s="1591"/>
      <c r="AD570" s="1591"/>
    </row>
    <row r="571" spans="1:30" ht="13.5" thickBot="1">
      <c r="A571" s="104"/>
      <c r="B571" s="104"/>
      <c r="C571" s="104"/>
      <c r="D571" s="104"/>
      <c r="E571" s="104"/>
      <c r="F571" s="475"/>
      <c r="G571" s="104"/>
      <c r="H571" s="30"/>
      <c r="I571" s="30"/>
      <c r="J571" s="476" t="s">
        <v>16</v>
      </c>
      <c r="K571" s="471"/>
      <c r="L571" s="471"/>
      <c r="M571" s="471"/>
      <c r="N571" s="30"/>
      <c r="O571" s="30"/>
      <c r="P571" s="28"/>
      <c r="Q571" s="28"/>
      <c r="R571" s="28"/>
      <c r="S571" s="28"/>
      <c r="T571" s="30"/>
      <c r="U571" s="30"/>
      <c r="V571" s="30"/>
      <c r="W571" s="30"/>
      <c r="X571" s="30"/>
      <c r="Y571" s="30"/>
      <c r="Z571" s="1591"/>
      <c r="AA571" s="1591"/>
      <c r="AB571" s="1591"/>
      <c r="AC571" s="1591"/>
      <c r="AD571" s="1591"/>
    </row>
    <row r="572" spans="1:30" ht="40.9" customHeight="1" thickBot="1">
      <c r="A572" s="30"/>
      <c r="B572" s="3175" t="s">
        <v>17</v>
      </c>
      <c r="C572" s="3176"/>
      <c r="D572" s="3176"/>
      <c r="E572" s="3176"/>
      <c r="F572" s="3176"/>
      <c r="G572" s="3176"/>
      <c r="H572" s="3176"/>
      <c r="I572" s="3177"/>
      <c r="J572" s="3178" t="s">
        <v>215</v>
      </c>
      <c r="K572" s="3179"/>
      <c r="L572" s="3179"/>
      <c r="M572" s="3180"/>
      <c r="N572" s="90"/>
      <c r="O572" s="30"/>
      <c r="P572" s="30"/>
      <c r="Q572" s="41"/>
      <c r="R572" s="30"/>
      <c r="S572" s="30"/>
      <c r="T572" s="30"/>
      <c r="U572" s="30"/>
      <c r="V572" s="30"/>
      <c r="W572" s="30"/>
      <c r="X572" s="30"/>
      <c r="Y572" s="30"/>
      <c r="Z572" s="1591"/>
      <c r="AA572" s="1591"/>
      <c r="AB572" s="1591"/>
      <c r="AC572" s="1591"/>
      <c r="AD572" s="1591"/>
    </row>
    <row r="573" spans="1:30" ht="13.9" customHeight="1" thickBot="1">
      <c r="A573" s="30"/>
      <c r="B573" s="3219" t="s">
        <v>18</v>
      </c>
      <c r="C573" s="3220"/>
      <c r="D573" s="3220"/>
      <c r="E573" s="3220"/>
      <c r="F573" s="3220"/>
      <c r="G573" s="3220"/>
      <c r="H573" s="3220"/>
      <c r="I573" s="3221"/>
      <c r="J573" s="3210">
        <f>SUM(J574:M581)</f>
        <v>30514.159999999996</v>
      </c>
      <c r="K573" s="3211"/>
      <c r="L573" s="3211"/>
      <c r="M573" s="3212"/>
      <c r="N573" s="469"/>
      <c r="O573" s="30"/>
      <c r="P573" s="303"/>
      <c r="Q573" s="41"/>
      <c r="R573" s="30"/>
      <c r="S573" s="30"/>
      <c r="T573" s="30"/>
      <c r="U573" s="30"/>
      <c r="V573" s="30"/>
      <c r="W573" s="30"/>
      <c r="X573" s="30"/>
      <c r="Y573" s="30"/>
      <c r="Z573" s="1591"/>
      <c r="AA573" s="1591"/>
      <c r="AB573" s="1591"/>
      <c r="AC573" s="1591"/>
      <c r="AD573" s="1591"/>
    </row>
    <row r="574" spans="1:30" ht="13.15" customHeight="1">
      <c r="A574" s="30"/>
      <c r="B574" s="3222" t="s">
        <v>57</v>
      </c>
      <c r="C574" s="3223"/>
      <c r="D574" s="3223"/>
      <c r="E574" s="3223"/>
      <c r="F574" s="3223"/>
      <c r="G574" s="3223"/>
      <c r="H574" s="3223"/>
      <c r="I574" s="3224"/>
      <c r="J574" s="3225">
        <v>125.3</v>
      </c>
      <c r="K574" s="3226"/>
      <c r="L574" s="3226"/>
      <c r="M574" s="3227"/>
      <c r="N574" s="477"/>
      <c r="O574" s="478"/>
      <c r="P574" s="30"/>
      <c r="Q574" s="41"/>
      <c r="R574" s="30"/>
      <c r="S574" s="30"/>
      <c r="T574" s="30"/>
      <c r="U574" s="30"/>
      <c r="V574" s="30"/>
      <c r="W574" s="30"/>
      <c r="X574" s="30"/>
      <c r="Y574" s="30"/>
      <c r="Z574" s="1591"/>
      <c r="AA574" s="1591"/>
      <c r="AB574" s="1591"/>
      <c r="AC574" s="1591"/>
      <c r="AD574" s="1591"/>
    </row>
    <row r="575" spans="1:30" ht="13.15" customHeight="1">
      <c r="A575" s="30"/>
      <c r="B575" s="3213" t="s">
        <v>150</v>
      </c>
      <c r="C575" s="3214"/>
      <c r="D575" s="3214"/>
      <c r="E575" s="3214"/>
      <c r="F575" s="3214"/>
      <c r="G575" s="3214"/>
      <c r="H575" s="3214"/>
      <c r="I575" s="3215"/>
      <c r="J575" s="3205"/>
      <c r="K575" s="3163"/>
      <c r="L575" s="3163"/>
      <c r="M575" s="3164"/>
      <c r="N575" s="30"/>
      <c r="O575" s="478"/>
      <c r="P575" s="30"/>
      <c r="Q575" s="41"/>
      <c r="R575" s="30"/>
      <c r="S575" s="30"/>
      <c r="T575" s="30"/>
      <c r="U575" s="30"/>
      <c r="V575" s="30"/>
      <c r="W575" s="30"/>
      <c r="X575" s="30"/>
      <c r="Y575" s="30"/>
      <c r="Z575" s="1591"/>
      <c r="AA575" s="1591"/>
      <c r="AB575" s="1591"/>
      <c r="AC575" s="1591"/>
      <c r="AD575" s="1591"/>
    </row>
    <row r="576" spans="1:30" ht="13.15" customHeight="1">
      <c r="A576" s="30"/>
      <c r="B576" s="3213" t="s">
        <v>65</v>
      </c>
      <c r="C576" s="3214"/>
      <c r="D576" s="3214"/>
      <c r="E576" s="3214"/>
      <c r="F576" s="3214"/>
      <c r="G576" s="3214"/>
      <c r="H576" s="3214"/>
      <c r="I576" s="3215"/>
      <c r="J576" s="3205">
        <v>0</v>
      </c>
      <c r="K576" s="3163"/>
      <c r="L576" s="3163"/>
      <c r="M576" s="3164"/>
      <c r="N576" s="30"/>
      <c r="O576" s="478"/>
      <c r="P576" s="30"/>
      <c r="Q576" s="41"/>
      <c r="R576" s="30"/>
      <c r="S576" s="30"/>
      <c r="T576" s="30"/>
      <c r="U576" s="30"/>
      <c r="V576" s="30"/>
      <c r="W576" s="30"/>
      <c r="X576" s="30"/>
      <c r="Y576" s="30"/>
      <c r="Z576" s="1591"/>
      <c r="AA576" s="1591"/>
      <c r="AB576" s="1591"/>
      <c r="AC576" s="1591"/>
      <c r="AD576" s="1591"/>
    </row>
    <row r="577" spans="1:30" s="2651" customFormat="1" ht="13.15" customHeight="1">
      <c r="A577" s="30"/>
      <c r="B577" s="3213" t="s">
        <v>1160</v>
      </c>
      <c r="C577" s="3214"/>
      <c r="D577" s="3214"/>
      <c r="E577" s="3214"/>
      <c r="F577" s="3214"/>
      <c r="G577" s="3214"/>
      <c r="H577" s="3214"/>
      <c r="I577" s="3215"/>
      <c r="J577" s="3216">
        <v>1114.5</v>
      </c>
      <c r="K577" s="3217"/>
      <c r="L577" s="3217"/>
      <c r="M577" s="3218"/>
      <c r="N577" s="30"/>
      <c r="O577" s="478"/>
      <c r="P577" s="30"/>
      <c r="Q577" s="41"/>
      <c r="R577" s="30"/>
      <c r="S577" s="30"/>
      <c r="T577" s="30"/>
      <c r="U577" s="30"/>
      <c r="V577" s="30"/>
      <c r="W577" s="30"/>
      <c r="X577" s="30"/>
      <c r="Y577" s="30"/>
    </row>
    <row r="578" spans="1:30" ht="13.15" customHeight="1">
      <c r="A578" s="30"/>
      <c r="B578" s="3213" t="s">
        <v>1159</v>
      </c>
      <c r="C578" s="3214"/>
      <c r="D578" s="3214"/>
      <c r="E578" s="3214"/>
      <c r="F578" s="3214"/>
      <c r="G578" s="3214"/>
      <c r="H578" s="3214"/>
      <c r="I578" s="3215"/>
      <c r="J578" s="3216">
        <v>289.60000000000002</v>
      </c>
      <c r="K578" s="3217"/>
      <c r="L578" s="3217"/>
      <c r="M578" s="3218"/>
      <c r="N578" s="90"/>
      <c r="O578" s="478"/>
      <c r="P578" s="30"/>
      <c r="Q578" s="41"/>
      <c r="R578" s="30"/>
      <c r="S578" s="30"/>
      <c r="T578" s="30"/>
      <c r="U578" s="30"/>
      <c r="V578" s="30"/>
      <c r="W578" s="30"/>
      <c r="X578" s="30"/>
      <c r="Y578" s="30"/>
      <c r="Z578" s="1591"/>
      <c r="AA578" s="1591"/>
      <c r="AB578" s="1591"/>
      <c r="AC578" s="1591"/>
      <c r="AD578" s="1591"/>
    </row>
    <row r="579" spans="1:30" ht="13.15" customHeight="1">
      <c r="A579" s="30"/>
      <c r="B579" s="3213" t="s">
        <v>59</v>
      </c>
      <c r="C579" s="3214"/>
      <c r="D579" s="3214"/>
      <c r="E579" s="3214"/>
      <c r="F579" s="3214"/>
      <c r="G579" s="3214"/>
      <c r="H579" s="3214"/>
      <c r="I579" s="3215"/>
      <c r="J579" s="3205">
        <v>4776.5</v>
      </c>
      <c r="K579" s="3163"/>
      <c r="L579" s="3163"/>
      <c r="M579" s="3164"/>
      <c r="N579" s="30"/>
      <c r="O579" s="478"/>
      <c r="P579" s="30"/>
      <c r="Q579" s="41"/>
      <c r="R579" s="30"/>
      <c r="S579" s="30"/>
      <c r="T579" s="30"/>
      <c r="U579" s="30"/>
      <c r="V579" s="30"/>
      <c r="W579" s="30"/>
      <c r="X579" s="30"/>
      <c r="Y579" s="30"/>
      <c r="Z579" s="1591"/>
      <c r="AA579" s="1591"/>
      <c r="AB579" s="1591"/>
      <c r="AC579" s="1591"/>
      <c r="AD579" s="1591"/>
    </row>
    <row r="580" spans="1:30" ht="13.15" customHeight="1">
      <c r="A580" s="30"/>
      <c r="B580" s="3202" t="s">
        <v>60</v>
      </c>
      <c r="C580" s="3203"/>
      <c r="D580" s="3203"/>
      <c r="E580" s="3203"/>
      <c r="F580" s="3203"/>
      <c r="G580" s="3203"/>
      <c r="H580" s="3203"/>
      <c r="I580" s="3204"/>
      <c r="J580" s="3205">
        <v>17015.3</v>
      </c>
      <c r="K580" s="3163"/>
      <c r="L580" s="3163"/>
      <c r="M580" s="3164"/>
      <c r="N580" s="303"/>
      <c r="O580" s="479"/>
      <c r="P580" s="30"/>
      <c r="Q580" s="41"/>
      <c r="R580" s="30"/>
      <c r="S580" s="30"/>
      <c r="T580" s="30"/>
      <c r="U580" s="30"/>
      <c r="V580" s="30"/>
      <c r="W580" s="30"/>
      <c r="X580" s="30"/>
      <c r="Y580" s="30"/>
      <c r="Z580" s="1591"/>
      <c r="AA580" s="1591"/>
      <c r="AB580" s="1591"/>
      <c r="AC580" s="1591"/>
      <c r="AD580" s="1591"/>
    </row>
    <row r="581" spans="1:30" ht="13.9" customHeight="1" thickBot="1">
      <c r="A581" s="30"/>
      <c r="B581" s="3202" t="s">
        <v>231</v>
      </c>
      <c r="C581" s="3203"/>
      <c r="D581" s="3203"/>
      <c r="E581" s="3203"/>
      <c r="F581" s="3203"/>
      <c r="G581" s="3203"/>
      <c r="H581" s="3203"/>
      <c r="I581" s="3204"/>
      <c r="J581" s="3205">
        <v>7192.96</v>
      </c>
      <c r="K581" s="3163"/>
      <c r="L581" s="3163"/>
      <c r="M581" s="3164"/>
      <c r="N581" s="30"/>
      <c r="O581" s="479"/>
      <c r="P581" s="30"/>
      <c r="Q581" s="41"/>
      <c r="R581" s="30"/>
      <c r="S581" s="30"/>
      <c r="T581" s="30"/>
      <c r="U581" s="30"/>
      <c r="V581" s="30"/>
      <c r="W581" s="30"/>
      <c r="X581" s="30"/>
      <c r="Y581" s="30"/>
      <c r="Z581" s="1591"/>
      <c r="AA581" s="1591"/>
      <c r="AB581" s="1591"/>
      <c r="AC581" s="1591"/>
      <c r="AD581" s="1591"/>
    </row>
    <row r="582" spans="1:30" ht="13.9" customHeight="1" thickBot="1">
      <c r="A582" s="30"/>
      <c r="B582" s="3206" t="s">
        <v>19</v>
      </c>
      <c r="C582" s="3207"/>
      <c r="D582" s="3207"/>
      <c r="E582" s="3207"/>
      <c r="F582" s="3208"/>
      <c r="G582" s="3208"/>
      <c r="H582" s="3208"/>
      <c r="I582" s="3209"/>
      <c r="J582" s="3210">
        <f>SUM(J583:M583)</f>
        <v>0</v>
      </c>
      <c r="K582" s="3211"/>
      <c r="L582" s="3211"/>
      <c r="M582" s="3212"/>
      <c r="N582" s="30"/>
      <c r="O582" s="478"/>
      <c r="P582" s="30"/>
      <c r="Q582" s="41"/>
      <c r="R582" s="30"/>
      <c r="S582" s="30"/>
      <c r="T582" s="30"/>
      <c r="U582" s="30"/>
      <c r="V582" s="30"/>
      <c r="W582" s="30"/>
      <c r="X582" s="30"/>
      <c r="Y582" s="30"/>
      <c r="Z582" s="1591"/>
      <c r="AA582" s="1591"/>
      <c r="AB582" s="1591"/>
      <c r="AC582" s="1591"/>
      <c r="AD582" s="1591"/>
    </row>
    <row r="583" spans="1:30" ht="13.9" customHeight="1" thickBot="1">
      <c r="A583" s="30"/>
      <c r="B583" s="3159" t="s">
        <v>61</v>
      </c>
      <c r="C583" s="3160"/>
      <c r="D583" s="3160"/>
      <c r="E583" s="3160"/>
      <c r="F583" s="3161"/>
      <c r="G583" s="3161"/>
      <c r="H583" s="3161"/>
      <c r="I583" s="3162"/>
      <c r="J583" s="3163"/>
      <c r="K583" s="3163"/>
      <c r="L583" s="3163"/>
      <c r="M583" s="3164"/>
      <c r="N583" s="469"/>
      <c r="O583" s="478"/>
      <c r="P583" s="30"/>
      <c r="Q583" s="41"/>
      <c r="R583" s="30"/>
      <c r="S583" s="30"/>
      <c r="T583" s="30"/>
      <c r="U583" s="30"/>
      <c r="V583" s="30"/>
      <c r="W583" s="30"/>
      <c r="X583" s="30"/>
      <c r="Y583" s="30"/>
      <c r="Z583" s="1591"/>
      <c r="AA583" s="1591"/>
      <c r="AB583" s="1591"/>
      <c r="AC583" s="1591"/>
      <c r="AD583" s="1591"/>
    </row>
    <row r="584" spans="1:30" ht="13.9" customHeight="1" thickBot="1">
      <c r="A584" s="30"/>
      <c r="B584" s="3194" t="s">
        <v>20</v>
      </c>
      <c r="C584" s="3195"/>
      <c r="D584" s="3195"/>
      <c r="E584" s="3195"/>
      <c r="F584" s="2994"/>
      <c r="G584" s="2994"/>
      <c r="H584" s="2994"/>
      <c r="I584" s="2995"/>
      <c r="J584" s="3196">
        <f>J582+J573</f>
        <v>30514.159999999996</v>
      </c>
      <c r="K584" s="3196"/>
      <c r="L584" s="3196"/>
      <c r="M584" s="3197"/>
      <c r="N584" s="469"/>
      <c r="O584" s="478"/>
      <c r="P584" s="30"/>
      <c r="Q584" s="41"/>
      <c r="R584" s="30"/>
      <c r="S584" s="30"/>
      <c r="T584" s="30"/>
      <c r="U584" s="30"/>
      <c r="V584" s="30"/>
      <c r="W584" s="30"/>
      <c r="X584" s="30"/>
      <c r="Y584" s="30"/>
      <c r="Z584" s="1591"/>
      <c r="AA584" s="1591"/>
      <c r="AB584" s="1591"/>
      <c r="AC584" s="1591"/>
      <c r="AD584" s="1591"/>
    </row>
    <row r="585" spans="1:30">
      <c r="A585" s="1591"/>
      <c r="B585" s="1591"/>
      <c r="C585" s="1591"/>
      <c r="D585" s="1591"/>
      <c r="E585" s="1591"/>
      <c r="F585" s="1591"/>
      <c r="G585" s="1591"/>
      <c r="H585" s="1591"/>
      <c r="I585" s="1591"/>
      <c r="J585" s="1591"/>
      <c r="K585" s="1591"/>
      <c r="L585" s="1591"/>
      <c r="M585" s="1591"/>
      <c r="N585" s="1591"/>
      <c r="O585" s="1591"/>
      <c r="P585" s="1591"/>
      <c r="Q585" s="1591"/>
      <c r="R585" s="1591"/>
      <c r="S585" s="1591"/>
      <c r="T585" s="1591"/>
      <c r="U585" s="1591"/>
      <c r="V585" s="1591"/>
      <c r="W585" s="1591"/>
      <c r="X585" s="1591"/>
      <c r="Y585" s="1591"/>
      <c r="Z585" s="1591"/>
      <c r="AA585" s="1591"/>
      <c r="AB585" s="1591"/>
      <c r="AC585" s="1591"/>
      <c r="AD585" s="1591"/>
    </row>
  </sheetData>
  <mergeCells count="615">
    <mergeCell ref="B577:I577"/>
    <mergeCell ref="J577:M577"/>
    <mergeCell ref="P1:S1"/>
    <mergeCell ref="A313:A316"/>
    <mergeCell ref="B313:B316"/>
    <mergeCell ref="C313:E316"/>
    <mergeCell ref="F313:F316"/>
    <mergeCell ref="G313:G316"/>
    <mergeCell ref="H313:H316"/>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 ref="O4:O6"/>
    <mergeCell ref="A15:A20"/>
    <mergeCell ref="B15:B20"/>
    <mergeCell ref="C15:E20"/>
    <mergeCell ref="F15:F20"/>
    <mergeCell ref="G15:G20"/>
    <mergeCell ref="H15:H20"/>
    <mergeCell ref="A7:S7"/>
    <mergeCell ref="B8:S8"/>
    <mergeCell ref="A9:A14"/>
    <mergeCell ref="B9:B14"/>
    <mergeCell ref="C9:E14"/>
    <mergeCell ref="F9:F14"/>
    <mergeCell ref="G9:G14"/>
    <mergeCell ref="H9:H14"/>
    <mergeCell ref="A27:A32"/>
    <mergeCell ref="B27:B32"/>
    <mergeCell ref="C27:E32"/>
    <mergeCell ref="F27:F32"/>
    <mergeCell ref="G27:G32"/>
    <mergeCell ref="H27:H32"/>
    <mergeCell ref="P27:P28"/>
    <mergeCell ref="A21:A26"/>
    <mergeCell ref="B21:B26"/>
    <mergeCell ref="C21:E26"/>
    <mergeCell ref="F21:F26"/>
    <mergeCell ref="G21:G26"/>
    <mergeCell ref="H21:H26"/>
    <mergeCell ref="P22:P23"/>
    <mergeCell ref="P34:P35"/>
    <mergeCell ref="A39:A44"/>
    <mergeCell ref="B39:B44"/>
    <mergeCell ref="C39:E44"/>
    <mergeCell ref="F39:F44"/>
    <mergeCell ref="G39:G44"/>
    <mergeCell ref="H39:H44"/>
    <mergeCell ref="P39:P40"/>
    <mergeCell ref="A33:A38"/>
    <mergeCell ref="B33:B38"/>
    <mergeCell ref="C33:E38"/>
    <mergeCell ref="F33:F38"/>
    <mergeCell ref="G33:G38"/>
    <mergeCell ref="H33:H38"/>
    <mergeCell ref="A51:A56"/>
    <mergeCell ref="B51:B56"/>
    <mergeCell ref="C51:E56"/>
    <mergeCell ref="F51:F56"/>
    <mergeCell ref="G51:G56"/>
    <mergeCell ref="H51:H56"/>
    <mergeCell ref="A45:A50"/>
    <mergeCell ref="B45:B50"/>
    <mergeCell ref="C45:E50"/>
    <mergeCell ref="F45:F50"/>
    <mergeCell ref="G45:G50"/>
    <mergeCell ref="H45:H50"/>
    <mergeCell ref="B63:B68"/>
    <mergeCell ref="C63:E68"/>
    <mergeCell ref="F63:F68"/>
    <mergeCell ref="G63:G68"/>
    <mergeCell ref="H63:H68"/>
    <mergeCell ref="B75:I75"/>
    <mergeCell ref="A57:A62"/>
    <mergeCell ref="B57:B62"/>
    <mergeCell ref="C57:E62"/>
    <mergeCell ref="F57:F62"/>
    <mergeCell ref="G57:G62"/>
    <mergeCell ref="H57:H62"/>
    <mergeCell ref="B69:B74"/>
    <mergeCell ref="C69:E74"/>
    <mergeCell ref="F69:F74"/>
    <mergeCell ref="G69:G74"/>
    <mergeCell ref="H69:H74"/>
    <mergeCell ref="A84:A89"/>
    <mergeCell ref="B84:B89"/>
    <mergeCell ref="C84:E89"/>
    <mergeCell ref="F84:F89"/>
    <mergeCell ref="G84:G89"/>
    <mergeCell ref="H84:H89"/>
    <mergeCell ref="B76:S76"/>
    <mergeCell ref="A77:A83"/>
    <mergeCell ref="B77:B83"/>
    <mergeCell ref="C77:E83"/>
    <mergeCell ref="F77:F83"/>
    <mergeCell ref="G77:G83"/>
    <mergeCell ref="H77:H83"/>
    <mergeCell ref="P84:P85"/>
    <mergeCell ref="A102:A107"/>
    <mergeCell ref="B102:B107"/>
    <mergeCell ref="C102:E107"/>
    <mergeCell ref="F102:F107"/>
    <mergeCell ref="G102:G107"/>
    <mergeCell ref="H102:H107"/>
    <mergeCell ref="P90:P91"/>
    <mergeCell ref="A96:A101"/>
    <mergeCell ref="B96:B101"/>
    <mergeCell ref="C96:E101"/>
    <mergeCell ref="F96:F101"/>
    <mergeCell ref="G96:G101"/>
    <mergeCell ref="H96:H101"/>
    <mergeCell ref="A90:A95"/>
    <mergeCell ref="B90:B95"/>
    <mergeCell ref="C90:E95"/>
    <mergeCell ref="F90:F95"/>
    <mergeCell ref="G90:G95"/>
    <mergeCell ref="H90:H95"/>
    <mergeCell ref="A114:A119"/>
    <mergeCell ref="B114:B119"/>
    <mergeCell ref="C114:E119"/>
    <mergeCell ref="F114:F119"/>
    <mergeCell ref="G114:G119"/>
    <mergeCell ref="H114:H119"/>
    <mergeCell ref="A108:A113"/>
    <mergeCell ref="B108:B113"/>
    <mergeCell ref="C108:E113"/>
    <mergeCell ref="F108:F113"/>
    <mergeCell ref="G108:G113"/>
    <mergeCell ref="H108:H113"/>
    <mergeCell ref="A126:A129"/>
    <mergeCell ref="B126:B129"/>
    <mergeCell ref="C126:E129"/>
    <mergeCell ref="F126:F129"/>
    <mergeCell ref="G126:G129"/>
    <mergeCell ref="H126:H129"/>
    <mergeCell ref="A120:A125"/>
    <mergeCell ref="B120:B125"/>
    <mergeCell ref="C120:E125"/>
    <mergeCell ref="F120:F125"/>
    <mergeCell ref="G120:G125"/>
    <mergeCell ref="H120:H125"/>
    <mergeCell ref="A136:A139"/>
    <mergeCell ref="B136:B139"/>
    <mergeCell ref="C136:E139"/>
    <mergeCell ref="F136:F139"/>
    <mergeCell ref="G136:G139"/>
    <mergeCell ref="H136:H139"/>
    <mergeCell ref="A130:A135"/>
    <mergeCell ref="B130:B135"/>
    <mergeCell ref="C130:E135"/>
    <mergeCell ref="F130:F135"/>
    <mergeCell ref="G130:G135"/>
    <mergeCell ref="H130:H135"/>
    <mergeCell ref="A146:A151"/>
    <mergeCell ref="B146:B151"/>
    <mergeCell ref="C146:E151"/>
    <mergeCell ref="F146:F151"/>
    <mergeCell ref="G146:G151"/>
    <mergeCell ref="H146:H151"/>
    <mergeCell ref="A140:A145"/>
    <mergeCell ref="B140:B145"/>
    <mergeCell ref="C140:E145"/>
    <mergeCell ref="F140:F145"/>
    <mergeCell ref="G140:G145"/>
    <mergeCell ref="H140:H145"/>
    <mergeCell ref="A164:A169"/>
    <mergeCell ref="B164:B169"/>
    <mergeCell ref="C164:E169"/>
    <mergeCell ref="F164:F169"/>
    <mergeCell ref="G164:G169"/>
    <mergeCell ref="H164:H169"/>
    <mergeCell ref="C152:E157"/>
    <mergeCell ref="F152:F157"/>
    <mergeCell ref="G152:G157"/>
    <mergeCell ref="H152:H157"/>
    <mergeCell ref="A158:A163"/>
    <mergeCell ref="B158:B163"/>
    <mergeCell ref="C158:E163"/>
    <mergeCell ref="F158:F163"/>
    <mergeCell ref="G158:G163"/>
    <mergeCell ref="H158:H163"/>
    <mergeCell ref="H175:H180"/>
    <mergeCell ref="A181:A186"/>
    <mergeCell ref="B181:B186"/>
    <mergeCell ref="C181:E186"/>
    <mergeCell ref="F181:F186"/>
    <mergeCell ref="G181:G186"/>
    <mergeCell ref="H181:H186"/>
    <mergeCell ref="A170:A174"/>
    <mergeCell ref="B170:B174"/>
    <mergeCell ref="F170:F174"/>
    <mergeCell ref="G170:G174"/>
    <mergeCell ref="H170:H174"/>
    <mergeCell ref="A175:A180"/>
    <mergeCell ref="B175:B180"/>
    <mergeCell ref="C175:E180"/>
    <mergeCell ref="F175:F180"/>
    <mergeCell ref="G175:G180"/>
    <mergeCell ref="A193:A198"/>
    <mergeCell ref="B193:B198"/>
    <mergeCell ref="C193:E198"/>
    <mergeCell ref="F193:F198"/>
    <mergeCell ref="G193:G198"/>
    <mergeCell ref="H193:H198"/>
    <mergeCell ref="A187:A192"/>
    <mergeCell ref="B187:B192"/>
    <mergeCell ref="C187:E192"/>
    <mergeCell ref="F187:F192"/>
    <mergeCell ref="G187:G192"/>
    <mergeCell ref="H187:H192"/>
    <mergeCell ref="A205:A210"/>
    <mergeCell ref="B205:B210"/>
    <mergeCell ref="C205:E210"/>
    <mergeCell ref="F205:F210"/>
    <mergeCell ref="G205:G210"/>
    <mergeCell ref="H205:H210"/>
    <mergeCell ref="A199:A204"/>
    <mergeCell ref="B199:B204"/>
    <mergeCell ref="C199:E204"/>
    <mergeCell ref="F199:F204"/>
    <mergeCell ref="G199:G204"/>
    <mergeCell ref="H199:H204"/>
    <mergeCell ref="C211:E216"/>
    <mergeCell ref="F211:F216"/>
    <mergeCell ref="G211:G216"/>
    <mergeCell ref="H211:H216"/>
    <mergeCell ref="A217:A222"/>
    <mergeCell ref="B217:B222"/>
    <mergeCell ref="C217:E222"/>
    <mergeCell ref="F217:F222"/>
    <mergeCell ref="G217:G222"/>
    <mergeCell ref="H217:H222"/>
    <mergeCell ref="C223:E228"/>
    <mergeCell ref="F223:F228"/>
    <mergeCell ref="G223:G228"/>
    <mergeCell ref="H223:H228"/>
    <mergeCell ref="A229:A234"/>
    <mergeCell ref="B229:B234"/>
    <mergeCell ref="C229:E234"/>
    <mergeCell ref="F229:F234"/>
    <mergeCell ref="G229:G234"/>
    <mergeCell ref="H229:H234"/>
    <mergeCell ref="A241:A246"/>
    <mergeCell ref="B241:B246"/>
    <mergeCell ref="C241:E246"/>
    <mergeCell ref="F241:F246"/>
    <mergeCell ref="G241:G246"/>
    <mergeCell ref="H241:H246"/>
    <mergeCell ref="A235:A240"/>
    <mergeCell ref="B235:B240"/>
    <mergeCell ref="C235:E240"/>
    <mergeCell ref="F235:F240"/>
    <mergeCell ref="G235:G240"/>
    <mergeCell ref="H235:H240"/>
    <mergeCell ref="H271:H276"/>
    <mergeCell ref="A277:A282"/>
    <mergeCell ref="B277:B282"/>
    <mergeCell ref="F277:F282"/>
    <mergeCell ref="G277:G282"/>
    <mergeCell ref="H277:H282"/>
    <mergeCell ref="P247:P248"/>
    <mergeCell ref="B267:I267"/>
    <mergeCell ref="A268:I268"/>
    <mergeCell ref="A269:S269"/>
    <mergeCell ref="B270:S270"/>
    <mergeCell ref="A271:A276"/>
    <mergeCell ref="B271:B276"/>
    <mergeCell ref="C271:E276"/>
    <mergeCell ref="F271:F276"/>
    <mergeCell ref="G271:G276"/>
    <mergeCell ref="A247:A252"/>
    <mergeCell ref="B247:B252"/>
    <mergeCell ref="C247:E252"/>
    <mergeCell ref="F247:F252"/>
    <mergeCell ref="G247:G252"/>
    <mergeCell ref="H247:H252"/>
    <mergeCell ref="F253:F254"/>
    <mergeCell ref="G253:G254"/>
    <mergeCell ref="A289:A294"/>
    <mergeCell ref="B289:B294"/>
    <mergeCell ref="C289:E294"/>
    <mergeCell ref="F289:F294"/>
    <mergeCell ref="G289:G294"/>
    <mergeCell ref="H289:H294"/>
    <mergeCell ref="A283:A288"/>
    <mergeCell ref="B283:B288"/>
    <mergeCell ref="C283:E288"/>
    <mergeCell ref="F283:F288"/>
    <mergeCell ref="G283:G288"/>
    <mergeCell ref="H283:H288"/>
    <mergeCell ref="A301:A306"/>
    <mergeCell ref="B301:B306"/>
    <mergeCell ref="C301:E306"/>
    <mergeCell ref="F301:F306"/>
    <mergeCell ref="G301:G306"/>
    <mergeCell ref="H301:H306"/>
    <mergeCell ref="A295:A300"/>
    <mergeCell ref="B295:B300"/>
    <mergeCell ref="C295:E300"/>
    <mergeCell ref="F295:F300"/>
    <mergeCell ref="G295:G300"/>
    <mergeCell ref="H295:H300"/>
    <mergeCell ref="H317:H320"/>
    <mergeCell ref="A321:A326"/>
    <mergeCell ref="B321:B326"/>
    <mergeCell ref="F321:F326"/>
    <mergeCell ref="G321:G326"/>
    <mergeCell ref="H321:H326"/>
    <mergeCell ref="B307:B312"/>
    <mergeCell ref="C307:E312"/>
    <mergeCell ref="F307:F312"/>
    <mergeCell ref="G307:G312"/>
    <mergeCell ref="A317:A320"/>
    <mergeCell ref="B317:B320"/>
    <mergeCell ref="C317:E320"/>
    <mergeCell ref="F317:F320"/>
    <mergeCell ref="G317:G320"/>
    <mergeCell ref="A327:A330"/>
    <mergeCell ref="B327:B330"/>
    <mergeCell ref="F327:F330"/>
    <mergeCell ref="G327:G330"/>
    <mergeCell ref="H327:H330"/>
    <mergeCell ref="A331:A335"/>
    <mergeCell ref="B331:B335"/>
    <mergeCell ref="F331:F335"/>
    <mergeCell ref="G331:G335"/>
    <mergeCell ref="H331:H335"/>
    <mergeCell ref="A342:A347"/>
    <mergeCell ref="B342:B347"/>
    <mergeCell ref="C342:E347"/>
    <mergeCell ref="F342:F347"/>
    <mergeCell ref="G342:G347"/>
    <mergeCell ref="H342:H347"/>
    <mergeCell ref="A336:A341"/>
    <mergeCell ref="B336:B341"/>
    <mergeCell ref="C336:E341"/>
    <mergeCell ref="F336:F341"/>
    <mergeCell ref="G336:G341"/>
    <mergeCell ref="H336:H341"/>
    <mergeCell ref="H352:H357"/>
    <mergeCell ref="A358:A363"/>
    <mergeCell ref="B358:B363"/>
    <mergeCell ref="C358:E363"/>
    <mergeCell ref="F358:F363"/>
    <mergeCell ref="G358:G363"/>
    <mergeCell ref="H358:H363"/>
    <mergeCell ref="F348:F351"/>
    <mergeCell ref="B349:B351"/>
    <mergeCell ref="A352:A357"/>
    <mergeCell ref="B352:B357"/>
    <mergeCell ref="F352:F357"/>
    <mergeCell ref="G352:G357"/>
    <mergeCell ref="A364:A369"/>
    <mergeCell ref="B364:E369"/>
    <mergeCell ref="F364:F369"/>
    <mergeCell ref="G364:G369"/>
    <mergeCell ref="H364:H369"/>
    <mergeCell ref="A370:A375"/>
    <mergeCell ref="B370:E375"/>
    <mergeCell ref="F370:F375"/>
    <mergeCell ref="G370:G375"/>
    <mergeCell ref="H370:H375"/>
    <mergeCell ref="A385:A390"/>
    <mergeCell ref="B385:B390"/>
    <mergeCell ref="C385:E390"/>
    <mergeCell ref="F385:F390"/>
    <mergeCell ref="G385:G390"/>
    <mergeCell ref="H385:H390"/>
    <mergeCell ref="B376:I376"/>
    <mergeCell ref="B377:S377"/>
    <mergeCell ref="A378:A384"/>
    <mergeCell ref="B378:B384"/>
    <mergeCell ref="C378:E384"/>
    <mergeCell ref="F378:F384"/>
    <mergeCell ref="G378:G384"/>
    <mergeCell ref="H378:H384"/>
    <mergeCell ref="A397:A402"/>
    <mergeCell ref="B397:B402"/>
    <mergeCell ref="C397:E402"/>
    <mergeCell ref="F397:F402"/>
    <mergeCell ref="G397:G402"/>
    <mergeCell ref="H397:H402"/>
    <mergeCell ref="A391:A396"/>
    <mergeCell ref="B391:B396"/>
    <mergeCell ref="C391:E396"/>
    <mergeCell ref="F391:F396"/>
    <mergeCell ref="G391:G396"/>
    <mergeCell ref="H391:H396"/>
    <mergeCell ref="A409:A414"/>
    <mergeCell ref="B409:B414"/>
    <mergeCell ref="C409:E414"/>
    <mergeCell ref="F409:F414"/>
    <mergeCell ref="G409:G414"/>
    <mergeCell ref="H409:H414"/>
    <mergeCell ref="A403:A408"/>
    <mergeCell ref="B403:B408"/>
    <mergeCell ref="C403:E408"/>
    <mergeCell ref="F403:F408"/>
    <mergeCell ref="G403:G408"/>
    <mergeCell ref="H403:H408"/>
    <mergeCell ref="A415:A419"/>
    <mergeCell ref="B415:B419"/>
    <mergeCell ref="F415:F419"/>
    <mergeCell ref="G415:G419"/>
    <mergeCell ref="H415:H419"/>
    <mergeCell ref="A420:A424"/>
    <mergeCell ref="B420:B424"/>
    <mergeCell ref="F420:F424"/>
    <mergeCell ref="G420:G424"/>
    <mergeCell ref="H420:H424"/>
    <mergeCell ref="A431:A436"/>
    <mergeCell ref="B431:B436"/>
    <mergeCell ref="C431:E436"/>
    <mergeCell ref="F431:F436"/>
    <mergeCell ref="G431:G436"/>
    <mergeCell ref="H431:H436"/>
    <mergeCell ref="A425:A430"/>
    <mergeCell ref="B425:B430"/>
    <mergeCell ref="C425:E430"/>
    <mergeCell ref="F425:F430"/>
    <mergeCell ref="G425:G430"/>
    <mergeCell ref="H425:H430"/>
    <mergeCell ref="A437:A440"/>
    <mergeCell ref="B437:B440"/>
    <mergeCell ref="F437:F440"/>
    <mergeCell ref="G437:G440"/>
    <mergeCell ref="H437:H440"/>
    <mergeCell ref="A441:A445"/>
    <mergeCell ref="B441:B445"/>
    <mergeCell ref="F441:F445"/>
    <mergeCell ref="G441:G445"/>
    <mergeCell ref="H441:H445"/>
    <mergeCell ref="A446:A450"/>
    <mergeCell ref="B446:B450"/>
    <mergeCell ref="F446:F450"/>
    <mergeCell ref="G446:G450"/>
    <mergeCell ref="H446:H450"/>
    <mergeCell ref="A451:A455"/>
    <mergeCell ref="B451:B455"/>
    <mergeCell ref="F451:F455"/>
    <mergeCell ref="G451:G455"/>
    <mergeCell ref="H451:H455"/>
    <mergeCell ref="A456:A460"/>
    <mergeCell ref="B456:B460"/>
    <mergeCell ref="F456:F460"/>
    <mergeCell ref="G456:G460"/>
    <mergeCell ref="H456:H460"/>
    <mergeCell ref="A461:A465"/>
    <mergeCell ref="B461:B465"/>
    <mergeCell ref="F461:F465"/>
    <mergeCell ref="G461:G465"/>
    <mergeCell ref="H461:H465"/>
    <mergeCell ref="H476:H480"/>
    <mergeCell ref="A481:A484"/>
    <mergeCell ref="B481:B484"/>
    <mergeCell ref="F481:F484"/>
    <mergeCell ref="G481:G484"/>
    <mergeCell ref="H481:H484"/>
    <mergeCell ref="A466:A470"/>
    <mergeCell ref="B466:B470"/>
    <mergeCell ref="F466:F470"/>
    <mergeCell ref="G466:G470"/>
    <mergeCell ref="H466:H470"/>
    <mergeCell ref="A471:A475"/>
    <mergeCell ref="B471:B475"/>
    <mergeCell ref="F471:F475"/>
    <mergeCell ref="G471:G475"/>
    <mergeCell ref="H471:H475"/>
    <mergeCell ref="F485:F488"/>
    <mergeCell ref="G485:G488"/>
    <mergeCell ref="A489:A494"/>
    <mergeCell ref="B489:B494"/>
    <mergeCell ref="C489:E494"/>
    <mergeCell ref="F489:F494"/>
    <mergeCell ref="G489:G493"/>
    <mergeCell ref="A476:A480"/>
    <mergeCell ref="B476:B480"/>
    <mergeCell ref="F476:F480"/>
    <mergeCell ref="G476:G480"/>
    <mergeCell ref="A497:A500"/>
    <mergeCell ref="B497:B500"/>
    <mergeCell ref="C497:E500"/>
    <mergeCell ref="F497:F500"/>
    <mergeCell ref="G497:G500"/>
    <mergeCell ref="H497:H500"/>
    <mergeCell ref="H489:H493"/>
    <mergeCell ref="P489:P490"/>
    <mergeCell ref="A495:A496"/>
    <mergeCell ref="B495:B496"/>
    <mergeCell ref="C495:E496"/>
    <mergeCell ref="F495:F496"/>
    <mergeCell ref="G495:G496"/>
    <mergeCell ref="H495:H496"/>
    <mergeCell ref="F509:F512"/>
    <mergeCell ref="G509:G512"/>
    <mergeCell ref="H509:H512"/>
    <mergeCell ref="A513:A516"/>
    <mergeCell ref="B513:B516"/>
    <mergeCell ref="F513:F516"/>
    <mergeCell ref="G513:G516"/>
    <mergeCell ref="H513:H516"/>
    <mergeCell ref="A501:A504"/>
    <mergeCell ref="B501:B504"/>
    <mergeCell ref="F501:F504"/>
    <mergeCell ref="G501:G504"/>
    <mergeCell ref="H501:H504"/>
    <mergeCell ref="A505:A508"/>
    <mergeCell ref="B505:B508"/>
    <mergeCell ref="F505:F508"/>
    <mergeCell ref="G505:G508"/>
    <mergeCell ref="H505:H508"/>
    <mergeCell ref="H521:H526"/>
    <mergeCell ref="A527:A532"/>
    <mergeCell ref="B527:B532"/>
    <mergeCell ref="C527:E532"/>
    <mergeCell ref="F527:F532"/>
    <mergeCell ref="G527:G532"/>
    <mergeCell ref="H527:H532"/>
    <mergeCell ref="A517:A520"/>
    <mergeCell ref="B517:B520"/>
    <mergeCell ref="F517:F520"/>
    <mergeCell ref="G517:G520"/>
    <mergeCell ref="H517:H520"/>
    <mergeCell ref="A521:A526"/>
    <mergeCell ref="B521:B526"/>
    <mergeCell ref="C521:E526"/>
    <mergeCell ref="F521:F526"/>
    <mergeCell ref="G521:G526"/>
    <mergeCell ref="B543:S543"/>
    <mergeCell ref="A545:A550"/>
    <mergeCell ref="B545:B550"/>
    <mergeCell ref="C545:E550"/>
    <mergeCell ref="F545:F550"/>
    <mergeCell ref="G545:G550"/>
    <mergeCell ref="H545:H550"/>
    <mergeCell ref="A533:A538"/>
    <mergeCell ref="B533:B538"/>
    <mergeCell ref="C533:E538"/>
    <mergeCell ref="F533:F538"/>
    <mergeCell ref="G533:G538"/>
    <mergeCell ref="H533:H538"/>
    <mergeCell ref="B584:I584"/>
    <mergeCell ref="J584:M584"/>
    <mergeCell ref="P141:P142"/>
    <mergeCell ref="P159:P160"/>
    <mergeCell ref="P342:P343"/>
    <mergeCell ref="P551:P552"/>
    <mergeCell ref="B580:I580"/>
    <mergeCell ref="J580:M580"/>
    <mergeCell ref="B581:I581"/>
    <mergeCell ref="J581:M581"/>
    <mergeCell ref="B582:I582"/>
    <mergeCell ref="J582:M582"/>
    <mergeCell ref="B576:I576"/>
    <mergeCell ref="J576:M576"/>
    <mergeCell ref="B578:I578"/>
    <mergeCell ref="J578:M578"/>
    <mergeCell ref="B579:I579"/>
    <mergeCell ref="J579:M579"/>
    <mergeCell ref="B573:I573"/>
    <mergeCell ref="J573:M573"/>
    <mergeCell ref="B574:I574"/>
    <mergeCell ref="J574:M574"/>
    <mergeCell ref="B575:I575"/>
    <mergeCell ref="J575:M575"/>
    <mergeCell ref="P289:P290"/>
    <mergeCell ref="H253:H254"/>
    <mergeCell ref="P253:P254"/>
    <mergeCell ref="A253:A254"/>
    <mergeCell ref="B253:B254"/>
    <mergeCell ref="C253:E254"/>
    <mergeCell ref="P108:P109"/>
    <mergeCell ref="B583:I583"/>
    <mergeCell ref="J583:M583"/>
    <mergeCell ref="B557:I557"/>
    <mergeCell ref="A558:I558"/>
    <mergeCell ref="H559:I559"/>
    <mergeCell ref="A561:I561"/>
    <mergeCell ref="P561:S561"/>
    <mergeCell ref="B572:I572"/>
    <mergeCell ref="J572:M572"/>
    <mergeCell ref="A551:A556"/>
    <mergeCell ref="B551:B556"/>
    <mergeCell ref="C551:E556"/>
    <mergeCell ref="F551:F556"/>
    <mergeCell ref="G551:G556"/>
    <mergeCell ref="H551:H556"/>
    <mergeCell ref="B539:I539"/>
    <mergeCell ref="A540:I540"/>
    <mergeCell ref="A261:A266"/>
    <mergeCell ref="B261:B266"/>
    <mergeCell ref="C261:E266"/>
    <mergeCell ref="F261:F266"/>
    <mergeCell ref="G261:G266"/>
    <mergeCell ref="H261:H266"/>
    <mergeCell ref="P261:P262"/>
    <mergeCell ref="A255:A260"/>
    <mergeCell ref="B255:B260"/>
    <mergeCell ref="C255:E260"/>
    <mergeCell ref="F255:F260"/>
    <mergeCell ref="G255:G260"/>
    <mergeCell ref="H255:H260"/>
    <mergeCell ref="P255:P256"/>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selection activeCell="D20" sqref="D20"/>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1.45" customHeight="1">
      <c r="A1" s="1871"/>
      <c r="B1" s="1871"/>
      <c r="C1" s="1871"/>
      <c r="D1" s="1871"/>
      <c r="E1" s="1871"/>
      <c r="F1" s="1871"/>
      <c r="G1" s="1871"/>
      <c r="H1" s="1871"/>
      <c r="I1" s="1871"/>
      <c r="J1" s="1871"/>
      <c r="K1" s="1871"/>
      <c r="L1" s="1871"/>
      <c r="M1" s="1871"/>
      <c r="N1" s="3328" t="s">
        <v>521</v>
      </c>
      <c r="O1" s="3523"/>
      <c r="P1" s="1871"/>
      <c r="Q1" s="1871"/>
      <c r="R1" s="1871"/>
      <c r="S1" s="1871"/>
      <c r="T1" s="1871"/>
      <c r="U1" s="1871"/>
      <c r="V1" s="1871"/>
      <c r="W1" s="1871"/>
    </row>
    <row r="2" spans="1:23">
      <c r="A2" s="204"/>
      <c r="B2" s="204"/>
      <c r="C2" s="204"/>
      <c r="D2" s="151"/>
      <c r="E2" s="151" t="s">
        <v>524</v>
      </c>
      <c r="F2" s="151"/>
      <c r="G2" s="735"/>
      <c r="H2" s="151"/>
      <c r="I2" s="151"/>
      <c r="J2" s="151"/>
      <c r="K2" s="151"/>
      <c r="L2" s="736"/>
      <c r="M2" s="737"/>
      <c r="N2" s="737"/>
      <c r="O2" s="737"/>
      <c r="P2" s="737"/>
      <c r="Q2" s="737"/>
      <c r="R2" s="151"/>
      <c r="S2" s="151"/>
      <c r="T2" s="151"/>
      <c r="U2" s="151"/>
      <c r="V2" s="151"/>
      <c r="W2" s="151"/>
    </row>
    <row r="3" spans="1:23" ht="13.9" customHeight="1" thickBot="1">
      <c r="A3" s="28"/>
      <c r="B3" s="9"/>
      <c r="C3" s="9"/>
      <c r="D3" s="3524" t="s">
        <v>33</v>
      </c>
      <c r="E3" s="3524"/>
      <c r="F3" s="3524"/>
      <c r="G3" s="3524"/>
      <c r="H3" s="3524"/>
      <c r="I3" s="3524"/>
      <c r="J3" s="3524"/>
      <c r="K3" s="3524"/>
      <c r="L3" s="3524"/>
      <c r="M3" s="3524"/>
      <c r="N3" s="3524"/>
      <c r="O3" s="3524"/>
      <c r="P3" s="3524"/>
      <c r="Q3" s="3524"/>
      <c r="R3" s="3524"/>
      <c r="S3" s="3524"/>
      <c r="T3" s="3524"/>
      <c r="U3" s="3524"/>
      <c r="V3" s="3524"/>
      <c r="W3" s="3524"/>
    </row>
    <row r="4" spans="1:23" ht="13.15" customHeight="1">
      <c r="A4" s="3525" t="s">
        <v>0</v>
      </c>
      <c r="B4" s="3528" t="s">
        <v>1</v>
      </c>
      <c r="C4" s="3528" t="s">
        <v>2</v>
      </c>
      <c r="D4" s="3367" t="s">
        <v>3</v>
      </c>
      <c r="E4" s="3531" t="s">
        <v>4</v>
      </c>
      <c r="F4" s="3534" t="s">
        <v>5</v>
      </c>
      <c r="G4" s="3531" t="s">
        <v>6</v>
      </c>
      <c r="H4" s="3537" t="s">
        <v>213</v>
      </c>
      <c r="I4" s="3538"/>
      <c r="J4" s="3538"/>
      <c r="K4" s="3539"/>
      <c r="L4" s="3540" t="s">
        <v>183</v>
      </c>
      <c r="M4" s="3531" t="s">
        <v>219</v>
      </c>
      <c r="N4" s="3543" t="s">
        <v>21</v>
      </c>
      <c r="O4" s="3544"/>
      <c r="P4" s="3544"/>
      <c r="Q4" s="3545"/>
      <c r="R4" s="204"/>
      <c r="S4" s="204"/>
      <c r="T4" s="204"/>
      <c r="U4" s="204"/>
      <c r="V4" s="204"/>
      <c r="W4" s="204"/>
    </row>
    <row r="5" spans="1:23" ht="13.15" customHeight="1">
      <c r="A5" s="3526"/>
      <c r="B5" s="3529"/>
      <c r="C5" s="3529"/>
      <c r="D5" s="3368"/>
      <c r="E5" s="3532"/>
      <c r="F5" s="3535"/>
      <c r="G5" s="3532"/>
      <c r="H5" s="3546" t="s">
        <v>7</v>
      </c>
      <c r="I5" s="3548" t="s">
        <v>8</v>
      </c>
      <c r="J5" s="3548"/>
      <c r="K5" s="3549" t="s">
        <v>68</v>
      </c>
      <c r="L5" s="3541"/>
      <c r="M5" s="3532"/>
      <c r="N5" s="3106" t="s">
        <v>32</v>
      </c>
      <c r="O5" s="3510" t="s">
        <v>9</v>
      </c>
      <c r="P5" s="3510"/>
      <c r="Q5" s="3511"/>
      <c r="R5" s="204"/>
      <c r="S5" s="204"/>
      <c r="T5" s="204"/>
      <c r="U5" s="204"/>
      <c r="V5" s="204"/>
      <c r="W5" s="204"/>
    </row>
    <row r="6" spans="1:23" ht="99.75" thickBot="1">
      <c r="A6" s="3527"/>
      <c r="B6" s="3530"/>
      <c r="C6" s="3530"/>
      <c r="D6" s="3369"/>
      <c r="E6" s="3533"/>
      <c r="F6" s="3536"/>
      <c r="G6" s="3533"/>
      <c r="H6" s="3547"/>
      <c r="I6" s="1872" t="s">
        <v>7</v>
      </c>
      <c r="J6" s="1872" t="s">
        <v>10</v>
      </c>
      <c r="K6" s="3550"/>
      <c r="L6" s="3542"/>
      <c r="M6" s="3533"/>
      <c r="N6" s="3107"/>
      <c r="O6" s="738" t="s">
        <v>163</v>
      </c>
      <c r="P6" s="738" t="s">
        <v>182</v>
      </c>
      <c r="Q6" s="739" t="s">
        <v>214</v>
      </c>
      <c r="R6" s="204"/>
      <c r="S6" s="204"/>
      <c r="T6" s="204"/>
      <c r="U6" s="204"/>
      <c r="V6" s="204"/>
      <c r="W6" s="204"/>
    </row>
    <row r="7" spans="1:23" ht="13.9" customHeight="1" thickBot="1">
      <c r="A7" s="586" t="s">
        <v>13</v>
      </c>
      <c r="B7" s="3514" t="s">
        <v>525</v>
      </c>
      <c r="C7" s="3515"/>
      <c r="D7" s="3515"/>
      <c r="E7" s="3515"/>
      <c r="F7" s="3515"/>
      <c r="G7" s="3515"/>
      <c r="H7" s="3515"/>
      <c r="I7" s="3515"/>
      <c r="J7" s="3515"/>
      <c r="K7" s="3515"/>
      <c r="L7" s="3515"/>
      <c r="M7" s="3515"/>
      <c r="N7" s="3515"/>
      <c r="O7" s="3515"/>
      <c r="P7" s="3515"/>
      <c r="Q7" s="3516"/>
      <c r="R7" s="204"/>
      <c r="S7" s="204"/>
      <c r="T7" s="204"/>
      <c r="U7" s="204"/>
      <c r="V7" s="204"/>
      <c r="W7" s="204"/>
    </row>
    <row r="8" spans="1:23" ht="13.9" customHeight="1" thickBot="1">
      <c r="A8" s="1884" t="s">
        <v>13</v>
      </c>
      <c r="B8" s="1885" t="s">
        <v>11</v>
      </c>
      <c r="C8" s="3517" t="s">
        <v>526</v>
      </c>
      <c r="D8" s="3518"/>
      <c r="E8" s="3518"/>
      <c r="F8" s="3518"/>
      <c r="G8" s="3518"/>
      <c r="H8" s="3518"/>
      <c r="I8" s="3518"/>
      <c r="J8" s="3518"/>
      <c r="K8" s="3518"/>
      <c r="L8" s="3518"/>
      <c r="M8" s="3518"/>
      <c r="N8" s="3518"/>
      <c r="O8" s="3518"/>
      <c r="P8" s="3518"/>
      <c r="Q8" s="3519"/>
      <c r="R8" s="204"/>
      <c r="S8" s="204"/>
      <c r="T8" s="204"/>
      <c r="U8" s="204"/>
      <c r="V8" s="204"/>
      <c r="W8" s="204"/>
    </row>
    <row r="9" spans="1:23" ht="26.25" thickBot="1">
      <c r="A9" s="1884"/>
      <c r="B9" s="743"/>
      <c r="C9" s="744"/>
      <c r="D9" s="745"/>
      <c r="E9" s="746"/>
      <c r="F9" s="746"/>
      <c r="G9" s="746"/>
      <c r="H9" s="746"/>
      <c r="I9" s="746"/>
      <c r="J9" s="746"/>
      <c r="K9" s="746"/>
      <c r="L9" s="746"/>
      <c r="M9" s="746"/>
      <c r="N9" s="747" t="s">
        <v>527</v>
      </c>
      <c r="O9" s="748">
        <v>3</v>
      </c>
      <c r="P9" s="748">
        <v>3</v>
      </c>
      <c r="Q9" s="749">
        <v>3</v>
      </c>
      <c r="R9" s="204"/>
      <c r="S9" s="204"/>
      <c r="T9" s="204"/>
      <c r="U9" s="204"/>
      <c r="V9" s="204"/>
      <c r="W9" s="204"/>
    </row>
    <row r="10" spans="1:23" ht="26.25" thickBot="1">
      <c r="A10" s="1884" t="s">
        <v>13</v>
      </c>
      <c r="B10" s="750" t="s">
        <v>11</v>
      </c>
      <c r="C10" s="3451" t="s">
        <v>11</v>
      </c>
      <c r="D10" s="751" t="s">
        <v>528</v>
      </c>
      <c r="E10" s="1904" t="s">
        <v>40</v>
      </c>
      <c r="F10" s="752" t="s">
        <v>226</v>
      </c>
      <c r="G10" s="753" t="s">
        <v>36</v>
      </c>
      <c r="H10" s="2582">
        <v>60</v>
      </c>
      <c r="I10" s="754">
        <v>0</v>
      </c>
      <c r="J10" s="754">
        <v>0</v>
      </c>
      <c r="K10" s="754">
        <v>60</v>
      </c>
      <c r="L10" s="755">
        <v>75</v>
      </c>
      <c r="M10" s="756">
        <v>75</v>
      </c>
      <c r="N10" s="757"/>
      <c r="O10" s="758"/>
      <c r="P10" s="758"/>
      <c r="Q10" s="759"/>
      <c r="R10" s="760"/>
      <c r="S10" s="760"/>
      <c r="T10" s="761"/>
      <c r="U10" s="760"/>
      <c r="V10" s="760"/>
      <c r="W10" s="760"/>
    </row>
    <row r="11" spans="1:23" ht="26.45" customHeight="1">
      <c r="A11" s="1874"/>
      <c r="B11" s="3449"/>
      <c r="C11" s="3452"/>
      <c r="D11" s="3076" t="s">
        <v>529</v>
      </c>
      <c r="E11" s="3520"/>
      <c r="F11" s="3521"/>
      <c r="G11" s="762" t="s">
        <v>222</v>
      </c>
      <c r="H11" s="2581">
        <f>I11+K11</f>
        <v>105</v>
      </c>
      <c r="I11" s="763">
        <v>15.5</v>
      </c>
      <c r="J11" s="763"/>
      <c r="K11" s="763">
        <v>89.5</v>
      </c>
      <c r="L11" s="764">
        <v>100</v>
      </c>
      <c r="M11" s="763">
        <v>100</v>
      </c>
      <c r="N11" s="765" t="s">
        <v>530</v>
      </c>
      <c r="O11" s="766">
        <v>3</v>
      </c>
      <c r="P11" s="766">
        <v>3</v>
      </c>
      <c r="Q11" s="767">
        <v>3</v>
      </c>
      <c r="R11" s="760"/>
      <c r="S11" s="760"/>
      <c r="T11" s="761"/>
      <c r="U11" s="760"/>
      <c r="V11" s="760"/>
      <c r="W11" s="760"/>
    </row>
    <row r="12" spans="1:23" ht="25.5">
      <c r="A12" s="3446"/>
      <c r="B12" s="3449"/>
      <c r="C12" s="3452"/>
      <c r="D12" s="3479"/>
      <c r="E12" s="3443"/>
      <c r="F12" s="3522"/>
      <c r="G12" s="3440"/>
      <c r="H12" s="3507"/>
      <c r="I12" s="1876"/>
      <c r="J12" s="1876"/>
      <c r="K12" s="1877"/>
      <c r="L12" s="3508"/>
      <c r="M12" s="3508"/>
      <c r="N12" s="765" t="s">
        <v>531</v>
      </c>
      <c r="O12" s="766">
        <v>6</v>
      </c>
      <c r="P12" s="766">
        <v>10</v>
      </c>
      <c r="Q12" s="767">
        <v>10</v>
      </c>
      <c r="R12" s="760"/>
      <c r="S12" s="760"/>
      <c r="T12" s="761"/>
      <c r="U12" s="760"/>
      <c r="V12" s="760"/>
      <c r="W12" s="760"/>
    </row>
    <row r="13" spans="1:23" ht="25.5">
      <c r="A13" s="3446"/>
      <c r="B13" s="3449"/>
      <c r="C13" s="3452"/>
      <c r="D13" s="1909" t="s">
        <v>532</v>
      </c>
      <c r="E13" s="3443"/>
      <c r="F13" s="3522"/>
      <c r="G13" s="3438"/>
      <c r="H13" s="3507"/>
      <c r="I13" s="1876"/>
      <c r="J13" s="1876"/>
      <c r="K13" s="1877"/>
      <c r="L13" s="3509"/>
      <c r="M13" s="3509"/>
      <c r="N13" s="768"/>
      <c r="O13" s="766"/>
      <c r="P13" s="766"/>
      <c r="Q13" s="767"/>
      <c r="R13" s="760"/>
      <c r="S13" s="760"/>
      <c r="T13" s="761"/>
      <c r="U13" s="760"/>
      <c r="V13" s="760"/>
      <c r="W13" s="760"/>
    </row>
    <row r="14" spans="1:23" ht="51">
      <c r="A14" s="3446"/>
      <c r="B14" s="3449"/>
      <c r="C14" s="3452"/>
      <c r="D14" s="1909" t="s">
        <v>533</v>
      </c>
      <c r="E14" s="3443"/>
      <c r="F14" s="3522"/>
      <c r="G14" s="3438"/>
      <c r="H14" s="3507"/>
      <c r="I14" s="1876"/>
      <c r="J14" s="1876"/>
      <c r="K14" s="1877"/>
      <c r="L14" s="3509"/>
      <c r="M14" s="3509"/>
      <c r="N14" s="765" t="s">
        <v>534</v>
      </c>
      <c r="O14" s="766">
        <v>35</v>
      </c>
      <c r="P14" s="766">
        <v>45</v>
      </c>
      <c r="Q14" s="767">
        <v>38</v>
      </c>
      <c r="R14" s="204"/>
      <c r="S14" s="760"/>
      <c r="T14" s="761"/>
      <c r="U14" s="760"/>
      <c r="V14" s="760"/>
      <c r="W14" s="760"/>
    </row>
    <row r="15" spans="1:23" ht="38.25">
      <c r="A15" s="3446"/>
      <c r="B15" s="3449"/>
      <c r="C15" s="3452"/>
      <c r="D15" s="769" t="s">
        <v>535</v>
      </c>
      <c r="E15" s="3443"/>
      <c r="F15" s="3522"/>
      <c r="G15" s="3438"/>
      <c r="H15" s="3507"/>
      <c r="I15" s="1876"/>
      <c r="J15" s="1876"/>
      <c r="K15" s="1877"/>
      <c r="L15" s="3509"/>
      <c r="M15" s="3509"/>
      <c r="N15" s="770" t="s">
        <v>536</v>
      </c>
      <c r="O15" s="766">
        <v>1</v>
      </c>
      <c r="P15" s="766">
        <v>2</v>
      </c>
      <c r="Q15" s="767">
        <v>1</v>
      </c>
      <c r="R15" s="204"/>
      <c r="S15" s="760"/>
      <c r="T15" s="761"/>
      <c r="U15" s="760"/>
      <c r="V15" s="760"/>
      <c r="W15" s="760"/>
    </row>
    <row r="16" spans="1:23" ht="25.5">
      <c r="A16" s="3446"/>
      <c r="B16" s="3449"/>
      <c r="C16" s="3452"/>
      <c r="D16" s="769" t="s">
        <v>537</v>
      </c>
      <c r="E16" s="3443"/>
      <c r="F16" s="3522"/>
      <c r="G16" s="3438"/>
      <c r="H16" s="3507"/>
      <c r="I16" s="1876"/>
      <c r="J16" s="1876"/>
      <c r="K16" s="1877"/>
      <c r="L16" s="3509"/>
      <c r="M16" s="3509"/>
      <c r="N16" s="771" t="s">
        <v>538</v>
      </c>
      <c r="O16" s="766"/>
      <c r="P16" s="766" t="s">
        <v>41</v>
      </c>
      <c r="Q16" s="767"/>
      <c r="R16" s="204"/>
      <c r="S16" s="760"/>
      <c r="T16" s="761"/>
      <c r="U16" s="760"/>
      <c r="V16" s="760"/>
      <c r="W16" s="760"/>
    </row>
    <row r="17" spans="1:23" ht="51.75" thickBot="1">
      <c r="A17" s="3446"/>
      <c r="B17" s="3449"/>
      <c r="C17" s="3452"/>
      <c r="D17" s="769" t="s">
        <v>539</v>
      </c>
      <c r="E17" s="3443"/>
      <c r="F17" s="3522"/>
      <c r="G17" s="3438"/>
      <c r="H17" s="3507"/>
      <c r="I17" s="1876"/>
      <c r="J17" s="1876"/>
      <c r="K17" s="1877"/>
      <c r="L17" s="3509"/>
      <c r="M17" s="3509"/>
      <c r="N17" s="772" t="s">
        <v>540</v>
      </c>
      <c r="O17" s="766">
        <v>1</v>
      </c>
      <c r="P17" s="766"/>
      <c r="Q17" s="767">
        <v>1</v>
      </c>
      <c r="R17" s="204"/>
      <c r="S17" s="760"/>
      <c r="T17" s="761"/>
      <c r="U17" s="760"/>
      <c r="V17" s="760"/>
      <c r="W17" s="760"/>
    </row>
    <row r="18" spans="1:23" ht="13.5" thickBot="1">
      <c r="A18" s="1879"/>
      <c r="B18" s="3450"/>
      <c r="C18" s="3453"/>
      <c r="D18" s="774"/>
      <c r="E18" s="2593"/>
      <c r="F18" s="3512" t="s">
        <v>12</v>
      </c>
      <c r="G18" s="3513"/>
      <c r="H18" s="2756">
        <f t="shared" ref="H18:M18" si="0">H10+H11</f>
        <v>165</v>
      </c>
      <c r="I18" s="2757">
        <f t="shared" si="0"/>
        <v>15.5</v>
      </c>
      <c r="J18" s="2757">
        <f t="shared" si="0"/>
        <v>0</v>
      </c>
      <c r="K18" s="2757">
        <f t="shared" si="0"/>
        <v>149.5</v>
      </c>
      <c r="L18" s="2757">
        <f t="shared" si="0"/>
        <v>175</v>
      </c>
      <c r="M18" s="2758">
        <f t="shared" si="0"/>
        <v>175</v>
      </c>
      <c r="N18" s="775"/>
      <c r="O18" s="776"/>
      <c r="P18" s="776"/>
      <c r="Q18" s="777"/>
      <c r="R18" s="760"/>
      <c r="S18" s="760"/>
      <c r="T18" s="760"/>
      <c r="U18" s="760"/>
      <c r="V18" s="760"/>
      <c r="W18" s="760"/>
    </row>
    <row r="19" spans="1:23">
      <c r="A19" s="778" t="s">
        <v>13</v>
      </c>
      <c r="B19" s="1885" t="s">
        <v>11</v>
      </c>
      <c r="C19" s="779" t="s">
        <v>13</v>
      </c>
      <c r="D19" s="780" t="s">
        <v>541</v>
      </c>
      <c r="E19" s="1883" t="s">
        <v>40</v>
      </c>
      <c r="F19" s="781" t="s">
        <v>226</v>
      </c>
      <c r="G19" s="782" t="s">
        <v>36</v>
      </c>
      <c r="H19" s="783">
        <v>90.6</v>
      </c>
      <c r="I19" s="784">
        <v>26.1</v>
      </c>
      <c r="J19" s="785">
        <v>0</v>
      </c>
      <c r="K19" s="784">
        <v>64.5</v>
      </c>
      <c r="L19" s="786">
        <v>200</v>
      </c>
      <c r="M19" s="787">
        <v>200</v>
      </c>
      <c r="N19" s="788"/>
      <c r="O19" s="1895"/>
      <c r="P19" s="1895"/>
      <c r="Q19" s="341"/>
      <c r="R19" s="760"/>
      <c r="S19" s="760"/>
      <c r="T19" s="760"/>
      <c r="U19" s="760"/>
      <c r="V19" s="760"/>
      <c r="W19" s="760"/>
    </row>
    <row r="20" spans="1:23" ht="89.25">
      <c r="A20" s="1881"/>
      <c r="B20" s="1873"/>
      <c r="C20" s="3498"/>
      <c r="D20" s="789" t="s">
        <v>542</v>
      </c>
      <c r="E20" s="3501"/>
      <c r="F20" s="3502"/>
      <c r="G20" s="3503"/>
      <c r="H20" s="3505"/>
      <c r="I20" s="1880"/>
      <c r="J20" s="1878"/>
      <c r="K20" s="3503"/>
      <c r="L20" s="3488"/>
      <c r="M20" s="3490"/>
      <c r="N20" s="790" t="s">
        <v>543</v>
      </c>
      <c r="O20" s="791">
        <v>2</v>
      </c>
      <c r="P20" s="791">
        <v>2</v>
      </c>
      <c r="Q20" s="792">
        <v>2</v>
      </c>
      <c r="R20" s="760"/>
      <c r="S20" s="760"/>
      <c r="T20" s="760"/>
      <c r="U20" s="760"/>
      <c r="V20" s="760"/>
      <c r="W20" s="760"/>
    </row>
    <row r="21" spans="1:23" ht="25.5">
      <c r="A21" s="1881"/>
      <c r="B21" s="1873"/>
      <c r="C21" s="3499"/>
      <c r="D21" s="3492"/>
      <c r="E21" s="3501"/>
      <c r="F21" s="3502"/>
      <c r="G21" s="3504"/>
      <c r="H21" s="3506"/>
      <c r="I21" s="1880"/>
      <c r="J21" s="1878"/>
      <c r="K21" s="3504"/>
      <c r="L21" s="3489"/>
      <c r="M21" s="3491"/>
      <c r="N21" s="790" t="s">
        <v>544</v>
      </c>
      <c r="O21" s="794">
        <v>3</v>
      </c>
      <c r="P21" s="795">
        <v>3</v>
      </c>
      <c r="Q21" s="796">
        <v>3</v>
      </c>
      <c r="R21" s="324"/>
      <c r="S21" s="760"/>
      <c r="T21" s="760"/>
      <c r="U21" s="760"/>
      <c r="V21" s="760"/>
      <c r="W21" s="760"/>
    </row>
    <row r="22" spans="1:23" ht="25.5">
      <c r="A22" s="3446"/>
      <c r="B22" s="3449"/>
      <c r="C22" s="3499"/>
      <c r="D22" s="3493"/>
      <c r="E22" s="3501"/>
      <c r="F22" s="3502"/>
      <c r="G22" s="3504"/>
      <c r="H22" s="3506"/>
      <c r="I22" s="1880"/>
      <c r="J22" s="1878"/>
      <c r="K22" s="3504"/>
      <c r="L22" s="3489"/>
      <c r="M22" s="3491"/>
      <c r="N22" s="790" t="s">
        <v>545</v>
      </c>
      <c r="O22" s="797">
        <v>1</v>
      </c>
      <c r="P22" s="797">
        <v>1</v>
      </c>
      <c r="Q22" s="792">
        <v>1</v>
      </c>
      <c r="R22" s="760"/>
      <c r="S22" s="760"/>
      <c r="T22" s="760"/>
      <c r="U22" s="760"/>
      <c r="V22" s="760"/>
      <c r="W22" s="760"/>
    </row>
    <row r="23" spans="1:23">
      <c r="A23" s="3446"/>
      <c r="B23" s="3449"/>
      <c r="C23" s="3499"/>
      <c r="D23" s="3493"/>
      <c r="E23" s="3501"/>
      <c r="F23" s="3502"/>
      <c r="G23" s="3504"/>
      <c r="H23" s="3506"/>
      <c r="I23" s="1880"/>
      <c r="J23" s="1878"/>
      <c r="K23" s="3504"/>
      <c r="L23" s="3489"/>
      <c r="M23" s="3491"/>
      <c r="N23" s="798"/>
      <c r="O23" s="797"/>
      <c r="P23" s="797"/>
      <c r="Q23" s="792"/>
      <c r="R23" s="760"/>
      <c r="S23" s="760"/>
      <c r="T23" s="760"/>
      <c r="U23" s="760"/>
      <c r="V23" s="760"/>
      <c r="W23" s="760"/>
    </row>
    <row r="24" spans="1:23" ht="13.5" thickBot="1">
      <c r="A24" s="3447"/>
      <c r="B24" s="3495"/>
      <c r="C24" s="3500"/>
      <c r="D24" s="3494"/>
      <c r="E24" s="799"/>
      <c r="F24" s="3496" t="s">
        <v>12</v>
      </c>
      <c r="G24" s="3497"/>
      <c r="H24" s="800">
        <f t="shared" ref="H24:M24" si="1">H19*1</f>
        <v>90.6</v>
      </c>
      <c r="I24" s="800">
        <f t="shared" si="1"/>
        <v>26.1</v>
      </c>
      <c r="J24" s="800">
        <f t="shared" si="1"/>
        <v>0</v>
      </c>
      <c r="K24" s="800">
        <f t="shared" si="1"/>
        <v>64.5</v>
      </c>
      <c r="L24" s="800">
        <f t="shared" si="1"/>
        <v>200</v>
      </c>
      <c r="M24" s="801">
        <f t="shared" si="1"/>
        <v>200</v>
      </c>
      <c r="N24" s="802" t="s">
        <v>546</v>
      </c>
      <c r="O24" s="803">
        <v>1</v>
      </c>
      <c r="P24" s="803">
        <v>1</v>
      </c>
      <c r="Q24" s="804">
        <v>1</v>
      </c>
      <c r="R24" s="760"/>
      <c r="S24" s="760"/>
      <c r="T24" s="760"/>
      <c r="U24" s="760"/>
      <c r="V24" s="760"/>
      <c r="W24" s="760"/>
    </row>
    <row r="25" spans="1:23" ht="38.25">
      <c r="A25" s="3462" t="s">
        <v>13</v>
      </c>
      <c r="B25" s="3465" t="s">
        <v>11</v>
      </c>
      <c r="C25" s="3468" t="s">
        <v>34</v>
      </c>
      <c r="D25" s="805" t="s">
        <v>547</v>
      </c>
      <c r="E25" s="3471" t="s">
        <v>40</v>
      </c>
      <c r="F25" s="3474" t="s">
        <v>226</v>
      </c>
      <c r="G25" s="3477" t="s">
        <v>36</v>
      </c>
      <c r="H25" s="3481">
        <f>I25+K25</f>
        <v>45.5</v>
      </c>
      <c r="I25" s="3484">
        <v>19.5</v>
      </c>
      <c r="J25" s="3484">
        <v>0</v>
      </c>
      <c r="K25" s="3484">
        <v>26</v>
      </c>
      <c r="L25" s="3487">
        <v>50</v>
      </c>
      <c r="M25" s="3459">
        <v>50</v>
      </c>
      <c r="N25" s="757"/>
      <c r="O25" s="806"/>
      <c r="P25" s="806"/>
      <c r="Q25" s="807"/>
      <c r="R25" s="760"/>
      <c r="S25" s="760"/>
      <c r="T25" s="760"/>
      <c r="U25" s="760"/>
      <c r="V25" s="760"/>
      <c r="W25" s="760"/>
    </row>
    <row r="26" spans="1:23" ht="13.15" customHeight="1">
      <c r="A26" s="3463"/>
      <c r="B26" s="3466"/>
      <c r="C26" s="3469"/>
      <c r="D26" s="3478" t="s">
        <v>548</v>
      </c>
      <c r="E26" s="3472"/>
      <c r="F26" s="3475"/>
      <c r="G26" s="3475"/>
      <c r="H26" s="3482"/>
      <c r="I26" s="3485"/>
      <c r="J26" s="3485"/>
      <c r="K26" s="3485"/>
      <c r="L26" s="3485"/>
      <c r="M26" s="3460"/>
      <c r="N26" s="808" t="s">
        <v>549</v>
      </c>
      <c r="O26" s="809" t="s">
        <v>550</v>
      </c>
      <c r="P26" s="809" t="s">
        <v>550</v>
      </c>
      <c r="Q26" s="810" t="s">
        <v>550</v>
      </c>
      <c r="R26" s="760"/>
      <c r="S26" s="760"/>
      <c r="T26" s="760"/>
      <c r="U26" s="760"/>
      <c r="V26" s="760"/>
      <c r="W26" s="760"/>
    </row>
    <row r="27" spans="1:23" ht="25.5">
      <c r="A27" s="3463"/>
      <c r="B27" s="3466"/>
      <c r="C27" s="3469"/>
      <c r="D27" s="3479"/>
      <c r="E27" s="3472"/>
      <c r="F27" s="3475"/>
      <c r="G27" s="3475"/>
      <c r="H27" s="3482"/>
      <c r="I27" s="3485"/>
      <c r="J27" s="3485"/>
      <c r="K27" s="3485"/>
      <c r="L27" s="3485"/>
      <c r="M27" s="3460"/>
      <c r="N27" s="811" t="s">
        <v>551</v>
      </c>
      <c r="O27" s="809" t="s">
        <v>552</v>
      </c>
      <c r="P27" s="809" t="s">
        <v>552</v>
      </c>
      <c r="Q27" s="810" t="s">
        <v>552</v>
      </c>
      <c r="R27" s="760"/>
      <c r="S27" s="760"/>
      <c r="T27" s="760"/>
      <c r="U27" s="760"/>
      <c r="V27" s="760"/>
      <c r="W27" s="760"/>
    </row>
    <row r="28" spans="1:23">
      <c r="A28" s="3463"/>
      <c r="B28" s="3466"/>
      <c r="C28" s="3469"/>
      <c r="D28" s="812" t="s">
        <v>553</v>
      </c>
      <c r="E28" s="3472"/>
      <c r="F28" s="3476"/>
      <c r="G28" s="3476"/>
      <c r="H28" s="3483"/>
      <c r="I28" s="3486"/>
      <c r="J28" s="3486"/>
      <c r="K28" s="3486"/>
      <c r="L28" s="3486"/>
      <c r="M28" s="3461"/>
      <c r="N28" s="813" t="s">
        <v>554</v>
      </c>
      <c r="O28" s="809" t="s">
        <v>363</v>
      </c>
      <c r="P28" s="809" t="s">
        <v>363</v>
      </c>
      <c r="Q28" s="810" t="s">
        <v>363</v>
      </c>
      <c r="R28" s="760"/>
      <c r="S28" s="760"/>
      <c r="T28" s="760"/>
      <c r="U28" s="760"/>
      <c r="V28" s="760"/>
      <c r="W28" s="760"/>
    </row>
    <row r="29" spans="1:23" ht="13.5" thickBot="1">
      <c r="A29" s="3464"/>
      <c r="B29" s="3467"/>
      <c r="C29" s="3470"/>
      <c r="D29" s="814"/>
      <c r="E29" s="3473"/>
      <c r="F29" s="3480" t="s">
        <v>12</v>
      </c>
      <c r="G29" s="3480"/>
      <c r="H29" s="815">
        <f t="shared" ref="H29:M29" si="2">H25*1</f>
        <v>45.5</v>
      </c>
      <c r="I29" s="815">
        <f t="shared" si="2"/>
        <v>19.5</v>
      </c>
      <c r="J29" s="815">
        <f t="shared" si="2"/>
        <v>0</v>
      </c>
      <c r="K29" s="815">
        <f t="shared" si="2"/>
        <v>26</v>
      </c>
      <c r="L29" s="815">
        <f t="shared" si="2"/>
        <v>50</v>
      </c>
      <c r="M29" s="816">
        <f t="shared" si="2"/>
        <v>50</v>
      </c>
      <c r="N29" s="817"/>
      <c r="O29" s="818"/>
      <c r="P29" s="818"/>
      <c r="Q29" s="819"/>
      <c r="R29" s="760"/>
      <c r="S29" s="760"/>
      <c r="T29" s="760"/>
      <c r="U29" s="760"/>
      <c r="V29" s="760"/>
      <c r="W29" s="760"/>
    </row>
    <row r="30" spans="1:23" ht="13.5" thickBot="1">
      <c r="A30" s="1881" t="s">
        <v>13</v>
      </c>
      <c r="B30" s="1882" t="s">
        <v>11</v>
      </c>
      <c r="C30" s="3434" t="s">
        <v>14</v>
      </c>
      <c r="D30" s="3434"/>
      <c r="E30" s="3434"/>
      <c r="F30" s="3434"/>
      <c r="G30" s="3434"/>
      <c r="H30" s="820">
        <f t="shared" ref="H30:M30" si="3">H18+H24+H29</f>
        <v>301.10000000000002</v>
      </c>
      <c r="I30" s="820">
        <f t="shared" si="3"/>
        <v>61.1</v>
      </c>
      <c r="J30" s="820">
        <f t="shared" si="3"/>
        <v>0</v>
      </c>
      <c r="K30" s="820">
        <f t="shared" si="3"/>
        <v>240</v>
      </c>
      <c r="L30" s="820">
        <f t="shared" si="3"/>
        <v>425</v>
      </c>
      <c r="M30" s="820">
        <f t="shared" si="3"/>
        <v>425</v>
      </c>
      <c r="N30" s="821"/>
      <c r="O30" s="822"/>
      <c r="P30" s="822"/>
      <c r="Q30" s="822"/>
      <c r="R30" s="760"/>
      <c r="S30" s="760"/>
      <c r="T30" s="760"/>
      <c r="U30" s="760"/>
      <c r="V30" s="760"/>
      <c r="W30" s="760"/>
    </row>
    <row r="31" spans="1:23" ht="13.9" customHeight="1" thickBot="1">
      <c r="A31" s="823" t="s">
        <v>13</v>
      </c>
      <c r="B31" s="824" t="s">
        <v>13</v>
      </c>
      <c r="C31" s="3435" t="s">
        <v>555</v>
      </c>
      <c r="D31" s="3435"/>
      <c r="E31" s="3435"/>
      <c r="F31" s="3435"/>
      <c r="G31" s="3435"/>
      <c r="H31" s="3435"/>
      <c r="I31" s="3435"/>
      <c r="J31" s="3435"/>
      <c r="K31" s="3435"/>
      <c r="L31" s="3435"/>
      <c r="M31" s="3435"/>
      <c r="N31" s="3435"/>
      <c r="O31" s="3435"/>
      <c r="P31" s="3435"/>
      <c r="Q31" s="3436"/>
      <c r="R31" s="760"/>
      <c r="S31" s="760"/>
      <c r="T31" s="760"/>
      <c r="U31" s="760"/>
      <c r="V31" s="760"/>
      <c r="W31" s="760"/>
    </row>
    <row r="32" spans="1:23" ht="38.25">
      <c r="A32" s="3445" t="s">
        <v>13</v>
      </c>
      <c r="B32" s="3448" t="s">
        <v>13</v>
      </c>
      <c r="C32" s="3451" t="s">
        <v>11</v>
      </c>
      <c r="D32" s="825" t="s">
        <v>556</v>
      </c>
      <c r="E32" s="1903" t="s">
        <v>40</v>
      </c>
      <c r="F32" s="826" t="s">
        <v>226</v>
      </c>
      <c r="G32" s="827" t="s">
        <v>36</v>
      </c>
      <c r="H32" s="828">
        <f>I32+K32</f>
        <v>70</v>
      </c>
      <c r="I32" s="829">
        <v>66</v>
      </c>
      <c r="J32" s="829">
        <v>0</v>
      </c>
      <c r="K32" s="829">
        <v>4</v>
      </c>
      <c r="L32" s="830">
        <v>73</v>
      </c>
      <c r="M32" s="828">
        <v>75</v>
      </c>
      <c r="N32" s="831"/>
      <c r="O32" s="832"/>
      <c r="P32" s="832"/>
      <c r="Q32" s="833"/>
      <c r="R32" s="760"/>
      <c r="S32" s="760"/>
      <c r="T32" s="761"/>
      <c r="U32" s="760"/>
      <c r="V32" s="760"/>
      <c r="W32" s="760"/>
    </row>
    <row r="33" spans="1:23" ht="25.5">
      <c r="A33" s="3446"/>
      <c r="B33" s="3449"/>
      <c r="C33" s="3452"/>
      <c r="D33" s="834" t="s">
        <v>557</v>
      </c>
      <c r="E33" s="1886"/>
      <c r="F33" s="1887"/>
      <c r="G33" s="1875"/>
      <c r="H33" s="1889"/>
      <c r="I33" s="1888"/>
      <c r="J33" s="835"/>
      <c r="K33" s="1888"/>
      <c r="L33" s="836"/>
      <c r="M33" s="1889"/>
      <c r="N33" s="837" t="s">
        <v>558</v>
      </c>
      <c r="O33" s="838">
        <v>3</v>
      </c>
      <c r="P33" s="838">
        <v>3</v>
      </c>
      <c r="Q33" s="839">
        <v>3</v>
      </c>
      <c r="R33" s="760"/>
      <c r="S33" s="760"/>
      <c r="T33" s="761"/>
      <c r="U33" s="760"/>
      <c r="V33" s="760"/>
      <c r="W33" s="760"/>
    </row>
    <row r="34" spans="1:23" ht="25.5">
      <c r="A34" s="3446"/>
      <c r="B34" s="3449"/>
      <c r="C34" s="3452"/>
      <c r="D34" s="3454" t="s">
        <v>559</v>
      </c>
      <c r="E34" s="3456"/>
      <c r="F34" s="3437"/>
      <c r="G34" s="3440"/>
      <c r="H34" s="3441"/>
      <c r="I34" s="1888"/>
      <c r="J34" s="835"/>
      <c r="K34" s="1888"/>
      <c r="L34" s="836"/>
      <c r="M34" s="3442"/>
      <c r="N34" s="840" t="s">
        <v>560</v>
      </c>
      <c r="O34" s="841">
        <v>2</v>
      </c>
      <c r="P34" s="841">
        <v>2</v>
      </c>
      <c r="Q34" s="842">
        <v>2</v>
      </c>
      <c r="R34" s="760"/>
      <c r="S34" s="760"/>
      <c r="T34" s="761"/>
      <c r="U34" s="760"/>
      <c r="V34" s="760"/>
      <c r="W34" s="760"/>
    </row>
    <row r="35" spans="1:23">
      <c r="A35" s="3446"/>
      <c r="B35" s="3449"/>
      <c r="C35" s="3452"/>
      <c r="D35" s="3455"/>
      <c r="E35" s="3457"/>
      <c r="F35" s="3438"/>
      <c r="G35" s="3438"/>
      <c r="H35" s="3438"/>
      <c r="I35" s="1888"/>
      <c r="J35" s="835"/>
      <c r="K35" s="1888"/>
      <c r="L35" s="836"/>
      <c r="M35" s="3443"/>
      <c r="N35" s="811" t="s">
        <v>561</v>
      </c>
      <c r="O35" s="841">
        <v>18</v>
      </c>
      <c r="P35" s="841">
        <v>6</v>
      </c>
      <c r="Q35" s="842">
        <v>10</v>
      </c>
      <c r="R35" s="760"/>
      <c r="S35" s="760"/>
      <c r="T35" s="761"/>
      <c r="U35" s="760"/>
      <c r="V35" s="760"/>
      <c r="W35" s="760"/>
    </row>
    <row r="36" spans="1:23" ht="25.5">
      <c r="A36" s="3446"/>
      <c r="B36" s="3449"/>
      <c r="C36" s="3452"/>
      <c r="D36" s="812" t="s">
        <v>562</v>
      </c>
      <c r="E36" s="3457"/>
      <c r="F36" s="3438"/>
      <c r="G36" s="3438"/>
      <c r="H36" s="3438"/>
      <c r="I36" s="1888"/>
      <c r="J36" s="835"/>
      <c r="K36" s="1888"/>
      <c r="L36" s="836"/>
      <c r="M36" s="3443"/>
      <c r="N36" s="843" t="s">
        <v>563</v>
      </c>
      <c r="O36" s="841">
        <v>5</v>
      </c>
      <c r="P36" s="841">
        <v>5</v>
      </c>
      <c r="Q36" s="842">
        <v>5</v>
      </c>
      <c r="R36" s="760"/>
      <c r="S36" s="760"/>
      <c r="T36" s="761"/>
      <c r="U36" s="760"/>
      <c r="V36" s="760"/>
      <c r="W36" s="760"/>
    </row>
    <row r="37" spans="1:23" ht="25.5">
      <c r="A37" s="3446"/>
      <c r="B37" s="3449"/>
      <c r="C37" s="3452"/>
      <c r="D37" s="812" t="s">
        <v>564</v>
      </c>
      <c r="E37" s="3457"/>
      <c r="F37" s="3438"/>
      <c r="G37" s="3438"/>
      <c r="H37" s="3438"/>
      <c r="I37" s="1888"/>
      <c r="J37" s="835"/>
      <c r="K37" s="1888"/>
      <c r="L37" s="836"/>
      <c r="M37" s="3443"/>
      <c r="N37" s="843" t="s">
        <v>565</v>
      </c>
      <c r="O37" s="841">
        <v>4</v>
      </c>
      <c r="P37" s="841">
        <v>4</v>
      </c>
      <c r="Q37" s="842">
        <v>4</v>
      </c>
      <c r="R37" s="760"/>
      <c r="S37" s="760"/>
      <c r="T37" s="761"/>
      <c r="U37" s="760"/>
      <c r="V37" s="760"/>
      <c r="W37" s="760"/>
    </row>
    <row r="38" spans="1:23" ht="26.25" thickBot="1">
      <c r="A38" s="3447"/>
      <c r="B38" s="3450"/>
      <c r="C38" s="3453"/>
      <c r="D38" s="814"/>
      <c r="E38" s="3458"/>
      <c r="F38" s="3439"/>
      <c r="G38" s="3439"/>
      <c r="H38" s="3439"/>
      <c r="I38" s="845"/>
      <c r="J38" s="846"/>
      <c r="K38" s="845"/>
      <c r="L38" s="847"/>
      <c r="M38" s="3444"/>
      <c r="N38" s="848" t="s">
        <v>566</v>
      </c>
      <c r="O38" s="849">
        <v>1</v>
      </c>
      <c r="P38" s="849">
        <v>1</v>
      </c>
      <c r="Q38" s="850">
        <v>1</v>
      </c>
      <c r="R38" s="760"/>
      <c r="S38" s="760"/>
      <c r="T38" s="761"/>
      <c r="U38" s="760"/>
      <c r="V38" s="760"/>
      <c r="W38" s="760"/>
    </row>
    <row r="39" spans="1:23" ht="13.5" thickBot="1">
      <c r="A39" s="823"/>
      <c r="B39" s="824"/>
      <c r="C39" s="851"/>
      <c r="D39" s="1910"/>
      <c r="E39" s="144"/>
      <c r="F39" s="3417" t="s">
        <v>12</v>
      </c>
      <c r="G39" s="3418"/>
      <c r="H39" s="853">
        <f t="shared" ref="H39:M39" si="4">H32*1</f>
        <v>70</v>
      </c>
      <c r="I39" s="853">
        <f t="shared" si="4"/>
        <v>66</v>
      </c>
      <c r="J39" s="853">
        <f t="shared" si="4"/>
        <v>0</v>
      </c>
      <c r="K39" s="853">
        <f t="shared" si="4"/>
        <v>4</v>
      </c>
      <c r="L39" s="853">
        <f t="shared" si="4"/>
        <v>73</v>
      </c>
      <c r="M39" s="853">
        <f t="shared" si="4"/>
        <v>75</v>
      </c>
      <c r="N39" s="854"/>
      <c r="O39" s="855"/>
      <c r="P39" s="855"/>
      <c r="Q39" s="856"/>
      <c r="R39" s="760"/>
      <c r="S39" s="760"/>
      <c r="T39" s="761"/>
      <c r="U39" s="760"/>
      <c r="V39" s="760"/>
      <c r="W39" s="760"/>
    </row>
    <row r="40" spans="1:23" ht="13.5" thickBot="1">
      <c r="A40" s="857" t="s">
        <v>13</v>
      </c>
      <c r="B40" s="824" t="s">
        <v>13</v>
      </c>
      <c r="C40" s="3419" t="s">
        <v>14</v>
      </c>
      <c r="D40" s="3420"/>
      <c r="E40" s="3420"/>
      <c r="F40" s="3420"/>
      <c r="G40" s="3421"/>
      <c r="H40" s="858">
        <f t="shared" ref="H40:M40" si="5">H39*1</f>
        <v>70</v>
      </c>
      <c r="I40" s="858">
        <f t="shared" si="5"/>
        <v>66</v>
      </c>
      <c r="J40" s="858">
        <f t="shared" si="5"/>
        <v>0</v>
      </c>
      <c r="K40" s="858">
        <f t="shared" si="5"/>
        <v>4</v>
      </c>
      <c r="L40" s="858">
        <f t="shared" si="5"/>
        <v>73</v>
      </c>
      <c r="M40" s="858">
        <f t="shared" si="5"/>
        <v>75</v>
      </c>
      <c r="N40" s="3424"/>
      <c r="O40" s="3425"/>
      <c r="P40" s="3425"/>
      <c r="Q40" s="3426"/>
      <c r="R40" s="760"/>
      <c r="S40" s="760"/>
      <c r="T40" s="761"/>
      <c r="U40" s="760"/>
      <c r="V40" s="760"/>
      <c r="W40" s="760"/>
    </row>
    <row r="41" spans="1:23" ht="13.5" thickBot="1">
      <c r="A41" s="587" t="s">
        <v>13</v>
      </c>
      <c r="B41" s="3427" t="s">
        <v>56</v>
      </c>
      <c r="C41" s="3428"/>
      <c r="D41" s="3428"/>
      <c r="E41" s="3428"/>
      <c r="F41" s="3428"/>
      <c r="G41" s="3428"/>
      <c r="H41" s="858">
        <f t="shared" ref="H41:M41" si="6">H40+H30</f>
        <v>371.1</v>
      </c>
      <c r="I41" s="858">
        <f t="shared" si="6"/>
        <v>127.1</v>
      </c>
      <c r="J41" s="858">
        <f t="shared" si="6"/>
        <v>0</v>
      </c>
      <c r="K41" s="858">
        <f t="shared" si="6"/>
        <v>244</v>
      </c>
      <c r="L41" s="858">
        <f t="shared" si="6"/>
        <v>498</v>
      </c>
      <c r="M41" s="858">
        <f t="shared" si="6"/>
        <v>500</v>
      </c>
      <c r="N41" s="859"/>
      <c r="O41" s="860"/>
      <c r="P41" s="860"/>
      <c r="Q41" s="861"/>
      <c r="R41" s="760"/>
      <c r="S41" s="760"/>
      <c r="T41" s="760"/>
      <c r="U41" s="760"/>
      <c r="V41" s="760"/>
      <c r="W41" s="760"/>
    </row>
    <row r="42" spans="1:23" ht="13.5" thickBot="1">
      <c r="A42" s="37"/>
      <c r="B42" s="35"/>
      <c r="C42" s="862"/>
      <c r="D42" s="1890"/>
      <c r="E42" s="1890"/>
      <c r="F42" s="3429" t="s">
        <v>243</v>
      </c>
      <c r="G42" s="3430"/>
      <c r="H42" s="863">
        <v>105</v>
      </c>
      <c r="I42" s="863">
        <v>15.5</v>
      </c>
      <c r="J42" s="863"/>
      <c r="K42" s="863">
        <v>89.5</v>
      </c>
      <c r="L42" s="863">
        <v>100</v>
      </c>
      <c r="M42" s="863">
        <v>100</v>
      </c>
      <c r="N42" s="864"/>
      <c r="O42" s="865"/>
      <c r="P42" s="865"/>
      <c r="Q42" s="866"/>
      <c r="R42" s="760"/>
      <c r="S42" s="760"/>
      <c r="T42" s="760"/>
      <c r="U42" s="760"/>
      <c r="V42" s="760"/>
      <c r="W42" s="760"/>
    </row>
    <row r="43" spans="1:23" ht="13.5" thickBot="1">
      <c r="A43" s="154" t="s">
        <v>11</v>
      </c>
      <c r="B43" s="3422" t="s">
        <v>245</v>
      </c>
      <c r="C43" s="3423"/>
      <c r="D43" s="3423"/>
      <c r="E43" s="3423"/>
      <c r="F43" s="3423"/>
      <c r="G43" s="3423"/>
      <c r="H43" s="867">
        <f t="shared" ref="H43:M43" si="7">H41-H42</f>
        <v>266.10000000000002</v>
      </c>
      <c r="I43" s="867">
        <f t="shared" si="7"/>
        <v>111.6</v>
      </c>
      <c r="J43" s="867">
        <f t="shared" si="7"/>
        <v>0</v>
      </c>
      <c r="K43" s="867">
        <f t="shared" si="7"/>
        <v>154.5</v>
      </c>
      <c r="L43" s="867">
        <f t="shared" si="7"/>
        <v>398</v>
      </c>
      <c r="M43" s="867">
        <f t="shared" si="7"/>
        <v>400</v>
      </c>
      <c r="N43" s="3431"/>
      <c r="O43" s="3432"/>
      <c r="P43" s="3432"/>
      <c r="Q43" s="3433"/>
      <c r="R43" s="760"/>
      <c r="S43" s="760"/>
      <c r="T43" s="760"/>
      <c r="U43" s="760"/>
      <c r="V43" s="760"/>
      <c r="W43" s="760"/>
    </row>
    <row r="44" spans="1:23" ht="13.5" thickBot="1">
      <c r="A44" s="10" t="s">
        <v>13</v>
      </c>
      <c r="B44" s="3409" t="s">
        <v>15</v>
      </c>
      <c r="C44" s="3409"/>
      <c r="D44" s="3409"/>
      <c r="E44" s="3409"/>
      <c r="F44" s="3409"/>
      <c r="G44" s="3409"/>
      <c r="H44" s="868">
        <f t="shared" ref="H44:M44" si="8">H41*1</f>
        <v>371.1</v>
      </c>
      <c r="I44" s="868">
        <f t="shared" si="8"/>
        <v>127.1</v>
      </c>
      <c r="J44" s="868">
        <f t="shared" si="8"/>
        <v>0</v>
      </c>
      <c r="K44" s="868">
        <f t="shared" si="8"/>
        <v>244</v>
      </c>
      <c r="L44" s="868">
        <f t="shared" si="8"/>
        <v>498</v>
      </c>
      <c r="M44" s="868">
        <f t="shared" si="8"/>
        <v>500</v>
      </c>
      <c r="N44" s="3410"/>
      <c r="O44" s="3411"/>
      <c r="P44" s="3411"/>
      <c r="Q44" s="3412"/>
      <c r="R44" s="760"/>
      <c r="S44" s="760"/>
      <c r="T44" s="760"/>
      <c r="U44" s="760"/>
      <c r="V44" s="760"/>
      <c r="W44" s="760"/>
    </row>
    <row r="45" spans="1:23">
      <c r="A45" s="204"/>
      <c r="B45" s="204"/>
      <c r="C45" s="204"/>
      <c r="D45" s="869"/>
      <c r="E45" s="870"/>
      <c r="F45" s="204"/>
      <c r="G45" s="204"/>
      <c r="H45" s="204"/>
      <c r="I45" s="204"/>
      <c r="J45" s="204"/>
      <c r="K45" s="204"/>
      <c r="L45" s="204"/>
      <c r="M45" s="204"/>
      <c r="N45" s="204"/>
      <c r="O45" s="871"/>
      <c r="P45" s="204"/>
      <c r="Q45" s="204"/>
      <c r="R45" s="760"/>
      <c r="S45" s="760"/>
      <c r="T45" s="760"/>
      <c r="U45" s="760"/>
      <c r="V45" s="760"/>
      <c r="W45" s="760"/>
    </row>
    <row r="46" spans="1:23">
      <c r="A46" s="204"/>
      <c r="B46" s="204"/>
      <c r="C46" s="204"/>
      <c r="D46" s="869"/>
      <c r="E46" s="870"/>
      <c r="F46" s="204"/>
      <c r="G46" s="204"/>
      <c r="H46" s="204"/>
      <c r="I46" s="204"/>
      <c r="J46" s="204"/>
      <c r="K46" s="204"/>
      <c r="L46" s="204"/>
      <c r="M46" s="204"/>
      <c r="N46" s="204"/>
      <c r="O46" s="871"/>
      <c r="P46" s="204"/>
      <c r="Q46" s="204"/>
      <c r="R46" s="760"/>
      <c r="S46" s="760"/>
      <c r="T46" s="760"/>
      <c r="U46" s="760"/>
      <c r="V46" s="760"/>
      <c r="W46" s="760"/>
    </row>
    <row r="47" spans="1:23" ht="13.5" thickBot="1">
      <c r="A47" s="204"/>
      <c r="B47" s="204"/>
      <c r="C47" s="204"/>
      <c r="D47" s="869"/>
      <c r="E47" s="870"/>
      <c r="F47" s="3413" t="s">
        <v>16</v>
      </c>
      <c r="G47" s="3413"/>
      <c r="H47" s="3413"/>
      <c r="I47" s="3413"/>
      <c r="J47" s="3413"/>
      <c r="K47" s="3413"/>
      <c r="L47" s="3413"/>
      <c r="M47" s="3413"/>
      <c r="N47" s="204"/>
      <c r="O47" s="871"/>
      <c r="P47" s="204"/>
      <c r="Q47" s="204"/>
      <c r="R47" s="204"/>
      <c r="S47" s="204"/>
      <c r="T47" s="204"/>
      <c r="U47" s="204"/>
      <c r="V47" s="204"/>
      <c r="W47" s="204"/>
    </row>
    <row r="48" spans="1:23" ht="30" customHeight="1" thickBot="1">
      <c r="A48" s="204"/>
      <c r="B48" s="204"/>
      <c r="C48" s="3175" t="s">
        <v>17</v>
      </c>
      <c r="D48" s="3176"/>
      <c r="E48" s="3176"/>
      <c r="F48" s="3176"/>
      <c r="G48" s="3177"/>
      <c r="H48" s="3175" t="s">
        <v>567</v>
      </c>
      <c r="I48" s="3176"/>
      <c r="J48" s="3176"/>
      <c r="K48" s="3177"/>
      <c r="L48" s="204"/>
      <c r="M48" s="204"/>
      <c r="N48" s="204"/>
      <c r="O48" s="871"/>
      <c r="P48" s="204"/>
      <c r="Q48" s="204"/>
      <c r="R48" s="760"/>
      <c r="S48" s="760"/>
      <c r="T48" s="760"/>
      <c r="U48" s="760"/>
      <c r="V48" s="760"/>
      <c r="W48" s="760"/>
    </row>
    <row r="49" spans="1:23" ht="13.5" thickBot="1">
      <c r="A49" s="204"/>
      <c r="B49" s="204"/>
      <c r="C49" s="3414" t="s">
        <v>18</v>
      </c>
      <c r="D49" s="3415"/>
      <c r="E49" s="3415"/>
      <c r="F49" s="3415"/>
      <c r="G49" s="3416"/>
      <c r="H49" s="3395">
        <f>H50+H51+H52+H53+H54+H55</f>
        <v>371.1</v>
      </c>
      <c r="I49" s="3396"/>
      <c r="J49" s="3396"/>
      <c r="K49" s="3397"/>
      <c r="L49" s="204"/>
      <c r="M49" s="204"/>
      <c r="N49" s="204"/>
      <c r="O49" s="871"/>
      <c r="P49" s="204"/>
      <c r="Q49" s="204"/>
      <c r="R49" s="204"/>
      <c r="S49" s="204"/>
      <c r="T49" s="204"/>
      <c r="U49" s="204"/>
      <c r="V49" s="204"/>
      <c r="W49" s="204"/>
    </row>
    <row r="50" spans="1:23">
      <c r="A50" s="204"/>
      <c r="B50" s="204"/>
      <c r="C50" s="3403" t="s">
        <v>568</v>
      </c>
      <c r="D50" s="3404"/>
      <c r="E50" s="3404"/>
      <c r="F50" s="3404"/>
      <c r="G50" s="3405"/>
      <c r="H50" s="3406">
        <v>266.10000000000002</v>
      </c>
      <c r="I50" s="3407"/>
      <c r="J50" s="3407"/>
      <c r="K50" s="3408"/>
      <c r="L50" s="204"/>
      <c r="M50" s="204"/>
      <c r="N50" s="204"/>
      <c r="O50" s="871"/>
      <c r="P50" s="204"/>
      <c r="Q50" s="204"/>
      <c r="R50" s="204"/>
      <c r="S50" s="204"/>
      <c r="T50" s="204"/>
      <c r="U50" s="204"/>
      <c r="V50" s="204"/>
      <c r="W50" s="204"/>
    </row>
    <row r="51" spans="1:23">
      <c r="A51" s="204"/>
      <c r="B51" s="204"/>
      <c r="C51" s="3370" t="s">
        <v>569</v>
      </c>
      <c r="D51" s="3371"/>
      <c r="E51" s="3371"/>
      <c r="F51" s="3371"/>
      <c r="G51" s="3372"/>
      <c r="H51" s="3373"/>
      <c r="I51" s="3374"/>
      <c r="J51" s="3374"/>
      <c r="K51" s="3375"/>
      <c r="L51" s="204"/>
      <c r="M51" s="204"/>
      <c r="N51" s="204"/>
      <c r="O51" s="871"/>
      <c r="P51" s="204"/>
      <c r="Q51" s="204"/>
      <c r="R51" s="204"/>
      <c r="S51" s="204"/>
      <c r="T51" s="204"/>
      <c r="U51" s="204"/>
      <c r="V51" s="204"/>
      <c r="W51" s="204"/>
    </row>
    <row r="52" spans="1:23">
      <c r="A52" s="204"/>
      <c r="B52" s="204"/>
      <c r="C52" s="3370" t="s">
        <v>570</v>
      </c>
      <c r="D52" s="3371"/>
      <c r="E52" s="3371"/>
      <c r="F52" s="3371"/>
      <c r="G52" s="3372"/>
      <c r="H52" s="3373"/>
      <c r="I52" s="3374"/>
      <c r="J52" s="3374"/>
      <c r="K52" s="3375"/>
      <c r="L52" s="204"/>
      <c r="M52" s="204"/>
      <c r="N52" s="204"/>
      <c r="O52" s="871"/>
      <c r="P52" s="204"/>
      <c r="Q52" s="204"/>
      <c r="R52" s="204"/>
      <c r="S52" s="204"/>
      <c r="T52" s="204"/>
      <c r="U52" s="204"/>
      <c r="V52" s="204"/>
      <c r="W52" s="204"/>
    </row>
    <row r="53" spans="1:23">
      <c r="A53" s="204"/>
      <c r="B53" s="204"/>
      <c r="C53" s="3370" t="s">
        <v>571</v>
      </c>
      <c r="D53" s="3371"/>
      <c r="E53" s="3371"/>
      <c r="F53" s="3371"/>
      <c r="G53" s="3372"/>
      <c r="H53" s="3373"/>
      <c r="I53" s="3374"/>
      <c r="J53" s="3374"/>
      <c r="K53" s="3375"/>
      <c r="L53" s="204"/>
      <c r="M53" s="204"/>
      <c r="N53" s="204"/>
      <c r="O53" s="871"/>
      <c r="P53" s="204"/>
      <c r="Q53" s="204"/>
      <c r="R53" s="204"/>
      <c r="S53" s="204"/>
      <c r="T53" s="204"/>
      <c r="U53" s="204"/>
      <c r="V53" s="204"/>
      <c r="W53" s="204"/>
    </row>
    <row r="54" spans="1:23">
      <c r="A54" s="204"/>
      <c r="B54" s="204"/>
      <c r="C54" s="3376" t="s">
        <v>572</v>
      </c>
      <c r="D54" s="3377"/>
      <c r="E54" s="3377"/>
      <c r="F54" s="3377"/>
      <c r="G54" s="3378"/>
      <c r="H54" s="3373">
        <v>105</v>
      </c>
      <c r="I54" s="3379"/>
      <c r="J54" s="3379"/>
      <c r="K54" s="3380"/>
      <c r="L54" s="204"/>
      <c r="M54" s="204"/>
      <c r="N54" s="204"/>
      <c r="O54" s="871"/>
      <c r="P54" s="204"/>
      <c r="Q54" s="204"/>
      <c r="R54" s="204"/>
      <c r="S54" s="204"/>
      <c r="T54" s="204"/>
      <c r="U54" s="204"/>
      <c r="V54" s="204"/>
      <c r="W54" s="204"/>
    </row>
    <row r="55" spans="1:23" ht="13.5" thickBot="1">
      <c r="A55" s="204"/>
      <c r="B55" s="204"/>
      <c r="C55" s="3386" t="s">
        <v>573</v>
      </c>
      <c r="D55" s="3387"/>
      <c r="E55" s="3387"/>
      <c r="F55" s="3387"/>
      <c r="G55" s="3388"/>
      <c r="H55" s="3389"/>
      <c r="I55" s="3390"/>
      <c r="J55" s="3390"/>
      <c r="K55" s="3391"/>
      <c r="L55" s="204"/>
      <c r="M55" s="204"/>
      <c r="N55" s="204"/>
      <c r="O55" s="871"/>
      <c r="P55" s="204"/>
      <c r="Q55" s="204"/>
      <c r="R55" s="204"/>
      <c r="S55" s="204"/>
      <c r="T55" s="204"/>
      <c r="U55" s="204"/>
      <c r="V55" s="204"/>
      <c r="W55" s="204"/>
    </row>
    <row r="56" spans="1:23" ht="13.5" thickBot="1">
      <c r="A56" s="204"/>
      <c r="B56" s="204"/>
      <c r="C56" s="3392" t="s">
        <v>19</v>
      </c>
      <c r="D56" s="3393"/>
      <c r="E56" s="3393"/>
      <c r="F56" s="3393"/>
      <c r="G56" s="3394"/>
      <c r="H56" s="3395">
        <f>SUM(H57:K57)</f>
        <v>0</v>
      </c>
      <c r="I56" s="3396"/>
      <c r="J56" s="3396"/>
      <c r="K56" s="3397"/>
      <c r="L56" s="204"/>
      <c r="M56" s="204"/>
      <c r="N56" s="204"/>
      <c r="O56" s="871"/>
      <c r="P56" s="204"/>
      <c r="Q56" s="204"/>
      <c r="R56" s="204"/>
      <c r="S56" s="204"/>
      <c r="T56" s="204"/>
      <c r="U56" s="204"/>
      <c r="V56" s="204"/>
      <c r="W56" s="204"/>
    </row>
    <row r="57" spans="1:23" ht="13.5" thickBot="1">
      <c r="A57" s="204"/>
      <c r="B57" s="204"/>
      <c r="C57" s="3398" t="s">
        <v>574</v>
      </c>
      <c r="D57" s="3399"/>
      <c r="E57" s="3399"/>
      <c r="F57" s="3399"/>
      <c r="G57" s="3400"/>
      <c r="H57" s="3389"/>
      <c r="I57" s="3401"/>
      <c r="J57" s="3401"/>
      <c r="K57" s="3402"/>
      <c r="L57" s="204"/>
      <c r="M57" s="204"/>
      <c r="N57" s="204"/>
      <c r="O57" s="871"/>
      <c r="P57" s="204"/>
      <c r="Q57" s="204"/>
      <c r="R57" s="204"/>
      <c r="S57" s="204"/>
      <c r="T57" s="204"/>
      <c r="U57" s="204"/>
      <c r="V57" s="204"/>
      <c r="W57" s="204"/>
    </row>
    <row r="58" spans="1:23" ht="13.5" thickBot="1">
      <c r="A58" s="204"/>
      <c r="B58" s="204"/>
      <c r="C58" s="3381" t="s">
        <v>20</v>
      </c>
      <c r="D58" s="3382"/>
      <c r="E58" s="3382"/>
      <c r="F58" s="3382"/>
      <c r="G58" s="3383"/>
      <c r="H58" s="3384">
        <f>H56+H49</f>
        <v>371.1</v>
      </c>
      <c r="I58" s="3384"/>
      <c r="J58" s="3384"/>
      <c r="K58" s="3385"/>
      <c r="L58" s="204"/>
      <c r="M58" s="204"/>
      <c r="N58" s="204"/>
      <c r="O58" s="871"/>
      <c r="P58" s="204"/>
      <c r="Q58" s="204"/>
      <c r="R58" s="204"/>
      <c r="S58" s="204"/>
      <c r="T58" s="204"/>
      <c r="U58" s="204"/>
      <c r="V58" s="204"/>
      <c r="W58" s="204"/>
    </row>
  </sheetData>
  <mergeCells count="100">
    <mergeCell ref="N1:O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C30:G30"/>
    <mergeCell ref="C31:Q31"/>
    <mergeCell ref="F34:F38"/>
    <mergeCell ref="G34:G38"/>
    <mergeCell ref="H34:H38"/>
    <mergeCell ref="M34:M38"/>
    <mergeCell ref="F39:G39"/>
    <mergeCell ref="C40:G40"/>
    <mergeCell ref="B43:G43"/>
    <mergeCell ref="N40:Q40"/>
    <mergeCell ref="B41:G41"/>
    <mergeCell ref="F42:G42"/>
    <mergeCell ref="N43:Q43"/>
    <mergeCell ref="B44:G44"/>
    <mergeCell ref="N44:Q44"/>
    <mergeCell ref="F47:M47"/>
    <mergeCell ref="C49:G49"/>
    <mergeCell ref="H49:K49"/>
    <mergeCell ref="C48:G48"/>
    <mergeCell ref="H48:K48"/>
    <mergeCell ref="C50:G50"/>
    <mergeCell ref="H50:K50"/>
    <mergeCell ref="C51:G51"/>
    <mergeCell ref="H51:K51"/>
    <mergeCell ref="C52:G52"/>
    <mergeCell ref="H52:K52"/>
    <mergeCell ref="C53:G53"/>
    <mergeCell ref="H53:K53"/>
    <mergeCell ref="C54:G54"/>
    <mergeCell ref="H54:K54"/>
    <mergeCell ref="C58:G58"/>
    <mergeCell ref="H58:K58"/>
    <mergeCell ref="C55:G55"/>
    <mergeCell ref="H55:K55"/>
    <mergeCell ref="C56:G56"/>
    <mergeCell ref="H56:K56"/>
    <mergeCell ref="C57:G57"/>
    <mergeCell ref="H57:K57"/>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workbookViewId="0">
      <selection activeCell="N79" sqref="N7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2" customHeight="1">
      <c r="A1" s="1840"/>
      <c r="B1" s="1840"/>
      <c r="C1" s="1840"/>
      <c r="D1" s="1840"/>
      <c r="E1" s="1840"/>
      <c r="F1" s="1840"/>
      <c r="G1" s="1840"/>
      <c r="H1" s="1840"/>
      <c r="I1" s="1840"/>
      <c r="J1" s="1840"/>
      <c r="K1" s="1840"/>
      <c r="L1" s="1840"/>
      <c r="M1" s="1840"/>
      <c r="N1" s="3759" t="s">
        <v>828</v>
      </c>
      <c r="O1" s="3759"/>
      <c r="P1" s="3759"/>
      <c r="Q1" s="3759"/>
      <c r="R1" s="1840"/>
      <c r="S1" s="1840"/>
      <c r="T1" s="1840"/>
      <c r="U1" s="1840"/>
      <c r="V1" s="1840"/>
      <c r="W1" s="1840"/>
    </row>
    <row r="2" spans="1:23" ht="15.75">
      <c r="A2" s="30"/>
      <c r="B2" s="30"/>
      <c r="C2" s="30"/>
      <c r="D2" s="872" t="s">
        <v>575</v>
      </c>
      <c r="E2" s="872"/>
      <c r="F2" s="872"/>
      <c r="G2" s="873"/>
      <c r="H2" s="872"/>
      <c r="I2" s="872"/>
      <c r="J2" s="30"/>
      <c r="K2" s="30"/>
      <c r="L2" s="874"/>
      <c r="M2" s="875"/>
      <c r="N2" s="875"/>
      <c r="O2" s="875"/>
      <c r="P2" s="875"/>
      <c r="Q2" s="875"/>
      <c r="R2" s="30"/>
      <c r="S2" s="30"/>
      <c r="T2" s="30"/>
      <c r="U2" s="30"/>
      <c r="V2" s="30"/>
      <c r="W2" s="30"/>
    </row>
    <row r="3" spans="1:23" ht="13.9" customHeight="1" thickBot="1">
      <c r="A3" s="28"/>
      <c r="B3" s="9"/>
      <c r="C3" s="9"/>
      <c r="D3" s="3111" t="s">
        <v>33</v>
      </c>
      <c r="E3" s="3111"/>
      <c r="F3" s="3111"/>
      <c r="G3" s="3111"/>
      <c r="H3" s="3111"/>
      <c r="I3" s="3111"/>
      <c r="J3" s="3111"/>
      <c r="K3" s="3111"/>
      <c r="L3" s="3111"/>
      <c r="M3" s="3111"/>
      <c r="N3" s="3111"/>
      <c r="O3" s="3111"/>
      <c r="P3" s="3111"/>
      <c r="Q3" s="3111"/>
      <c r="R3" s="3111"/>
      <c r="S3" s="3111"/>
      <c r="T3" s="3111"/>
      <c r="U3" s="3111"/>
      <c r="V3" s="3111"/>
      <c r="W3" s="3111"/>
    </row>
    <row r="4" spans="1:23" ht="24.6" customHeight="1">
      <c r="A4" s="3112" t="s">
        <v>0</v>
      </c>
      <c r="B4" s="3115" t="s">
        <v>1</v>
      </c>
      <c r="C4" s="3115" t="s">
        <v>2</v>
      </c>
      <c r="D4" s="3367" t="s">
        <v>3</v>
      </c>
      <c r="E4" s="3121" t="s">
        <v>4</v>
      </c>
      <c r="F4" s="3124" t="s">
        <v>5</v>
      </c>
      <c r="G4" s="3121" t="s">
        <v>6</v>
      </c>
      <c r="H4" s="3127" t="s">
        <v>576</v>
      </c>
      <c r="I4" s="3128"/>
      <c r="J4" s="3128"/>
      <c r="K4" s="3129"/>
      <c r="L4" s="3760" t="s">
        <v>577</v>
      </c>
      <c r="M4" s="3758" t="s">
        <v>578</v>
      </c>
      <c r="N4" s="3098" t="s">
        <v>21</v>
      </c>
      <c r="O4" s="3099"/>
      <c r="P4" s="3099"/>
      <c r="Q4" s="3100"/>
      <c r="R4" s="876"/>
      <c r="S4" s="876"/>
      <c r="T4" s="876"/>
      <c r="U4" s="876"/>
      <c r="V4" s="876"/>
      <c r="W4" s="876"/>
    </row>
    <row r="5" spans="1:23" ht="13.15" customHeight="1">
      <c r="A5" s="3113"/>
      <c r="B5" s="3116"/>
      <c r="C5" s="3116"/>
      <c r="D5" s="3368"/>
      <c r="E5" s="3122"/>
      <c r="F5" s="3125"/>
      <c r="G5" s="3122"/>
      <c r="H5" s="3101" t="s">
        <v>7</v>
      </c>
      <c r="I5" s="3103" t="s">
        <v>8</v>
      </c>
      <c r="J5" s="3103"/>
      <c r="K5" s="3104" t="s">
        <v>68</v>
      </c>
      <c r="L5" s="3093"/>
      <c r="M5" s="3096"/>
      <c r="N5" s="3106" t="s">
        <v>32</v>
      </c>
      <c r="O5" s="3108" t="s">
        <v>9</v>
      </c>
      <c r="P5" s="3108"/>
      <c r="Q5" s="3109"/>
      <c r="R5" s="876"/>
      <c r="S5" s="876"/>
      <c r="T5" s="876"/>
      <c r="U5" s="876"/>
      <c r="V5" s="876"/>
      <c r="W5" s="876"/>
    </row>
    <row r="6" spans="1:23" ht="130.9" customHeight="1" thickBot="1">
      <c r="A6" s="3114"/>
      <c r="B6" s="3117"/>
      <c r="C6" s="3117"/>
      <c r="D6" s="3369"/>
      <c r="E6" s="3123"/>
      <c r="F6" s="3126"/>
      <c r="G6" s="3123"/>
      <c r="H6" s="3102"/>
      <c r="I6" s="1838" t="s">
        <v>7</v>
      </c>
      <c r="J6" s="1838" t="s">
        <v>10</v>
      </c>
      <c r="K6" s="3105"/>
      <c r="L6" s="3094"/>
      <c r="M6" s="3097"/>
      <c r="N6" s="3107"/>
      <c r="O6" s="31" t="s">
        <v>163</v>
      </c>
      <c r="P6" s="31" t="s">
        <v>182</v>
      </c>
      <c r="Q6" s="32" t="s">
        <v>214</v>
      </c>
      <c r="R6" s="876"/>
      <c r="S6" s="876"/>
      <c r="T6" s="876"/>
      <c r="U6" s="876"/>
      <c r="V6" s="876"/>
      <c r="W6" s="876"/>
    </row>
    <row r="7" spans="1:23" ht="13.5" thickBot="1">
      <c r="A7" s="586" t="s">
        <v>11</v>
      </c>
      <c r="B7" s="3515" t="s">
        <v>579</v>
      </c>
      <c r="C7" s="3515"/>
      <c r="D7" s="3515"/>
      <c r="E7" s="3515"/>
      <c r="F7" s="3515"/>
      <c r="G7" s="3515"/>
      <c r="H7" s="3515"/>
      <c r="I7" s="3515"/>
      <c r="J7" s="3515"/>
      <c r="K7" s="3515"/>
      <c r="L7" s="3515"/>
      <c r="M7" s="3515"/>
      <c r="N7" s="3515"/>
      <c r="O7" s="3515"/>
      <c r="P7" s="3515"/>
      <c r="Q7" s="3516"/>
      <c r="R7" s="876"/>
      <c r="S7" s="876"/>
      <c r="T7" s="876"/>
      <c r="U7" s="876"/>
      <c r="V7" s="876"/>
      <c r="W7" s="876"/>
    </row>
    <row r="8" spans="1:23" ht="13.9" customHeight="1" thickBot="1">
      <c r="A8" s="587" t="s">
        <v>11</v>
      </c>
      <c r="B8" s="33" t="s">
        <v>11</v>
      </c>
      <c r="C8" s="3732" t="s">
        <v>580</v>
      </c>
      <c r="D8" s="3732"/>
      <c r="E8" s="3732"/>
      <c r="F8" s="3732"/>
      <c r="G8" s="3732"/>
      <c r="H8" s="3732"/>
      <c r="I8" s="3732"/>
      <c r="J8" s="3732"/>
      <c r="K8" s="3732"/>
      <c r="L8" s="3732"/>
      <c r="M8" s="3732"/>
      <c r="N8" s="3732"/>
      <c r="O8" s="3732"/>
      <c r="P8" s="3732"/>
      <c r="Q8" s="3733"/>
      <c r="R8" s="876"/>
      <c r="S8" s="876"/>
      <c r="T8" s="876"/>
      <c r="U8" s="876"/>
      <c r="V8" s="876"/>
      <c r="W8" s="876"/>
    </row>
    <row r="9" spans="1:23">
      <c r="A9" s="3704" t="s">
        <v>11</v>
      </c>
      <c r="B9" s="3707" t="s">
        <v>11</v>
      </c>
      <c r="C9" s="3274" t="s">
        <v>11</v>
      </c>
      <c r="D9" s="3734" t="s">
        <v>581</v>
      </c>
      <c r="E9" s="3737" t="s">
        <v>40</v>
      </c>
      <c r="F9" s="3740" t="s">
        <v>122</v>
      </c>
      <c r="G9" s="877" t="s">
        <v>36</v>
      </c>
      <c r="H9" s="878">
        <v>30</v>
      </c>
      <c r="I9" s="879">
        <v>30</v>
      </c>
      <c r="J9" s="880">
        <v>0</v>
      </c>
      <c r="K9" s="881">
        <v>0</v>
      </c>
      <c r="L9" s="882">
        <v>30</v>
      </c>
      <c r="M9" s="882">
        <v>30</v>
      </c>
      <c r="N9" s="3743" t="s">
        <v>582</v>
      </c>
      <c r="O9" s="3746">
        <v>185</v>
      </c>
      <c r="P9" s="3749">
        <v>185</v>
      </c>
      <c r="Q9" s="3752">
        <v>185</v>
      </c>
      <c r="R9" s="876"/>
      <c r="S9" s="876"/>
      <c r="T9" s="876"/>
      <c r="U9" s="876"/>
      <c r="V9" s="876"/>
      <c r="W9" s="876"/>
    </row>
    <row r="10" spans="1:23">
      <c r="A10" s="3705"/>
      <c r="B10" s="3084"/>
      <c r="C10" s="3244"/>
      <c r="D10" s="3735"/>
      <c r="E10" s="3738"/>
      <c r="F10" s="3741"/>
      <c r="G10" s="883" t="s">
        <v>222</v>
      </c>
      <c r="H10" s="884">
        <v>0</v>
      </c>
      <c r="I10" s="885">
        <v>0</v>
      </c>
      <c r="J10" s="886">
        <v>0</v>
      </c>
      <c r="K10" s="887">
        <v>0</v>
      </c>
      <c r="L10" s="888">
        <v>0</v>
      </c>
      <c r="M10" s="888">
        <v>0</v>
      </c>
      <c r="N10" s="3744"/>
      <c r="O10" s="3747"/>
      <c r="P10" s="3750"/>
      <c r="Q10" s="3753"/>
      <c r="R10" s="876"/>
      <c r="S10" s="876"/>
      <c r="T10" s="889"/>
      <c r="U10" s="876"/>
      <c r="V10" s="876"/>
      <c r="W10" s="876"/>
    </row>
    <row r="11" spans="1:23" ht="13.5" thickBot="1">
      <c r="A11" s="3706"/>
      <c r="B11" s="3708"/>
      <c r="C11" s="3275"/>
      <c r="D11" s="3736"/>
      <c r="E11" s="3739"/>
      <c r="F11" s="3742"/>
      <c r="G11" s="890" t="s">
        <v>12</v>
      </c>
      <c r="H11" s="891">
        <f t="shared" ref="H11:M11" si="0">H9+H10</f>
        <v>30</v>
      </c>
      <c r="I11" s="891">
        <f t="shared" si="0"/>
        <v>30</v>
      </c>
      <c r="J11" s="892">
        <f t="shared" si="0"/>
        <v>0</v>
      </c>
      <c r="K11" s="892">
        <f t="shared" si="0"/>
        <v>0</v>
      </c>
      <c r="L11" s="892">
        <f t="shared" si="0"/>
        <v>30</v>
      </c>
      <c r="M11" s="892">
        <f t="shared" si="0"/>
        <v>30</v>
      </c>
      <c r="N11" s="3745"/>
      <c r="O11" s="3748"/>
      <c r="P11" s="3751"/>
      <c r="Q11" s="3754"/>
      <c r="R11" s="876"/>
      <c r="S11" s="876"/>
      <c r="T11" s="889"/>
      <c r="U11" s="876"/>
      <c r="V11" s="876"/>
      <c r="W11" s="876"/>
    </row>
    <row r="12" spans="1:23" ht="13.15" customHeight="1">
      <c r="A12" s="1845" t="s">
        <v>11</v>
      </c>
      <c r="B12" s="1851" t="s">
        <v>11</v>
      </c>
      <c r="C12" s="3274" t="s">
        <v>35</v>
      </c>
      <c r="D12" s="3734" t="s">
        <v>583</v>
      </c>
      <c r="E12" s="3691" t="s">
        <v>40</v>
      </c>
      <c r="F12" s="3691" t="s">
        <v>122</v>
      </c>
      <c r="G12" s="895" t="s">
        <v>36</v>
      </c>
      <c r="H12" s="896">
        <f>I12+K12</f>
        <v>0</v>
      </c>
      <c r="I12" s="897">
        <v>0</v>
      </c>
      <c r="J12" s="898">
        <v>0</v>
      </c>
      <c r="K12" s="898">
        <v>0</v>
      </c>
      <c r="L12" s="899">
        <v>20</v>
      </c>
      <c r="M12" s="899">
        <v>16</v>
      </c>
      <c r="N12" s="900" t="s">
        <v>584</v>
      </c>
      <c r="O12" s="901">
        <v>150</v>
      </c>
      <c r="P12" s="902">
        <v>500</v>
      </c>
      <c r="Q12" s="903">
        <v>400</v>
      </c>
      <c r="R12" s="876"/>
      <c r="S12" s="876"/>
      <c r="T12" s="889"/>
      <c r="U12" s="876"/>
      <c r="V12" s="876"/>
      <c r="W12" s="876"/>
    </row>
    <row r="13" spans="1:23" ht="13.15" customHeight="1">
      <c r="A13" s="1846"/>
      <c r="B13" s="1852"/>
      <c r="C13" s="3244"/>
      <c r="D13" s="3735"/>
      <c r="E13" s="3692"/>
      <c r="F13" s="3692"/>
      <c r="G13" s="904" t="s">
        <v>222</v>
      </c>
      <c r="H13" s="905">
        <v>6.9</v>
      </c>
      <c r="I13" s="905">
        <v>6.9</v>
      </c>
      <c r="J13" s="139">
        <v>0</v>
      </c>
      <c r="K13" s="139">
        <v>0</v>
      </c>
      <c r="L13" s="906">
        <v>0</v>
      </c>
      <c r="M13" s="906">
        <v>0</v>
      </c>
      <c r="N13" s="3694" t="s">
        <v>585</v>
      </c>
      <c r="O13" s="3696">
        <v>0</v>
      </c>
      <c r="P13" s="3728">
        <v>20</v>
      </c>
      <c r="Q13" s="3730">
        <v>20</v>
      </c>
      <c r="R13" s="876"/>
      <c r="S13" s="876"/>
      <c r="T13" s="889"/>
      <c r="U13" s="876"/>
      <c r="V13" s="876"/>
      <c r="W13" s="876"/>
    </row>
    <row r="14" spans="1:23" ht="13.5" thickBot="1">
      <c r="A14" s="1847"/>
      <c r="B14" s="1853"/>
      <c r="C14" s="3275"/>
      <c r="D14" s="3757"/>
      <c r="E14" s="3693"/>
      <c r="F14" s="3693"/>
      <c r="G14" s="907" t="s">
        <v>12</v>
      </c>
      <c r="H14" s="908">
        <f t="shared" ref="H14:M14" si="1">H12+H13</f>
        <v>6.9</v>
      </c>
      <c r="I14" s="908">
        <f t="shared" si="1"/>
        <v>6.9</v>
      </c>
      <c r="J14" s="909">
        <f t="shared" si="1"/>
        <v>0</v>
      </c>
      <c r="K14" s="909">
        <f t="shared" si="1"/>
        <v>0</v>
      </c>
      <c r="L14" s="909">
        <f t="shared" si="1"/>
        <v>20</v>
      </c>
      <c r="M14" s="909">
        <f t="shared" si="1"/>
        <v>16</v>
      </c>
      <c r="N14" s="3695"/>
      <c r="O14" s="3697"/>
      <c r="P14" s="3729"/>
      <c r="Q14" s="3731"/>
      <c r="R14" s="876"/>
      <c r="S14" s="876"/>
      <c r="T14" s="889"/>
      <c r="U14" s="876"/>
      <c r="V14" s="876"/>
      <c r="W14" s="876"/>
    </row>
    <row r="15" spans="1:23" ht="13.15" customHeight="1">
      <c r="A15" s="1845" t="s">
        <v>11</v>
      </c>
      <c r="B15" s="1851" t="s">
        <v>11</v>
      </c>
      <c r="C15" s="3274" t="s">
        <v>53</v>
      </c>
      <c r="D15" s="3722" t="s">
        <v>586</v>
      </c>
      <c r="E15" s="3712" t="s">
        <v>40</v>
      </c>
      <c r="F15" s="3691" t="s">
        <v>122</v>
      </c>
      <c r="G15" s="910" t="s">
        <v>36</v>
      </c>
      <c r="H15" s="911">
        <v>0</v>
      </c>
      <c r="I15" s="912">
        <v>0</v>
      </c>
      <c r="J15" s="912">
        <v>0</v>
      </c>
      <c r="K15" s="912">
        <v>0</v>
      </c>
      <c r="L15" s="913">
        <v>0.7</v>
      </c>
      <c r="M15" s="914">
        <v>0.7</v>
      </c>
      <c r="N15" s="3755" t="s">
        <v>587</v>
      </c>
      <c r="O15" s="3687" t="s">
        <v>62</v>
      </c>
      <c r="P15" s="3698" t="s">
        <v>588</v>
      </c>
      <c r="Q15" s="3701" t="s">
        <v>588</v>
      </c>
      <c r="R15" s="876"/>
      <c r="S15" s="876"/>
      <c r="T15" s="889"/>
      <c r="U15" s="876"/>
      <c r="V15" s="876"/>
      <c r="W15" s="876"/>
    </row>
    <row r="16" spans="1:23" ht="13.5" thickBot="1">
      <c r="A16" s="1846"/>
      <c r="B16" s="1852"/>
      <c r="C16" s="3244"/>
      <c r="D16" s="3724"/>
      <c r="E16" s="3725"/>
      <c r="F16" s="3693"/>
      <c r="G16" s="907" t="s">
        <v>12</v>
      </c>
      <c r="H16" s="892">
        <f t="shared" ref="H16:M16" si="2">H15</f>
        <v>0</v>
      </c>
      <c r="I16" s="892">
        <f t="shared" si="2"/>
        <v>0</v>
      </c>
      <c r="J16" s="892">
        <f t="shared" si="2"/>
        <v>0</v>
      </c>
      <c r="K16" s="892">
        <f t="shared" si="2"/>
        <v>0</v>
      </c>
      <c r="L16" s="892">
        <f t="shared" si="2"/>
        <v>0.7</v>
      </c>
      <c r="M16" s="892">
        <f t="shared" si="2"/>
        <v>0.7</v>
      </c>
      <c r="N16" s="3756"/>
      <c r="O16" s="3689"/>
      <c r="P16" s="3700"/>
      <c r="Q16" s="3703"/>
      <c r="R16" s="876"/>
      <c r="S16" s="876"/>
      <c r="T16" s="889"/>
      <c r="U16" s="876"/>
      <c r="V16" s="876"/>
      <c r="W16" s="876"/>
    </row>
    <row r="17" spans="1:23" ht="13.15" customHeight="1">
      <c r="A17" s="3704" t="s">
        <v>11</v>
      </c>
      <c r="B17" s="3707" t="s">
        <v>11</v>
      </c>
      <c r="C17" s="3246" t="s">
        <v>37</v>
      </c>
      <c r="D17" s="3722" t="s">
        <v>589</v>
      </c>
      <c r="E17" s="3712" t="s">
        <v>40</v>
      </c>
      <c r="F17" s="3726" t="s">
        <v>122</v>
      </c>
      <c r="G17" s="916" t="s">
        <v>36</v>
      </c>
      <c r="H17" s="917">
        <v>2</v>
      </c>
      <c r="I17" s="918">
        <v>2</v>
      </c>
      <c r="J17" s="918">
        <v>0</v>
      </c>
      <c r="K17" s="918">
        <v>0</v>
      </c>
      <c r="L17" s="918">
        <v>5</v>
      </c>
      <c r="M17" s="919">
        <v>5</v>
      </c>
      <c r="N17" s="3144" t="s">
        <v>590</v>
      </c>
      <c r="O17" s="3687" t="s">
        <v>591</v>
      </c>
      <c r="P17" s="3698" t="s">
        <v>591</v>
      </c>
      <c r="Q17" s="3701" t="s">
        <v>591</v>
      </c>
      <c r="R17" s="876"/>
      <c r="S17" s="876"/>
      <c r="T17" s="889"/>
      <c r="U17" s="876"/>
      <c r="V17" s="876"/>
      <c r="W17" s="876"/>
    </row>
    <row r="18" spans="1:23">
      <c r="A18" s="3705"/>
      <c r="B18" s="3084"/>
      <c r="C18" s="3249"/>
      <c r="D18" s="3723"/>
      <c r="E18" s="3674"/>
      <c r="F18" s="3088"/>
      <c r="G18" s="920" t="s">
        <v>222</v>
      </c>
      <c r="H18" s="921">
        <v>3</v>
      </c>
      <c r="I18" s="922">
        <v>3</v>
      </c>
      <c r="J18" s="922">
        <v>0</v>
      </c>
      <c r="K18" s="922">
        <v>0</v>
      </c>
      <c r="L18" s="922">
        <v>0</v>
      </c>
      <c r="M18" s="923">
        <v>0</v>
      </c>
      <c r="N18" s="3679"/>
      <c r="O18" s="3688"/>
      <c r="P18" s="3699"/>
      <c r="Q18" s="3702"/>
      <c r="R18" s="876"/>
      <c r="S18" s="876"/>
      <c r="T18" s="889"/>
      <c r="U18" s="876"/>
      <c r="V18" s="876"/>
      <c r="W18" s="876"/>
    </row>
    <row r="19" spans="1:23" ht="13.5" thickBot="1">
      <c r="A19" s="3706"/>
      <c r="B19" s="3708"/>
      <c r="C19" s="3252"/>
      <c r="D19" s="3724"/>
      <c r="E19" s="3725"/>
      <c r="F19" s="3727"/>
      <c r="G19" s="924" t="s">
        <v>12</v>
      </c>
      <c r="H19" s="925">
        <f t="shared" ref="H19:M19" si="3">H17+H18</f>
        <v>5</v>
      </c>
      <c r="I19" s="925">
        <f t="shared" si="3"/>
        <v>5</v>
      </c>
      <c r="J19" s="925">
        <f t="shared" si="3"/>
        <v>0</v>
      </c>
      <c r="K19" s="925">
        <f t="shared" si="3"/>
        <v>0</v>
      </c>
      <c r="L19" s="925">
        <f t="shared" si="3"/>
        <v>5</v>
      </c>
      <c r="M19" s="925">
        <f t="shared" si="3"/>
        <v>5</v>
      </c>
      <c r="N19" s="3680"/>
      <c r="O19" s="3689"/>
      <c r="P19" s="3700"/>
      <c r="Q19" s="3703"/>
      <c r="R19" s="876"/>
      <c r="S19" s="876"/>
      <c r="T19" s="889"/>
      <c r="U19" s="876"/>
      <c r="V19" s="876"/>
      <c r="W19" s="876"/>
    </row>
    <row r="20" spans="1:23" ht="13.5" thickBot="1">
      <c r="A20" s="587" t="s">
        <v>11</v>
      </c>
      <c r="B20" s="35" t="s">
        <v>11</v>
      </c>
      <c r="C20" s="3665" t="s">
        <v>14</v>
      </c>
      <c r="D20" s="3587"/>
      <c r="E20" s="3587"/>
      <c r="F20" s="3587"/>
      <c r="G20" s="3666"/>
      <c r="H20" s="926">
        <f t="shared" ref="H20:M20" si="4">H11+H14+H16+H19</f>
        <v>41.9</v>
      </c>
      <c r="I20" s="926">
        <f t="shared" si="4"/>
        <v>41.9</v>
      </c>
      <c r="J20" s="926">
        <f t="shared" si="4"/>
        <v>0</v>
      </c>
      <c r="K20" s="926">
        <f t="shared" si="4"/>
        <v>0</v>
      </c>
      <c r="L20" s="926">
        <f t="shared" si="4"/>
        <v>55.7</v>
      </c>
      <c r="M20" s="926">
        <f t="shared" si="4"/>
        <v>51.7</v>
      </c>
      <c r="N20" s="927"/>
      <c r="O20" s="36"/>
      <c r="P20" s="36"/>
      <c r="Q20" s="928"/>
      <c r="R20" s="876"/>
      <c r="S20" s="876"/>
      <c r="T20" s="889"/>
      <c r="U20" s="876"/>
      <c r="V20" s="876"/>
      <c r="W20" s="876"/>
    </row>
    <row r="21" spans="1:23" ht="13.5" thickBot="1">
      <c r="A21" s="587" t="s">
        <v>11</v>
      </c>
      <c r="B21" s="33" t="s">
        <v>13</v>
      </c>
      <c r="C21" s="3626" t="s">
        <v>592</v>
      </c>
      <c r="D21" s="3627"/>
      <c r="E21" s="3627"/>
      <c r="F21" s="3627"/>
      <c r="G21" s="3627"/>
      <c r="H21" s="3627"/>
      <c r="I21" s="3627"/>
      <c r="J21" s="3627"/>
      <c r="K21" s="3627"/>
      <c r="L21" s="3627"/>
      <c r="M21" s="3627"/>
      <c r="N21" s="3627"/>
      <c r="O21" s="3627"/>
      <c r="P21" s="3627"/>
      <c r="Q21" s="3628"/>
      <c r="R21" s="876"/>
      <c r="S21" s="876"/>
      <c r="T21" s="889"/>
      <c r="U21" s="876"/>
      <c r="V21" s="876"/>
      <c r="W21" s="876"/>
    </row>
    <row r="22" spans="1:23" ht="24" customHeight="1">
      <c r="A22" s="3704" t="s">
        <v>11</v>
      </c>
      <c r="B22" s="3707" t="s">
        <v>13</v>
      </c>
      <c r="C22" s="3274" t="s">
        <v>13</v>
      </c>
      <c r="D22" s="3709" t="s">
        <v>593</v>
      </c>
      <c r="E22" s="3712" t="s">
        <v>40</v>
      </c>
      <c r="F22" s="3713" t="s">
        <v>122</v>
      </c>
      <c r="G22" s="929" t="s">
        <v>36</v>
      </c>
      <c r="H22" s="1916">
        <v>28.5</v>
      </c>
      <c r="I22" s="1916">
        <v>28.5</v>
      </c>
      <c r="J22" s="930">
        <v>0</v>
      </c>
      <c r="K22" s="931">
        <v>0</v>
      </c>
      <c r="L22" s="932">
        <v>40</v>
      </c>
      <c r="M22" s="931">
        <v>30</v>
      </c>
      <c r="N22" s="933" t="s">
        <v>594</v>
      </c>
      <c r="O22" s="934" t="s">
        <v>595</v>
      </c>
      <c r="P22" s="935" t="s">
        <v>596</v>
      </c>
      <c r="Q22" s="936" t="s">
        <v>597</v>
      </c>
      <c r="R22" s="876"/>
      <c r="S22" s="876"/>
      <c r="T22" s="876"/>
      <c r="U22" s="876"/>
      <c r="V22" s="876"/>
      <c r="W22" s="876"/>
    </row>
    <row r="23" spans="1:23" ht="13.15" customHeight="1">
      <c r="A23" s="3705"/>
      <c r="B23" s="3084"/>
      <c r="C23" s="3244"/>
      <c r="D23" s="3710"/>
      <c r="E23" s="3692"/>
      <c r="F23" s="3677"/>
      <c r="G23" s="937" t="s">
        <v>222</v>
      </c>
      <c r="H23" s="938">
        <v>0</v>
      </c>
      <c r="I23" s="938">
        <v>0</v>
      </c>
      <c r="J23" s="939">
        <v>0</v>
      </c>
      <c r="K23" s="141">
        <v>0</v>
      </c>
      <c r="L23" s="940">
        <v>0</v>
      </c>
      <c r="M23" s="141">
        <v>0</v>
      </c>
      <c r="N23" s="3720" t="s">
        <v>598</v>
      </c>
      <c r="O23" s="3715" t="s">
        <v>1101</v>
      </c>
      <c r="P23" s="3717" t="s">
        <v>599</v>
      </c>
      <c r="Q23" s="3719" t="s">
        <v>600</v>
      </c>
      <c r="R23" s="876"/>
      <c r="S23" s="876"/>
      <c r="T23" s="876"/>
      <c r="U23" s="876"/>
      <c r="V23" s="876"/>
      <c r="W23" s="876"/>
    </row>
    <row r="24" spans="1:23" ht="13.5" thickBot="1">
      <c r="A24" s="3706"/>
      <c r="B24" s="3708"/>
      <c r="C24" s="3275"/>
      <c r="D24" s="3711"/>
      <c r="E24" s="3693"/>
      <c r="F24" s="3714"/>
      <c r="G24" s="941" t="s">
        <v>12</v>
      </c>
      <c r="H24" s="942">
        <f>H22</f>
        <v>28.5</v>
      </c>
      <c r="I24" s="942">
        <f>SUM(I22:I23)</f>
        <v>28.5</v>
      </c>
      <c r="J24" s="943">
        <f>SUM(J22:J23)</f>
        <v>0</v>
      </c>
      <c r="K24" s="944">
        <f>SUM(K22:K23)</f>
        <v>0</v>
      </c>
      <c r="L24" s="945">
        <f>L22</f>
        <v>40</v>
      </c>
      <c r="M24" s="944">
        <f>M22</f>
        <v>30</v>
      </c>
      <c r="N24" s="3721"/>
      <c r="O24" s="3716"/>
      <c r="P24" s="3718"/>
      <c r="Q24" s="3664"/>
      <c r="R24" s="876"/>
      <c r="S24" s="876"/>
      <c r="T24" s="876"/>
      <c r="U24" s="876"/>
      <c r="V24" s="876"/>
      <c r="W24" s="876"/>
    </row>
    <row r="25" spans="1:23" ht="13.15" customHeight="1">
      <c r="A25" s="3049" t="s">
        <v>11</v>
      </c>
      <c r="B25" s="3072" t="s">
        <v>13</v>
      </c>
      <c r="C25" s="3668" t="s">
        <v>34</v>
      </c>
      <c r="D25" s="3670" t="s">
        <v>601</v>
      </c>
      <c r="E25" s="3673" t="s">
        <v>40</v>
      </c>
      <c r="F25" s="3676" t="s">
        <v>122</v>
      </c>
      <c r="G25" s="946" t="s">
        <v>36</v>
      </c>
      <c r="H25" s="1915">
        <v>27.1</v>
      </c>
      <c r="I25" s="1915">
        <v>27.1</v>
      </c>
      <c r="J25" s="325">
        <v>0</v>
      </c>
      <c r="K25" s="326">
        <v>0</v>
      </c>
      <c r="L25" s="134">
        <v>35</v>
      </c>
      <c r="M25" s="326">
        <v>40</v>
      </c>
      <c r="N25" s="3144" t="s">
        <v>602</v>
      </c>
      <c r="O25" s="948" t="s">
        <v>603</v>
      </c>
      <c r="P25" s="949" t="s">
        <v>604</v>
      </c>
      <c r="Q25" s="950" t="s">
        <v>604</v>
      </c>
      <c r="R25" s="876"/>
      <c r="S25" s="876"/>
      <c r="T25" s="876"/>
      <c r="U25" s="876"/>
      <c r="V25" s="876"/>
      <c r="W25" s="876"/>
    </row>
    <row r="26" spans="1:23">
      <c r="A26" s="3060"/>
      <c r="B26" s="3084"/>
      <c r="C26" s="3249"/>
      <c r="D26" s="3671"/>
      <c r="E26" s="3674"/>
      <c r="F26" s="3677"/>
      <c r="G26" s="951" t="s">
        <v>222</v>
      </c>
      <c r="H26" s="1913">
        <v>2.9</v>
      </c>
      <c r="I26" s="1913">
        <v>2.9</v>
      </c>
      <c r="J26" s="327">
        <v>0</v>
      </c>
      <c r="K26" s="952">
        <v>0</v>
      </c>
      <c r="L26" s="143">
        <v>0</v>
      </c>
      <c r="M26" s="327">
        <v>0</v>
      </c>
      <c r="N26" s="3690"/>
      <c r="O26" s="953"/>
      <c r="P26" s="954"/>
      <c r="Q26" s="955"/>
      <c r="R26" s="876"/>
      <c r="S26" s="876"/>
      <c r="T26" s="876"/>
      <c r="U26" s="876"/>
      <c r="V26" s="876"/>
      <c r="W26" s="876"/>
    </row>
    <row r="27" spans="1:23" ht="13.5" thickBot="1">
      <c r="A27" s="3050"/>
      <c r="B27" s="3073"/>
      <c r="C27" s="3669"/>
      <c r="D27" s="3672"/>
      <c r="E27" s="3675"/>
      <c r="F27" s="3678"/>
      <c r="G27" s="907" t="s">
        <v>12</v>
      </c>
      <c r="H27" s="942">
        <f t="shared" ref="H27:M27" si="5">H25+H26</f>
        <v>30</v>
      </c>
      <c r="I27" s="942">
        <f t="shared" si="5"/>
        <v>30</v>
      </c>
      <c r="J27" s="135">
        <f t="shared" si="5"/>
        <v>0</v>
      </c>
      <c r="K27" s="135">
        <f t="shared" si="5"/>
        <v>0</v>
      </c>
      <c r="L27" s="135">
        <f t="shared" si="5"/>
        <v>35</v>
      </c>
      <c r="M27" s="135">
        <f t="shared" si="5"/>
        <v>40</v>
      </c>
      <c r="N27" s="1844" t="s">
        <v>605</v>
      </c>
      <c r="O27" s="1841" t="s">
        <v>595</v>
      </c>
      <c r="P27" s="1842" t="s">
        <v>595</v>
      </c>
      <c r="Q27" s="1843" t="s">
        <v>595</v>
      </c>
      <c r="R27" s="876"/>
      <c r="S27" s="876"/>
      <c r="T27" s="876"/>
      <c r="U27" s="876"/>
      <c r="V27" s="876"/>
      <c r="W27" s="876"/>
    </row>
    <row r="28" spans="1:23" ht="13.15" customHeight="1">
      <c r="A28" s="3049" t="s">
        <v>11</v>
      </c>
      <c r="B28" s="3072" t="s">
        <v>13</v>
      </c>
      <c r="C28" s="3668" t="s">
        <v>35</v>
      </c>
      <c r="D28" s="3670" t="s">
        <v>606</v>
      </c>
      <c r="E28" s="3673" t="s">
        <v>40</v>
      </c>
      <c r="F28" s="3676" t="s">
        <v>122</v>
      </c>
      <c r="G28" s="946" t="s">
        <v>36</v>
      </c>
      <c r="H28" s="947">
        <v>0</v>
      </c>
      <c r="I28" s="947">
        <v>0</v>
      </c>
      <c r="J28" s="325">
        <v>0</v>
      </c>
      <c r="K28" s="326">
        <v>0</v>
      </c>
      <c r="L28" s="1914">
        <v>0</v>
      </c>
      <c r="M28" s="1915">
        <v>0</v>
      </c>
      <c r="N28" s="3144" t="s">
        <v>607</v>
      </c>
      <c r="O28" s="3681" t="s">
        <v>608</v>
      </c>
      <c r="P28" s="3684" t="s">
        <v>608</v>
      </c>
      <c r="Q28" s="3662" t="s">
        <v>608</v>
      </c>
      <c r="R28" s="876"/>
      <c r="S28" s="876"/>
      <c r="T28" s="876"/>
      <c r="U28" s="876"/>
      <c r="V28" s="876"/>
      <c r="W28" s="876"/>
    </row>
    <row r="29" spans="1:23">
      <c r="A29" s="3060"/>
      <c r="B29" s="3084"/>
      <c r="C29" s="3249"/>
      <c r="D29" s="3671"/>
      <c r="E29" s="3674"/>
      <c r="F29" s="3677"/>
      <c r="G29" s="951" t="s">
        <v>222</v>
      </c>
      <c r="H29" s="1913">
        <v>0</v>
      </c>
      <c r="I29" s="1913">
        <v>0</v>
      </c>
      <c r="J29" s="327">
        <v>0</v>
      </c>
      <c r="K29" s="952">
        <v>0</v>
      </c>
      <c r="L29" s="143">
        <v>0</v>
      </c>
      <c r="M29" s="327">
        <v>0</v>
      </c>
      <c r="N29" s="3679"/>
      <c r="O29" s="3682"/>
      <c r="P29" s="3685"/>
      <c r="Q29" s="3663"/>
      <c r="R29" s="876"/>
      <c r="S29" s="876"/>
      <c r="T29" s="876"/>
      <c r="U29" s="876"/>
      <c r="V29" s="876"/>
      <c r="W29" s="876"/>
    </row>
    <row r="30" spans="1:23" ht="13.5" thickBot="1">
      <c r="A30" s="3050"/>
      <c r="B30" s="3073"/>
      <c r="C30" s="3669"/>
      <c r="D30" s="3672"/>
      <c r="E30" s="3675"/>
      <c r="F30" s="3678"/>
      <c r="G30" s="907" t="s">
        <v>12</v>
      </c>
      <c r="H30" s="942">
        <f t="shared" ref="H30:M30" si="6">H28+H29</f>
        <v>0</v>
      </c>
      <c r="I30" s="942">
        <f t="shared" si="6"/>
        <v>0</v>
      </c>
      <c r="J30" s="135">
        <f t="shared" si="6"/>
        <v>0</v>
      </c>
      <c r="K30" s="135">
        <f t="shared" si="6"/>
        <v>0</v>
      </c>
      <c r="L30" s="135">
        <f t="shared" si="6"/>
        <v>0</v>
      </c>
      <c r="M30" s="135">
        <f t="shared" si="6"/>
        <v>0</v>
      </c>
      <c r="N30" s="3680"/>
      <c r="O30" s="3683"/>
      <c r="P30" s="3686"/>
      <c r="Q30" s="3664"/>
      <c r="R30" s="876"/>
      <c r="S30" s="876"/>
      <c r="T30" s="889"/>
      <c r="U30" s="876"/>
      <c r="V30" s="876"/>
      <c r="W30" s="876"/>
    </row>
    <row r="31" spans="1:23" ht="13.5" thickBot="1">
      <c r="A31" s="37" t="s">
        <v>11</v>
      </c>
      <c r="B31" s="35" t="s">
        <v>13</v>
      </c>
      <c r="C31" s="3665" t="s">
        <v>14</v>
      </c>
      <c r="D31" s="3587"/>
      <c r="E31" s="3587"/>
      <c r="F31" s="3587"/>
      <c r="G31" s="3666"/>
      <c r="H31" s="137">
        <f t="shared" ref="H31:M31" si="7">+H30+H24+H27</f>
        <v>58.5</v>
      </c>
      <c r="I31" s="137">
        <f t="shared" si="7"/>
        <v>58.5</v>
      </c>
      <c r="J31" s="137">
        <f t="shared" si="7"/>
        <v>0</v>
      </c>
      <c r="K31" s="137">
        <f t="shared" si="7"/>
        <v>0</v>
      </c>
      <c r="L31" s="137">
        <f t="shared" si="7"/>
        <v>75</v>
      </c>
      <c r="M31" s="137">
        <f t="shared" si="7"/>
        <v>70</v>
      </c>
      <c r="N31" s="927"/>
      <c r="O31" s="36"/>
      <c r="P31" s="36"/>
      <c r="Q31" s="928"/>
      <c r="R31" s="876"/>
      <c r="S31" s="876"/>
      <c r="T31" s="889"/>
      <c r="U31" s="876"/>
      <c r="V31" s="876"/>
      <c r="W31" s="876"/>
    </row>
    <row r="32" spans="1:23" ht="13.5" thickBot="1">
      <c r="A32" s="587" t="s">
        <v>11</v>
      </c>
      <c r="B32" s="33" t="s">
        <v>34</v>
      </c>
      <c r="C32" s="3626" t="s">
        <v>609</v>
      </c>
      <c r="D32" s="3627"/>
      <c r="E32" s="3667"/>
      <c r="F32" s="3667"/>
      <c r="G32" s="3627"/>
      <c r="H32" s="3627"/>
      <c r="I32" s="3627"/>
      <c r="J32" s="3627"/>
      <c r="K32" s="3627"/>
      <c r="L32" s="3627"/>
      <c r="M32" s="3627"/>
      <c r="N32" s="3627"/>
      <c r="O32" s="3627"/>
      <c r="P32" s="3627"/>
      <c r="Q32" s="3628"/>
      <c r="R32" s="876"/>
      <c r="S32" s="876"/>
      <c r="T32" s="889"/>
      <c r="U32" s="876"/>
      <c r="V32" s="876"/>
      <c r="W32" s="876"/>
    </row>
    <row r="33" spans="1:23" ht="13.15" customHeight="1">
      <c r="A33" s="3593" t="s">
        <v>11</v>
      </c>
      <c r="B33" s="3596" t="s">
        <v>34</v>
      </c>
      <c r="C33" s="3599" t="s">
        <v>34</v>
      </c>
      <c r="D33" s="3640" t="s">
        <v>610</v>
      </c>
      <c r="E33" s="3605" t="s">
        <v>40</v>
      </c>
      <c r="F33" s="3146" t="s">
        <v>122</v>
      </c>
      <c r="G33" s="957" t="s">
        <v>36</v>
      </c>
      <c r="H33" s="958">
        <v>25</v>
      </c>
      <c r="I33" s="958">
        <v>25</v>
      </c>
      <c r="J33" s="958">
        <v>0</v>
      </c>
      <c r="K33" s="959">
        <v>0</v>
      </c>
      <c r="L33" s="899">
        <v>25</v>
      </c>
      <c r="M33" s="899">
        <v>25</v>
      </c>
      <c r="N33" s="3659" t="s">
        <v>611</v>
      </c>
      <c r="O33" s="3649" t="s">
        <v>41</v>
      </c>
      <c r="P33" s="3652" t="s">
        <v>41</v>
      </c>
      <c r="Q33" s="3643" t="s">
        <v>41</v>
      </c>
      <c r="R33" s="876"/>
      <c r="S33" s="876"/>
      <c r="T33" s="876"/>
      <c r="U33" s="876"/>
      <c r="V33" s="876"/>
      <c r="W33" s="876"/>
    </row>
    <row r="34" spans="1:23">
      <c r="A34" s="3594"/>
      <c r="B34" s="3597"/>
      <c r="C34" s="3600"/>
      <c r="D34" s="3641"/>
      <c r="E34" s="3606"/>
      <c r="F34" s="3271"/>
      <c r="G34" s="960" t="s">
        <v>222</v>
      </c>
      <c r="H34" s="961">
        <v>0</v>
      </c>
      <c r="I34" s="961">
        <v>0</v>
      </c>
      <c r="J34" s="961">
        <v>0</v>
      </c>
      <c r="K34" s="961">
        <v>0</v>
      </c>
      <c r="L34" s="961">
        <v>0</v>
      </c>
      <c r="M34" s="961">
        <v>0</v>
      </c>
      <c r="N34" s="3660"/>
      <c r="O34" s="3650"/>
      <c r="P34" s="3653"/>
      <c r="Q34" s="3644"/>
      <c r="R34" s="876"/>
      <c r="S34" s="876"/>
      <c r="T34" s="876"/>
      <c r="U34" s="876"/>
      <c r="V34" s="876"/>
      <c r="W34" s="876"/>
    </row>
    <row r="35" spans="1:23" ht="13.5" thickBot="1">
      <c r="A35" s="3595"/>
      <c r="B35" s="3598"/>
      <c r="C35" s="3601"/>
      <c r="D35" s="3642"/>
      <c r="E35" s="3607"/>
      <c r="F35" s="3616"/>
      <c r="G35" s="962" t="s">
        <v>12</v>
      </c>
      <c r="H35" s="130">
        <f t="shared" ref="H35:M35" si="8">H33+H34</f>
        <v>25</v>
      </c>
      <c r="I35" s="130">
        <f t="shared" si="8"/>
        <v>25</v>
      </c>
      <c r="J35" s="130">
        <f t="shared" si="8"/>
        <v>0</v>
      </c>
      <c r="K35" s="130">
        <f t="shared" si="8"/>
        <v>0</v>
      </c>
      <c r="L35" s="130">
        <f t="shared" si="8"/>
        <v>25</v>
      </c>
      <c r="M35" s="130">
        <f t="shared" si="8"/>
        <v>25</v>
      </c>
      <c r="N35" s="963" t="s">
        <v>612</v>
      </c>
      <c r="O35" s="964">
        <v>1</v>
      </c>
      <c r="P35" s="965">
        <v>1</v>
      </c>
      <c r="Q35" s="966">
        <v>1</v>
      </c>
      <c r="R35" s="876"/>
      <c r="S35" s="876"/>
      <c r="T35" s="876"/>
      <c r="U35" s="876"/>
      <c r="V35" s="876"/>
      <c r="W35" s="876"/>
    </row>
    <row r="36" spans="1:23" ht="13.15" customHeight="1">
      <c r="A36" s="3593" t="s">
        <v>11</v>
      </c>
      <c r="B36" s="3596" t="s">
        <v>34</v>
      </c>
      <c r="C36" s="3599" t="s">
        <v>53</v>
      </c>
      <c r="D36" s="3613" t="s">
        <v>613</v>
      </c>
      <c r="E36" s="3605" t="s">
        <v>40</v>
      </c>
      <c r="F36" s="3146" t="s">
        <v>122</v>
      </c>
      <c r="G36" s="957" t="s">
        <v>36</v>
      </c>
      <c r="H36" s="958">
        <v>3</v>
      </c>
      <c r="I36" s="958">
        <v>3</v>
      </c>
      <c r="J36" s="958">
        <v>0</v>
      </c>
      <c r="K36" s="959">
        <v>0</v>
      </c>
      <c r="L36" s="899">
        <v>3.5</v>
      </c>
      <c r="M36" s="899">
        <v>3.5</v>
      </c>
      <c r="N36" s="3659" t="s">
        <v>614</v>
      </c>
      <c r="O36" s="3649" t="s">
        <v>41</v>
      </c>
      <c r="P36" s="3652" t="s">
        <v>41</v>
      </c>
      <c r="Q36" s="3643" t="s">
        <v>41</v>
      </c>
      <c r="R36" s="876"/>
      <c r="S36" s="876"/>
      <c r="T36" s="876"/>
      <c r="U36" s="876"/>
      <c r="V36" s="876"/>
      <c r="W36" s="876"/>
    </row>
    <row r="37" spans="1:23">
      <c r="A37" s="3594"/>
      <c r="B37" s="3597"/>
      <c r="C37" s="3600"/>
      <c r="D37" s="3614"/>
      <c r="E37" s="3606"/>
      <c r="F37" s="3271"/>
      <c r="G37" s="960" t="s">
        <v>222</v>
      </c>
      <c r="H37" s="961">
        <v>0</v>
      </c>
      <c r="I37" s="961">
        <v>0</v>
      </c>
      <c r="J37" s="961">
        <v>0</v>
      </c>
      <c r="K37" s="961">
        <v>0</v>
      </c>
      <c r="L37" s="961">
        <v>0</v>
      </c>
      <c r="M37" s="961">
        <v>0</v>
      </c>
      <c r="N37" s="3660"/>
      <c r="O37" s="3650"/>
      <c r="P37" s="3653"/>
      <c r="Q37" s="3644"/>
      <c r="R37" s="876"/>
      <c r="S37" s="876"/>
      <c r="T37" s="876"/>
      <c r="U37" s="876"/>
      <c r="V37" s="876"/>
      <c r="W37" s="876"/>
    </row>
    <row r="38" spans="1:23" ht="13.5" thickBot="1">
      <c r="A38" s="3595"/>
      <c r="B38" s="3598"/>
      <c r="C38" s="3601"/>
      <c r="D38" s="3615"/>
      <c r="E38" s="3607"/>
      <c r="F38" s="3616"/>
      <c r="G38" s="962" t="s">
        <v>12</v>
      </c>
      <c r="H38" s="130">
        <f t="shared" ref="H38:M38" si="9">H36+H37</f>
        <v>3</v>
      </c>
      <c r="I38" s="130">
        <f t="shared" si="9"/>
        <v>3</v>
      </c>
      <c r="J38" s="130">
        <f t="shared" si="9"/>
        <v>0</v>
      </c>
      <c r="K38" s="130">
        <f t="shared" si="9"/>
        <v>0</v>
      </c>
      <c r="L38" s="130">
        <f t="shared" si="9"/>
        <v>3.5</v>
      </c>
      <c r="M38" s="130">
        <f t="shared" si="9"/>
        <v>3.5</v>
      </c>
      <c r="N38" s="3661"/>
      <c r="O38" s="3651"/>
      <c r="P38" s="3654"/>
      <c r="Q38" s="3645"/>
      <c r="R38" s="876"/>
      <c r="S38" s="876"/>
      <c r="T38" s="876"/>
      <c r="U38" s="876"/>
      <c r="V38" s="876"/>
      <c r="W38" s="876"/>
    </row>
    <row r="39" spans="1:23" ht="13.15" customHeight="1">
      <c r="A39" s="3593" t="s">
        <v>11</v>
      </c>
      <c r="B39" s="3596" t="s">
        <v>34</v>
      </c>
      <c r="C39" s="3599" t="s">
        <v>55</v>
      </c>
      <c r="D39" s="3640" t="s">
        <v>615</v>
      </c>
      <c r="E39" s="3605" t="s">
        <v>40</v>
      </c>
      <c r="F39" s="3146" t="s">
        <v>122</v>
      </c>
      <c r="G39" s="967" t="s">
        <v>36</v>
      </c>
      <c r="H39" s="968">
        <v>15</v>
      </c>
      <c r="I39" s="968">
        <v>15</v>
      </c>
      <c r="J39" s="968">
        <v>0</v>
      </c>
      <c r="K39" s="969">
        <v>0</v>
      </c>
      <c r="L39" s="970">
        <v>20</v>
      </c>
      <c r="M39" s="970">
        <v>20</v>
      </c>
      <c r="N39" s="3646" t="s">
        <v>616</v>
      </c>
      <c r="O39" s="3649">
        <v>1</v>
      </c>
      <c r="P39" s="3652">
        <v>1</v>
      </c>
      <c r="Q39" s="3643">
        <v>1</v>
      </c>
      <c r="R39" s="876"/>
      <c r="S39" s="876"/>
      <c r="T39" s="876"/>
      <c r="U39" s="876"/>
      <c r="V39" s="876"/>
      <c r="W39" s="876"/>
    </row>
    <row r="40" spans="1:23">
      <c r="A40" s="3594"/>
      <c r="B40" s="3597"/>
      <c r="C40" s="3600"/>
      <c r="D40" s="3641"/>
      <c r="E40" s="3606"/>
      <c r="F40" s="3271"/>
      <c r="G40" s="960" t="s">
        <v>222</v>
      </c>
      <c r="H40" s="961">
        <v>42</v>
      </c>
      <c r="I40" s="961">
        <v>30</v>
      </c>
      <c r="J40" s="961">
        <v>0</v>
      </c>
      <c r="K40" s="971">
        <v>12</v>
      </c>
      <c r="L40" s="972">
        <v>0</v>
      </c>
      <c r="M40" s="972">
        <v>0</v>
      </c>
      <c r="N40" s="3647"/>
      <c r="O40" s="3650"/>
      <c r="P40" s="3653"/>
      <c r="Q40" s="3644"/>
      <c r="R40" s="876"/>
      <c r="S40" s="876"/>
      <c r="T40" s="876"/>
      <c r="U40" s="876"/>
      <c r="V40" s="876"/>
      <c r="W40" s="876"/>
    </row>
    <row r="41" spans="1:23" ht="13.5" thickBot="1">
      <c r="A41" s="3595"/>
      <c r="B41" s="3598"/>
      <c r="C41" s="3601"/>
      <c r="D41" s="3642"/>
      <c r="E41" s="3607"/>
      <c r="F41" s="3616"/>
      <c r="G41" s="962" t="s">
        <v>12</v>
      </c>
      <c r="H41" s="130">
        <f t="shared" ref="H41:M41" si="10">H39+H40</f>
        <v>57</v>
      </c>
      <c r="I41" s="130">
        <f t="shared" si="10"/>
        <v>45</v>
      </c>
      <c r="J41" s="130">
        <f t="shared" si="10"/>
        <v>0</v>
      </c>
      <c r="K41" s="130">
        <f t="shared" si="10"/>
        <v>12</v>
      </c>
      <c r="L41" s="130">
        <f t="shared" si="10"/>
        <v>20</v>
      </c>
      <c r="M41" s="130">
        <f t="shared" si="10"/>
        <v>20</v>
      </c>
      <c r="N41" s="3648"/>
      <c r="O41" s="3651"/>
      <c r="P41" s="3654"/>
      <c r="Q41" s="3645"/>
      <c r="R41" s="876"/>
      <c r="S41" s="876"/>
      <c r="T41" s="876"/>
      <c r="U41" s="876"/>
      <c r="V41" s="876"/>
      <c r="W41" s="876"/>
    </row>
    <row r="42" spans="1:23" ht="13.15" customHeight="1">
      <c r="A42" s="3593" t="s">
        <v>11</v>
      </c>
      <c r="B42" s="3596" t="s">
        <v>34</v>
      </c>
      <c r="C42" s="3599" t="s">
        <v>498</v>
      </c>
      <c r="D42" s="3640" t="s">
        <v>617</v>
      </c>
      <c r="E42" s="3605" t="s">
        <v>40</v>
      </c>
      <c r="F42" s="3146" t="s">
        <v>122</v>
      </c>
      <c r="G42" s="957" t="s">
        <v>36</v>
      </c>
      <c r="H42" s="968">
        <v>0</v>
      </c>
      <c r="I42" s="968">
        <v>0</v>
      </c>
      <c r="J42" s="968">
        <v>0</v>
      </c>
      <c r="K42" s="969">
        <v>0</v>
      </c>
      <c r="L42" s="970">
        <v>23.7</v>
      </c>
      <c r="M42" s="970">
        <v>30</v>
      </c>
      <c r="N42" s="3646" t="s">
        <v>618</v>
      </c>
      <c r="O42" s="3649">
        <v>63.2</v>
      </c>
      <c r="P42" s="3652">
        <v>63.2</v>
      </c>
      <c r="Q42" s="3643">
        <v>63.2</v>
      </c>
      <c r="R42" s="876"/>
      <c r="S42" s="876"/>
      <c r="T42" s="876"/>
      <c r="U42" s="876"/>
      <c r="V42" s="876"/>
      <c r="W42" s="876"/>
    </row>
    <row r="43" spans="1:23">
      <c r="A43" s="3594"/>
      <c r="B43" s="3597"/>
      <c r="C43" s="3600"/>
      <c r="D43" s="3641"/>
      <c r="E43" s="3606"/>
      <c r="F43" s="3271"/>
      <c r="G43" s="960" t="s">
        <v>222</v>
      </c>
      <c r="H43" s="961">
        <v>23.66</v>
      </c>
      <c r="I43" s="961">
        <v>23.66</v>
      </c>
      <c r="J43" s="961">
        <v>0</v>
      </c>
      <c r="K43" s="971">
        <v>0</v>
      </c>
      <c r="L43" s="972">
        <v>0</v>
      </c>
      <c r="M43" s="972">
        <v>0</v>
      </c>
      <c r="N43" s="3647"/>
      <c r="O43" s="3650"/>
      <c r="P43" s="3653"/>
      <c r="Q43" s="3644"/>
      <c r="R43" s="876"/>
      <c r="S43" s="876"/>
      <c r="T43" s="876"/>
      <c r="U43" s="876"/>
      <c r="V43" s="876"/>
      <c r="W43" s="876"/>
    </row>
    <row r="44" spans="1:23" ht="13.5" thickBot="1">
      <c r="A44" s="3595"/>
      <c r="B44" s="3598"/>
      <c r="C44" s="3601"/>
      <c r="D44" s="3642"/>
      <c r="E44" s="3607"/>
      <c r="F44" s="3616"/>
      <c r="G44" s="962" t="s">
        <v>12</v>
      </c>
      <c r="H44" s="130">
        <f t="shared" ref="H44:M44" si="11">H42+H43</f>
        <v>23.66</v>
      </c>
      <c r="I44" s="130">
        <f t="shared" si="11"/>
        <v>23.66</v>
      </c>
      <c r="J44" s="130">
        <f t="shared" si="11"/>
        <v>0</v>
      </c>
      <c r="K44" s="130">
        <f t="shared" si="11"/>
        <v>0</v>
      </c>
      <c r="L44" s="130">
        <f t="shared" si="11"/>
        <v>23.7</v>
      </c>
      <c r="M44" s="130">
        <f t="shared" si="11"/>
        <v>30</v>
      </c>
      <c r="N44" s="3648"/>
      <c r="O44" s="3651"/>
      <c r="P44" s="3654"/>
      <c r="Q44" s="3645"/>
      <c r="R44" s="876"/>
      <c r="S44" s="876"/>
      <c r="T44" s="876"/>
      <c r="U44" s="876"/>
      <c r="V44" s="876"/>
      <c r="W44" s="876"/>
    </row>
    <row r="45" spans="1:23" ht="13.15" customHeight="1">
      <c r="A45" s="3593" t="s">
        <v>11</v>
      </c>
      <c r="B45" s="3630" t="s">
        <v>34</v>
      </c>
      <c r="C45" s="3599" t="s">
        <v>153</v>
      </c>
      <c r="D45" s="3602" t="s">
        <v>619</v>
      </c>
      <c r="E45" s="3634" t="s">
        <v>40</v>
      </c>
      <c r="F45" s="3146" t="s">
        <v>122</v>
      </c>
      <c r="G45" s="967" t="s">
        <v>36</v>
      </c>
      <c r="H45" s="968">
        <v>0</v>
      </c>
      <c r="I45" s="968">
        <v>0</v>
      </c>
      <c r="J45" s="968">
        <v>0</v>
      </c>
      <c r="K45" s="969">
        <v>0</v>
      </c>
      <c r="L45" s="970">
        <v>20</v>
      </c>
      <c r="M45" s="970">
        <v>20</v>
      </c>
      <c r="N45" s="3656" t="s">
        <v>620</v>
      </c>
      <c r="O45" s="3649" t="s">
        <v>41</v>
      </c>
      <c r="P45" s="3652" t="s">
        <v>41</v>
      </c>
      <c r="Q45" s="3643" t="s">
        <v>41</v>
      </c>
      <c r="R45" s="876"/>
      <c r="S45" s="876"/>
      <c r="T45" s="876"/>
      <c r="U45" s="876"/>
      <c r="V45" s="876"/>
      <c r="W45" s="876"/>
    </row>
    <row r="46" spans="1:23">
      <c r="A46" s="3594"/>
      <c r="B46" s="3631"/>
      <c r="C46" s="3600"/>
      <c r="D46" s="3603"/>
      <c r="E46" s="3635"/>
      <c r="F46" s="3271"/>
      <c r="G46" s="960" t="s">
        <v>222</v>
      </c>
      <c r="H46" s="961">
        <v>0</v>
      </c>
      <c r="I46" s="961">
        <v>0</v>
      </c>
      <c r="J46" s="961">
        <v>0</v>
      </c>
      <c r="K46" s="971">
        <v>0</v>
      </c>
      <c r="L46" s="972">
        <v>0</v>
      </c>
      <c r="M46" s="972">
        <v>0</v>
      </c>
      <c r="N46" s="3657"/>
      <c r="O46" s="3650"/>
      <c r="P46" s="3653"/>
      <c r="Q46" s="3644"/>
      <c r="R46" s="876"/>
      <c r="S46" s="876"/>
      <c r="T46" s="876"/>
      <c r="U46" s="876"/>
      <c r="V46" s="876"/>
      <c r="W46" s="876"/>
    </row>
    <row r="47" spans="1:23" ht="13.5" thickBot="1">
      <c r="A47" s="3629"/>
      <c r="B47" s="3632"/>
      <c r="C47" s="3633"/>
      <c r="D47" s="3604"/>
      <c r="E47" s="3636"/>
      <c r="F47" s="3637"/>
      <c r="G47" s="962" t="s">
        <v>12</v>
      </c>
      <c r="H47" s="130">
        <f t="shared" ref="H47:M47" si="12">H45+H46</f>
        <v>0</v>
      </c>
      <c r="I47" s="130">
        <f t="shared" si="12"/>
        <v>0</v>
      </c>
      <c r="J47" s="130">
        <f t="shared" si="12"/>
        <v>0</v>
      </c>
      <c r="K47" s="130">
        <f t="shared" si="12"/>
        <v>0</v>
      </c>
      <c r="L47" s="130">
        <f t="shared" si="12"/>
        <v>20</v>
      </c>
      <c r="M47" s="130">
        <f t="shared" si="12"/>
        <v>20</v>
      </c>
      <c r="N47" s="3658"/>
      <c r="O47" s="3651"/>
      <c r="P47" s="3654"/>
      <c r="Q47" s="3645"/>
      <c r="R47" s="876"/>
      <c r="S47" s="876"/>
      <c r="T47" s="876"/>
      <c r="U47" s="876"/>
      <c r="V47" s="876"/>
      <c r="W47" s="876"/>
    </row>
    <row r="48" spans="1:23" ht="13.5" thickBot="1">
      <c r="A48" s="1847" t="s">
        <v>11</v>
      </c>
      <c r="B48" s="1848" t="s">
        <v>34</v>
      </c>
      <c r="C48" s="3586" t="s">
        <v>14</v>
      </c>
      <c r="D48" s="3587"/>
      <c r="E48" s="3587"/>
      <c r="F48" s="3587"/>
      <c r="G48" s="3587"/>
      <c r="H48" s="973">
        <f t="shared" ref="H48:M48" si="13">SUM(H35+H41+H44+H47+H38)</f>
        <v>108.66</v>
      </c>
      <c r="I48" s="973">
        <f t="shared" si="13"/>
        <v>96.66</v>
      </c>
      <c r="J48" s="973">
        <f t="shared" si="13"/>
        <v>0</v>
      </c>
      <c r="K48" s="973">
        <f t="shared" si="13"/>
        <v>12</v>
      </c>
      <c r="L48" s="973">
        <f t="shared" si="13"/>
        <v>92.2</v>
      </c>
      <c r="M48" s="973">
        <f t="shared" si="13"/>
        <v>98.5</v>
      </c>
      <c r="N48" s="974"/>
      <c r="O48" s="974"/>
      <c r="P48" s="974"/>
      <c r="Q48" s="975"/>
      <c r="R48" s="876"/>
      <c r="S48" s="876"/>
      <c r="T48" s="876"/>
      <c r="U48" s="876"/>
      <c r="V48" s="876"/>
      <c r="W48" s="876"/>
    </row>
    <row r="49" spans="1:23" ht="13.5" thickBot="1">
      <c r="A49" s="587" t="s">
        <v>11</v>
      </c>
      <c r="B49" s="33" t="s">
        <v>35</v>
      </c>
      <c r="C49" s="3626" t="s">
        <v>621</v>
      </c>
      <c r="D49" s="3627"/>
      <c r="E49" s="3627"/>
      <c r="F49" s="3627"/>
      <c r="G49" s="3627"/>
      <c r="H49" s="3627"/>
      <c r="I49" s="3627"/>
      <c r="J49" s="3627"/>
      <c r="K49" s="3627"/>
      <c r="L49" s="3627"/>
      <c r="M49" s="3627"/>
      <c r="N49" s="3627"/>
      <c r="O49" s="3627"/>
      <c r="P49" s="3627"/>
      <c r="Q49" s="3628"/>
      <c r="R49" s="876"/>
      <c r="S49" s="876"/>
      <c r="T49" s="876"/>
      <c r="U49" s="876"/>
      <c r="V49" s="876"/>
      <c r="W49" s="876"/>
    </row>
    <row r="50" spans="1:23" ht="13.15" customHeight="1">
      <c r="A50" s="3593" t="s">
        <v>11</v>
      </c>
      <c r="B50" s="3596" t="s">
        <v>35</v>
      </c>
      <c r="C50" s="3599" t="s">
        <v>13</v>
      </c>
      <c r="D50" s="3602" t="s">
        <v>622</v>
      </c>
      <c r="E50" s="3605" t="s">
        <v>40</v>
      </c>
      <c r="F50" s="3146" t="s">
        <v>122</v>
      </c>
      <c r="G50" s="976" t="s">
        <v>36</v>
      </c>
      <c r="H50" s="958">
        <f>I50+K50</f>
        <v>0</v>
      </c>
      <c r="I50" s="958">
        <v>0</v>
      </c>
      <c r="J50" s="958">
        <v>0</v>
      </c>
      <c r="K50" s="959">
        <v>0</v>
      </c>
      <c r="L50" s="899">
        <v>1</v>
      </c>
      <c r="M50" s="977">
        <v>1</v>
      </c>
      <c r="N50" s="3142" t="s">
        <v>623</v>
      </c>
      <c r="O50" s="3590">
        <v>0</v>
      </c>
      <c r="P50" s="3590">
        <v>3</v>
      </c>
      <c r="Q50" s="3590">
        <v>3</v>
      </c>
      <c r="R50" s="876"/>
      <c r="S50" s="876"/>
      <c r="T50" s="876"/>
      <c r="U50" s="876"/>
      <c r="V50" s="876"/>
      <c r="W50" s="876"/>
    </row>
    <row r="51" spans="1:23">
      <c r="A51" s="3594"/>
      <c r="B51" s="3597"/>
      <c r="C51" s="3600"/>
      <c r="D51" s="3603"/>
      <c r="E51" s="3606"/>
      <c r="F51" s="3271"/>
      <c r="G51" s="978" t="s">
        <v>222</v>
      </c>
      <c r="H51" s="961">
        <v>0</v>
      </c>
      <c r="I51" s="961">
        <v>0</v>
      </c>
      <c r="J51" s="961">
        <v>0</v>
      </c>
      <c r="K51" s="971">
        <v>0</v>
      </c>
      <c r="L51" s="972">
        <v>0</v>
      </c>
      <c r="M51" s="972">
        <v>0</v>
      </c>
      <c r="N51" s="3638"/>
      <c r="O51" s="3591"/>
      <c r="P51" s="3591"/>
      <c r="Q51" s="3591"/>
      <c r="R51" s="876"/>
      <c r="S51" s="876"/>
      <c r="T51" s="876"/>
      <c r="U51" s="876"/>
      <c r="V51" s="876"/>
      <c r="W51" s="876"/>
    </row>
    <row r="52" spans="1:23" ht="13.5" thickBot="1">
      <c r="A52" s="3595"/>
      <c r="B52" s="3598"/>
      <c r="C52" s="3601"/>
      <c r="D52" s="3655"/>
      <c r="E52" s="3607"/>
      <c r="F52" s="3616"/>
      <c r="G52" s="962" t="s">
        <v>12</v>
      </c>
      <c r="H52" s="130">
        <f t="shared" ref="H52:M52" si="14">SUM(H50+H51)</f>
        <v>0</v>
      </c>
      <c r="I52" s="130">
        <f t="shared" si="14"/>
        <v>0</v>
      </c>
      <c r="J52" s="130">
        <f t="shared" si="14"/>
        <v>0</v>
      </c>
      <c r="K52" s="130">
        <f t="shared" si="14"/>
        <v>0</v>
      </c>
      <c r="L52" s="130">
        <f t="shared" si="14"/>
        <v>1</v>
      </c>
      <c r="M52" s="130">
        <f t="shared" si="14"/>
        <v>1</v>
      </c>
      <c r="N52" s="3639"/>
      <c r="O52" s="3592"/>
      <c r="P52" s="3592"/>
      <c r="Q52" s="3592"/>
      <c r="R52" s="876"/>
      <c r="S52" s="876"/>
      <c r="T52" s="876"/>
      <c r="U52" s="876"/>
      <c r="V52" s="876"/>
      <c r="W52" s="876"/>
    </row>
    <row r="53" spans="1:23" ht="13.15" customHeight="1">
      <c r="A53" s="3593" t="s">
        <v>11</v>
      </c>
      <c r="B53" s="3596" t="s">
        <v>35</v>
      </c>
      <c r="C53" s="3599" t="s">
        <v>53</v>
      </c>
      <c r="D53" s="3640" t="s">
        <v>624</v>
      </c>
      <c r="E53" s="3605" t="s">
        <v>40</v>
      </c>
      <c r="F53" s="3146" t="s">
        <v>122</v>
      </c>
      <c r="G53" s="976" t="s">
        <v>36</v>
      </c>
      <c r="H53" s="958">
        <v>1</v>
      </c>
      <c r="I53" s="958">
        <v>1</v>
      </c>
      <c r="J53" s="958">
        <v>0</v>
      </c>
      <c r="K53" s="959">
        <v>0</v>
      </c>
      <c r="L53" s="899">
        <v>10</v>
      </c>
      <c r="M53" s="899">
        <v>10</v>
      </c>
      <c r="N53" s="3617" t="s">
        <v>625</v>
      </c>
      <c r="O53" s="3580">
        <v>7</v>
      </c>
      <c r="P53" s="3580">
        <v>10</v>
      </c>
      <c r="Q53" s="3623">
        <v>10</v>
      </c>
      <c r="R53" s="876"/>
      <c r="S53" s="876"/>
      <c r="T53" s="876"/>
      <c r="U53" s="876"/>
      <c r="V53" s="876"/>
      <c r="W53" s="876"/>
    </row>
    <row r="54" spans="1:23">
      <c r="A54" s="3594"/>
      <c r="B54" s="3597"/>
      <c r="C54" s="3600"/>
      <c r="D54" s="3641"/>
      <c r="E54" s="3606"/>
      <c r="F54" s="3271"/>
      <c r="G54" s="978" t="s">
        <v>222</v>
      </c>
      <c r="H54" s="961">
        <v>8.0500000000000007</v>
      </c>
      <c r="I54" s="961">
        <v>8.0500000000000007</v>
      </c>
      <c r="J54" s="961">
        <v>0</v>
      </c>
      <c r="K54" s="971">
        <v>0</v>
      </c>
      <c r="L54" s="972">
        <v>0</v>
      </c>
      <c r="M54" s="972">
        <v>0</v>
      </c>
      <c r="N54" s="3618"/>
      <c r="O54" s="3581"/>
      <c r="P54" s="3581"/>
      <c r="Q54" s="3624"/>
      <c r="R54" s="876"/>
      <c r="S54" s="876"/>
      <c r="T54" s="876"/>
      <c r="U54" s="876"/>
      <c r="V54" s="876"/>
      <c r="W54" s="876"/>
    </row>
    <row r="55" spans="1:23" ht="13.5" thickBot="1">
      <c r="A55" s="3595"/>
      <c r="B55" s="3598"/>
      <c r="C55" s="3601"/>
      <c r="D55" s="3642"/>
      <c r="E55" s="3607"/>
      <c r="F55" s="3616"/>
      <c r="G55" s="962" t="s">
        <v>12</v>
      </c>
      <c r="H55" s="130">
        <f t="shared" ref="H55:M55" si="15">SUM(H53+H54)</f>
        <v>9.0500000000000007</v>
      </c>
      <c r="I55" s="130">
        <f t="shared" si="15"/>
        <v>9.0500000000000007</v>
      </c>
      <c r="J55" s="130">
        <f t="shared" si="15"/>
        <v>0</v>
      </c>
      <c r="K55" s="130">
        <f t="shared" si="15"/>
        <v>0</v>
      </c>
      <c r="L55" s="130">
        <f t="shared" si="15"/>
        <v>10</v>
      </c>
      <c r="M55" s="130">
        <f t="shared" si="15"/>
        <v>10</v>
      </c>
      <c r="N55" s="3619"/>
      <c r="O55" s="3582"/>
      <c r="P55" s="3582"/>
      <c r="Q55" s="3625"/>
      <c r="R55" s="876"/>
      <c r="S55" s="876"/>
      <c r="T55" s="876"/>
      <c r="U55" s="876"/>
      <c r="V55" s="876"/>
      <c r="W55" s="876"/>
    </row>
    <row r="56" spans="1:23" ht="13.15" customHeight="1">
      <c r="A56" s="3593" t="s">
        <v>11</v>
      </c>
      <c r="B56" s="3596" t="s">
        <v>35</v>
      </c>
      <c r="C56" s="3599" t="s">
        <v>37</v>
      </c>
      <c r="D56" s="3640" t="s">
        <v>626</v>
      </c>
      <c r="E56" s="3605" t="s">
        <v>40</v>
      </c>
      <c r="F56" s="3146" t="s">
        <v>122</v>
      </c>
      <c r="G56" s="976" t="s">
        <v>36</v>
      </c>
      <c r="H56" s="958">
        <v>0</v>
      </c>
      <c r="I56" s="958">
        <v>0</v>
      </c>
      <c r="J56" s="958">
        <v>0</v>
      </c>
      <c r="K56" s="959">
        <v>0</v>
      </c>
      <c r="L56" s="899">
        <v>7.1</v>
      </c>
      <c r="M56" s="899">
        <v>7.1</v>
      </c>
      <c r="N56" s="3617" t="s">
        <v>627</v>
      </c>
      <c r="O56" s="3580">
        <v>5</v>
      </c>
      <c r="P56" s="3580">
        <v>5</v>
      </c>
      <c r="Q56" s="3623">
        <v>5</v>
      </c>
      <c r="R56" s="876"/>
      <c r="S56" s="876"/>
      <c r="T56" s="876"/>
      <c r="U56" s="876"/>
      <c r="V56" s="876"/>
      <c r="W56" s="876"/>
    </row>
    <row r="57" spans="1:23">
      <c r="A57" s="3594"/>
      <c r="B57" s="3597"/>
      <c r="C57" s="3600"/>
      <c r="D57" s="3641"/>
      <c r="E57" s="3606"/>
      <c r="F57" s="3271"/>
      <c r="G57" s="978" t="s">
        <v>222</v>
      </c>
      <c r="H57" s="961">
        <v>7.03</v>
      </c>
      <c r="I57" s="961">
        <v>7.03</v>
      </c>
      <c r="J57" s="961">
        <v>0</v>
      </c>
      <c r="K57" s="971">
        <v>0</v>
      </c>
      <c r="L57" s="972">
        <v>0</v>
      </c>
      <c r="M57" s="972">
        <v>0</v>
      </c>
      <c r="N57" s="3618"/>
      <c r="O57" s="3581"/>
      <c r="P57" s="3581"/>
      <c r="Q57" s="3624"/>
      <c r="R57" s="876"/>
      <c r="S57" s="876"/>
      <c r="T57" s="876"/>
      <c r="U57" s="876"/>
      <c r="V57" s="876"/>
      <c r="W57" s="876"/>
    </row>
    <row r="58" spans="1:23" ht="13.5" thickBot="1">
      <c r="A58" s="3595"/>
      <c r="B58" s="3598"/>
      <c r="C58" s="3601"/>
      <c r="D58" s="3642"/>
      <c r="E58" s="3607"/>
      <c r="F58" s="3616"/>
      <c r="G58" s="962" t="s">
        <v>12</v>
      </c>
      <c r="H58" s="130">
        <f t="shared" ref="H58:M58" si="16">SUM(H56+H57)</f>
        <v>7.03</v>
      </c>
      <c r="I58" s="130">
        <f t="shared" si="16"/>
        <v>7.03</v>
      </c>
      <c r="J58" s="130">
        <f t="shared" si="16"/>
        <v>0</v>
      </c>
      <c r="K58" s="130">
        <f t="shared" si="16"/>
        <v>0</v>
      </c>
      <c r="L58" s="130">
        <f t="shared" si="16"/>
        <v>7.1</v>
      </c>
      <c r="M58" s="130">
        <f t="shared" si="16"/>
        <v>7.1</v>
      </c>
      <c r="N58" s="3619"/>
      <c r="O58" s="3582"/>
      <c r="P58" s="3582"/>
      <c r="Q58" s="3625"/>
      <c r="R58" s="876"/>
      <c r="S58" s="876"/>
      <c r="T58" s="876"/>
      <c r="U58" s="876"/>
      <c r="V58" s="876"/>
      <c r="W58" s="876"/>
    </row>
    <row r="59" spans="1:23" ht="13.15" customHeight="1">
      <c r="A59" s="3593" t="s">
        <v>11</v>
      </c>
      <c r="B59" s="3596" t="s">
        <v>35</v>
      </c>
      <c r="C59" s="3599" t="s">
        <v>54</v>
      </c>
      <c r="D59" s="3640" t="s">
        <v>628</v>
      </c>
      <c r="E59" s="3605" t="s">
        <v>40</v>
      </c>
      <c r="F59" s="3146" t="s">
        <v>122</v>
      </c>
      <c r="G59" s="976" t="s">
        <v>36</v>
      </c>
      <c r="H59" s="958">
        <v>2</v>
      </c>
      <c r="I59" s="958">
        <v>2</v>
      </c>
      <c r="J59" s="958">
        <v>0</v>
      </c>
      <c r="K59" s="959">
        <v>0</v>
      </c>
      <c r="L59" s="899">
        <v>5</v>
      </c>
      <c r="M59" s="899">
        <v>5</v>
      </c>
      <c r="N59" s="3617" t="s">
        <v>629</v>
      </c>
      <c r="O59" s="3580">
        <v>2</v>
      </c>
      <c r="P59" s="3580">
        <v>3</v>
      </c>
      <c r="Q59" s="3623">
        <v>3</v>
      </c>
      <c r="R59" s="876"/>
      <c r="S59" s="876"/>
      <c r="T59" s="876"/>
      <c r="U59" s="876"/>
      <c r="V59" s="876"/>
      <c r="W59" s="876"/>
    </row>
    <row r="60" spans="1:23">
      <c r="A60" s="3594"/>
      <c r="B60" s="3597"/>
      <c r="C60" s="3600"/>
      <c r="D60" s="3641"/>
      <c r="E60" s="3606"/>
      <c r="F60" s="3271"/>
      <c r="G60" s="978" t="s">
        <v>222</v>
      </c>
      <c r="H60" s="961">
        <v>0.69</v>
      </c>
      <c r="I60" s="961">
        <v>0.69</v>
      </c>
      <c r="J60" s="961">
        <v>0</v>
      </c>
      <c r="K60" s="971">
        <v>0</v>
      </c>
      <c r="L60" s="972">
        <v>0</v>
      </c>
      <c r="M60" s="972">
        <v>0</v>
      </c>
      <c r="N60" s="3618"/>
      <c r="O60" s="3581"/>
      <c r="P60" s="3581"/>
      <c r="Q60" s="3624"/>
      <c r="R60" s="876"/>
      <c r="S60" s="876"/>
      <c r="T60" s="876"/>
      <c r="U60" s="876"/>
      <c r="V60" s="876"/>
      <c r="W60" s="876"/>
    </row>
    <row r="61" spans="1:23" ht="13.5" thickBot="1">
      <c r="A61" s="3595"/>
      <c r="B61" s="3598"/>
      <c r="C61" s="3601"/>
      <c r="D61" s="3642"/>
      <c r="E61" s="3607"/>
      <c r="F61" s="3616"/>
      <c r="G61" s="962" t="s">
        <v>12</v>
      </c>
      <c r="H61" s="130">
        <f t="shared" ref="H61:M61" si="17">SUM(H59+H60)</f>
        <v>2.69</v>
      </c>
      <c r="I61" s="130">
        <f t="shared" si="17"/>
        <v>2.69</v>
      </c>
      <c r="J61" s="130">
        <f t="shared" si="17"/>
        <v>0</v>
      </c>
      <c r="K61" s="130">
        <f t="shared" si="17"/>
        <v>0</v>
      </c>
      <c r="L61" s="130">
        <f t="shared" si="17"/>
        <v>5</v>
      </c>
      <c r="M61" s="130">
        <f t="shared" si="17"/>
        <v>5</v>
      </c>
      <c r="N61" s="3619"/>
      <c r="O61" s="3582"/>
      <c r="P61" s="3582"/>
      <c r="Q61" s="3625"/>
      <c r="R61" s="876"/>
      <c r="S61" s="876"/>
      <c r="T61" s="876"/>
      <c r="U61" s="876"/>
      <c r="V61" s="876"/>
      <c r="W61" s="876"/>
    </row>
    <row r="62" spans="1:23" ht="13.5" thickBot="1">
      <c r="A62" s="587" t="s">
        <v>11</v>
      </c>
      <c r="B62" s="33" t="s">
        <v>35</v>
      </c>
      <c r="C62" s="3586" t="s">
        <v>14</v>
      </c>
      <c r="D62" s="3587"/>
      <c r="E62" s="3587"/>
      <c r="F62" s="3587"/>
      <c r="G62" s="3587"/>
      <c r="H62" s="980">
        <f t="shared" ref="H62:M62" si="18">H52+H55+H58+H61</f>
        <v>18.770000000000003</v>
      </c>
      <c r="I62" s="980">
        <f t="shared" si="18"/>
        <v>18.770000000000003</v>
      </c>
      <c r="J62" s="980">
        <f t="shared" si="18"/>
        <v>0</v>
      </c>
      <c r="K62" s="980">
        <f t="shared" si="18"/>
        <v>0</v>
      </c>
      <c r="L62" s="980">
        <f t="shared" si="18"/>
        <v>23.1</v>
      </c>
      <c r="M62" s="980">
        <f t="shared" si="18"/>
        <v>23.1</v>
      </c>
      <c r="N62" s="36"/>
      <c r="O62" s="36"/>
      <c r="P62" s="36"/>
      <c r="Q62" s="928"/>
      <c r="R62" s="876"/>
      <c r="S62" s="876"/>
      <c r="T62" s="876"/>
      <c r="U62" s="876"/>
      <c r="V62" s="876"/>
      <c r="W62" s="876"/>
    </row>
    <row r="63" spans="1:23" ht="13.5" thickBot="1">
      <c r="A63" s="587" t="s">
        <v>11</v>
      </c>
      <c r="B63" s="33" t="s">
        <v>53</v>
      </c>
      <c r="C63" s="3626" t="s">
        <v>630</v>
      </c>
      <c r="D63" s="3627"/>
      <c r="E63" s="3627"/>
      <c r="F63" s="3627"/>
      <c r="G63" s="3627"/>
      <c r="H63" s="3627"/>
      <c r="I63" s="3627"/>
      <c r="J63" s="3627"/>
      <c r="K63" s="3627"/>
      <c r="L63" s="3627"/>
      <c r="M63" s="3627"/>
      <c r="N63" s="3627"/>
      <c r="O63" s="3627"/>
      <c r="P63" s="3627"/>
      <c r="Q63" s="3628"/>
      <c r="R63" s="876"/>
      <c r="S63" s="876"/>
      <c r="T63" s="876"/>
      <c r="U63" s="876"/>
      <c r="V63" s="876"/>
      <c r="W63" s="876"/>
    </row>
    <row r="64" spans="1:23" ht="24" customHeight="1">
      <c r="A64" s="3593" t="s">
        <v>11</v>
      </c>
      <c r="B64" s="3630" t="s">
        <v>53</v>
      </c>
      <c r="C64" s="3599" t="s">
        <v>34</v>
      </c>
      <c r="D64" s="3602" t="s">
        <v>631</v>
      </c>
      <c r="E64" s="3634" t="s">
        <v>40</v>
      </c>
      <c r="F64" s="3146" t="s">
        <v>122</v>
      </c>
      <c r="G64" s="976" t="s">
        <v>36</v>
      </c>
      <c r="H64" s="958">
        <f>I64+K64</f>
        <v>0</v>
      </c>
      <c r="I64" s="958">
        <v>0</v>
      </c>
      <c r="J64" s="958">
        <v>0</v>
      </c>
      <c r="K64" s="959">
        <v>0</v>
      </c>
      <c r="L64" s="899">
        <v>15</v>
      </c>
      <c r="M64" s="899">
        <v>15</v>
      </c>
      <c r="N64" s="981" t="s">
        <v>632</v>
      </c>
      <c r="O64" s="982">
        <v>0</v>
      </c>
      <c r="P64" s="982" t="s">
        <v>41</v>
      </c>
      <c r="Q64" s="983" t="s">
        <v>41</v>
      </c>
      <c r="R64" s="876"/>
      <c r="S64" s="876"/>
      <c r="T64" s="876"/>
      <c r="U64" s="876"/>
      <c r="V64" s="876"/>
      <c r="W64" s="876"/>
    </row>
    <row r="65" spans="1:23">
      <c r="A65" s="3594"/>
      <c r="B65" s="3631"/>
      <c r="C65" s="3600"/>
      <c r="D65" s="3603"/>
      <c r="E65" s="3635"/>
      <c r="F65" s="3271"/>
      <c r="G65" s="978" t="s">
        <v>222</v>
      </c>
      <c r="H65" s="961">
        <v>0</v>
      </c>
      <c r="I65" s="961">
        <v>0</v>
      </c>
      <c r="J65" s="961">
        <v>0</v>
      </c>
      <c r="K65" s="971">
        <v>0</v>
      </c>
      <c r="L65" s="972">
        <v>0</v>
      </c>
      <c r="M65" s="972">
        <v>0</v>
      </c>
      <c r="N65" s="3638" t="s">
        <v>633</v>
      </c>
      <c r="O65" s="3591">
        <v>0</v>
      </c>
      <c r="P65" s="3591">
        <v>200</v>
      </c>
      <c r="Q65" s="3591">
        <v>200</v>
      </c>
      <c r="R65" s="876"/>
      <c r="S65" s="876"/>
      <c r="T65" s="876"/>
      <c r="U65" s="876"/>
      <c r="V65" s="876"/>
      <c r="W65" s="876"/>
    </row>
    <row r="66" spans="1:23" ht="13.5" thickBot="1">
      <c r="A66" s="3629"/>
      <c r="B66" s="3632"/>
      <c r="C66" s="3633"/>
      <c r="D66" s="3604"/>
      <c r="E66" s="3636"/>
      <c r="F66" s="3637"/>
      <c r="G66" s="962" t="s">
        <v>12</v>
      </c>
      <c r="H66" s="130">
        <f t="shared" ref="H66:M66" si="19">SUM(H64+H65)</f>
        <v>0</v>
      </c>
      <c r="I66" s="130">
        <f t="shared" si="19"/>
        <v>0</v>
      </c>
      <c r="J66" s="130">
        <f t="shared" si="19"/>
        <v>0</v>
      </c>
      <c r="K66" s="130">
        <f t="shared" si="19"/>
        <v>0</v>
      </c>
      <c r="L66" s="130">
        <f t="shared" si="19"/>
        <v>15</v>
      </c>
      <c r="M66" s="130">
        <f t="shared" si="19"/>
        <v>15</v>
      </c>
      <c r="N66" s="3639"/>
      <c r="O66" s="3592"/>
      <c r="P66" s="3592"/>
      <c r="Q66" s="3592"/>
      <c r="R66" s="876"/>
      <c r="S66" s="876"/>
      <c r="T66" s="876"/>
      <c r="U66" s="876"/>
      <c r="V66" s="876"/>
      <c r="W66" s="876"/>
    </row>
    <row r="67" spans="1:23">
      <c r="A67" s="3593" t="s">
        <v>11</v>
      </c>
      <c r="B67" s="3599" t="s">
        <v>53</v>
      </c>
      <c r="C67" s="3599" t="s">
        <v>53</v>
      </c>
      <c r="D67" s="3613" t="s">
        <v>634</v>
      </c>
      <c r="E67" s="3605" t="s">
        <v>40</v>
      </c>
      <c r="F67" s="3146" t="s">
        <v>122</v>
      </c>
      <c r="G67" s="984" t="s">
        <v>36</v>
      </c>
      <c r="H67" s="985">
        <v>7.4</v>
      </c>
      <c r="I67" s="985">
        <v>7.4</v>
      </c>
      <c r="J67" s="985">
        <v>0</v>
      </c>
      <c r="K67" s="985">
        <v>0</v>
      </c>
      <c r="L67" s="985">
        <v>20</v>
      </c>
      <c r="M67" s="985">
        <v>20</v>
      </c>
      <c r="N67" s="3617" t="s">
        <v>635</v>
      </c>
      <c r="O67" s="3620">
        <v>52</v>
      </c>
      <c r="P67" s="3590">
        <v>80</v>
      </c>
      <c r="Q67" s="3590">
        <v>80</v>
      </c>
      <c r="R67" s="876"/>
      <c r="S67" s="876"/>
      <c r="T67" s="876"/>
      <c r="U67" s="876"/>
      <c r="V67" s="876"/>
      <c r="W67" s="876"/>
    </row>
    <row r="68" spans="1:23">
      <c r="A68" s="3594"/>
      <c r="B68" s="3600"/>
      <c r="C68" s="3600"/>
      <c r="D68" s="3614"/>
      <c r="E68" s="3606"/>
      <c r="F68" s="3271"/>
      <c r="G68" s="986" t="s">
        <v>222</v>
      </c>
      <c r="H68" s="1912">
        <v>6.5</v>
      </c>
      <c r="I68" s="987">
        <v>0</v>
      </c>
      <c r="J68" s="987">
        <v>0</v>
      </c>
      <c r="K68" s="1912">
        <v>6.5</v>
      </c>
      <c r="L68" s="987">
        <v>0</v>
      </c>
      <c r="M68" s="987">
        <v>0</v>
      </c>
      <c r="N68" s="3618"/>
      <c r="O68" s="3621"/>
      <c r="P68" s="3591"/>
      <c r="Q68" s="3591"/>
      <c r="R68" s="876"/>
      <c r="S68" s="876"/>
      <c r="T68" s="876"/>
      <c r="U68" s="876"/>
      <c r="V68" s="876"/>
      <c r="W68" s="876"/>
    </row>
    <row r="69" spans="1:23" ht="13.5" thickBot="1">
      <c r="A69" s="3595"/>
      <c r="B69" s="3601"/>
      <c r="C69" s="3601"/>
      <c r="D69" s="3615"/>
      <c r="E69" s="3607"/>
      <c r="F69" s="3616"/>
      <c r="G69" s="988" t="s">
        <v>12</v>
      </c>
      <c r="H69" s="989">
        <f t="shared" ref="H69:M69" si="20">SUM(H67+H68)</f>
        <v>13.9</v>
      </c>
      <c r="I69" s="989">
        <f t="shared" si="20"/>
        <v>7.4</v>
      </c>
      <c r="J69" s="989">
        <f t="shared" si="20"/>
        <v>0</v>
      </c>
      <c r="K69" s="989">
        <f t="shared" si="20"/>
        <v>6.5</v>
      </c>
      <c r="L69" s="989">
        <f t="shared" si="20"/>
        <v>20</v>
      </c>
      <c r="M69" s="989">
        <f t="shared" si="20"/>
        <v>20</v>
      </c>
      <c r="N69" s="3619"/>
      <c r="O69" s="3622"/>
      <c r="P69" s="3592"/>
      <c r="Q69" s="3592"/>
      <c r="R69" s="876"/>
      <c r="S69" s="876"/>
      <c r="T69" s="876"/>
      <c r="U69" s="876"/>
      <c r="V69" s="876"/>
      <c r="W69" s="876"/>
    </row>
    <row r="70" spans="1:23" ht="13.15" customHeight="1">
      <c r="A70" s="3593" t="s">
        <v>11</v>
      </c>
      <c r="B70" s="3596" t="s">
        <v>53</v>
      </c>
      <c r="C70" s="3599" t="s">
        <v>37</v>
      </c>
      <c r="D70" s="3602" t="s">
        <v>636</v>
      </c>
      <c r="E70" s="3605" t="s">
        <v>40</v>
      </c>
      <c r="F70" s="3608" t="s">
        <v>122</v>
      </c>
      <c r="G70" s="990" t="s">
        <v>36</v>
      </c>
      <c r="H70" s="991">
        <v>15</v>
      </c>
      <c r="I70" s="991">
        <v>0</v>
      </c>
      <c r="J70" s="991">
        <v>0</v>
      </c>
      <c r="K70" s="991">
        <v>15</v>
      </c>
      <c r="L70" s="992">
        <v>10</v>
      </c>
      <c r="M70" s="993">
        <v>10</v>
      </c>
      <c r="N70" s="3610" t="s">
        <v>637</v>
      </c>
      <c r="O70" s="3580" t="s">
        <v>41</v>
      </c>
      <c r="P70" s="3580" t="s">
        <v>41</v>
      </c>
      <c r="Q70" s="3583" t="s">
        <v>41</v>
      </c>
      <c r="R70" s="876"/>
      <c r="S70" s="876"/>
      <c r="T70" s="876"/>
      <c r="U70" s="876"/>
      <c r="V70" s="876"/>
      <c r="W70" s="876"/>
    </row>
    <row r="71" spans="1:23">
      <c r="A71" s="3594"/>
      <c r="B71" s="3597"/>
      <c r="C71" s="3600"/>
      <c r="D71" s="3603"/>
      <c r="E71" s="3606"/>
      <c r="F71" s="3609"/>
      <c r="G71" s="994" t="s">
        <v>222</v>
      </c>
      <c r="H71" s="961">
        <v>2.5</v>
      </c>
      <c r="I71" s="961">
        <v>0</v>
      </c>
      <c r="J71" s="961">
        <v>0</v>
      </c>
      <c r="K71" s="961">
        <v>2.5</v>
      </c>
      <c r="L71" s="906">
        <v>0</v>
      </c>
      <c r="M71" s="995">
        <v>0</v>
      </c>
      <c r="N71" s="3611"/>
      <c r="O71" s="3581"/>
      <c r="P71" s="3581"/>
      <c r="Q71" s="3584"/>
      <c r="R71" s="876"/>
      <c r="S71" s="876"/>
      <c r="T71" s="876"/>
      <c r="U71" s="876"/>
      <c r="V71" s="876"/>
      <c r="W71" s="876"/>
    </row>
    <row r="72" spans="1:23" ht="13.5" thickBot="1">
      <c r="A72" s="3595"/>
      <c r="B72" s="3598"/>
      <c r="C72" s="3601"/>
      <c r="D72" s="3604"/>
      <c r="E72" s="3607"/>
      <c r="F72" s="3607"/>
      <c r="G72" s="996" t="s">
        <v>12</v>
      </c>
      <c r="H72" s="130">
        <f t="shared" ref="H72:M72" si="21">SUM(H70+H71)</f>
        <v>17.5</v>
      </c>
      <c r="I72" s="130">
        <f t="shared" si="21"/>
        <v>0</v>
      </c>
      <c r="J72" s="130">
        <f t="shared" si="21"/>
        <v>0</v>
      </c>
      <c r="K72" s="130">
        <f t="shared" si="21"/>
        <v>17.5</v>
      </c>
      <c r="L72" s="130">
        <f t="shared" si="21"/>
        <v>10</v>
      </c>
      <c r="M72" s="130">
        <f t="shared" si="21"/>
        <v>10</v>
      </c>
      <c r="N72" s="3612"/>
      <c r="O72" s="3582"/>
      <c r="P72" s="3582"/>
      <c r="Q72" s="3585"/>
      <c r="R72" s="876"/>
      <c r="S72" s="876"/>
      <c r="T72" s="876"/>
      <c r="U72" s="876"/>
      <c r="V72" s="876"/>
      <c r="W72" s="876"/>
    </row>
    <row r="73" spans="1:23" ht="13.5" thickBot="1">
      <c r="A73" s="587" t="s">
        <v>11</v>
      </c>
      <c r="B73" s="33" t="s">
        <v>53</v>
      </c>
      <c r="C73" s="3586" t="s">
        <v>14</v>
      </c>
      <c r="D73" s="3587"/>
      <c r="E73" s="3587"/>
      <c r="F73" s="3587"/>
      <c r="G73" s="3587"/>
      <c r="H73" s="980">
        <f t="shared" ref="H73:M73" si="22">H66+H69+H72</f>
        <v>31.4</v>
      </c>
      <c r="I73" s="980">
        <f t="shared" si="22"/>
        <v>7.4</v>
      </c>
      <c r="J73" s="980">
        <f t="shared" si="22"/>
        <v>0</v>
      </c>
      <c r="K73" s="980">
        <f t="shared" si="22"/>
        <v>24</v>
      </c>
      <c r="L73" s="980">
        <f t="shared" si="22"/>
        <v>45</v>
      </c>
      <c r="M73" s="980">
        <f t="shared" si="22"/>
        <v>45</v>
      </c>
      <c r="N73" s="997"/>
      <c r="O73" s="36"/>
      <c r="P73" s="36"/>
      <c r="Q73" s="928"/>
      <c r="R73" s="876"/>
      <c r="S73" s="876"/>
      <c r="T73" s="876"/>
      <c r="U73" s="876"/>
      <c r="V73" s="876"/>
      <c r="W73" s="876"/>
    </row>
    <row r="74" spans="1:23" ht="13.5" thickBot="1">
      <c r="A74" s="587" t="s">
        <v>13</v>
      </c>
      <c r="B74" s="3588" t="s">
        <v>56</v>
      </c>
      <c r="C74" s="3589"/>
      <c r="D74" s="3589"/>
      <c r="E74" s="3589"/>
      <c r="F74" s="3589"/>
      <c r="G74" s="3589"/>
      <c r="H74" s="998">
        <f t="shared" ref="H74:M74" si="23">H73+H62+H48+H31+H20</f>
        <v>259.22999999999996</v>
      </c>
      <c r="I74" s="998">
        <f t="shared" si="23"/>
        <v>223.23</v>
      </c>
      <c r="J74" s="998">
        <f t="shared" si="23"/>
        <v>0</v>
      </c>
      <c r="K74" s="998">
        <f t="shared" si="23"/>
        <v>36</v>
      </c>
      <c r="L74" s="998">
        <f t="shared" si="23"/>
        <v>291</v>
      </c>
      <c r="M74" s="998">
        <f t="shared" si="23"/>
        <v>288.3</v>
      </c>
      <c r="N74" s="999"/>
      <c r="O74" s="1000"/>
      <c r="P74" s="1000"/>
      <c r="Q74" s="1001"/>
      <c r="R74" s="876"/>
      <c r="S74" s="876"/>
      <c r="T74" s="876"/>
      <c r="U74" s="876"/>
      <c r="V74" s="876"/>
      <c r="W74" s="876"/>
    </row>
    <row r="75" spans="1:23" ht="13.5" thickBot="1">
      <c r="A75" s="37"/>
      <c r="B75" s="35"/>
      <c r="C75" s="862"/>
      <c r="D75" s="1839"/>
      <c r="E75" s="1839"/>
      <c r="F75" s="3429" t="s">
        <v>243</v>
      </c>
      <c r="G75" s="3430"/>
      <c r="H75" s="863">
        <f>I75+K75</f>
        <v>103.23000000000002</v>
      </c>
      <c r="I75" s="863">
        <f>I71+I68+I65+I60+I57+I54+I51+I46+I43+I40+I37+I34+I29+I26+I23+I18+I13+I10</f>
        <v>82.230000000000018</v>
      </c>
      <c r="J75" s="863"/>
      <c r="K75" s="863">
        <f>K71+K68+K65+K60+K57+K54+K51+K46+K43+K40+K37+K34+K29+K26+K23+K18+K13+K10</f>
        <v>21</v>
      </c>
      <c r="L75" s="863">
        <v>100</v>
      </c>
      <c r="M75" s="863">
        <v>100</v>
      </c>
      <c r="N75" s="864"/>
      <c r="O75" s="865"/>
      <c r="P75" s="865"/>
      <c r="Q75" s="866"/>
      <c r="R75" s="876"/>
      <c r="S75" s="876"/>
      <c r="T75" s="876"/>
      <c r="U75" s="876"/>
      <c r="V75" s="876"/>
      <c r="W75" s="876"/>
    </row>
    <row r="76" spans="1:23" ht="13.5" thickBot="1">
      <c r="A76" s="154" t="s">
        <v>11</v>
      </c>
      <c r="B76" s="3422" t="s">
        <v>245</v>
      </c>
      <c r="C76" s="3423"/>
      <c r="D76" s="3423"/>
      <c r="E76" s="3423"/>
      <c r="F76" s="3423"/>
      <c r="G76" s="3423"/>
      <c r="H76" s="867">
        <f t="shared" ref="H76:M76" si="24">H77-H75</f>
        <v>155.99999999999994</v>
      </c>
      <c r="I76" s="867">
        <f t="shared" si="24"/>
        <v>140.99999999999997</v>
      </c>
      <c r="J76" s="867">
        <f t="shared" si="24"/>
        <v>0</v>
      </c>
      <c r="K76" s="867">
        <f t="shared" si="24"/>
        <v>15</v>
      </c>
      <c r="L76" s="867">
        <f t="shared" si="24"/>
        <v>191</v>
      </c>
      <c r="M76" s="867">
        <f t="shared" si="24"/>
        <v>188.3</v>
      </c>
      <c r="N76" s="3431"/>
      <c r="O76" s="3432"/>
      <c r="P76" s="3432"/>
      <c r="Q76" s="3433"/>
      <c r="R76" s="876"/>
      <c r="S76" s="876"/>
      <c r="T76" s="876"/>
      <c r="U76" s="876"/>
      <c r="V76" s="876"/>
      <c r="W76" s="876"/>
    </row>
    <row r="77" spans="1:23" ht="13.5" thickBot="1">
      <c r="A77" s="10" t="s">
        <v>11</v>
      </c>
      <c r="B77" s="3575" t="s">
        <v>15</v>
      </c>
      <c r="C77" s="3575"/>
      <c r="D77" s="3575"/>
      <c r="E77" s="3575"/>
      <c r="F77" s="3575"/>
      <c r="G77" s="3575"/>
      <c r="H77" s="1002">
        <f t="shared" ref="H77:M77" si="25">H74</f>
        <v>259.22999999999996</v>
      </c>
      <c r="I77" s="1911">
        <f t="shared" si="25"/>
        <v>223.23</v>
      </c>
      <c r="J77" s="1002">
        <f t="shared" si="25"/>
        <v>0</v>
      </c>
      <c r="K77" s="1911">
        <f t="shared" si="25"/>
        <v>36</v>
      </c>
      <c r="L77" s="1002">
        <f t="shared" si="25"/>
        <v>291</v>
      </c>
      <c r="M77" s="1002">
        <f t="shared" si="25"/>
        <v>288.3</v>
      </c>
      <c r="N77" s="1849"/>
      <c r="O77" s="1850"/>
      <c r="P77" s="1850"/>
      <c r="Q77" s="1003"/>
      <c r="R77" s="876"/>
      <c r="S77" s="876"/>
      <c r="T77" s="876"/>
      <c r="U77" s="876"/>
      <c r="V77" s="876"/>
      <c r="W77" s="876"/>
    </row>
    <row r="78" spans="1:23">
      <c r="A78" s="75"/>
      <c r="B78" s="104"/>
      <c r="C78" s="104"/>
      <c r="D78" s="104"/>
      <c r="E78" s="104"/>
      <c r="F78" s="1840"/>
      <c r="G78" s="1840"/>
      <c r="H78" s="1840"/>
      <c r="I78" s="1840"/>
      <c r="J78" s="1840"/>
      <c r="K78" s="1840"/>
      <c r="L78" s="1840"/>
      <c r="M78" s="1840"/>
      <c r="N78" s="28"/>
      <c r="O78" s="28"/>
      <c r="P78" s="28"/>
      <c r="Q78" s="30"/>
      <c r="R78" s="761"/>
      <c r="S78" s="761"/>
      <c r="T78" s="761"/>
      <c r="U78" s="876"/>
      <c r="V78" s="876"/>
      <c r="W78" s="876"/>
    </row>
    <row r="79" spans="1:23" ht="13.9" customHeight="1" thickBot="1">
      <c r="A79" s="75"/>
      <c r="B79" s="104"/>
      <c r="C79" s="104"/>
      <c r="D79" s="104"/>
      <c r="E79" s="104"/>
      <c r="F79" s="3576" t="s">
        <v>16</v>
      </c>
      <c r="G79" s="3577"/>
      <c r="H79" s="3577"/>
      <c r="I79" s="3577"/>
      <c r="J79" s="3577"/>
      <c r="K79" s="3577"/>
      <c r="L79" s="3577"/>
      <c r="M79" s="3577"/>
      <c r="N79" s="28"/>
      <c r="O79" s="28"/>
      <c r="P79" s="28"/>
      <c r="Q79" s="30"/>
      <c r="R79" s="761"/>
      <c r="S79" s="761"/>
      <c r="T79" s="761"/>
      <c r="U79" s="876"/>
      <c r="V79" s="876"/>
      <c r="W79" s="876"/>
    </row>
    <row r="80" spans="1:23" ht="34.9" customHeight="1" thickBot="1">
      <c r="A80" s="30"/>
      <c r="B80" s="30"/>
      <c r="C80" s="3175" t="s">
        <v>17</v>
      </c>
      <c r="D80" s="3578"/>
      <c r="E80" s="3578"/>
      <c r="F80" s="3578"/>
      <c r="G80" s="3579"/>
      <c r="H80" s="3127" t="s">
        <v>638</v>
      </c>
      <c r="I80" s="3128"/>
      <c r="J80" s="3128"/>
      <c r="K80" s="3129"/>
      <c r="L80" s="30"/>
      <c r="M80" s="30"/>
      <c r="N80" s="876"/>
      <c r="O80" s="1004"/>
      <c r="P80" s="876"/>
      <c r="Q80" s="876"/>
      <c r="R80" s="876"/>
      <c r="S80" s="876"/>
      <c r="T80" s="876"/>
      <c r="U80" s="876"/>
      <c r="V80" s="876"/>
      <c r="W80" s="876"/>
    </row>
    <row r="81" spans="1:23" ht="13.9" customHeight="1" thickBot="1">
      <c r="A81" s="30"/>
      <c r="B81" s="30"/>
      <c r="C81" s="3551" t="s">
        <v>18</v>
      </c>
      <c r="D81" s="3552"/>
      <c r="E81" s="3552"/>
      <c r="F81" s="3552"/>
      <c r="G81" s="3553"/>
      <c r="H81" s="3554">
        <f>H82+H83+H84+H85+H86+H89+H87+H88</f>
        <v>259.23</v>
      </c>
      <c r="I81" s="3555"/>
      <c r="J81" s="3555"/>
      <c r="K81" s="3556"/>
      <c r="L81" s="30"/>
      <c r="M81" s="30"/>
      <c r="N81" s="876"/>
      <c r="O81" s="1004"/>
      <c r="P81" s="876"/>
      <c r="Q81" s="876"/>
      <c r="R81" s="876"/>
      <c r="S81" s="876"/>
      <c r="T81" s="876"/>
      <c r="U81" s="876"/>
      <c r="V81" s="876"/>
      <c r="W81" s="876"/>
    </row>
    <row r="82" spans="1:23" ht="13.15" customHeight="1">
      <c r="A82" s="30"/>
      <c r="B82" s="30"/>
      <c r="C82" s="3569" t="s">
        <v>57</v>
      </c>
      <c r="D82" s="3570"/>
      <c r="E82" s="3570"/>
      <c r="F82" s="3570"/>
      <c r="G82" s="3571"/>
      <c r="H82" s="3572">
        <v>156</v>
      </c>
      <c r="I82" s="3573"/>
      <c r="J82" s="3573"/>
      <c r="K82" s="3574"/>
      <c r="L82" s="30"/>
      <c r="M82" s="30"/>
      <c r="N82" s="30"/>
      <c r="O82" s="1004"/>
      <c r="P82" s="876"/>
      <c r="Q82" s="876"/>
      <c r="R82" s="876"/>
      <c r="S82" s="876"/>
      <c r="T82" s="876"/>
      <c r="U82" s="876"/>
      <c r="V82" s="876"/>
      <c r="W82" s="876"/>
    </row>
    <row r="83" spans="1:23" ht="13.15" customHeight="1">
      <c r="A83" s="30"/>
      <c r="B83" s="30"/>
      <c r="C83" s="3213" t="s">
        <v>58</v>
      </c>
      <c r="D83" s="3566"/>
      <c r="E83" s="3566"/>
      <c r="F83" s="3566"/>
      <c r="G83" s="3567"/>
      <c r="H83" s="3205">
        <v>0</v>
      </c>
      <c r="I83" s="3163"/>
      <c r="J83" s="3163"/>
      <c r="K83" s="3164"/>
      <c r="L83" s="30"/>
      <c r="M83" s="30"/>
      <c r="N83" s="876"/>
      <c r="O83" s="1004"/>
      <c r="P83" s="876"/>
      <c r="Q83" s="876"/>
      <c r="R83" s="876"/>
      <c r="S83" s="876"/>
      <c r="T83" s="876"/>
      <c r="U83" s="876"/>
      <c r="V83" s="876"/>
      <c r="W83" s="876"/>
    </row>
    <row r="84" spans="1:23" ht="13.15" customHeight="1">
      <c r="A84" s="30"/>
      <c r="B84" s="30"/>
      <c r="C84" s="3159" t="s">
        <v>190</v>
      </c>
      <c r="D84" s="3161"/>
      <c r="E84" s="3161"/>
      <c r="F84" s="3161"/>
      <c r="G84" s="3568"/>
      <c r="H84" s="3205">
        <v>0</v>
      </c>
      <c r="I84" s="3163"/>
      <c r="J84" s="3163"/>
      <c r="K84" s="3164"/>
      <c r="L84" s="30"/>
      <c r="M84" s="30"/>
      <c r="N84" s="876"/>
      <c r="O84" s="1004"/>
      <c r="P84" s="876"/>
      <c r="Q84" s="876"/>
      <c r="R84" s="876"/>
      <c r="S84" s="876"/>
      <c r="T84" s="876"/>
      <c r="U84" s="876"/>
      <c r="V84" s="876"/>
      <c r="W84" s="876"/>
    </row>
    <row r="85" spans="1:23" ht="13.15" customHeight="1">
      <c r="A85" s="30"/>
      <c r="B85" s="30"/>
      <c r="C85" s="3159" t="s">
        <v>65</v>
      </c>
      <c r="D85" s="3161"/>
      <c r="E85" s="3161"/>
      <c r="F85" s="3161"/>
      <c r="G85" s="3162"/>
      <c r="H85" s="3205">
        <v>0</v>
      </c>
      <c r="I85" s="3163"/>
      <c r="J85" s="3163"/>
      <c r="K85" s="3164"/>
      <c r="L85" s="30"/>
      <c r="M85" s="30"/>
      <c r="N85" s="876"/>
      <c r="O85" s="1004"/>
      <c r="P85" s="876"/>
      <c r="Q85" s="876"/>
      <c r="R85" s="876"/>
      <c r="S85" s="876"/>
      <c r="T85" s="876"/>
      <c r="U85" s="876"/>
      <c r="V85" s="876"/>
      <c r="W85" s="876"/>
    </row>
    <row r="86" spans="1:23" ht="13.15" customHeight="1">
      <c r="A86" s="30"/>
      <c r="B86" s="30"/>
      <c r="C86" s="3213" t="s">
        <v>377</v>
      </c>
      <c r="D86" s="3214"/>
      <c r="E86" s="3214"/>
      <c r="F86" s="3214"/>
      <c r="G86" s="3215"/>
      <c r="H86" s="3205">
        <v>103.23</v>
      </c>
      <c r="I86" s="3163"/>
      <c r="J86" s="3163"/>
      <c r="K86" s="3164"/>
      <c r="L86" s="30"/>
      <c r="M86" s="30"/>
      <c r="N86" s="876"/>
      <c r="O86" s="1004"/>
      <c r="P86" s="876"/>
      <c r="Q86" s="876"/>
      <c r="R86" s="876"/>
      <c r="S86" s="876"/>
      <c r="T86" s="876"/>
      <c r="U86" s="876"/>
      <c r="V86" s="876"/>
      <c r="W86" s="876"/>
    </row>
    <row r="87" spans="1:23" ht="13.15" customHeight="1">
      <c r="A87" s="30"/>
      <c r="B87" s="30"/>
      <c r="C87" s="3560" t="s">
        <v>59</v>
      </c>
      <c r="D87" s="3561"/>
      <c r="E87" s="3561"/>
      <c r="F87" s="3561"/>
      <c r="G87" s="3562"/>
      <c r="H87" s="3205">
        <v>0</v>
      </c>
      <c r="I87" s="3563"/>
      <c r="J87" s="3563"/>
      <c r="K87" s="3564"/>
      <c r="L87" s="30"/>
      <c r="M87" s="30"/>
      <c r="N87" s="876"/>
      <c r="O87" s="1004"/>
      <c r="P87" s="876"/>
      <c r="Q87" s="876"/>
      <c r="R87" s="876"/>
      <c r="S87" s="876"/>
      <c r="T87" s="876"/>
      <c r="U87" s="876"/>
      <c r="V87" s="876"/>
      <c r="W87" s="876"/>
    </row>
    <row r="88" spans="1:23" ht="13.15" customHeight="1">
      <c r="A88" s="30"/>
      <c r="B88" s="30"/>
      <c r="C88" s="3565" t="s">
        <v>60</v>
      </c>
      <c r="D88" s="2989"/>
      <c r="E88" s="2989"/>
      <c r="F88" s="2989"/>
      <c r="G88" s="2990"/>
      <c r="H88" s="3205">
        <v>0</v>
      </c>
      <c r="I88" s="3563"/>
      <c r="J88" s="3563"/>
      <c r="K88" s="3564"/>
      <c r="L88" s="30"/>
      <c r="M88" s="30"/>
      <c r="N88" s="876"/>
      <c r="O88" s="1004"/>
      <c r="P88" s="876"/>
      <c r="Q88" s="876"/>
      <c r="R88" s="876"/>
      <c r="S88" s="876"/>
      <c r="T88" s="876"/>
      <c r="U88" s="876"/>
      <c r="V88" s="876"/>
      <c r="W88" s="876"/>
    </row>
    <row r="89" spans="1:23" ht="13.9" customHeight="1" thickBot="1">
      <c r="A89" s="30"/>
      <c r="B89" s="30"/>
      <c r="C89" s="3213" t="s">
        <v>66</v>
      </c>
      <c r="D89" s="3566"/>
      <c r="E89" s="3566"/>
      <c r="F89" s="3566"/>
      <c r="G89" s="3567"/>
      <c r="H89" s="3205">
        <v>0</v>
      </c>
      <c r="I89" s="3163"/>
      <c r="J89" s="3163"/>
      <c r="K89" s="3164"/>
      <c r="L89" s="30"/>
      <c r="M89" s="30"/>
      <c r="N89" s="876"/>
      <c r="O89" s="1004"/>
      <c r="P89" s="876"/>
      <c r="Q89" s="876"/>
      <c r="R89" s="876"/>
      <c r="S89" s="876"/>
      <c r="T89" s="876"/>
      <c r="U89" s="876"/>
      <c r="V89" s="876"/>
      <c r="W89" s="876"/>
    </row>
    <row r="90" spans="1:23" ht="13.9" customHeight="1" thickBot="1">
      <c r="A90" s="30"/>
      <c r="B90" s="30"/>
      <c r="C90" s="3551" t="s">
        <v>19</v>
      </c>
      <c r="D90" s="3552"/>
      <c r="E90" s="3552"/>
      <c r="F90" s="3552"/>
      <c r="G90" s="3553"/>
      <c r="H90" s="3554">
        <f>H91*1</f>
        <v>0</v>
      </c>
      <c r="I90" s="3555"/>
      <c r="J90" s="3555"/>
      <c r="K90" s="3556"/>
      <c r="L90" s="30"/>
      <c r="M90" s="30"/>
      <c r="N90" s="876"/>
      <c r="O90" s="1004"/>
      <c r="P90" s="876"/>
      <c r="Q90" s="876"/>
      <c r="R90" s="876"/>
      <c r="S90" s="876"/>
      <c r="T90" s="876"/>
      <c r="U90" s="876"/>
      <c r="V90" s="876"/>
      <c r="W90" s="876"/>
    </row>
    <row r="91" spans="1:23" ht="13.9" customHeight="1" thickBot="1">
      <c r="A91" s="30"/>
      <c r="B91" s="30"/>
      <c r="C91" s="3159" t="s">
        <v>61</v>
      </c>
      <c r="D91" s="3161"/>
      <c r="E91" s="3161"/>
      <c r="F91" s="3161"/>
      <c r="G91" s="3162"/>
      <c r="H91" s="3163"/>
      <c r="I91" s="3163"/>
      <c r="J91" s="3163"/>
      <c r="K91" s="3164"/>
      <c r="L91" s="30"/>
      <c r="M91" s="30"/>
      <c r="N91" s="876"/>
      <c r="O91" s="1004"/>
      <c r="P91" s="876"/>
      <c r="Q91" s="876"/>
      <c r="R91" s="876"/>
      <c r="S91" s="876"/>
      <c r="T91" s="876"/>
      <c r="U91" s="876"/>
      <c r="V91" s="876"/>
      <c r="W91" s="876"/>
    </row>
    <row r="92" spans="1:23" ht="13.9" customHeight="1" thickBot="1">
      <c r="A92" s="30"/>
      <c r="B92" s="30"/>
      <c r="C92" s="3557" t="s">
        <v>20</v>
      </c>
      <c r="D92" s="2994"/>
      <c r="E92" s="2994"/>
      <c r="F92" s="2994"/>
      <c r="G92" s="2995"/>
      <c r="H92" s="3558">
        <f>H90+H81</f>
        <v>259.23</v>
      </c>
      <c r="I92" s="3558"/>
      <c r="J92" s="3558"/>
      <c r="K92" s="3559"/>
      <c r="L92" s="30"/>
      <c r="M92" s="30"/>
      <c r="N92" s="876"/>
      <c r="O92" s="1004"/>
      <c r="P92" s="876"/>
      <c r="Q92" s="876"/>
      <c r="R92" s="876"/>
      <c r="S92" s="876"/>
      <c r="T92" s="876"/>
      <c r="U92" s="876"/>
      <c r="V92" s="876"/>
      <c r="W92" s="876"/>
    </row>
    <row r="93" spans="1:23">
      <c r="A93" s="1840"/>
      <c r="B93" s="1840"/>
      <c r="C93" s="1840"/>
      <c r="D93" s="1840"/>
      <c r="E93" s="1840"/>
      <c r="F93" s="1840"/>
      <c r="G93" s="1840"/>
      <c r="H93" s="1840"/>
      <c r="I93" s="1840"/>
      <c r="J93" s="1840"/>
      <c r="K93" s="1840"/>
      <c r="L93" s="1840"/>
      <c r="M93" s="1840"/>
      <c r="N93" s="1840"/>
      <c r="O93" s="1840"/>
      <c r="P93" s="1840"/>
      <c r="Q93" s="1840"/>
      <c r="R93" s="1840"/>
      <c r="S93" s="1840"/>
      <c r="T93" s="1840"/>
      <c r="U93" s="1840"/>
      <c r="V93" s="1840"/>
      <c r="W93" s="1840"/>
    </row>
  </sheetData>
  <mergeCells count="24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O28:O30"/>
    <mergeCell ref="P28:P30"/>
    <mergeCell ref="N17:N19"/>
    <mergeCell ref="O17:O19"/>
    <mergeCell ref="A25:A27"/>
    <mergeCell ref="B25:B27"/>
    <mergeCell ref="C25:C27"/>
    <mergeCell ref="D25:D27"/>
    <mergeCell ref="E25:E27"/>
    <mergeCell ref="F25:F27"/>
    <mergeCell ref="N25:N26"/>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67:Q69"/>
    <mergeCell ref="A70:A72"/>
    <mergeCell ref="B70:B72"/>
    <mergeCell ref="C70:C72"/>
    <mergeCell ref="D70:D72"/>
    <mergeCell ref="E70:E72"/>
    <mergeCell ref="F70:F72"/>
    <mergeCell ref="N70:N72"/>
    <mergeCell ref="B76:G76"/>
    <mergeCell ref="N76:Q76"/>
    <mergeCell ref="A67:A69"/>
    <mergeCell ref="B67:B69"/>
    <mergeCell ref="C67:C69"/>
    <mergeCell ref="D67:D69"/>
    <mergeCell ref="E67:E69"/>
    <mergeCell ref="F67:F69"/>
    <mergeCell ref="N67:N69"/>
    <mergeCell ref="O67:O69"/>
    <mergeCell ref="P67:P69"/>
    <mergeCell ref="B77:G77"/>
    <mergeCell ref="F79:M79"/>
    <mergeCell ref="C80:G80"/>
    <mergeCell ref="H80:K80"/>
    <mergeCell ref="O70:O72"/>
    <mergeCell ref="P70:P72"/>
    <mergeCell ref="Q70:Q72"/>
    <mergeCell ref="C73:G73"/>
    <mergeCell ref="B74:G74"/>
    <mergeCell ref="F75:G75"/>
    <mergeCell ref="C84:G84"/>
    <mergeCell ref="H84:K84"/>
    <mergeCell ref="C85:G85"/>
    <mergeCell ref="H85:K85"/>
    <mergeCell ref="C86:G86"/>
    <mergeCell ref="H86:K86"/>
    <mergeCell ref="C81:G81"/>
    <mergeCell ref="H81:K81"/>
    <mergeCell ref="C82:G82"/>
    <mergeCell ref="H82:K82"/>
    <mergeCell ref="C83:G83"/>
    <mergeCell ref="H83:K83"/>
    <mergeCell ref="C90:G90"/>
    <mergeCell ref="H90:K90"/>
    <mergeCell ref="C91:G91"/>
    <mergeCell ref="H91:K91"/>
    <mergeCell ref="C92:G92"/>
    <mergeCell ref="H92:K92"/>
    <mergeCell ref="C87:G87"/>
    <mergeCell ref="H87:K87"/>
    <mergeCell ref="C88:G88"/>
    <mergeCell ref="H88:K88"/>
    <mergeCell ref="C89:G89"/>
    <mergeCell ref="H89:K89"/>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topLeftCell="A40" workbookViewId="0">
      <selection activeCell="H26" sqref="H26"/>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569"/>
      <c r="B1" s="569"/>
      <c r="C1" s="569"/>
      <c r="D1" s="569"/>
      <c r="E1" s="569"/>
      <c r="F1" s="569"/>
      <c r="G1" s="569"/>
      <c r="H1" s="569"/>
      <c r="I1" s="569"/>
      <c r="J1" s="569"/>
      <c r="K1" s="569"/>
      <c r="L1" s="569"/>
      <c r="M1" s="569"/>
      <c r="N1" s="3830" t="s">
        <v>522</v>
      </c>
      <c r="O1" s="3830"/>
      <c r="P1" s="3830"/>
      <c r="Q1" s="569"/>
    </row>
    <row r="2" spans="1:17" ht="15.75">
      <c r="A2" s="30"/>
      <c r="B2" s="30"/>
      <c r="C2" s="30"/>
      <c r="D2" s="30"/>
      <c r="E2" s="73" t="s">
        <v>639</v>
      </c>
      <c r="F2" s="73"/>
      <c r="G2" s="74"/>
      <c r="H2" s="73"/>
      <c r="I2" s="73"/>
      <c r="J2" s="73"/>
      <c r="K2" s="73"/>
      <c r="L2" s="73"/>
      <c r="M2" s="73"/>
      <c r="N2" s="73"/>
      <c r="O2" s="30"/>
      <c r="P2" s="30"/>
      <c r="Q2" s="30"/>
    </row>
    <row r="3" spans="1:17" ht="13.5" thickBot="1">
      <c r="A3" s="28"/>
      <c r="B3" s="9"/>
      <c r="C3" s="9"/>
      <c r="D3" s="3111" t="s">
        <v>33</v>
      </c>
      <c r="E3" s="3111"/>
      <c r="F3" s="3111"/>
      <c r="G3" s="3111"/>
      <c r="H3" s="3111"/>
      <c r="I3" s="3111"/>
      <c r="J3" s="3111"/>
      <c r="K3" s="3111"/>
      <c r="L3" s="3111"/>
      <c r="M3" s="3111"/>
      <c r="N3" s="3111"/>
      <c r="O3" s="3111"/>
      <c r="P3" s="3111"/>
      <c r="Q3" s="3111"/>
    </row>
    <row r="4" spans="1:17" ht="38.450000000000003" customHeight="1">
      <c r="A4" s="3112" t="s">
        <v>0</v>
      </c>
      <c r="B4" s="3115" t="s">
        <v>1</v>
      </c>
      <c r="C4" s="3115" t="s">
        <v>2</v>
      </c>
      <c r="D4" s="3367" t="s">
        <v>3</v>
      </c>
      <c r="E4" s="3121" t="s">
        <v>4</v>
      </c>
      <c r="F4" s="3124" t="s">
        <v>5</v>
      </c>
      <c r="G4" s="3121" t="s">
        <v>6</v>
      </c>
      <c r="H4" s="3127" t="s">
        <v>213</v>
      </c>
      <c r="I4" s="3128"/>
      <c r="J4" s="3128"/>
      <c r="K4" s="3129"/>
      <c r="L4" s="3092" t="s">
        <v>183</v>
      </c>
      <c r="M4" s="3095" t="s">
        <v>219</v>
      </c>
      <c r="N4" s="3098" t="s">
        <v>21</v>
      </c>
      <c r="O4" s="3099"/>
      <c r="P4" s="3099"/>
      <c r="Q4" s="3100"/>
    </row>
    <row r="5" spans="1:17">
      <c r="A5" s="3113"/>
      <c r="B5" s="3116"/>
      <c r="C5" s="3116"/>
      <c r="D5" s="3368"/>
      <c r="E5" s="3122"/>
      <c r="F5" s="3125"/>
      <c r="G5" s="3122"/>
      <c r="H5" s="3101" t="s">
        <v>7</v>
      </c>
      <c r="I5" s="3103" t="s">
        <v>8</v>
      </c>
      <c r="J5" s="3103"/>
      <c r="K5" s="3104" t="s">
        <v>68</v>
      </c>
      <c r="L5" s="3093"/>
      <c r="M5" s="3096"/>
      <c r="N5" s="3106" t="s">
        <v>32</v>
      </c>
      <c r="O5" s="3108" t="s">
        <v>9</v>
      </c>
      <c r="P5" s="3108"/>
      <c r="Q5" s="3109"/>
    </row>
    <row r="6" spans="1:17" ht="111.6" customHeight="1" thickBot="1">
      <c r="A6" s="3114"/>
      <c r="B6" s="3117"/>
      <c r="C6" s="3117"/>
      <c r="D6" s="3369"/>
      <c r="E6" s="3123"/>
      <c r="F6" s="3126"/>
      <c r="G6" s="3123"/>
      <c r="H6" s="3102"/>
      <c r="I6" s="575" t="s">
        <v>7</v>
      </c>
      <c r="J6" s="575" t="s">
        <v>10</v>
      </c>
      <c r="K6" s="3105"/>
      <c r="L6" s="3094"/>
      <c r="M6" s="3097"/>
      <c r="N6" s="3107"/>
      <c r="O6" s="31" t="s">
        <v>163</v>
      </c>
      <c r="P6" s="31" t="s">
        <v>182</v>
      </c>
      <c r="Q6" s="32" t="s">
        <v>214</v>
      </c>
    </row>
    <row r="7" spans="1:17" ht="13.5" thickBot="1">
      <c r="A7" s="586" t="s">
        <v>11</v>
      </c>
      <c r="B7" s="3515" t="s">
        <v>640</v>
      </c>
      <c r="C7" s="3515"/>
      <c r="D7" s="3515"/>
      <c r="E7" s="3515"/>
      <c r="F7" s="3515"/>
      <c r="G7" s="3515"/>
      <c r="H7" s="3515"/>
      <c r="I7" s="3515"/>
      <c r="J7" s="3515"/>
      <c r="K7" s="3515"/>
      <c r="L7" s="3515"/>
      <c r="M7" s="3515"/>
      <c r="N7" s="3515"/>
      <c r="O7" s="3515"/>
      <c r="P7" s="3515"/>
      <c r="Q7" s="3516"/>
    </row>
    <row r="8" spans="1:17" ht="13.5" thickBot="1">
      <c r="A8" s="587" t="s">
        <v>11</v>
      </c>
      <c r="B8" s="33" t="s">
        <v>11</v>
      </c>
      <c r="C8" s="3732" t="s">
        <v>641</v>
      </c>
      <c r="D8" s="3732"/>
      <c r="E8" s="3732"/>
      <c r="F8" s="3732"/>
      <c r="G8" s="3732"/>
      <c r="H8" s="3732"/>
      <c r="I8" s="3732"/>
      <c r="J8" s="3732"/>
      <c r="K8" s="3732"/>
      <c r="L8" s="3732"/>
      <c r="M8" s="3732"/>
      <c r="N8" s="3732"/>
      <c r="O8" s="3732"/>
      <c r="P8" s="3732"/>
      <c r="Q8" s="3733"/>
    </row>
    <row r="9" spans="1:17" ht="36.75" thickBot="1">
      <c r="A9" s="1005"/>
      <c r="B9" s="105"/>
      <c r="C9" s="105"/>
      <c r="D9" s="105"/>
      <c r="E9" s="105"/>
      <c r="F9" s="105"/>
      <c r="G9" s="105"/>
      <c r="H9" s="105"/>
      <c r="I9" s="105"/>
      <c r="J9" s="105"/>
      <c r="K9" s="105"/>
      <c r="L9" s="105"/>
      <c r="M9" s="105"/>
      <c r="N9" s="1006" t="s">
        <v>642</v>
      </c>
      <c r="O9" s="1007">
        <v>8</v>
      </c>
      <c r="P9" s="1007">
        <v>7.5</v>
      </c>
      <c r="Q9" s="1008">
        <v>7</v>
      </c>
    </row>
    <row r="10" spans="1:17">
      <c r="A10" s="3049" t="s">
        <v>11</v>
      </c>
      <c r="B10" s="3072" t="s">
        <v>11</v>
      </c>
      <c r="C10" s="3243" t="s">
        <v>11</v>
      </c>
      <c r="D10" s="3255" t="s">
        <v>643</v>
      </c>
      <c r="E10" s="3078" t="s">
        <v>40</v>
      </c>
      <c r="F10" s="3080" t="s">
        <v>151</v>
      </c>
      <c r="G10" s="92" t="s">
        <v>36</v>
      </c>
      <c r="H10" s="93">
        <f>I10+K10</f>
        <v>0</v>
      </c>
      <c r="I10" s="46">
        <v>0</v>
      </c>
      <c r="J10" s="94"/>
      <c r="K10" s="676">
        <v>0</v>
      </c>
      <c r="L10" s="677">
        <v>0</v>
      </c>
      <c r="M10" s="26">
        <v>0</v>
      </c>
      <c r="N10" s="3824" t="s">
        <v>644</v>
      </c>
      <c r="O10" s="570">
        <v>4</v>
      </c>
      <c r="P10" s="570">
        <v>4</v>
      </c>
      <c r="Q10" s="571">
        <v>4</v>
      </c>
    </row>
    <row r="11" spans="1:17">
      <c r="A11" s="3060"/>
      <c r="B11" s="3084"/>
      <c r="C11" s="3244"/>
      <c r="D11" s="3256"/>
      <c r="E11" s="3258"/>
      <c r="F11" s="3260"/>
      <c r="G11" s="27"/>
      <c r="H11" s="1009"/>
      <c r="I11" s="95"/>
      <c r="J11" s="96"/>
      <c r="K11" s="1010"/>
      <c r="L11" s="1011"/>
      <c r="M11" s="97"/>
      <c r="N11" s="3825"/>
      <c r="O11" s="227"/>
      <c r="P11" s="227"/>
      <c r="Q11" s="228"/>
    </row>
    <row r="12" spans="1:17" ht="13.5" thickBot="1">
      <c r="A12" s="3050"/>
      <c r="B12" s="3073"/>
      <c r="C12" s="3245"/>
      <c r="D12" s="3257"/>
      <c r="E12" s="3079"/>
      <c r="F12" s="3079"/>
      <c r="G12" s="39" t="s">
        <v>12</v>
      </c>
      <c r="H12" s="1012">
        <v>0</v>
      </c>
      <c r="I12" s="40">
        <f>SUM(I10:I11)</f>
        <v>0</v>
      </c>
      <c r="J12" s="672"/>
      <c r="K12" s="1013">
        <f>SUM(K10:K11)</f>
        <v>0</v>
      </c>
      <c r="L12" s="1014">
        <f>L10</f>
        <v>0</v>
      </c>
      <c r="M12" s="42">
        <f>M10</f>
        <v>0</v>
      </c>
      <c r="N12" s="3826"/>
      <c r="O12" s="122"/>
      <c r="P12" s="122"/>
      <c r="Q12" s="229"/>
    </row>
    <row r="13" spans="1:17">
      <c r="A13" s="3049" t="s">
        <v>11</v>
      </c>
      <c r="B13" s="3072" t="s">
        <v>11</v>
      </c>
      <c r="C13" s="3243" t="s">
        <v>13</v>
      </c>
      <c r="D13" s="3255" t="s">
        <v>645</v>
      </c>
      <c r="E13" s="3078" t="s">
        <v>40</v>
      </c>
      <c r="F13" s="3080" t="s">
        <v>151</v>
      </c>
      <c r="G13" s="92" t="s">
        <v>36</v>
      </c>
      <c r="H13" s="93">
        <f>I13+K13</f>
        <v>2</v>
      </c>
      <c r="I13" s="46">
        <v>2</v>
      </c>
      <c r="J13" s="94"/>
      <c r="K13" s="676">
        <v>0</v>
      </c>
      <c r="L13" s="26">
        <v>2</v>
      </c>
      <c r="M13" s="26">
        <v>2</v>
      </c>
      <c r="N13" s="1016" t="s">
        <v>646</v>
      </c>
      <c r="O13" s="230">
        <v>250</v>
      </c>
      <c r="P13" s="230">
        <v>250</v>
      </c>
      <c r="Q13" s="1017">
        <v>250</v>
      </c>
    </row>
    <row r="14" spans="1:17">
      <c r="A14" s="3060"/>
      <c r="B14" s="3084"/>
      <c r="C14" s="3244"/>
      <c r="D14" s="3256"/>
      <c r="E14" s="3258"/>
      <c r="F14" s="3260"/>
      <c r="G14" s="27"/>
      <c r="H14" s="1009"/>
      <c r="I14" s="95"/>
      <c r="J14" s="96"/>
      <c r="K14" s="1010"/>
      <c r="L14" s="1011"/>
      <c r="M14" s="97"/>
      <c r="N14" s="3828" t="s">
        <v>647</v>
      </c>
      <c r="O14" s="489">
        <v>220</v>
      </c>
      <c r="P14" s="489">
        <v>220</v>
      </c>
      <c r="Q14" s="490">
        <v>220</v>
      </c>
    </row>
    <row r="15" spans="1:17" ht="13.5" thickBot="1">
      <c r="A15" s="3050"/>
      <c r="B15" s="3073"/>
      <c r="C15" s="3245"/>
      <c r="D15" s="3257"/>
      <c r="E15" s="3079"/>
      <c r="F15" s="3079"/>
      <c r="G15" s="39" t="s">
        <v>12</v>
      </c>
      <c r="H15" s="40">
        <f>SUM(H13:H14)</f>
        <v>2</v>
      </c>
      <c r="I15" s="40">
        <f>SUM(I13:I14)</f>
        <v>2</v>
      </c>
      <c r="J15" s="672"/>
      <c r="K15" s="1013">
        <f>SUM(K13:K14)</f>
        <v>0</v>
      </c>
      <c r="L15" s="1014">
        <f>L13</f>
        <v>2</v>
      </c>
      <c r="M15" s="42">
        <f>M13</f>
        <v>2</v>
      </c>
      <c r="N15" s="3829"/>
      <c r="O15" s="1018"/>
      <c r="P15" s="1018"/>
      <c r="Q15" s="337"/>
    </row>
    <row r="16" spans="1:17">
      <c r="A16" s="3049" t="s">
        <v>11</v>
      </c>
      <c r="B16" s="3072" t="s">
        <v>11</v>
      </c>
      <c r="C16" s="3243" t="s">
        <v>34</v>
      </c>
      <c r="D16" s="3255" t="s">
        <v>648</v>
      </c>
      <c r="E16" s="3078" t="s">
        <v>40</v>
      </c>
      <c r="F16" s="3080" t="s">
        <v>151</v>
      </c>
      <c r="G16" s="1019" t="s">
        <v>36</v>
      </c>
      <c r="H16" s="1020">
        <v>1</v>
      </c>
      <c r="I16" s="1021">
        <v>1</v>
      </c>
      <c r="J16" s="94"/>
      <c r="K16" s="676">
        <v>0</v>
      </c>
      <c r="L16" s="677">
        <v>3</v>
      </c>
      <c r="M16" s="26">
        <v>3</v>
      </c>
      <c r="N16" s="1016" t="s">
        <v>649</v>
      </c>
      <c r="O16" s="1022">
        <v>160</v>
      </c>
      <c r="P16" s="1022">
        <v>200</v>
      </c>
      <c r="Q16" s="1023">
        <v>200</v>
      </c>
    </row>
    <row r="17" spans="1:17" ht="13.5" thickBot="1">
      <c r="A17" s="3050"/>
      <c r="B17" s="3073"/>
      <c r="C17" s="3245"/>
      <c r="D17" s="3257"/>
      <c r="E17" s="3079"/>
      <c r="F17" s="3079"/>
      <c r="G17" s="39" t="s">
        <v>12</v>
      </c>
      <c r="H17" s="40">
        <f>SUM(H16:H16)</f>
        <v>1</v>
      </c>
      <c r="I17" s="40">
        <f>SUM(I16:I16)</f>
        <v>1</v>
      </c>
      <c r="J17" s="672"/>
      <c r="K17" s="1013">
        <f>SUM(K16:K16)</f>
        <v>0</v>
      </c>
      <c r="L17" s="1014">
        <f>L16</f>
        <v>3</v>
      </c>
      <c r="M17" s="42">
        <f>M16</f>
        <v>3</v>
      </c>
      <c r="N17" s="1024"/>
      <c r="O17" s="1025"/>
      <c r="P17" s="1025"/>
      <c r="Q17" s="1026"/>
    </row>
    <row r="18" spans="1:17">
      <c r="A18" s="3049" t="s">
        <v>11</v>
      </c>
      <c r="B18" s="3072" t="s">
        <v>11</v>
      </c>
      <c r="C18" s="3243" t="s">
        <v>35</v>
      </c>
      <c r="D18" s="3255" t="s">
        <v>650</v>
      </c>
      <c r="E18" s="3078" t="s">
        <v>40</v>
      </c>
      <c r="F18" s="3080" t="s">
        <v>151</v>
      </c>
      <c r="G18" s="296" t="s">
        <v>36</v>
      </c>
      <c r="H18" s="1917">
        <v>0</v>
      </c>
      <c r="I18" s="1918">
        <v>0</v>
      </c>
      <c r="J18" s="94"/>
      <c r="K18" s="676">
        <v>0</v>
      </c>
      <c r="L18" s="677">
        <v>8</v>
      </c>
      <c r="M18" s="26">
        <v>10</v>
      </c>
      <c r="N18" s="3784" t="s">
        <v>651</v>
      </c>
      <c r="O18" s="570">
        <v>0</v>
      </c>
      <c r="P18" s="570">
        <v>1</v>
      </c>
      <c r="Q18" s="231">
        <v>1</v>
      </c>
    </row>
    <row r="19" spans="1:17">
      <c r="A19" s="3060"/>
      <c r="B19" s="3084"/>
      <c r="C19" s="3244"/>
      <c r="D19" s="3256"/>
      <c r="E19" s="3258"/>
      <c r="F19" s="3260"/>
      <c r="G19" s="27"/>
      <c r="H19" s="1009"/>
      <c r="I19" s="95"/>
      <c r="J19" s="96"/>
      <c r="K19" s="1010"/>
      <c r="L19" s="1011"/>
      <c r="M19" s="97"/>
      <c r="N19" s="3827"/>
      <c r="O19" s="227"/>
      <c r="P19" s="227"/>
      <c r="Q19" s="232"/>
    </row>
    <row r="20" spans="1:17" ht="13.5" thickBot="1">
      <c r="A20" s="3050"/>
      <c r="B20" s="3073"/>
      <c r="C20" s="3245"/>
      <c r="D20" s="3257"/>
      <c r="E20" s="3079"/>
      <c r="F20" s="3079"/>
      <c r="G20" s="39" t="s">
        <v>12</v>
      </c>
      <c r="H20" s="1012">
        <f>H18</f>
        <v>0</v>
      </c>
      <c r="I20" s="40">
        <f>SUM(I18:I19)</f>
        <v>0</v>
      </c>
      <c r="J20" s="672"/>
      <c r="K20" s="1013">
        <f>SUM(K18:K19)</f>
        <v>0</v>
      </c>
      <c r="L20" s="1014">
        <f>L18</f>
        <v>8</v>
      </c>
      <c r="M20" s="42">
        <f>M18</f>
        <v>10</v>
      </c>
      <c r="N20" s="3721"/>
      <c r="O20" s="122"/>
      <c r="P20" s="122"/>
      <c r="Q20" s="115"/>
    </row>
    <row r="21" spans="1:17">
      <c r="A21" s="3049" t="s">
        <v>11</v>
      </c>
      <c r="B21" s="3072" t="s">
        <v>11</v>
      </c>
      <c r="C21" s="1027" t="s">
        <v>53</v>
      </c>
      <c r="D21" s="3342" t="s">
        <v>652</v>
      </c>
      <c r="E21" s="3078" t="s">
        <v>40</v>
      </c>
      <c r="F21" s="3080" t="s">
        <v>151</v>
      </c>
      <c r="G21" s="92" t="s">
        <v>36</v>
      </c>
      <c r="H21" s="93">
        <f>I21+K21</f>
        <v>1</v>
      </c>
      <c r="I21" s="46">
        <v>1</v>
      </c>
      <c r="J21" s="94"/>
      <c r="K21" s="676">
        <v>0</v>
      </c>
      <c r="L21" s="677">
        <v>1</v>
      </c>
      <c r="M21" s="26">
        <v>1</v>
      </c>
      <c r="N21" s="3784" t="s">
        <v>653</v>
      </c>
      <c r="O21" s="570">
        <v>1</v>
      </c>
      <c r="P21" s="570" t="s">
        <v>550</v>
      </c>
      <c r="Q21" s="231">
        <v>1</v>
      </c>
    </row>
    <row r="22" spans="1:17" ht="13.5" thickBot="1">
      <c r="A22" s="3050"/>
      <c r="B22" s="3073"/>
      <c r="C22" s="1028"/>
      <c r="D22" s="3343"/>
      <c r="E22" s="3079"/>
      <c r="F22" s="3079"/>
      <c r="G22" s="39" t="s">
        <v>12</v>
      </c>
      <c r="H22" s="40">
        <f>SUM(H21:H21)</f>
        <v>1</v>
      </c>
      <c r="I22" s="40">
        <f>SUM(I21:I21)</f>
        <v>1</v>
      </c>
      <c r="J22" s="672"/>
      <c r="K22" s="1013">
        <f>SUM(K21:K21)</f>
        <v>0</v>
      </c>
      <c r="L22" s="1014">
        <f>L21</f>
        <v>1</v>
      </c>
      <c r="M22" s="42">
        <f>M21</f>
        <v>1</v>
      </c>
      <c r="N22" s="3721"/>
      <c r="O22" s="122"/>
      <c r="P22" s="122"/>
      <c r="Q22" s="115"/>
    </row>
    <row r="23" spans="1:17">
      <c r="A23" s="3049" t="s">
        <v>11</v>
      </c>
      <c r="B23" s="3072" t="s">
        <v>11</v>
      </c>
      <c r="C23" s="3243" t="s">
        <v>37</v>
      </c>
      <c r="D23" s="3255" t="s">
        <v>654</v>
      </c>
      <c r="E23" s="3078" t="s">
        <v>40</v>
      </c>
      <c r="F23" s="3080" t="s">
        <v>151</v>
      </c>
      <c r="G23" s="296" t="s">
        <v>36</v>
      </c>
      <c r="H23" s="1917">
        <v>0</v>
      </c>
      <c r="I23" s="1918">
        <v>0</v>
      </c>
      <c r="J23" s="94"/>
      <c r="K23" s="676">
        <v>0</v>
      </c>
      <c r="L23" s="677">
        <v>6</v>
      </c>
      <c r="M23" s="26">
        <v>6</v>
      </c>
      <c r="N23" s="3824" t="s">
        <v>655</v>
      </c>
      <c r="O23" s="1029">
        <v>0</v>
      </c>
      <c r="P23" s="1030" t="s">
        <v>656</v>
      </c>
      <c r="Q23" s="571">
        <v>25</v>
      </c>
    </row>
    <row r="24" spans="1:17">
      <c r="A24" s="3060"/>
      <c r="B24" s="3084"/>
      <c r="C24" s="3244"/>
      <c r="D24" s="3256"/>
      <c r="E24" s="3258"/>
      <c r="F24" s="3260"/>
      <c r="G24" s="27"/>
      <c r="H24" s="1009"/>
      <c r="I24" s="95"/>
      <c r="J24" s="96"/>
      <c r="K24" s="1010"/>
      <c r="L24" s="1011"/>
      <c r="M24" s="97"/>
      <c r="N24" s="3825"/>
      <c r="O24" s="227"/>
      <c r="P24" s="227"/>
      <c r="Q24" s="228"/>
    </row>
    <row r="25" spans="1:17" ht="13.5" thickBot="1">
      <c r="A25" s="3050"/>
      <c r="B25" s="3073"/>
      <c r="C25" s="3245"/>
      <c r="D25" s="3257"/>
      <c r="E25" s="3079"/>
      <c r="F25" s="3079"/>
      <c r="G25" s="39" t="s">
        <v>12</v>
      </c>
      <c r="H25" s="40">
        <f>SUM(H23:H24)</f>
        <v>0</v>
      </c>
      <c r="I25" s="40">
        <f>SUM(I23:I24)</f>
        <v>0</v>
      </c>
      <c r="J25" s="672"/>
      <c r="K25" s="1013">
        <f>SUM(K23:K24)</f>
        <v>0</v>
      </c>
      <c r="L25" s="1014">
        <f>L23</f>
        <v>6</v>
      </c>
      <c r="M25" s="42">
        <f>M23</f>
        <v>6</v>
      </c>
      <c r="N25" s="3826"/>
      <c r="O25" s="122"/>
      <c r="P25" s="122"/>
      <c r="Q25" s="229"/>
    </row>
    <row r="26" spans="1:17">
      <c r="A26" s="3049" t="s">
        <v>11</v>
      </c>
      <c r="B26" s="3072" t="s">
        <v>11</v>
      </c>
      <c r="C26" s="3243" t="s">
        <v>54</v>
      </c>
      <c r="D26" s="3255" t="s">
        <v>657</v>
      </c>
      <c r="E26" s="3078" t="s">
        <v>40</v>
      </c>
      <c r="F26" s="3080" t="s">
        <v>658</v>
      </c>
      <c r="G26" s="296" t="s">
        <v>36</v>
      </c>
      <c r="H26" s="1917">
        <v>1870</v>
      </c>
      <c r="I26" s="1917">
        <v>1870</v>
      </c>
      <c r="J26" s="94"/>
      <c r="K26" s="676">
        <v>0</v>
      </c>
      <c r="L26" s="677">
        <v>400</v>
      </c>
      <c r="M26" s="26">
        <v>400</v>
      </c>
      <c r="N26" s="3784" t="s">
        <v>659</v>
      </c>
      <c r="O26" s="1893">
        <v>1870</v>
      </c>
      <c r="P26" s="570">
        <v>400</v>
      </c>
      <c r="Q26" s="231">
        <v>400</v>
      </c>
    </row>
    <row r="27" spans="1:17" ht="39.6" customHeight="1" thickBot="1">
      <c r="A27" s="3050"/>
      <c r="B27" s="3073"/>
      <c r="C27" s="3245"/>
      <c r="D27" s="3257"/>
      <c r="E27" s="3079"/>
      <c r="F27" s="3079"/>
      <c r="G27" s="39" t="s">
        <v>12</v>
      </c>
      <c r="H27" s="40">
        <f>SUM(H26:H26)</f>
        <v>1870</v>
      </c>
      <c r="I27" s="40">
        <f>SUM(I26:I26)</f>
        <v>1870</v>
      </c>
      <c r="J27" s="672"/>
      <c r="K27" s="1013">
        <f>SUM(K26:K26)</f>
        <v>0</v>
      </c>
      <c r="L27" s="1013">
        <f>SUM(L26:L26)</f>
        <v>400</v>
      </c>
      <c r="M27" s="1013">
        <f>SUM(M26:M26)</f>
        <v>400</v>
      </c>
      <c r="N27" s="3721"/>
      <c r="O27" s="122"/>
      <c r="P27" s="122"/>
      <c r="Q27" s="115"/>
    </row>
    <row r="28" spans="1:17">
      <c r="A28" s="3049" t="s">
        <v>11</v>
      </c>
      <c r="B28" s="3072" t="s">
        <v>11</v>
      </c>
      <c r="C28" s="3243" t="s">
        <v>38</v>
      </c>
      <c r="D28" s="3255" t="s">
        <v>660</v>
      </c>
      <c r="E28" s="3078" t="s">
        <v>40</v>
      </c>
      <c r="F28" s="3080" t="s">
        <v>151</v>
      </c>
      <c r="G28" s="92" t="s">
        <v>36</v>
      </c>
      <c r="H28" s="93">
        <v>4</v>
      </c>
      <c r="I28" s="46">
        <v>4</v>
      </c>
      <c r="J28" s="94"/>
      <c r="K28" s="676">
        <v>0</v>
      </c>
      <c r="L28" s="677">
        <v>4</v>
      </c>
      <c r="M28" s="26">
        <v>6</v>
      </c>
      <c r="N28" s="3784" t="s">
        <v>661</v>
      </c>
      <c r="O28" s="570">
        <v>2</v>
      </c>
      <c r="P28" s="570">
        <v>2</v>
      </c>
      <c r="Q28" s="231">
        <v>2</v>
      </c>
    </row>
    <row r="29" spans="1:17" ht="13.5" thickBot="1">
      <c r="A29" s="3050"/>
      <c r="B29" s="3073"/>
      <c r="C29" s="3245"/>
      <c r="D29" s="3257"/>
      <c r="E29" s="3079"/>
      <c r="F29" s="3079"/>
      <c r="G29" s="39" t="s">
        <v>12</v>
      </c>
      <c r="H29" s="40">
        <f>H28*1</f>
        <v>4</v>
      </c>
      <c r="I29" s="40">
        <f>I28*1</f>
        <v>4</v>
      </c>
      <c r="J29" s="40"/>
      <c r="K29" s="40">
        <f>K28*1</f>
        <v>0</v>
      </c>
      <c r="L29" s="40">
        <f>L28*1</f>
        <v>4</v>
      </c>
      <c r="M29" s="40">
        <f>M28*1</f>
        <v>6</v>
      </c>
      <c r="N29" s="3721"/>
      <c r="O29" s="1031"/>
      <c r="P29" s="1031"/>
      <c r="Q29" s="675"/>
    </row>
    <row r="30" spans="1:17">
      <c r="A30" s="3820" t="s">
        <v>11</v>
      </c>
      <c r="B30" s="3801" t="s">
        <v>11</v>
      </c>
      <c r="C30" s="3801" t="s">
        <v>55</v>
      </c>
      <c r="D30" s="3312" t="s">
        <v>662</v>
      </c>
      <c r="E30" s="3807" t="s">
        <v>40</v>
      </c>
      <c r="F30" s="3332" t="s">
        <v>151</v>
      </c>
      <c r="G30" s="1032" t="s">
        <v>36</v>
      </c>
      <c r="H30" s="1033">
        <v>150</v>
      </c>
      <c r="I30" s="1034">
        <v>150</v>
      </c>
      <c r="J30" s="1035"/>
      <c r="K30" s="1036">
        <v>0</v>
      </c>
      <c r="L30" s="1037">
        <v>200</v>
      </c>
      <c r="M30" s="198">
        <v>250</v>
      </c>
      <c r="N30" s="3822" t="s">
        <v>663</v>
      </c>
      <c r="O30" s="1038">
        <v>1</v>
      </c>
      <c r="P30" s="1038">
        <v>2</v>
      </c>
      <c r="Q30" s="1039">
        <v>3</v>
      </c>
    </row>
    <row r="31" spans="1:17" ht="28.15" customHeight="1" thickBot="1">
      <c r="A31" s="3821"/>
      <c r="B31" s="3803"/>
      <c r="C31" s="3803"/>
      <c r="D31" s="3314"/>
      <c r="E31" s="3335"/>
      <c r="F31" s="3335"/>
      <c r="G31" s="1040" t="s">
        <v>12</v>
      </c>
      <c r="H31" s="1041">
        <f>H30*1</f>
        <v>150</v>
      </c>
      <c r="I31" s="1041">
        <f>I30*1</f>
        <v>150</v>
      </c>
      <c r="J31" s="1041"/>
      <c r="K31" s="1041">
        <f>K30*1</f>
        <v>0</v>
      </c>
      <c r="L31" s="1041">
        <f>L30*1</f>
        <v>200</v>
      </c>
      <c r="M31" s="1041">
        <f>M30*1</f>
        <v>250</v>
      </c>
      <c r="N31" s="3823"/>
      <c r="O31" s="1042"/>
      <c r="P31" s="1042"/>
      <c r="Q31" s="1043"/>
    </row>
    <row r="32" spans="1:17" ht="13.5" thickBot="1">
      <c r="A32" s="587" t="s">
        <v>11</v>
      </c>
      <c r="B32" s="35"/>
      <c r="C32" s="3665" t="s">
        <v>14</v>
      </c>
      <c r="D32" s="3587"/>
      <c r="E32" s="3587"/>
      <c r="F32" s="3587"/>
      <c r="G32" s="3666"/>
      <c r="H32" s="1044">
        <f>H25+H22+H20+H17+H15+H12+H27+H29+H31</f>
        <v>2028</v>
      </c>
      <c r="I32" s="1044">
        <f>I25+I22+I20+I17+I15+I12+I27+I29+I31</f>
        <v>2028</v>
      </c>
      <c r="J32" s="1044">
        <f>J25+J22+J20+J17+J15+J12+J27+J29</f>
        <v>0</v>
      </c>
      <c r="K32" s="1044">
        <f>K25+K22+K20+K17+K15+K12+K27+K29+K31</f>
        <v>0</v>
      </c>
      <c r="L32" s="1044">
        <f>L25+L22+L20+L17+L15+L12+L27+L29+L31</f>
        <v>624</v>
      </c>
      <c r="M32" s="1044">
        <f>M25+M22+M20+M17+M15+M12+M27+M29+M31</f>
        <v>678</v>
      </c>
      <c r="N32" s="1045"/>
      <c r="O32" s="974"/>
      <c r="P32" s="974"/>
      <c r="Q32" s="975"/>
    </row>
    <row r="33" spans="1:17" ht="13.5" thickBot="1">
      <c r="A33" s="586" t="s">
        <v>13</v>
      </c>
      <c r="B33" s="3515" t="s">
        <v>664</v>
      </c>
      <c r="C33" s="3515"/>
      <c r="D33" s="3515"/>
      <c r="E33" s="3515"/>
      <c r="F33" s="3515"/>
      <c r="G33" s="3515"/>
      <c r="H33" s="3515"/>
      <c r="I33" s="3515"/>
      <c r="J33" s="3515"/>
      <c r="K33" s="3515"/>
      <c r="L33" s="3515"/>
      <c r="M33" s="3515"/>
      <c r="N33" s="3515"/>
      <c r="O33" s="3515"/>
      <c r="P33" s="3515"/>
      <c r="Q33" s="3516"/>
    </row>
    <row r="34" spans="1:17" ht="13.5" thickBot="1">
      <c r="A34" s="587" t="s">
        <v>13</v>
      </c>
      <c r="B34" s="33" t="s">
        <v>11</v>
      </c>
      <c r="C34" s="3626" t="s">
        <v>665</v>
      </c>
      <c r="D34" s="3627"/>
      <c r="E34" s="3667"/>
      <c r="F34" s="3667"/>
      <c r="G34" s="3627"/>
      <c r="H34" s="3627"/>
      <c r="I34" s="3627"/>
      <c r="J34" s="3627"/>
      <c r="K34" s="3627"/>
      <c r="L34" s="3627"/>
      <c r="M34" s="3627"/>
      <c r="N34" s="3627"/>
      <c r="O34" s="3627"/>
      <c r="P34" s="3627"/>
      <c r="Q34" s="3628"/>
    </row>
    <row r="35" spans="1:17" ht="13.5" thickBot="1">
      <c r="A35" s="1046"/>
      <c r="B35" s="576"/>
      <c r="C35" s="1047"/>
      <c r="D35" s="1048"/>
      <c r="E35" s="1048"/>
      <c r="F35" s="1048"/>
      <c r="G35" s="1048"/>
      <c r="H35" s="1048"/>
      <c r="I35" s="1048"/>
      <c r="J35" s="1048"/>
      <c r="K35" s="1048"/>
      <c r="L35" s="1048"/>
      <c r="M35" s="1048"/>
      <c r="N35" s="1049" t="s">
        <v>666</v>
      </c>
      <c r="O35" s="1050" t="s">
        <v>667</v>
      </c>
      <c r="P35" s="1050" t="s">
        <v>668</v>
      </c>
      <c r="Q35" s="1051" t="s">
        <v>669</v>
      </c>
    </row>
    <row r="36" spans="1:17">
      <c r="A36" s="3049" t="s">
        <v>13</v>
      </c>
      <c r="B36" s="3072" t="s">
        <v>11</v>
      </c>
      <c r="C36" s="3243" t="s">
        <v>11</v>
      </c>
      <c r="D36" s="3255" t="s">
        <v>670</v>
      </c>
      <c r="E36" s="3078" t="s">
        <v>40</v>
      </c>
      <c r="F36" s="3080" t="s">
        <v>671</v>
      </c>
      <c r="G36" s="92"/>
      <c r="H36" s="93"/>
      <c r="I36" s="44"/>
      <c r="J36" s="1925"/>
      <c r="K36" s="1693"/>
      <c r="L36" s="668"/>
      <c r="M36" s="26"/>
      <c r="N36" s="3784" t="s">
        <v>672</v>
      </c>
      <c r="O36" s="1029" t="s">
        <v>41</v>
      </c>
      <c r="P36" s="1030" t="s">
        <v>41</v>
      </c>
      <c r="Q36" s="233" t="s">
        <v>41</v>
      </c>
    </row>
    <row r="37" spans="1:17">
      <c r="A37" s="3060"/>
      <c r="B37" s="3084"/>
      <c r="C37" s="3244"/>
      <c r="D37" s="3256"/>
      <c r="E37" s="3087"/>
      <c r="F37" s="3088"/>
      <c r="G37" s="480" t="s">
        <v>36</v>
      </c>
      <c r="H37" s="1923">
        <v>14</v>
      </c>
      <c r="I37" s="1924">
        <v>14</v>
      </c>
      <c r="J37" s="1782"/>
      <c r="K37" s="1926">
        <v>0</v>
      </c>
      <c r="L37" s="680">
        <v>0</v>
      </c>
      <c r="M37" s="103">
        <v>0</v>
      </c>
      <c r="N37" s="3818"/>
      <c r="O37" s="344"/>
      <c r="P37" s="1053"/>
      <c r="Q37" s="228"/>
    </row>
    <row r="38" spans="1:17" s="1840" customFormat="1" ht="22.9" customHeight="1">
      <c r="A38" s="3060"/>
      <c r="B38" s="3084"/>
      <c r="C38" s="3244"/>
      <c r="D38" s="3256"/>
      <c r="E38" s="3087"/>
      <c r="F38" s="3088"/>
      <c r="G38" s="1919"/>
      <c r="H38" s="1920"/>
      <c r="I38" s="1921"/>
      <c r="J38" s="1667"/>
      <c r="K38" s="1033"/>
      <c r="L38" s="1099"/>
      <c r="M38" s="1033"/>
      <c r="N38" s="3819"/>
      <c r="O38" s="841"/>
      <c r="P38" s="1922"/>
      <c r="Q38" s="446"/>
    </row>
    <row r="39" spans="1:17" ht="13.5" thickBot="1">
      <c r="A39" s="3050"/>
      <c r="B39" s="3073"/>
      <c r="C39" s="3245"/>
      <c r="D39" s="3257"/>
      <c r="E39" s="3079"/>
      <c r="F39" s="3079"/>
      <c r="G39" s="39" t="s">
        <v>12</v>
      </c>
      <c r="H39" s="1054">
        <f t="shared" ref="H39:M39" si="0">H37*1</f>
        <v>14</v>
      </c>
      <c r="I39" s="1054">
        <f t="shared" si="0"/>
        <v>14</v>
      </c>
      <c r="J39" s="1013">
        <f t="shared" si="0"/>
        <v>0</v>
      </c>
      <c r="K39" s="1054">
        <f t="shared" si="0"/>
        <v>0</v>
      </c>
      <c r="L39" s="42">
        <f t="shared" si="0"/>
        <v>0</v>
      </c>
      <c r="M39" s="1054">
        <f t="shared" si="0"/>
        <v>0</v>
      </c>
      <c r="N39" s="2583" t="s">
        <v>1102</v>
      </c>
      <c r="O39" s="2584">
        <v>1</v>
      </c>
      <c r="P39" s="122"/>
      <c r="Q39" s="229"/>
    </row>
    <row r="40" spans="1:17" ht="24">
      <c r="A40" s="3049" t="s">
        <v>13</v>
      </c>
      <c r="B40" s="3072" t="s">
        <v>11</v>
      </c>
      <c r="C40" s="3243" t="s">
        <v>37</v>
      </c>
      <c r="D40" s="3312" t="s">
        <v>673</v>
      </c>
      <c r="E40" s="3078" t="s">
        <v>40</v>
      </c>
      <c r="F40" s="3080" t="s">
        <v>671</v>
      </c>
      <c r="G40" s="1055" t="s">
        <v>36</v>
      </c>
      <c r="H40" s="1033">
        <v>4</v>
      </c>
      <c r="I40" s="46">
        <v>4</v>
      </c>
      <c r="J40" s="94"/>
      <c r="K40" s="44">
        <v>0</v>
      </c>
      <c r="L40" s="668">
        <v>6</v>
      </c>
      <c r="M40" s="26">
        <v>10</v>
      </c>
      <c r="N40" s="1056" t="s">
        <v>674</v>
      </c>
      <c r="O40" s="1057"/>
      <c r="P40" s="1057" t="s">
        <v>41</v>
      </c>
      <c r="Q40" s="1058" t="s">
        <v>41</v>
      </c>
    </row>
    <row r="41" spans="1:17" ht="29.45" customHeight="1" thickBot="1">
      <c r="A41" s="3050"/>
      <c r="B41" s="3073"/>
      <c r="C41" s="3245"/>
      <c r="D41" s="3314"/>
      <c r="E41" s="3817"/>
      <c r="F41" s="3079"/>
      <c r="G41" s="1059" t="s">
        <v>12</v>
      </c>
      <c r="H41" s="40">
        <f>SUM(H40:H40)</f>
        <v>4</v>
      </c>
      <c r="I41" s="40">
        <f>SUM(I40:I40)</f>
        <v>4</v>
      </c>
      <c r="J41" s="672"/>
      <c r="K41" s="11">
        <f>SUM(K40:K40)</f>
        <v>0</v>
      </c>
      <c r="L41" s="42">
        <f>L40</f>
        <v>6</v>
      </c>
      <c r="M41" s="42">
        <f>M40</f>
        <v>10</v>
      </c>
      <c r="N41" s="1060" t="s">
        <v>675</v>
      </c>
      <c r="O41" s="234"/>
      <c r="P41" s="234" t="s">
        <v>41</v>
      </c>
      <c r="Q41" s="1061" t="s">
        <v>41</v>
      </c>
    </row>
    <row r="42" spans="1:17" ht="24">
      <c r="A42" s="3049" t="s">
        <v>13</v>
      </c>
      <c r="B42" s="3072" t="s">
        <v>11</v>
      </c>
      <c r="C42" s="3243" t="s">
        <v>54</v>
      </c>
      <c r="D42" s="3312" t="s">
        <v>676</v>
      </c>
      <c r="E42" s="3078" t="s">
        <v>40</v>
      </c>
      <c r="F42" s="3080" t="s">
        <v>671</v>
      </c>
      <c r="G42" s="1062" t="s">
        <v>36</v>
      </c>
      <c r="H42" s="1033">
        <v>0</v>
      </c>
      <c r="I42" s="46">
        <v>0</v>
      </c>
      <c r="J42" s="94"/>
      <c r="K42" s="44">
        <v>0</v>
      </c>
      <c r="L42" s="668">
        <v>0</v>
      </c>
      <c r="M42" s="26">
        <v>0</v>
      </c>
      <c r="N42" s="1056" t="s">
        <v>677</v>
      </c>
      <c r="O42" s="1057"/>
      <c r="P42" s="230">
        <v>72</v>
      </c>
      <c r="Q42" s="1017">
        <v>5</v>
      </c>
    </row>
    <row r="43" spans="1:17" ht="24" customHeight="1" thickBot="1">
      <c r="A43" s="3050"/>
      <c r="B43" s="3073"/>
      <c r="C43" s="3245"/>
      <c r="D43" s="3314"/>
      <c r="E43" s="3817"/>
      <c r="F43" s="3079"/>
      <c r="G43" s="1059" t="s">
        <v>12</v>
      </c>
      <c r="H43" s="40">
        <f>SUM(H42:H42)</f>
        <v>0</v>
      </c>
      <c r="I43" s="40">
        <f>SUM(I42:I42)</f>
        <v>0</v>
      </c>
      <c r="J43" s="672"/>
      <c r="K43" s="11">
        <f>SUM(K42:K42)</f>
        <v>0</v>
      </c>
      <c r="L43" s="42">
        <f>L42</f>
        <v>0</v>
      </c>
      <c r="M43" s="42">
        <f>M42</f>
        <v>0</v>
      </c>
      <c r="N43" s="1060"/>
      <c r="O43" s="234"/>
      <c r="P43" s="234"/>
      <c r="Q43" s="1061"/>
    </row>
    <row r="44" spans="1:17" ht="25.9" customHeight="1" thickBot="1">
      <c r="A44" s="587" t="s">
        <v>13</v>
      </c>
      <c r="B44" s="33" t="s">
        <v>13</v>
      </c>
      <c r="C44" s="3626" t="s">
        <v>678</v>
      </c>
      <c r="D44" s="3627"/>
      <c r="E44" s="3667"/>
      <c r="F44" s="3667"/>
      <c r="G44" s="3627"/>
      <c r="H44" s="3627"/>
      <c r="I44" s="3627"/>
      <c r="J44" s="3627"/>
      <c r="K44" s="3627"/>
      <c r="L44" s="3627"/>
      <c r="M44" s="3627"/>
      <c r="N44" s="3627"/>
      <c r="O44" s="3627"/>
      <c r="P44" s="3627"/>
      <c r="Q44" s="3628"/>
    </row>
    <row r="45" spans="1:17" ht="30" customHeight="1">
      <c r="A45" s="3704" t="s">
        <v>13</v>
      </c>
      <c r="B45" s="3793" t="s">
        <v>13</v>
      </c>
      <c r="C45" s="3801" t="s">
        <v>11</v>
      </c>
      <c r="D45" s="3804" t="s">
        <v>679</v>
      </c>
      <c r="E45" s="3807" t="s">
        <v>40</v>
      </c>
      <c r="F45" s="3808" t="s">
        <v>680</v>
      </c>
      <c r="G45" s="1063" t="s">
        <v>36</v>
      </c>
      <c r="H45" s="1064">
        <v>610</v>
      </c>
      <c r="I45" s="1065">
        <v>610</v>
      </c>
      <c r="J45" s="1065">
        <v>0</v>
      </c>
      <c r="K45" s="1066">
        <v>0</v>
      </c>
      <c r="L45" s="1067">
        <v>610</v>
      </c>
      <c r="M45" s="1068">
        <v>610</v>
      </c>
      <c r="N45" s="3811" t="s">
        <v>681</v>
      </c>
      <c r="O45" s="3813">
        <v>50</v>
      </c>
      <c r="P45" s="3813">
        <v>50</v>
      </c>
      <c r="Q45" s="3815">
        <v>50</v>
      </c>
    </row>
    <row r="46" spans="1:17">
      <c r="A46" s="3705"/>
      <c r="B46" s="3794"/>
      <c r="C46" s="3802"/>
      <c r="D46" s="3805"/>
      <c r="E46" s="3336"/>
      <c r="F46" s="3809"/>
      <c r="G46" s="1070" t="s">
        <v>36</v>
      </c>
      <c r="H46" s="1071">
        <v>3.5</v>
      </c>
      <c r="I46" s="1071">
        <v>3.5</v>
      </c>
      <c r="J46" s="1072">
        <v>0</v>
      </c>
      <c r="K46" s="1073">
        <v>0</v>
      </c>
      <c r="L46" s="1071">
        <v>3.5</v>
      </c>
      <c r="M46" s="1071">
        <v>3.5</v>
      </c>
      <c r="N46" s="3812"/>
      <c r="O46" s="3814"/>
      <c r="P46" s="3814"/>
      <c r="Q46" s="3816"/>
    </row>
    <row r="47" spans="1:17" ht="24">
      <c r="A47" s="3705"/>
      <c r="B47" s="3794"/>
      <c r="C47" s="3802"/>
      <c r="D47" s="3805"/>
      <c r="E47" s="3336"/>
      <c r="F47" s="3809"/>
      <c r="G47" s="1070"/>
      <c r="H47" s="1074"/>
      <c r="I47" s="1075"/>
      <c r="J47" s="1076"/>
      <c r="K47" s="1073"/>
      <c r="L47" s="1077"/>
      <c r="M47" s="1074"/>
      <c r="N47" s="1078" t="s">
        <v>682</v>
      </c>
      <c r="O47" s="1079" t="s">
        <v>41</v>
      </c>
      <c r="P47" s="1079" t="s">
        <v>41</v>
      </c>
      <c r="Q47" s="1080" t="s">
        <v>41</v>
      </c>
    </row>
    <row r="48" spans="1:17" ht="24.75" thickBot="1">
      <c r="A48" s="3706"/>
      <c r="B48" s="3799"/>
      <c r="C48" s="3803"/>
      <c r="D48" s="3806"/>
      <c r="E48" s="3335"/>
      <c r="F48" s="3810"/>
      <c r="G48" s="1081" t="s">
        <v>12</v>
      </c>
      <c r="H48" s="1082">
        <f>H45+H46</f>
        <v>613.5</v>
      </c>
      <c r="I48" s="1083">
        <f>I45+I46</f>
        <v>613.5</v>
      </c>
      <c r="J48" s="1084">
        <v>0</v>
      </c>
      <c r="K48" s="1085">
        <v>0</v>
      </c>
      <c r="L48" s="1086">
        <f>L45+L46</f>
        <v>613.5</v>
      </c>
      <c r="M48" s="1082">
        <f>M45+M46</f>
        <v>613.5</v>
      </c>
      <c r="N48" s="1087" t="s">
        <v>683</v>
      </c>
      <c r="O48" s="1088" t="s">
        <v>41</v>
      </c>
      <c r="P48" s="1088" t="s">
        <v>41</v>
      </c>
      <c r="Q48" s="1089" t="s">
        <v>41</v>
      </c>
    </row>
    <row r="49" spans="1:17" ht="13.5" thickBot="1">
      <c r="A49" s="587" t="s">
        <v>13</v>
      </c>
      <c r="B49" s="35"/>
      <c r="C49" s="3796" t="s">
        <v>14</v>
      </c>
      <c r="D49" s="3797"/>
      <c r="E49" s="3797"/>
      <c r="F49" s="3797"/>
      <c r="G49" s="3798"/>
      <c r="H49" s="1044">
        <f>H39+H41+H48</f>
        <v>631.5</v>
      </c>
      <c r="I49" s="1044">
        <f t="shared" ref="I49:M49" si="1">I39+I41+I48</f>
        <v>631.5</v>
      </c>
      <c r="J49" s="1044">
        <f t="shared" si="1"/>
        <v>0</v>
      </c>
      <c r="K49" s="1044">
        <f t="shared" si="1"/>
        <v>0</v>
      </c>
      <c r="L49" s="1044">
        <f t="shared" si="1"/>
        <v>619.5</v>
      </c>
      <c r="M49" s="1044">
        <f t="shared" si="1"/>
        <v>623.5</v>
      </c>
      <c r="N49" s="1045"/>
      <c r="O49" s="974"/>
      <c r="P49" s="974"/>
      <c r="Q49" s="975"/>
    </row>
    <row r="50" spans="1:17" ht="31.15" customHeight="1" thickBot="1">
      <c r="A50" s="586" t="s">
        <v>35</v>
      </c>
      <c r="B50" s="3515" t="s">
        <v>684</v>
      </c>
      <c r="C50" s="3515"/>
      <c r="D50" s="3515"/>
      <c r="E50" s="3515"/>
      <c r="F50" s="3515"/>
      <c r="G50" s="3515"/>
      <c r="H50" s="3515"/>
      <c r="I50" s="3515"/>
      <c r="J50" s="3515"/>
      <c r="K50" s="3515"/>
      <c r="L50" s="3515"/>
      <c r="M50" s="3515"/>
      <c r="N50" s="3515"/>
      <c r="O50" s="3515"/>
      <c r="P50" s="3515"/>
      <c r="Q50" s="3516"/>
    </row>
    <row r="51" spans="1:17" ht="13.5" thickBot="1">
      <c r="A51" s="586" t="s">
        <v>35</v>
      </c>
      <c r="B51" s="33" t="s">
        <v>11</v>
      </c>
      <c r="C51" s="3626" t="s">
        <v>685</v>
      </c>
      <c r="D51" s="3627"/>
      <c r="E51" s="3627"/>
      <c r="F51" s="3627"/>
      <c r="G51" s="3627"/>
      <c r="H51" s="3627"/>
      <c r="I51" s="3627"/>
      <c r="J51" s="3627"/>
      <c r="K51" s="3627"/>
      <c r="L51" s="3627"/>
      <c r="M51" s="3627"/>
      <c r="N51" s="3627"/>
      <c r="O51" s="3627"/>
      <c r="P51" s="3627"/>
      <c r="Q51" s="3628"/>
    </row>
    <row r="52" spans="1:17" ht="24">
      <c r="A52" s="3704" t="s">
        <v>35</v>
      </c>
      <c r="B52" s="3793" t="s">
        <v>11</v>
      </c>
      <c r="C52" s="3248" t="s">
        <v>11</v>
      </c>
      <c r="D52" s="3290" t="s">
        <v>686</v>
      </c>
      <c r="E52" s="3795" t="s">
        <v>40</v>
      </c>
      <c r="F52" s="3146" t="s">
        <v>388</v>
      </c>
      <c r="G52" s="92" t="s">
        <v>36</v>
      </c>
      <c r="H52" s="93">
        <v>8</v>
      </c>
      <c r="I52" s="93">
        <v>8</v>
      </c>
      <c r="J52" s="45">
        <v>0</v>
      </c>
      <c r="K52" s="44">
        <v>0</v>
      </c>
      <c r="L52" s="26">
        <v>14</v>
      </c>
      <c r="M52" s="1090">
        <v>20</v>
      </c>
      <c r="N52" s="1091" t="s">
        <v>687</v>
      </c>
      <c r="O52" s="1092">
        <v>20</v>
      </c>
      <c r="P52" s="1092">
        <v>50</v>
      </c>
      <c r="Q52" s="1093">
        <v>80</v>
      </c>
    </row>
    <row r="53" spans="1:17" ht="24">
      <c r="A53" s="3705"/>
      <c r="B53" s="3794"/>
      <c r="C53" s="3251"/>
      <c r="D53" s="3256"/>
      <c r="E53" s="3088"/>
      <c r="F53" s="3088"/>
      <c r="G53" s="69"/>
      <c r="H53" s="100"/>
      <c r="I53" s="1094"/>
      <c r="J53" s="102"/>
      <c r="K53" s="1095"/>
      <c r="L53" s="680"/>
      <c r="M53" s="681"/>
      <c r="N53" s="1096" t="s">
        <v>688</v>
      </c>
      <c r="O53" s="1097">
        <v>5</v>
      </c>
      <c r="P53" s="1097">
        <v>10</v>
      </c>
      <c r="Q53" s="796">
        <v>15</v>
      </c>
    </row>
    <row r="54" spans="1:17" ht="36">
      <c r="A54" s="3705"/>
      <c r="B54" s="3794"/>
      <c r="C54" s="3251"/>
      <c r="D54" s="3256"/>
      <c r="E54" s="3088"/>
      <c r="F54" s="3088"/>
      <c r="G54" s="27"/>
      <c r="H54" s="1009"/>
      <c r="I54" s="96"/>
      <c r="J54" s="96"/>
      <c r="K54" s="1098"/>
      <c r="L54" s="1099"/>
      <c r="M54" s="1052"/>
      <c r="N54" s="1100" t="s">
        <v>689</v>
      </c>
      <c r="O54" s="1101">
        <v>620</v>
      </c>
      <c r="P54" s="1101">
        <v>640</v>
      </c>
      <c r="Q54" s="1102">
        <v>660</v>
      </c>
    </row>
    <row r="55" spans="1:17" ht="24.75" thickBot="1">
      <c r="A55" s="3706"/>
      <c r="B55" s="3799"/>
      <c r="C55" s="3254"/>
      <c r="D55" s="3800"/>
      <c r="E55" s="3727"/>
      <c r="F55" s="3727"/>
      <c r="G55" s="39" t="s">
        <v>12</v>
      </c>
      <c r="H55" s="1012">
        <f t="shared" ref="H55:M55" si="2">H52</f>
        <v>8</v>
      </c>
      <c r="I55" s="1012">
        <f t="shared" si="2"/>
        <v>8</v>
      </c>
      <c r="J55" s="1012">
        <f t="shared" si="2"/>
        <v>0</v>
      </c>
      <c r="K55" s="1054">
        <f t="shared" si="2"/>
        <v>0</v>
      </c>
      <c r="L55" s="42">
        <f t="shared" si="2"/>
        <v>14</v>
      </c>
      <c r="M55" s="1014">
        <f t="shared" si="2"/>
        <v>20</v>
      </c>
      <c r="N55" s="1103" t="s">
        <v>690</v>
      </c>
      <c r="O55" s="1104">
        <v>20</v>
      </c>
      <c r="P55" s="1104">
        <v>40</v>
      </c>
      <c r="Q55" s="1105">
        <v>60</v>
      </c>
    </row>
    <row r="56" spans="1:17">
      <c r="A56" s="3704" t="s">
        <v>35</v>
      </c>
      <c r="B56" s="3793" t="s">
        <v>11</v>
      </c>
      <c r="C56" s="3248" t="s">
        <v>13</v>
      </c>
      <c r="D56" s="3290" t="s">
        <v>691</v>
      </c>
      <c r="E56" s="3795" t="s">
        <v>40</v>
      </c>
      <c r="F56" s="3146" t="s">
        <v>388</v>
      </c>
      <c r="G56" s="92" t="s">
        <v>36</v>
      </c>
      <c r="H56" s="93">
        <v>12</v>
      </c>
      <c r="I56" s="46">
        <v>12</v>
      </c>
      <c r="J56" s="45">
        <v>0</v>
      </c>
      <c r="K56" s="44">
        <v>0</v>
      </c>
      <c r="L56" s="668">
        <v>16</v>
      </c>
      <c r="M56" s="1090">
        <v>22</v>
      </c>
      <c r="N56" s="3784" t="s">
        <v>692</v>
      </c>
      <c r="O56" s="1106">
        <v>2</v>
      </c>
      <c r="P56" s="1092">
        <v>2</v>
      </c>
      <c r="Q56" s="1093">
        <v>2</v>
      </c>
    </row>
    <row r="57" spans="1:17" ht="13.5" thickBot="1">
      <c r="A57" s="3705"/>
      <c r="B57" s="3794"/>
      <c r="C57" s="3251"/>
      <c r="D57" s="3256"/>
      <c r="E57" s="3088"/>
      <c r="F57" s="3088"/>
      <c r="G57" s="1107" t="s">
        <v>12</v>
      </c>
      <c r="H57" s="1108">
        <f t="shared" ref="H57:M57" si="3">H56</f>
        <v>12</v>
      </c>
      <c r="I57" s="1108">
        <f t="shared" si="3"/>
        <v>12</v>
      </c>
      <c r="J57" s="1108">
        <f t="shared" si="3"/>
        <v>0</v>
      </c>
      <c r="K57" s="1109">
        <f t="shared" si="3"/>
        <v>0</v>
      </c>
      <c r="L57" s="42">
        <f t="shared" si="3"/>
        <v>16</v>
      </c>
      <c r="M57" s="1110">
        <f t="shared" si="3"/>
        <v>22</v>
      </c>
      <c r="N57" s="3756"/>
      <c r="O57" s="1111"/>
      <c r="P57" s="1104"/>
      <c r="Q57" s="1105"/>
    </row>
    <row r="58" spans="1:17" ht="13.5" thickBot="1">
      <c r="A58" s="37" t="s">
        <v>35</v>
      </c>
      <c r="B58" s="717" t="s">
        <v>11</v>
      </c>
      <c r="C58" s="3785" t="s">
        <v>14</v>
      </c>
      <c r="D58" s="3786"/>
      <c r="E58" s="3786"/>
      <c r="F58" s="3786"/>
      <c r="G58" s="3787"/>
      <c r="H58" s="1113">
        <f t="shared" ref="H58:M58" si="4">H55+H57</f>
        <v>20</v>
      </c>
      <c r="I58" s="1113">
        <f t="shared" si="4"/>
        <v>20</v>
      </c>
      <c r="J58" s="1113">
        <f t="shared" si="4"/>
        <v>0</v>
      </c>
      <c r="K58" s="1113">
        <f t="shared" si="4"/>
        <v>0</v>
      </c>
      <c r="L58" s="1113">
        <f t="shared" si="4"/>
        <v>30</v>
      </c>
      <c r="M58" s="1113">
        <f t="shared" si="4"/>
        <v>42</v>
      </c>
      <c r="N58" s="152"/>
      <c r="O58" s="36"/>
      <c r="P58" s="36"/>
      <c r="Q58" s="153"/>
    </row>
    <row r="59" spans="1:17" ht="13.5" thickBot="1">
      <c r="A59" s="10" t="s">
        <v>11</v>
      </c>
      <c r="B59" s="3788" t="s">
        <v>15</v>
      </c>
      <c r="C59" s="3789"/>
      <c r="D59" s="3789"/>
      <c r="E59" s="3789"/>
      <c r="F59" s="3789"/>
      <c r="G59" s="3789"/>
      <c r="H59" s="1114">
        <f t="shared" ref="H59:M59" si="5">H32+H49+H58</f>
        <v>2679.5</v>
      </c>
      <c r="I59" s="1114">
        <f t="shared" si="5"/>
        <v>2679.5</v>
      </c>
      <c r="J59" s="1114">
        <f t="shared" si="5"/>
        <v>0</v>
      </c>
      <c r="K59" s="1114">
        <f t="shared" si="5"/>
        <v>0</v>
      </c>
      <c r="L59" s="1114">
        <f t="shared" si="5"/>
        <v>1273.5</v>
      </c>
      <c r="M59" s="1114">
        <f t="shared" si="5"/>
        <v>1343.5</v>
      </c>
      <c r="N59" s="3790"/>
      <c r="O59" s="3791"/>
      <c r="P59" s="3791"/>
      <c r="Q59" s="3792"/>
    </row>
    <row r="60" spans="1:17">
      <c r="A60" s="75"/>
      <c r="B60" s="468"/>
      <c r="C60" s="468"/>
      <c r="D60" s="468"/>
      <c r="E60" s="468"/>
      <c r="F60" s="1115"/>
      <c r="G60" s="1115"/>
      <c r="H60" s="1115"/>
      <c r="I60" s="1115"/>
      <c r="J60" s="1115"/>
      <c r="K60" s="1115"/>
      <c r="L60" s="1115"/>
      <c r="M60" s="1115"/>
      <c r="N60" s="28"/>
      <c r="O60" s="28"/>
      <c r="P60" s="28"/>
      <c r="Q60" s="28"/>
    </row>
    <row r="61" spans="1:17">
      <c r="A61" s="75"/>
      <c r="B61" s="468"/>
      <c r="C61" s="468"/>
      <c r="D61" s="468"/>
      <c r="E61" s="468"/>
      <c r="F61" s="1115"/>
      <c r="G61" s="1115"/>
      <c r="H61" s="1115"/>
      <c r="I61" s="1115"/>
      <c r="J61" s="1115"/>
      <c r="K61" s="1115"/>
      <c r="L61" s="1115"/>
      <c r="M61" s="1115"/>
      <c r="N61" s="28"/>
      <c r="O61" s="28"/>
      <c r="P61" s="28"/>
      <c r="Q61" s="28"/>
    </row>
    <row r="62" spans="1:17">
      <c r="A62" s="75"/>
      <c r="B62" s="468"/>
      <c r="C62" s="468"/>
      <c r="D62" s="468"/>
      <c r="E62" s="468"/>
      <c r="F62" s="1115"/>
      <c r="G62" s="1115"/>
      <c r="H62" s="1115"/>
      <c r="I62" s="1115"/>
      <c r="J62" s="1115"/>
      <c r="K62" s="1115"/>
      <c r="L62" s="1115"/>
      <c r="M62" s="1115"/>
      <c r="N62" s="28"/>
      <c r="O62" s="28"/>
      <c r="P62" s="28"/>
      <c r="Q62" s="28"/>
    </row>
    <row r="63" spans="1:17" ht="16.5" thickBot="1">
      <c r="A63" s="75"/>
      <c r="B63" s="468"/>
      <c r="C63" s="468"/>
      <c r="D63" s="468"/>
      <c r="E63" s="468"/>
      <c r="F63" s="3020" t="s">
        <v>16</v>
      </c>
      <c r="G63" s="3020"/>
      <c r="H63" s="3020"/>
      <c r="I63" s="3020"/>
      <c r="J63" s="3020"/>
      <c r="K63" s="3020"/>
      <c r="L63" s="3020"/>
      <c r="M63" s="3020"/>
      <c r="N63" s="28"/>
      <c r="O63" s="28"/>
      <c r="P63" s="28"/>
      <c r="Q63" s="28"/>
    </row>
    <row r="64" spans="1:17" ht="40.9" customHeight="1" thickBot="1">
      <c r="A64" s="30"/>
      <c r="B64" s="41"/>
      <c r="C64" s="3021" t="s">
        <v>17</v>
      </c>
      <c r="D64" s="3022"/>
      <c r="E64" s="3022"/>
      <c r="F64" s="3022"/>
      <c r="G64" s="3023"/>
      <c r="H64" s="3024" t="s">
        <v>215</v>
      </c>
      <c r="I64" s="3025"/>
      <c r="J64" s="3025"/>
      <c r="K64" s="3026"/>
      <c r="L64" s="41"/>
      <c r="M64" s="41"/>
      <c r="N64" s="30"/>
      <c r="O64" s="41"/>
      <c r="P64" s="30"/>
      <c r="Q64" s="30"/>
    </row>
    <row r="65" spans="1:17" ht="13.5" thickBot="1">
      <c r="A65" s="30"/>
      <c r="B65" s="41"/>
      <c r="C65" s="3027" t="s">
        <v>18</v>
      </c>
      <c r="D65" s="3028"/>
      <c r="E65" s="3028"/>
      <c r="F65" s="3028"/>
      <c r="G65" s="3029"/>
      <c r="H65" s="3778">
        <f>H66+H67+H68+H69+H70</f>
        <v>2679.5</v>
      </c>
      <c r="I65" s="3779"/>
      <c r="J65" s="3779"/>
      <c r="K65" s="3780"/>
      <c r="L65" s="41"/>
      <c r="M65" s="41"/>
      <c r="N65" s="30"/>
      <c r="O65" s="41"/>
      <c r="P65" s="30"/>
      <c r="Q65" s="30"/>
    </row>
    <row r="66" spans="1:17">
      <c r="A66" s="30"/>
      <c r="B66" s="41"/>
      <c r="C66" s="2982" t="s">
        <v>57</v>
      </c>
      <c r="D66" s="2983"/>
      <c r="E66" s="2983"/>
      <c r="F66" s="2983"/>
      <c r="G66" s="2984"/>
      <c r="H66" s="3781">
        <v>2679.5</v>
      </c>
      <c r="I66" s="3782"/>
      <c r="J66" s="3782"/>
      <c r="K66" s="3783"/>
      <c r="L66" s="41"/>
      <c r="M66" s="41"/>
      <c r="N66" s="30"/>
      <c r="O66" s="41"/>
      <c r="P66" s="30"/>
      <c r="Q66" s="30"/>
    </row>
    <row r="67" spans="1:17">
      <c r="A67" s="30"/>
      <c r="B67" s="30"/>
      <c r="C67" s="3213" t="s">
        <v>58</v>
      </c>
      <c r="D67" s="3214"/>
      <c r="E67" s="3214"/>
      <c r="F67" s="3214"/>
      <c r="G67" s="3215"/>
      <c r="H67" s="3777"/>
      <c r="I67" s="3763"/>
      <c r="J67" s="3763"/>
      <c r="K67" s="3764"/>
      <c r="L67" s="30"/>
      <c r="M67" s="30"/>
      <c r="N67" s="30"/>
      <c r="O67" s="41"/>
      <c r="P67" s="30"/>
      <c r="Q67" s="30"/>
    </row>
    <row r="68" spans="1:17">
      <c r="A68" s="30"/>
      <c r="B68" s="30"/>
      <c r="C68" s="3159" t="s">
        <v>190</v>
      </c>
      <c r="D68" s="3161"/>
      <c r="E68" s="3161"/>
      <c r="F68" s="3161"/>
      <c r="G68" s="3568"/>
      <c r="H68" s="3777"/>
      <c r="I68" s="3763"/>
      <c r="J68" s="3763"/>
      <c r="K68" s="3764"/>
      <c r="L68" s="30"/>
      <c r="M68" s="30"/>
      <c r="N68" s="30"/>
      <c r="O68" s="41"/>
      <c r="P68" s="30"/>
      <c r="Q68" s="30"/>
    </row>
    <row r="69" spans="1:17">
      <c r="A69" s="30"/>
      <c r="B69" s="30"/>
      <c r="C69" s="3159" t="s">
        <v>65</v>
      </c>
      <c r="D69" s="3161"/>
      <c r="E69" s="3161"/>
      <c r="F69" s="3161"/>
      <c r="G69" s="3568"/>
      <c r="H69" s="3777">
        <v>0</v>
      </c>
      <c r="I69" s="3763"/>
      <c r="J69" s="3763"/>
      <c r="K69" s="3764"/>
      <c r="L69" s="30"/>
      <c r="M69" s="30"/>
      <c r="N69" s="30"/>
      <c r="O69" s="41"/>
      <c r="P69" s="30"/>
      <c r="Q69" s="30"/>
    </row>
    <row r="70" spans="1:17" ht="13.5" thickBot="1">
      <c r="A70" s="30"/>
      <c r="B70" s="30"/>
      <c r="C70" s="3213" t="s">
        <v>693</v>
      </c>
      <c r="D70" s="3566"/>
      <c r="E70" s="3566"/>
      <c r="F70" s="3566"/>
      <c r="G70" s="3567"/>
      <c r="H70" s="3777">
        <v>0</v>
      </c>
      <c r="I70" s="3763"/>
      <c r="J70" s="3763"/>
      <c r="K70" s="3764"/>
      <c r="L70" s="30"/>
      <c r="M70" s="30"/>
      <c r="N70" s="30"/>
      <c r="O70" s="41"/>
      <c r="P70" s="30"/>
      <c r="Q70" s="30"/>
    </row>
    <row r="71" spans="1:17" ht="13.5" thickBot="1">
      <c r="A71" s="30"/>
      <c r="B71" s="30"/>
      <c r="C71" s="3551" t="s">
        <v>19</v>
      </c>
      <c r="D71" s="3552"/>
      <c r="E71" s="3552"/>
      <c r="F71" s="3552"/>
      <c r="G71" s="3553"/>
      <c r="H71" s="3768">
        <f>SUM(H72:K76)</f>
        <v>0</v>
      </c>
      <c r="I71" s="3769"/>
      <c r="J71" s="3769"/>
      <c r="K71" s="3770"/>
      <c r="L71" s="30"/>
      <c r="M71" s="30"/>
      <c r="N71" s="30"/>
      <c r="O71" s="41"/>
      <c r="P71" s="30"/>
      <c r="Q71" s="30"/>
    </row>
    <row r="72" spans="1:17">
      <c r="A72" s="30"/>
      <c r="B72" s="30"/>
      <c r="C72" s="3222" t="s">
        <v>59</v>
      </c>
      <c r="D72" s="3223"/>
      <c r="E72" s="3223"/>
      <c r="F72" s="3223"/>
      <c r="G72" s="3224"/>
      <c r="H72" s="3771">
        <v>0</v>
      </c>
      <c r="I72" s="3772"/>
      <c r="J72" s="3772"/>
      <c r="K72" s="3773"/>
      <c r="L72" s="30"/>
      <c r="M72" s="30"/>
      <c r="N72" s="30"/>
      <c r="O72" s="41"/>
      <c r="P72" s="30"/>
      <c r="Q72" s="30"/>
    </row>
    <row r="73" spans="1:17">
      <c r="A73" s="30"/>
      <c r="B73" s="30"/>
      <c r="C73" s="3774" t="s">
        <v>694</v>
      </c>
      <c r="D73" s="3775"/>
      <c r="E73" s="3775"/>
      <c r="F73" s="3775"/>
      <c r="G73" s="3776"/>
      <c r="H73" s="3763"/>
      <c r="I73" s="3763"/>
      <c r="J73" s="3763"/>
      <c r="K73" s="3764"/>
      <c r="L73" s="30"/>
      <c r="M73" s="30"/>
      <c r="N73" s="30"/>
      <c r="O73" s="41"/>
      <c r="P73" s="30"/>
      <c r="Q73" s="30"/>
    </row>
    <row r="74" spans="1:17">
      <c r="A74" s="30"/>
      <c r="B74" s="30"/>
      <c r="C74" s="3565" t="s">
        <v>60</v>
      </c>
      <c r="D74" s="2989"/>
      <c r="E74" s="2989"/>
      <c r="F74" s="2989"/>
      <c r="G74" s="2990"/>
      <c r="H74" s="3763">
        <v>0</v>
      </c>
      <c r="I74" s="3763"/>
      <c r="J74" s="3763"/>
      <c r="K74" s="3764"/>
      <c r="L74" s="30"/>
      <c r="M74" s="30"/>
      <c r="N74" s="30"/>
      <c r="O74" s="41"/>
      <c r="P74" s="30"/>
      <c r="Q74" s="30"/>
    </row>
    <row r="75" spans="1:17">
      <c r="A75" s="30"/>
      <c r="B75" s="30"/>
      <c r="C75" s="3765" t="s">
        <v>216</v>
      </c>
      <c r="D75" s="3766"/>
      <c r="E75" s="3766"/>
      <c r="F75" s="3766"/>
      <c r="G75" s="3767"/>
      <c r="H75" s="3763"/>
      <c r="I75" s="3763"/>
      <c r="J75" s="3763"/>
      <c r="K75" s="3764"/>
      <c r="L75" s="30"/>
      <c r="M75" s="30"/>
      <c r="N75" s="30"/>
      <c r="O75" s="41"/>
      <c r="P75" s="30"/>
      <c r="Q75" s="30"/>
    </row>
    <row r="76" spans="1:17" ht="13.5" thickBot="1">
      <c r="A76" s="30"/>
      <c r="B76" s="30"/>
      <c r="C76" s="3159" t="s">
        <v>61</v>
      </c>
      <c r="D76" s="3161"/>
      <c r="E76" s="3161"/>
      <c r="F76" s="3161"/>
      <c r="G76" s="3162"/>
      <c r="H76" s="3763"/>
      <c r="I76" s="3763"/>
      <c r="J76" s="3763"/>
      <c r="K76" s="3764"/>
      <c r="L76" s="30"/>
      <c r="M76" s="30"/>
      <c r="N76" s="30"/>
      <c r="O76" s="41"/>
      <c r="P76" s="30"/>
      <c r="Q76" s="30"/>
    </row>
    <row r="77" spans="1:17" ht="13.5" thickBot="1">
      <c r="A77" s="30"/>
      <c r="B77" s="30"/>
      <c r="C77" s="3557" t="s">
        <v>20</v>
      </c>
      <c r="D77" s="2994"/>
      <c r="E77" s="2994"/>
      <c r="F77" s="2994"/>
      <c r="G77" s="2995"/>
      <c r="H77" s="3761">
        <f>H71+H65</f>
        <v>2679.5</v>
      </c>
      <c r="I77" s="3761"/>
      <c r="J77" s="3761"/>
      <c r="K77" s="3762"/>
      <c r="L77" s="30"/>
      <c r="M77" s="30"/>
      <c r="N77" s="30"/>
      <c r="O77" s="41"/>
      <c r="P77" s="30"/>
      <c r="Q77" s="30"/>
    </row>
  </sheetData>
  <mergeCells count="16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C32:G32"/>
    <mergeCell ref="B33:Q33"/>
    <mergeCell ref="C34:Q34"/>
    <mergeCell ref="A36:A39"/>
    <mergeCell ref="B36:B39"/>
    <mergeCell ref="C36:C39"/>
    <mergeCell ref="D36:D39"/>
    <mergeCell ref="E36:E39"/>
    <mergeCell ref="F36:F39"/>
    <mergeCell ref="N36:N38"/>
    <mergeCell ref="A42:A43"/>
    <mergeCell ref="B42:B43"/>
    <mergeCell ref="C42:C43"/>
    <mergeCell ref="D42:D43"/>
    <mergeCell ref="E42:E43"/>
    <mergeCell ref="F42:F43"/>
    <mergeCell ref="A40:A41"/>
    <mergeCell ref="B40:B41"/>
    <mergeCell ref="C40:C41"/>
    <mergeCell ref="D40:D41"/>
    <mergeCell ref="E40:E41"/>
    <mergeCell ref="F40:F41"/>
    <mergeCell ref="C44:Q44"/>
    <mergeCell ref="A45:A48"/>
    <mergeCell ref="B45:B48"/>
    <mergeCell ref="C45:C48"/>
    <mergeCell ref="D45:D48"/>
    <mergeCell ref="E45:E48"/>
    <mergeCell ref="F45:F48"/>
    <mergeCell ref="N45:N46"/>
    <mergeCell ref="O45:O46"/>
    <mergeCell ref="P45:P46"/>
    <mergeCell ref="Q45:Q46"/>
    <mergeCell ref="C49:G49"/>
    <mergeCell ref="B50:Q50"/>
    <mergeCell ref="C51:Q51"/>
    <mergeCell ref="A52:A55"/>
    <mergeCell ref="B52:B55"/>
    <mergeCell ref="C52:C55"/>
    <mergeCell ref="D52:D55"/>
    <mergeCell ref="E52:E55"/>
    <mergeCell ref="F52:F55"/>
    <mergeCell ref="N56:N57"/>
    <mergeCell ref="C58:G58"/>
    <mergeCell ref="B59:G59"/>
    <mergeCell ref="N59:Q59"/>
    <mergeCell ref="F63:M63"/>
    <mergeCell ref="C64:G64"/>
    <mergeCell ref="H64:K64"/>
    <mergeCell ref="A56:A57"/>
    <mergeCell ref="B56:B57"/>
    <mergeCell ref="C56:C57"/>
    <mergeCell ref="D56:D57"/>
    <mergeCell ref="E56:E57"/>
    <mergeCell ref="F56:F57"/>
    <mergeCell ref="C68:G68"/>
    <mergeCell ref="H68:K68"/>
    <mergeCell ref="C69:G69"/>
    <mergeCell ref="H69:K69"/>
    <mergeCell ref="C70:G70"/>
    <mergeCell ref="H70:K70"/>
    <mergeCell ref="C65:G65"/>
    <mergeCell ref="H65:K65"/>
    <mergeCell ref="C66:G66"/>
    <mergeCell ref="H66:K66"/>
    <mergeCell ref="C67:G67"/>
    <mergeCell ref="H67:K67"/>
    <mergeCell ref="C77:G77"/>
    <mergeCell ref="H77:K77"/>
    <mergeCell ref="C74:G74"/>
    <mergeCell ref="H74:K74"/>
    <mergeCell ref="C75:G75"/>
    <mergeCell ref="H75:K75"/>
    <mergeCell ref="C76:G76"/>
    <mergeCell ref="H76:K76"/>
    <mergeCell ref="C71:G71"/>
    <mergeCell ref="H71:K71"/>
    <mergeCell ref="C72:G72"/>
    <mergeCell ref="H72:K72"/>
    <mergeCell ref="C73:G73"/>
    <mergeCell ref="H73:K73"/>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activeCell="D21" sqref="D21:D26"/>
    </sheetView>
  </sheetViews>
  <sheetFormatPr defaultRowHeight="12.75"/>
  <cols>
    <col min="1" max="1" width="2.7109375" customWidth="1"/>
    <col min="2" max="3" width="2.5703125" customWidth="1"/>
    <col min="4" max="4" width="36.28515625" customWidth="1"/>
    <col min="5" max="5" width="7.7109375" customWidth="1"/>
    <col min="6" max="6" width="4.42578125" customWidth="1"/>
    <col min="7" max="7" width="6" customWidth="1"/>
    <col min="8" max="9" width="5.7109375" customWidth="1"/>
    <col min="10" max="10" width="4" customWidth="1"/>
    <col min="11" max="11" width="4.5703125" customWidth="1"/>
    <col min="12" max="12" width="5.5703125" customWidth="1"/>
    <col min="13" max="13" width="5.7109375" customWidth="1"/>
    <col min="14" max="14" width="27.28515625" customWidth="1"/>
    <col min="15" max="15" width="4.7109375" customWidth="1"/>
    <col min="16" max="16" width="3.85546875" customWidth="1"/>
    <col min="17" max="17" width="4.28515625" customWidth="1"/>
    <col min="18" max="23" width="0" hidden="1" customWidth="1"/>
  </cols>
  <sheetData>
    <row r="1" spans="1:23" ht="47.45" customHeight="1">
      <c r="A1" s="734"/>
      <c r="B1" s="734"/>
      <c r="C1" s="734"/>
      <c r="D1" s="734"/>
      <c r="E1" s="734"/>
      <c r="F1" s="734"/>
      <c r="G1" s="734"/>
      <c r="H1" s="734"/>
      <c r="I1" s="734"/>
      <c r="J1" s="734"/>
      <c r="K1" s="734"/>
      <c r="L1" s="734"/>
      <c r="M1" s="734"/>
      <c r="N1" s="3110" t="s">
        <v>521</v>
      </c>
      <c r="O1" s="3110"/>
      <c r="P1" s="3110"/>
      <c r="Q1" s="3110"/>
      <c r="R1" s="734"/>
      <c r="S1" s="734"/>
      <c r="T1" s="734"/>
      <c r="U1" s="734"/>
      <c r="V1" s="734"/>
      <c r="W1" s="734"/>
    </row>
    <row r="2" spans="1:23" ht="15">
      <c r="A2" s="30"/>
      <c r="B2" s="871"/>
      <c r="C2" s="871"/>
      <c r="D2" s="1592"/>
      <c r="E2" s="872" t="s">
        <v>1031</v>
      </c>
      <c r="F2" s="872"/>
      <c r="G2" s="873"/>
      <c r="H2" s="872"/>
      <c r="I2" s="872"/>
      <c r="J2" s="872"/>
      <c r="K2" s="1592"/>
      <c r="L2" s="1593"/>
      <c r="M2" s="1592"/>
      <c r="N2" s="1592"/>
      <c r="O2" s="1592"/>
      <c r="P2" s="1592"/>
      <c r="Q2" s="1592"/>
      <c r="R2" s="1592"/>
      <c r="S2" s="1592"/>
      <c r="T2" s="1592"/>
      <c r="U2" s="1592"/>
      <c r="V2" s="1592"/>
      <c r="W2" s="1592"/>
    </row>
    <row r="3" spans="1:23" ht="15.75" thickBot="1">
      <c r="A3" s="28"/>
      <c r="B3" s="1362"/>
      <c r="C3" s="1362"/>
      <c r="D3" s="3831" t="s">
        <v>33</v>
      </c>
      <c r="E3" s="3831"/>
      <c r="F3" s="3831"/>
      <c r="G3" s="3831"/>
      <c r="H3" s="3831"/>
      <c r="I3" s="3831"/>
      <c r="J3" s="3831"/>
      <c r="K3" s="3831"/>
      <c r="L3" s="3831"/>
      <c r="M3" s="3831"/>
      <c r="N3" s="3831"/>
      <c r="O3" s="3831"/>
      <c r="P3" s="3831"/>
      <c r="Q3" s="3831"/>
      <c r="R3" s="3831"/>
      <c r="S3" s="3831"/>
      <c r="T3" s="3831"/>
      <c r="U3" s="3831"/>
      <c r="V3" s="3831"/>
      <c r="W3" s="3831"/>
    </row>
    <row r="4" spans="1:23" ht="36" customHeight="1">
      <c r="A4" s="3112" t="s">
        <v>0</v>
      </c>
      <c r="B4" s="3115" t="s">
        <v>1</v>
      </c>
      <c r="C4" s="3115" t="s">
        <v>2</v>
      </c>
      <c r="D4" s="3367" t="s">
        <v>3</v>
      </c>
      <c r="E4" s="3121" t="s">
        <v>4</v>
      </c>
      <c r="F4" s="3124" t="s">
        <v>5</v>
      </c>
      <c r="G4" s="3121" t="s">
        <v>6</v>
      </c>
      <c r="H4" s="3127" t="s">
        <v>961</v>
      </c>
      <c r="I4" s="3128"/>
      <c r="J4" s="3128"/>
      <c r="K4" s="3129"/>
      <c r="L4" s="3092" t="s">
        <v>183</v>
      </c>
      <c r="M4" s="3095" t="s">
        <v>1032</v>
      </c>
      <c r="N4" s="3098" t="s">
        <v>21</v>
      </c>
      <c r="O4" s="3099"/>
      <c r="P4" s="3099"/>
      <c r="Q4" s="3100"/>
      <c r="R4" s="30"/>
      <c r="S4" s="30"/>
      <c r="T4" s="30"/>
      <c r="U4" s="30"/>
      <c r="V4" s="30"/>
      <c r="W4" s="30"/>
    </row>
    <row r="5" spans="1:23">
      <c r="A5" s="3113"/>
      <c r="B5" s="3116"/>
      <c r="C5" s="3116"/>
      <c r="D5" s="3368"/>
      <c r="E5" s="3122"/>
      <c r="F5" s="3125"/>
      <c r="G5" s="3122"/>
      <c r="H5" s="3101" t="s">
        <v>7</v>
      </c>
      <c r="I5" s="3103" t="s">
        <v>8</v>
      </c>
      <c r="J5" s="3103"/>
      <c r="K5" s="3104" t="s">
        <v>68</v>
      </c>
      <c r="L5" s="3093"/>
      <c r="M5" s="3096"/>
      <c r="N5" s="3106" t="s">
        <v>32</v>
      </c>
      <c r="O5" s="3108" t="s">
        <v>9</v>
      </c>
      <c r="P5" s="3108"/>
      <c r="Q5" s="3109"/>
      <c r="R5" s="30"/>
      <c r="S5" s="30"/>
      <c r="T5" s="30"/>
      <c r="U5" s="30"/>
      <c r="V5" s="30"/>
      <c r="W5" s="30"/>
    </row>
    <row r="6" spans="1:23" ht="108.6" customHeight="1" thickBot="1">
      <c r="A6" s="3114"/>
      <c r="B6" s="3117"/>
      <c r="C6" s="3117"/>
      <c r="D6" s="3369"/>
      <c r="E6" s="3123"/>
      <c r="F6" s="3126"/>
      <c r="G6" s="3123"/>
      <c r="H6" s="3102"/>
      <c r="I6" s="578" t="s">
        <v>7</v>
      </c>
      <c r="J6" s="578" t="s">
        <v>10</v>
      </c>
      <c r="K6" s="3105"/>
      <c r="L6" s="3094"/>
      <c r="M6" s="3097"/>
      <c r="N6" s="3107"/>
      <c r="O6" s="31" t="s">
        <v>163</v>
      </c>
      <c r="P6" s="31" t="s">
        <v>182</v>
      </c>
      <c r="Q6" s="32" t="s">
        <v>214</v>
      </c>
      <c r="R6" s="30"/>
      <c r="S6" s="30"/>
      <c r="T6" s="30"/>
      <c r="U6" s="30"/>
      <c r="V6" s="30"/>
      <c r="W6" s="30"/>
    </row>
    <row r="7" spans="1:23" ht="13.5" thickBot="1">
      <c r="A7" s="1594" t="s">
        <v>11</v>
      </c>
      <c r="B7" s="3347" t="s">
        <v>1033</v>
      </c>
      <c r="C7" s="3347"/>
      <c r="D7" s="3347"/>
      <c r="E7" s="3347"/>
      <c r="F7" s="3347"/>
      <c r="G7" s="3347"/>
      <c r="H7" s="3347"/>
      <c r="I7" s="3347"/>
      <c r="J7" s="3347"/>
      <c r="K7" s="3347"/>
      <c r="L7" s="3347"/>
      <c r="M7" s="3347"/>
      <c r="N7" s="3347"/>
      <c r="O7" s="3347"/>
      <c r="P7" s="3347"/>
      <c r="Q7" s="3348"/>
      <c r="R7" s="1595"/>
      <c r="S7" s="1595"/>
      <c r="T7" s="1595"/>
      <c r="U7" s="1595"/>
      <c r="V7" s="1595"/>
      <c r="W7" s="1595"/>
    </row>
    <row r="8" spans="1:23" ht="43.9" customHeight="1" thickBot="1">
      <c r="A8" s="1596"/>
      <c r="B8" s="1597"/>
      <c r="C8" s="1598"/>
      <c r="D8" s="1599"/>
      <c r="E8" s="1600"/>
      <c r="F8" s="1600"/>
      <c r="G8" s="1600"/>
      <c r="H8" s="1601"/>
      <c r="I8" s="1598"/>
      <c r="J8" s="1598"/>
      <c r="K8" s="1599"/>
      <c r="L8" s="1600"/>
      <c r="M8" s="1600"/>
      <c r="N8" s="1069" t="s">
        <v>1034</v>
      </c>
      <c r="O8" s="1602">
        <v>8</v>
      </c>
      <c r="P8" s="1602">
        <v>4</v>
      </c>
      <c r="Q8" s="1603">
        <v>4</v>
      </c>
      <c r="R8" s="1595"/>
      <c r="S8" s="1595"/>
      <c r="T8" s="1595"/>
      <c r="U8" s="1595"/>
      <c r="V8" s="1595"/>
      <c r="W8" s="1595"/>
    </row>
    <row r="9" spans="1:23" ht="39.6" customHeight="1" thickBot="1">
      <c r="A9" s="1596"/>
      <c r="B9" s="1597"/>
      <c r="C9" s="1598"/>
      <c r="D9" s="1599"/>
      <c r="E9" s="1600"/>
      <c r="F9" s="1600"/>
      <c r="G9" s="1600"/>
      <c r="H9" s="1601"/>
      <c r="I9" s="1598"/>
      <c r="J9" s="1598"/>
      <c r="K9" s="1599"/>
      <c r="L9" s="1600"/>
      <c r="M9" s="1600"/>
      <c r="N9" s="1069" t="s">
        <v>1035</v>
      </c>
      <c r="O9" s="1604">
        <v>11.5</v>
      </c>
      <c r="P9" s="1605">
        <v>12</v>
      </c>
      <c r="Q9" s="1606">
        <v>12.5</v>
      </c>
      <c r="R9" s="1595"/>
      <c r="S9" s="1595"/>
      <c r="T9" s="1595"/>
      <c r="U9" s="1595"/>
      <c r="V9" s="1595"/>
      <c r="W9" s="1595"/>
    </row>
    <row r="10" spans="1:23" ht="13.5" thickBot="1">
      <c r="A10" s="1596" t="s">
        <v>11</v>
      </c>
      <c r="B10" s="580" t="s">
        <v>11</v>
      </c>
      <c r="C10" s="3832" t="s">
        <v>1036</v>
      </c>
      <c r="D10" s="3832"/>
      <c r="E10" s="3832"/>
      <c r="F10" s="3832"/>
      <c r="G10" s="3832"/>
      <c r="H10" s="3832"/>
      <c r="I10" s="3832"/>
      <c r="J10" s="3832"/>
      <c r="K10" s="3832"/>
      <c r="L10" s="3832"/>
      <c r="M10" s="3832"/>
      <c r="N10" s="3832"/>
      <c r="O10" s="3832"/>
      <c r="P10" s="3832"/>
      <c r="Q10" s="3833"/>
      <c r="R10" s="1595"/>
      <c r="S10" s="1595"/>
      <c r="T10" s="1595"/>
      <c r="U10" s="1595"/>
      <c r="V10" s="1595"/>
      <c r="W10" s="1595"/>
    </row>
    <row r="11" spans="1:23" ht="24.6" customHeight="1">
      <c r="A11" s="3834" t="s">
        <v>11</v>
      </c>
      <c r="B11" s="3837" t="s">
        <v>11</v>
      </c>
      <c r="C11" s="3243" t="s">
        <v>11</v>
      </c>
      <c r="D11" s="3839" t="s">
        <v>1037</v>
      </c>
      <c r="E11" s="3078" t="s">
        <v>40</v>
      </c>
      <c r="F11" s="3842" t="s">
        <v>720</v>
      </c>
      <c r="G11" s="1607" t="s">
        <v>36</v>
      </c>
      <c r="H11" s="1608">
        <v>60</v>
      </c>
      <c r="I11" s="1609">
        <v>60</v>
      </c>
      <c r="J11" s="1609">
        <v>0</v>
      </c>
      <c r="K11" s="1610">
        <v>0</v>
      </c>
      <c r="L11" s="1611">
        <v>70</v>
      </c>
      <c r="M11" s="1611">
        <v>80</v>
      </c>
      <c r="N11" s="1612" t="s">
        <v>1038</v>
      </c>
      <c r="O11" s="1613">
        <v>40</v>
      </c>
      <c r="P11" s="1613">
        <v>40</v>
      </c>
      <c r="Q11" s="1614">
        <v>40</v>
      </c>
      <c r="R11" s="1595"/>
      <c r="S11" s="1595"/>
      <c r="T11" s="1595"/>
      <c r="U11" s="1595"/>
      <c r="V11" s="1595"/>
      <c r="W11" s="1595"/>
    </row>
    <row r="12" spans="1:23" ht="33" customHeight="1" thickBot="1">
      <c r="A12" s="3835"/>
      <c r="B12" s="3838"/>
      <c r="C12" s="3322"/>
      <c r="D12" s="3840"/>
      <c r="E12" s="3258"/>
      <c r="F12" s="3843"/>
      <c r="G12" s="1615"/>
      <c r="H12" s="1616"/>
      <c r="I12" s="1179"/>
      <c r="J12" s="1179"/>
      <c r="K12" s="1617"/>
      <c r="L12" s="1618"/>
      <c r="M12" s="1618"/>
      <c r="N12" s="1015" t="s">
        <v>1039</v>
      </c>
      <c r="O12" s="1025">
        <v>700</v>
      </c>
      <c r="P12" s="1025">
        <v>700</v>
      </c>
      <c r="Q12" s="343">
        <v>700</v>
      </c>
      <c r="R12" s="1595"/>
      <c r="S12" s="1595"/>
      <c r="T12" s="1619"/>
      <c r="U12" s="1595"/>
      <c r="V12" s="1595"/>
      <c r="W12" s="1595"/>
    </row>
    <row r="13" spans="1:23" ht="15.6" customHeight="1" thickBot="1">
      <c r="A13" s="3836"/>
      <c r="B13" s="3268"/>
      <c r="C13" s="3245"/>
      <c r="D13" s="3841"/>
      <c r="E13" s="3079"/>
      <c r="F13" s="3844"/>
      <c r="G13" s="1620" t="s">
        <v>12</v>
      </c>
      <c r="H13" s="1621">
        <f t="shared" ref="H13:M13" si="0">H11+H12</f>
        <v>60</v>
      </c>
      <c r="I13" s="1622">
        <f t="shared" si="0"/>
        <v>60</v>
      </c>
      <c r="J13" s="1622">
        <f t="shared" si="0"/>
        <v>0</v>
      </c>
      <c r="K13" s="1623">
        <f t="shared" si="0"/>
        <v>0</v>
      </c>
      <c r="L13" s="1624">
        <f t="shared" si="0"/>
        <v>70</v>
      </c>
      <c r="M13" s="1624">
        <f t="shared" si="0"/>
        <v>80</v>
      </c>
      <c r="N13" s="1015"/>
      <c r="O13" s="1625"/>
      <c r="P13" s="1625"/>
      <c r="Q13" s="1626"/>
      <c r="R13" s="1595"/>
      <c r="S13" s="1595"/>
      <c r="T13" s="1619"/>
      <c r="U13" s="1595"/>
      <c r="V13" s="1595"/>
      <c r="W13" s="1595"/>
    </row>
    <row r="14" spans="1:23">
      <c r="A14" s="3834" t="s">
        <v>11</v>
      </c>
      <c r="B14" s="3837" t="s">
        <v>11</v>
      </c>
      <c r="C14" s="3243" t="s">
        <v>13</v>
      </c>
      <c r="D14" s="3276" t="s">
        <v>1040</v>
      </c>
      <c r="E14" s="3078" t="s">
        <v>40</v>
      </c>
      <c r="F14" s="3842" t="s">
        <v>1041</v>
      </c>
      <c r="G14" s="34" t="s">
        <v>36</v>
      </c>
      <c r="H14" s="1608">
        <f>I14+K14</f>
        <v>0</v>
      </c>
      <c r="I14" s="1627">
        <v>0</v>
      </c>
      <c r="J14" s="1627">
        <v>0</v>
      </c>
      <c r="K14" s="1628">
        <v>0</v>
      </c>
      <c r="L14" s="1629">
        <v>0</v>
      </c>
      <c r="M14" s="1629">
        <v>0</v>
      </c>
      <c r="N14" s="3610" t="s">
        <v>1042</v>
      </c>
      <c r="O14" s="1630" t="s">
        <v>41</v>
      </c>
      <c r="P14" s="1630" t="s">
        <v>41</v>
      </c>
      <c r="Q14" s="1631" t="s">
        <v>41</v>
      </c>
      <c r="R14" s="1595"/>
      <c r="S14" s="1595"/>
      <c r="T14" s="1619"/>
      <c r="U14" s="1595"/>
      <c r="V14" s="1595"/>
      <c r="W14" s="1595"/>
    </row>
    <row r="15" spans="1:23" ht="13.5" thickBot="1">
      <c r="A15" s="3836"/>
      <c r="B15" s="3268"/>
      <c r="C15" s="3245"/>
      <c r="D15" s="3278"/>
      <c r="E15" s="3079"/>
      <c r="F15" s="3844"/>
      <c r="G15" s="1620" t="s">
        <v>12</v>
      </c>
      <c r="H15" s="1632">
        <f t="shared" ref="H15:M15" si="1">H14*1</f>
        <v>0</v>
      </c>
      <c r="I15" s="1632">
        <f>0</f>
        <v>0</v>
      </c>
      <c r="J15" s="1632">
        <f t="shared" si="1"/>
        <v>0</v>
      </c>
      <c r="K15" s="1633">
        <f t="shared" si="1"/>
        <v>0</v>
      </c>
      <c r="L15" s="1634">
        <f t="shared" si="1"/>
        <v>0</v>
      </c>
      <c r="M15" s="1634">
        <f t="shared" si="1"/>
        <v>0</v>
      </c>
      <c r="N15" s="3851"/>
      <c r="O15" s="1439"/>
      <c r="P15" s="1439"/>
      <c r="Q15" s="1635"/>
      <c r="R15" s="1595"/>
      <c r="S15" s="1595"/>
      <c r="T15" s="1619"/>
      <c r="U15" s="1595"/>
      <c r="V15" s="1595"/>
      <c r="W15" s="1595"/>
    </row>
    <row r="16" spans="1:23">
      <c r="A16" s="1596" t="s">
        <v>11</v>
      </c>
      <c r="B16" s="21" t="s">
        <v>11</v>
      </c>
      <c r="C16" s="3274" t="s">
        <v>34</v>
      </c>
      <c r="D16" s="3276" t="s">
        <v>1043</v>
      </c>
      <c r="E16" s="3078" t="s">
        <v>40</v>
      </c>
      <c r="F16" s="3852" t="s">
        <v>1044</v>
      </c>
      <c r="G16" s="1636" t="s">
        <v>36</v>
      </c>
      <c r="H16" s="1637">
        <v>6</v>
      </c>
      <c r="I16" s="1242">
        <v>6</v>
      </c>
      <c r="J16" s="1242">
        <v>0</v>
      </c>
      <c r="K16" s="1243">
        <v>0</v>
      </c>
      <c r="L16" s="1638">
        <v>10</v>
      </c>
      <c r="M16" s="1639">
        <v>10</v>
      </c>
      <c r="N16" s="3854" t="s">
        <v>1045</v>
      </c>
      <c r="O16" s="1630" t="s">
        <v>41</v>
      </c>
      <c r="P16" s="1630" t="s">
        <v>41</v>
      </c>
      <c r="Q16" s="1631" t="s">
        <v>41</v>
      </c>
      <c r="R16" s="1595"/>
      <c r="S16" s="1595"/>
      <c r="T16" s="1619"/>
      <c r="U16" s="1595"/>
      <c r="V16" s="1595"/>
      <c r="W16" s="1595"/>
    </row>
    <row r="17" spans="1:23">
      <c r="A17" s="1640"/>
      <c r="B17" s="297"/>
      <c r="C17" s="3244"/>
      <c r="D17" s="3277"/>
      <c r="E17" s="3258"/>
      <c r="F17" s="3520"/>
      <c r="G17" s="1615"/>
      <c r="H17" s="1641"/>
      <c r="I17" s="1642"/>
      <c r="J17" s="1642"/>
      <c r="K17" s="1643"/>
      <c r="L17" s="1644"/>
      <c r="M17" s="1645"/>
      <c r="N17" s="3855"/>
      <c r="O17" s="1646"/>
      <c r="P17" s="1646"/>
      <c r="Q17" s="1647"/>
      <c r="R17" s="1595"/>
      <c r="S17" s="1595"/>
      <c r="T17" s="1619"/>
      <c r="U17" s="1595"/>
      <c r="V17" s="1595"/>
      <c r="W17" s="1595"/>
    </row>
    <row r="18" spans="1:23" ht="13.5" thickBot="1">
      <c r="A18" s="1648"/>
      <c r="B18" s="22"/>
      <c r="C18" s="3275"/>
      <c r="D18" s="3278"/>
      <c r="E18" s="3079"/>
      <c r="F18" s="3853"/>
      <c r="G18" s="1620" t="s">
        <v>12</v>
      </c>
      <c r="H18" s="1649">
        <f>H16*1</f>
        <v>6</v>
      </c>
      <c r="I18" s="1649">
        <f t="shared" ref="I18:M18" si="2">I16*1</f>
        <v>6</v>
      </c>
      <c r="J18" s="1649">
        <f t="shared" si="2"/>
        <v>0</v>
      </c>
      <c r="K18" s="1650">
        <f t="shared" si="2"/>
        <v>0</v>
      </c>
      <c r="L18" s="1624">
        <f t="shared" si="2"/>
        <v>10</v>
      </c>
      <c r="M18" s="1624">
        <f t="shared" si="2"/>
        <v>10</v>
      </c>
      <c r="N18" s="1015"/>
      <c r="O18" s="1625"/>
      <c r="P18" s="1625"/>
      <c r="Q18" s="1626"/>
      <c r="R18" s="1595"/>
      <c r="S18" s="1595"/>
      <c r="T18" s="1619"/>
      <c r="U18" s="1595"/>
      <c r="V18" s="1595"/>
      <c r="W18" s="1595"/>
    </row>
    <row r="19" spans="1:23" ht="13.5" thickBot="1">
      <c r="A19" s="1651" t="s">
        <v>11</v>
      </c>
      <c r="B19" s="1652" t="s">
        <v>11</v>
      </c>
      <c r="C19" s="3845" t="s">
        <v>14</v>
      </c>
      <c r="D19" s="3846"/>
      <c r="E19" s="3846"/>
      <c r="F19" s="3846"/>
      <c r="G19" s="3847"/>
      <c r="H19" s="1653">
        <f>H18+H13+H15</f>
        <v>66</v>
      </c>
      <c r="I19" s="1653">
        <f t="shared" ref="I19:M19" si="3">I18+I13+I15</f>
        <v>66</v>
      </c>
      <c r="J19" s="1653">
        <f t="shared" si="3"/>
        <v>0</v>
      </c>
      <c r="K19" s="1654">
        <f t="shared" si="3"/>
        <v>0</v>
      </c>
      <c r="L19" s="1655">
        <f t="shared" si="3"/>
        <v>80</v>
      </c>
      <c r="M19" s="1655">
        <f t="shared" si="3"/>
        <v>90</v>
      </c>
      <c r="N19" s="1656"/>
      <c r="O19" s="1657"/>
      <c r="P19" s="1657"/>
      <c r="Q19" s="1658"/>
      <c r="R19" s="1595"/>
      <c r="S19" s="1595"/>
      <c r="T19" s="1595"/>
      <c r="U19" s="1595"/>
      <c r="V19" s="1595"/>
      <c r="W19" s="1595"/>
    </row>
    <row r="20" spans="1:23" ht="13.5" thickBot="1">
      <c r="A20" s="1659" t="s">
        <v>11</v>
      </c>
      <c r="B20" s="12" t="s">
        <v>13</v>
      </c>
      <c r="C20" s="3298" t="s">
        <v>1046</v>
      </c>
      <c r="D20" s="3299"/>
      <c r="E20" s="3299"/>
      <c r="F20" s="3299"/>
      <c r="G20" s="3299"/>
      <c r="H20" s="3299"/>
      <c r="I20" s="3299"/>
      <c r="J20" s="3299"/>
      <c r="K20" s="3299"/>
      <c r="L20" s="3299"/>
      <c r="M20" s="3299"/>
      <c r="N20" s="3299"/>
      <c r="O20" s="3299"/>
      <c r="P20" s="3299"/>
      <c r="Q20" s="3300"/>
      <c r="R20" s="1595"/>
      <c r="S20" s="1595"/>
      <c r="T20" s="1595"/>
      <c r="U20" s="1595"/>
      <c r="V20" s="1595"/>
      <c r="W20" s="1595"/>
    </row>
    <row r="21" spans="1:23">
      <c r="A21" s="3848" t="s">
        <v>11</v>
      </c>
      <c r="B21" s="3261" t="s">
        <v>13</v>
      </c>
      <c r="C21" s="3243" t="s">
        <v>11</v>
      </c>
      <c r="D21" s="3255" t="s">
        <v>1047</v>
      </c>
      <c r="E21" s="3078" t="s">
        <v>40</v>
      </c>
      <c r="F21" s="3842" t="s">
        <v>720</v>
      </c>
      <c r="G21" s="1928" t="s">
        <v>36</v>
      </c>
      <c r="H21" s="1929">
        <v>12.4</v>
      </c>
      <c r="I21" s="1927">
        <v>12.4</v>
      </c>
      <c r="J21" s="1660">
        <v>0</v>
      </c>
      <c r="K21" s="1661">
        <v>0</v>
      </c>
      <c r="L21" s="1662">
        <v>20</v>
      </c>
      <c r="M21" s="1663">
        <v>25</v>
      </c>
      <c r="N21" s="1664"/>
      <c r="O21" s="1665"/>
      <c r="P21" s="1665"/>
      <c r="Q21" s="1666"/>
      <c r="R21" s="1595"/>
      <c r="S21" s="1595"/>
      <c r="T21" s="1619"/>
      <c r="U21" s="1595"/>
      <c r="V21" s="1595"/>
      <c r="W21" s="1595"/>
    </row>
    <row r="22" spans="1:23">
      <c r="A22" s="3849"/>
      <c r="B22" s="3262"/>
      <c r="C22" s="3244"/>
      <c r="D22" s="3256"/>
      <c r="E22" s="3087"/>
      <c r="F22" s="3520"/>
      <c r="G22" s="242"/>
      <c r="H22" s="2759"/>
      <c r="I22" s="310"/>
      <c r="J22" s="136"/>
      <c r="K22" s="1667"/>
      <c r="L22" s="2760"/>
      <c r="M22" s="97"/>
      <c r="N22" s="1668" t="s">
        <v>1048</v>
      </c>
      <c r="O22" s="1669">
        <v>5</v>
      </c>
      <c r="P22" s="1669">
        <v>5</v>
      </c>
      <c r="Q22" s="1670">
        <v>6</v>
      </c>
      <c r="R22" s="1595"/>
      <c r="S22" s="1595"/>
      <c r="T22" s="1619"/>
      <c r="U22" s="1595"/>
      <c r="V22" s="1595"/>
      <c r="W22" s="1595"/>
    </row>
    <row r="23" spans="1:23">
      <c r="A23" s="3849"/>
      <c r="B23" s="3262"/>
      <c r="C23" s="3244"/>
      <c r="D23" s="3256"/>
      <c r="E23" s="3087"/>
      <c r="F23" s="3520"/>
      <c r="G23" s="242"/>
      <c r="H23" s="2759"/>
      <c r="I23" s="310"/>
      <c r="J23" s="136"/>
      <c r="K23" s="1667"/>
      <c r="L23" s="2760"/>
      <c r="M23" s="97"/>
      <c r="N23" s="1671" t="s">
        <v>1049</v>
      </c>
      <c r="O23" s="1672">
        <v>5</v>
      </c>
      <c r="P23" s="1672">
        <v>5</v>
      </c>
      <c r="Q23" s="1673">
        <v>6</v>
      </c>
      <c r="R23" s="1595"/>
      <c r="S23" s="1595"/>
      <c r="T23" s="1619"/>
      <c r="U23" s="1595"/>
      <c r="V23" s="1595"/>
      <c r="W23" s="1595"/>
    </row>
    <row r="24" spans="1:23" ht="24">
      <c r="A24" s="3849"/>
      <c r="B24" s="3262"/>
      <c r="C24" s="3244"/>
      <c r="D24" s="3256"/>
      <c r="E24" s="3087"/>
      <c r="F24" s="3520"/>
      <c r="G24" s="242"/>
      <c r="H24" s="2759"/>
      <c r="I24" s="310"/>
      <c r="J24" s="136"/>
      <c r="K24" s="1667"/>
      <c r="L24" s="2760"/>
      <c r="M24" s="97"/>
      <c r="N24" s="1674" t="s">
        <v>1050</v>
      </c>
      <c r="O24" s="1669">
        <v>2</v>
      </c>
      <c r="P24" s="1669">
        <v>2</v>
      </c>
      <c r="Q24" s="1670">
        <v>2</v>
      </c>
      <c r="R24" s="1595"/>
      <c r="S24" s="1595"/>
      <c r="T24" s="1619"/>
      <c r="U24" s="1595"/>
      <c r="V24" s="1595"/>
      <c r="W24" s="1595"/>
    </row>
    <row r="25" spans="1:23" ht="24.75" thickBot="1">
      <c r="A25" s="3849"/>
      <c r="B25" s="3262"/>
      <c r="C25" s="3244"/>
      <c r="D25" s="3256"/>
      <c r="E25" s="3087"/>
      <c r="F25" s="3520"/>
      <c r="G25" s="243"/>
      <c r="H25" s="1675"/>
      <c r="I25" s="1676"/>
      <c r="J25" s="1677"/>
      <c r="K25" s="1678"/>
      <c r="L25" s="1679"/>
      <c r="M25" s="1680"/>
      <c r="N25" s="1681" t="s">
        <v>1051</v>
      </c>
      <c r="O25" s="1669">
        <v>2</v>
      </c>
      <c r="P25" s="1669">
        <v>2</v>
      </c>
      <c r="Q25" s="1670">
        <v>2</v>
      </c>
      <c r="R25" s="1595"/>
      <c r="S25" s="1595"/>
      <c r="T25" s="1619"/>
      <c r="U25" s="1595"/>
      <c r="V25" s="1595"/>
      <c r="W25" s="1595"/>
    </row>
    <row r="26" spans="1:23" ht="13.5" thickBot="1">
      <c r="A26" s="3850"/>
      <c r="B26" s="3263"/>
      <c r="C26" s="3245"/>
      <c r="D26" s="3257"/>
      <c r="E26" s="3079"/>
      <c r="F26" s="3844"/>
      <c r="G26" s="1682" t="s">
        <v>12</v>
      </c>
      <c r="H26" s="1683">
        <f t="shared" ref="H26:M26" si="4">H21*1</f>
        <v>12.4</v>
      </c>
      <c r="I26" s="1684">
        <f t="shared" si="4"/>
        <v>12.4</v>
      </c>
      <c r="J26" s="1684">
        <f t="shared" si="4"/>
        <v>0</v>
      </c>
      <c r="K26" s="1684">
        <f t="shared" si="4"/>
        <v>0</v>
      </c>
      <c r="L26" s="1684">
        <f t="shared" si="4"/>
        <v>20</v>
      </c>
      <c r="M26" s="1684">
        <f t="shared" si="4"/>
        <v>25</v>
      </c>
      <c r="N26" s="1685"/>
      <c r="O26" s="2591"/>
      <c r="P26" s="1686"/>
      <c r="Q26" s="2592"/>
      <c r="R26" s="1595"/>
      <c r="S26" s="1595"/>
      <c r="T26" s="1619"/>
      <c r="U26" s="1595"/>
      <c r="V26" s="1595"/>
      <c r="W26" s="1595"/>
    </row>
    <row r="27" spans="1:23">
      <c r="A27" s="3848" t="s">
        <v>11</v>
      </c>
      <c r="B27" s="3261" t="s">
        <v>13</v>
      </c>
      <c r="C27" s="3243" t="s">
        <v>13</v>
      </c>
      <c r="D27" s="3255" t="s">
        <v>1052</v>
      </c>
      <c r="E27" s="3078" t="s">
        <v>40</v>
      </c>
      <c r="F27" s="3862" t="s">
        <v>720</v>
      </c>
      <c r="G27" s="92" t="s">
        <v>36</v>
      </c>
      <c r="H27" s="93">
        <v>0</v>
      </c>
      <c r="I27" s="46">
        <v>0</v>
      </c>
      <c r="J27" s="94"/>
      <c r="K27" s="676">
        <v>0</v>
      </c>
      <c r="L27" s="1090">
        <v>0</v>
      </c>
      <c r="M27" s="26">
        <v>0</v>
      </c>
      <c r="N27" s="1687"/>
      <c r="O27" s="1665" t="s">
        <v>41</v>
      </c>
      <c r="P27" s="1665" t="s">
        <v>41</v>
      </c>
      <c r="Q27" s="1666" t="s">
        <v>41</v>
      </c>
      <c r="R27" s="1595"/>
      <c r="S27" s="1595"/>
      <c r="T27" s="1619"/>
      <c r="U27" s="1595"/>
      <c r="V27" s="1595"/>
      <c r="W27" s="1595"/>
    </row>
    <row r="28" spans="1:23" ht="13.5" thickBot="1">
      <c r="A28" s="3850"/>
      <c r="B28" s="3263"/>
      <c r="C28" s="3245"/>
      <c r="D28" s="3257"/>
      <c r="E28" s="3079"/>
      <c r="F28" s="3863"/>
      <c r="G28" s="13" t="s">
        <v>12</v>
      </c>
      <c r="H28" s="1688">
        <f>H27*1</f>
        <v>0</v>
      </c>
      <c r="I28" s="1688">
        <f>SUM(I27:I27)</f>
        <v>0</v>
      </c>
      <c r="J28" s="1689"/>
      <c r="K28" s="1690">
        <f>SUM(K27:K27)</f>
        <v>0</v>
      </c>
      <c r="L28" s="1690">
        <f>SUM(L27:L27)</f>
        <v>0</v>
      </c>
      <c r="M28" s="1690">
        <f>SUM(M27:M27)</f>
        <v>0</v>
      </c>
      <c r="N28" s="1685"/>
      <c r="O28" s="893"/>
      <c r="P28" s="1686"/>
      <c r="Q28" s="894"/>
      <c r="R28" s="1595"/>
      <c r="S28" s="1595"/>
      <c r="T28" s="1619"/>
      <c r="U28" s="1595"/>
      <c r="V28" s="1595"/>
      <c r="W28" s="1595"/>
    </row>
    <row r="29" spans="1:23" ht="13.5" thickBot="1">
      <c r="A29" s="1691" t="s">
        <v>11</v>
      </c>
      <c r="B29" s="14" t="s">
        <v>13</v>
      </c>
      <c r="C29" s="3165" t="s">
        <v>14</v>
      </c>
      <c r="D29" s="3167"/>
      <c r="E29" s="3167"/>
      <c r="F29" s="3167"/>
      <c r="G29" s="3168"/>
      <c r="H29" s="1692">
        <f t="shared" ref="H29:M29" si="5">H28+H26</f>
        <v>12.4</v>
      </c>
      <c r="I29" s="1692">
        <f t="shared" si="5"/>
        <v>12.4</v>
      </c>
      <c r="J29" s="1692">
        <f t="shared" si="5"/>
        <v>0</v>
      </c>
      <c r="K29" s="1692">
        <f t="shared" si="5"/>
        <v>0</v>
      </c>
      <c r="L29" s="1692">
        <f t="shared" si="5"/>
        <v>20</v>
      </c>
      <c r="M29" s="1692">
        <f t="shared" si="5"/>
        <v>25</v>
      </c>
      <c r="N29" s="15"/>
      <c r="O29" s="23"/>
      <c r="P29" s="23"/>
      <c r="Q29" s="24"/>
      <c r="R29" s="1595"/>
      <c r="S29" s="1595"/>
      <c r="T29" s="1595"/>
      <c r="U29" s="1595"/>
      <c r="V29" s="1595"/>
      <c r="W29" s="1595"/>
    </row>
    <row r="30" spans="1:23" ht="13.5" thickBot="1">
      <c r="A30" s="1659" t="s">
        <v>11</v>
      </c>
      <c r="B30" s="12" t="s">
        <v>34</v>
      </c>
      <c r="C30" s="3856" t="s">
        <v>1053</v>
      </c>
      <c r="D30" s="3857"/>
      <c r="E30" s="3857"/>
      <c r="F30" s="3857"/>
      <c r="G30" s="3857"/>
      <c r="H30" s="3857"/>
      <c r="I30" s="3857"/>
      <c r="J30" s="3857"/>
      <c r="K30" s="3857"/>
      <c r="L30" s="3857"/>
      <c r="M30" s="3857"/>
      <c r="N30" s="3857"/>
      <c r="O30" s="3857"/>
      <c r="P30" s="3857"/>
      <c r="Q30" s="3858"/>
      <c r="R30" s="1595"/>
      <c r="S30" s="1595"/>
      <c r="T30" s="1595"/>
      <c r="U30" s="1595"/>
      <c r="V30" s="1595"/>
      <c r="W30" s="1595"/>
    </row>
    <row r="31" spans="1:23">
      <c r="A31" s="1596" t="s">
        <v>11</v>
      </c>
      <c r="B31" s="21" t="s">
        <v>34</v>
      </c>
      <c r="C31" s="3599" t="s">
        <v>11</v>
      </c>
      <c r="D31" s="3276" t="s">
        <v>1054</v>
      </c>
      <c r="E31" s="3078" t="s">
        <v>40</v>
      </c>
      <c r="F31" s="3146" t="s">
        <v>720</v>
      </c>
      <c r="G31" s="3860" t="s">
        <v>36</v>
      </c>
      <c r="H31" s="45">
        <v>30</v>
      </c>
      <c r="I31" s="46">
        <v>30</v>
      </c>
      <c r="J31" s="46">
        <v>0</v>
      </c>
      <c r="K31" s="44">
        <v>0</v>
      </c>
      <c r="L31" s="1693">
        <v>40</v>
      </c>
      <c r="M31" s="44">
        <v>50</v>
      </c>
      <c r="N31" s="1694" t="s">
        <v>1055</v>
      </c>
      <c r="O31" s="1527" t="s">
        <v>41</v>
      </c>
      <c r="P31" s="1527" t="s">
        <v>41</v>
      </c>
      <c r="Q31" s="1528" t="s">
        <v>41</v>
      </c>
      <c r="R31" s="1595"/>
      <c r="S31" s="1595"/>
      <c r="T31" s="1619"/>
      <c r="U31" s="1595"/>
      <c r="V31" s="1595"/>
      <c r="W31" s="1595"/>
    </row>
    <row r="32" spans="1:23">
      <c r="A32" s="1640"/>
      <c r="B32" s="297"/>
      <c r="C32" s="3485"/>
      <c r="D32" s="3277"/>
      <c r="E32" s="3258"/>
      <c r="F32" s="3859"/>
      <c r="G32" s="3861"/>
      <c r="H32" s="1695"/>
      <c r="I32" s="1696"/>
      <c r="J32" s="1696"/>
      <c r="K32" s="1697"/>
      <c r="L32" s="1698"/>
      <c r="M32" s="1697"/>
      <c r="N32" s="1699"/>
      <c r="O32" s="1529"/>
      <c r="P32" s="1529"/>
      <c r="Q32" s="1530"/>
      <c r="R32" s="1595"/>
      <c r="S32" s="1595"/>
      <c r="T32" s="1619"/>
      <c r="U32" s="1595"/>
      <c r="V32" s="1595"/>
      <c r="W32" s="1595"/>
    </row>
    <row r="33" spans="1:23" ht="13.5" thickBot="1">
      <c r="A33" s="1700"/>
      <c r="B33" s="22"/>
      <c r="C33" s="3601"/>
      <c r="D33" s="3278"/>
      <c r="E33" s="3079"/>
      <c r="F33" s="3616"/>
      <c r="G33" s="1682" t="s">
        <v>12</v>
      </c>
      <c r="H33" s="1683">
        <f>H31</f>
        <v>30</v>
      </c>
      <c r="I33" s="1701">
        <f>I31</f>
        <v>30</v>
      </c>
      <c r="J33" s="1701">
        <f>J31</f>
        <v>0</v>
      </c>
      <c r="K33" s="1702">
        <f>K31</f>
        <v>0</v>
      </c>
      <c r="L33" s="1703">
        <f>L31*1</f>
        <v>40</v>
      </c>
      <c r="M33" s="1702">
        <f>M31*1</f>
        <v>50</v>
      </c>
      <c r="N33" s="979"/>
      <c r="O33" s="1532"/>
      <c r="P33" s="1532"/>
      <c r="Q33" s="1533"/>
      <c r="R33" s="1595"/>
      <c r="S33" s="1595"/>
      <c r="T33" s="1619"/>
      <c r="U33" s="1595"/>
      <c r="V33" s="1595"/>
      <c r="W33" s="1595"/>
    </row>
    <row r="34" spans="1:23">
      <c r="A34" s="1596" t="s">
        <v>11</v>
      </c>
      <c r="B34" s="21" t="s">
        <v>34</v>
      </c>
      <c r="C34" s="3599" t="s">
        <v>13</v>
      </c>
      <c r="D34" s="3276" t="s">
        <v>1056</v>
      </c>
      <c r="E34" s="3078" t="s">
        <v>40</v>
      </c>
      <c r="F34" s="3146" t="s">
        <v>720</v>
      </c>
      <c r="G34" s="3860" t="s">
        <v>36</v>
      </c>
      <c r="H34" s="45">
        <f>I34+K34</f>
        <v>0</v>
      </c>
      <c r="I34" s="1704">
        <v>0</v>
      </c>
      <c r="J34" s="46">
        <v>0</v>
      </c>
      <c r="K34" s="44">
        <v>0</v>
      </c>
      <c r="L34" s="26">
        <v>0</v>
      </c>
      <c r="M34" s="26">
        <v>35</v>
      </c>
      <c r="N34" s="1694" t="s">
        <v>1057</v>
      </c>
      <c r="O34" s="1527">
        <v>0</v>
      </c>
      <c r="P34" s="1527">
        <v>0</v>
      </c>
      <c r="Q34" s="1528">
        <v>1</v>
      </c>
      <c r="R34" s="1595"/>
      <c r="S34" s="1595"/>
      <c r="T34" s="1619"/>
      <c r="U34" s="1595"/>
      <c r="V34" s="1595"/>
      <c r="W34" s="1595"/>
    </row>
    <row r="35" spans="1:23">
      <c r="A35" s="1640"/>
      <c r="B35" s="297"/>
      <c r="C35" s="3485"/>
      <c r="D35" s="3277"/>
      <c r="E35" s="3258"/>
      <c r="F35" s="3859"/>
      <c r="G35" s="3861"/>
      <c r="H35" s="1695"/>
      <c r="I35" s="1696"/>
      <c r="J35" s="1696"/>
      <c r="K35" s="1697"/>
      <c r="L35" s="1705"/>
      <c r="M35" s="1705"/>
      <c r="N35" s="1699"/>
      <c r="O35" s="1529"/>
      <c r="P35" s="1529"/>
      <c r="Q35" s="1530"/>
      <c r="R35" s="1595"/>
      <c r="S35" s="1595"/>
      <c r="T35" s="1619"/>
      <c r="U35" s="1595"/>
      <c r="V35" s="1595"/>
      <c r="W35" s="1595"/>
    </row>
    <row r="36" spans="1:23" ht="13.5" thickBot="1">
      <c r="A36" s="1700"/>
      <c r="B36" s="22"/>
      <c r="C36" s="3601"/>
      <c r="D36" s="3278"/>
      <c r="E36" s="3079"/>
      <c r="F36" s="3616"/>
      <c r="G36" s="1682" t="s">
        <v>12</v>
      </c>
      <c r="H36" s="1683">
        <f>H34</f>
        <v>0</v>
      </c>
      <c r="I36" s="1701">
        <f>I34</f>
        <v>0</v>
      </c>
      <c r="J36" s="1701">
        <f>J34</f>
        <v>0</v>
      </c>
      <c r="K36" s="1702">
        <f>K34</f>
        <v>0</v>
      </c>
      <c r="L36" s="1706">
        <f>L34*1</f>
        <v>0</v>
      </c>
      <c r="M36" s="1706">
        <f>M34*1</f>
        <v>35</v>
      </c>
      <c r="N36" s="979"/>
      <c r="O36" s="1532"/>
      <c r="P36" s="1532"/>
      <c r="Q36" s="1533"/>
      <c r="R36" s="1595"/>
      <c r="S36" s="1595"/>
      <c r="T36" s="1619"/>
      <c r="U36" s="1595"/>
      <c r="V36" s="1595"/>
      <c r="W36" s="1595"/>
    </row>
    <row r="37" spans="1:23" ht="24">
      <c r="A37" s="1596" t="s">
        <v>11</v>
      </c>
      <c r="B37" s="21" t="s">
        <v>34</v>
      </c>
      <c r="C37" s="3599" t="s">
        <v>34</v>
      </c>
      <c r="D37" s="3276" t="s">
        <v>1058</v>
      </c>
      <c r="E37" s="3078" t="s">
        <v>40</v>
      </c>
      <c r="F37" s="3146" t="s">
        <v>1059</v>
      </c>
      <c r="G37" s="1636" t="s">
        <v>36</v>
      </c>
      <c r="H37" s="45">
        <v>49</v>
      </c>
      <c r="I37" s="46">
        <v>49</v>
      </c>
      <c r="J37" s="46"/>
      <c r="K37" s="44">
        <v>0</v>
      </c>
      <c r="L37" s="26">
        <v>45</v>
      </c>
      <c r="M37" s="26">
        <v>45</v>
      </c>
      <c r="N37" s="1707" t="s">
        <v>1060</v>
      </c>
      <c r="O37" s="1708">
        <v>4</v>
      </c>
      <c r="P37" s="1708">
        <v>3</v>
      </c>
      <c r="Q37" s="1709">
        <v>3</v>
      </c>
      <c r="R37" s="1595"/>
      <c r="S37" s="1595"/>
      <c r="T37" s="1619"/>
      <c r="U37" s="1595"/>
      <c r="V37" s="1595"/>
      <c r="W37" s="1595"/>
    </row>
    <row r="38" spans="1:23">
      <c r="A38" s="1640"/>
      <c r="B38" s="297"/>
      <c r="C38" s="3600"/>
      <c r="D38" s="3277"/>
      <c r="E38" s="3087"/>
      <c r="F38" s="3271"/>
      <c r="G38" s="1710"/>
      <c r="H38" s="123"/>
      <c r="I38" s="123"/>
      <c r="J38" s="123"/>
      <c r="K38" s="1711"/>
      <c r="L38" s="103"/>
      <c r="M38" s="103"/>
      <c r="N38" s="793"/>
      <c r="O38" s="1712"/>
      <c r="P38" s="1712"/>
      <c r="Q38" s="1713"/>
      <c r="R38" s="1595"/>
      <c r="S38" s="1595"/>
      <c r="T38" s="1619"/>
      <c r="U38" s="1595"/>
      <c r="V38" s="1595"/>
      <c r="W38" s="1595"/>
    </row>
    <row r="39" spans="1:23" ht="13.5" thickBot="1">
      <c r="A39" s="1700"/>
      <c r="B39" s="22"/>
      <c r="C39" s="3601"/>
      <c r="D39" s="3278"/>
      <c r="E39" s="3079"/>
      <c r="F39" s="3616"/>
      <c r="G39" s="1682" t="s">
        <v>12</v>
      </c>
      <c r="H39" s="1683">
        <f>H37*1</f>
        <v>49</v>
      </c>
      <c r="I39" s="1683">
        <v>49</v>
      </c>
      <c r="J39" s="1683">
        <f>J37</f>
        <v>0</v>
      </c>
      <c r="K39" s="1714">
        <f>K37</f>
        <v>0</v>
      </c>
      <c r="L39" s="1706">
        <v>55</v>
      </c>
      <c r="M39" s="1706">
        <v>55</v>
      </c>
      <c r="N39" s="1715"/>
      <c r="O39" s="1532"/>
      <c r="P39" s="1532"/>
      <c r="Q39" s="1533"/>
      <c r="R39" s="1595"/>
      <c r="S39" s="1595"/>
      <c r="T39" s="1619"/>
      <c r="U39" s="1595"/>
      <c r="V39" s="1595"/>
      <c r="W39" s="1595"/>
    </row>
    <row r="40" spans="1:23">
      <c r="A40" s="1596" t="s">
        <v>11</v>
      </c>
      <c r="B40" s="21" t="s">
        <v>34</v>
      </c>
      <c r="C40" s="3599" t="s">
        <v>35</v>
      </c>
      <c r="D40" s="3864" t="s">
        <v>1061</v>
      </c>
      <c r="E40" s="3078" t="s">
        <v>40</v>
      </c>
      <c r="F40" s="3146" t="s">
        <v>1044</v>
      </c>
      <c r="G40" s="1716" t="s">
        <v>36</v>
      </c>
      <c r="H40" s="45">
        <v>10</v>
      </c>
      <c r="I40" s="46">
        <v>10</v>
      </c>
      <c r="J40" s="46"/>
      <c r="K40" s="44">
        <v>0</v>
      </c>
      <c r="L40" s="26">
        <v>15</v>
      </c>
      <c r="M40" s="26">
        <v>15</v>
      </c>
      <c r="N40" s="1717" t="s">
        <v>1062</v>
      </c>
      <c r="O40" s="1527">
        <v>2</v>
      </c>
      <c r="P40" s="1527">
        <v>2</v>
      </c>
      <c r="Q40" s="1528">
        <v>2</v>
      </c>
      <c r="R40" s="1595"/>
      <c r="S40" s="1595"/>
      <c r="T40" s="1619"/>
      <c r="U40" s="1595"/>
      <c r="V40" s="1595"/>
      <c r="W40" s="1595"/>
    </row>
    <row r="41" spans="1:23" ht="13.5" thickBot="1">
      <c r="A41" s="1700"/>
      <c r="B41" s="22"/>
      <c r="C41" s="3601"/>
      <c r="D41" s="3865"/>
      <c r="E41" s="3079"/>
      <c r="F41" s="3616"/>
      <c r="G41" s="1682" t="s">
        <v>12</v>
      </c>
      <c r="H41" s="1683">
        <f>H40</f>
        <v>10</v>
      </c>
      <c r="I41" s="1683">
        <f>I40</f>
        <v>10</v>
      </c>
      <c r="J41" s="1683">
        <f>J40</f>
        <v>0</v>
      </c>
      <c r="K41" s="1683">
        <f>K40</f>
        <v>0</v>
      </c>
      <c r="L41" s="1683">
        <f>L40*1</f>
        <v>15</v>
      </c>
      <c r="M41" s="1683">
        <f>M40*1</f>
        <v>15</v>
      </c>
      <c r="N41" s="979"/>
      <c r="O41" s="1532"/>
      <c r="P41" s="1532"/>
      <c r="Q41" s="1533"/>
      <c r="R41" s="1595"/>
      <c r="S41" s="1595"/>
      <c r="T41" s="1619"/>
      <c r="U41" s="1595"/>
      <c r="V41" s="1595"/>
      <c r="W41" s="1595"/>
    </row>
    <row r="42" spans="1:23" ht="13.5" thickBot="1">
      <c r="A42" s="1648" t="s">
        <v>11</v>
      </c>
      <c r="B42" s="581" t="s">
        <v>34</v>
      </c>
      <c r="C42" s="3866" t="s">
        <v>14</v>
      </c>
      <c r="D42" s="3867"/>
      <c r="E42" s="3867"/>
      <c r="F42" s="3867"/>
      <c r="G42" s="3867"/>
      <c r="H42" s="1718">
        <f>H33+H41+H39+H36</f>
        <v>89</v>
      </c>
      <c r="I42" s="1718">
        <f t="shared" ref="I42:M42" si="6">I33+I41+I39+I36</f>
        <v>89</v>
      </c>
      <c r="J42" s="1718">
        <f t="shared" si="6"/>
        <v>0</v>
      </c>
      <c r="K42" s="1718">
        <f t="shared" si="6"/>
        <v>0</v>
      </c>
      <c r="L42" s="1718">
        <f t="shared" si="6"/>
        <v>110</v>
      </c>
      <c r="M42" s="1718">
        <f t="shared" si="6"/>
        <v>155</v>
      </c>
      <c r="N42" s="1719"/>
      <c r="O42" s="16"/>
      <c r="P42" s="16"/>
      <c r="Q42" s="17"/>
      <c r="R42" s="30"/>
      <c r="S42" s="30"/>
      <c r="T42" s="30"/>
      <c r="U42" s="30"/>
      <c r="V42" s="30"/>
      <c r="W42" s="30"/>
    </row>
    <row r="43" spans="1:23" ht="13.5" thickBot="1">
      <c r="A43" s="1659" t="s">
        <v>11</v>
      </c>
      <c r="B43" s="3868" t="s">
        <v>56</v>
      </c>
      <c r="C43" s="3869"/>
      <c r="D43" s="3869"/>
      <c r="E43" s="3869"/>
      <c r="F43" s="3869"/>
      <c r="G43" s="3869"/>
      <c r="H43" s="1720">
        <f>H42+H29+H19</f>
        <v>167.4</v>
      </c>
      <c r="I43" s="1720">
        <f t="shared" ref="I43:M43" si="7">I42+I29+I19</f>
        <v>167.4</v>
      </c>
      <c r="J43" s="1720">
        <f t="shared" si="7"/>
        <v>0</v>
      </c>
      <c r="K43" s="1720">
        <f t="shared" si="7"/>
        <v>0</v>
      </c>
      <c r="L43" s="1720">
        <f t="shared" si="7"/>
        <v>210</v>
      </c>
      <c r="M43" s="1720">
        <f t="shared" si="7"/>
        <v>270</v>
      </c>
      <c r="N43" s="1721"/>
      <c r="O43" s="18"/>
      <c r="P43" s="18"/>
      <c r="Q43" s="19"/>
      <c r="R43" s="30"/>
      <c r="S43" s="30"/>
      <c r="T43" s="30"/>
      <c r="U43" s="30"/>
      <c r="V43" s="30"/>
      <c r="W43" s="30"/>
    </row>
    <row r="44" spans="1:23" ht="13.5" thickBot="1">
      <c r="A44" s="1594" t="s">
        <v>13</v>
      </c>
      <c r="B44" s="3347" t="s">
        <v>1063</v>
      </c>
      <c r="C44" s="3347"/>
      <c r="D44" s="3347"/>
      <c r="E44" s="3347"/>
      <c r="F44" s="3347"/>
      <c r="G44" s="3347"/>
      <c r="H44" s="3347"/>
      <c r="I44" s="3347"/>
      <c r="J44" s="3347"/>
      <c r="K44" s="3347"/>
      <c r="L44" s="3347"/>
      <c r="M44" s="3347"/>
      <c r="N44" s="3347"/>
      <c r="O44" s="3347"/>
      <c r="P44" s="3347"/>
      <c r="Q44" s="3348"/>
      <c r="R44" s="30"/>
      <c r="S44" s="30"/>
      <c r="T44" s="30"/>
      <c r="U44" s="30"/>
      <c r="V44" s="30"/>
      <c r="W44" s="30"/>
    </row>
    <row r="45" spans="1:23" ht="13.5" thickBot="1">
      <c r="A45" s="1659" t="s">
        <v>13</v>
      </c>
      <c r="B45" s="12" t="s">
        <v>11</v>
      </c>
      <c r="C45" s="3349" t="s">
        <v>1064</v>
      </c>
      <c r="D45" s="3349"/>
      <c r="E45" s="3349"/>
      <c r="F45" s="3349"/>
      <c r="G45" s="3349"/>
      <c r="H45" s="3349"/>
      <c r="I45" s="3349"/>
      <c r="J45" s="3349"/>
      <c r="K45" s="3349"/>
      <c r="L45" s="3349"/>
      <c r="M45" s="3349"/>
      <c r="N45" s="3832"/>
      <c r="O45" s="3832"/>
      <c r="P45" s="3832"/>
      <c r="Q45" s="3833"/>
      <c r="R45" s="30"/>
      <c r="S45" s="30"/>
      <c r="T45" s="30"/>
      <c r="U45" s="30"/>
      <c r="V45" s="30"/>
      <c r="W45" s="30"/>
    </row>
    <row r="46" spans="1:23">
      <c r="A46" s="3834" t="s">
        <v>13</v>
      </c>
      <c r="B46" s="3837" t="s">
        <v>11</v>
      </c>
      <c r="C46" s="3243" t="s">
        <v>11</v>
      </c>
      <c r="D46" s="3839" t="s">
        <v>1065</v>
      </c>
      <c r="E46" s="3078" t="s">
        <v>40</v>
      </c>
      <c r="F46" s="3870" t="s">
        <v>1066</v>
      </c>
      <c r="G46" s="34" t="s">
        <v>36</v>
      </c>
      <c r="H46" s="1637">
        <f>I46+K46</f>
        <v>0</v>
      </c>
      <c r="I46" s="1242">
        <v>0</v>
      </c>
      <c r="J46" s="1242">
        <v>0</v>
      </c>
      <c r="K46" s="1243">
        <v>0</v>
      </c>
      <c r="L46" s="1722">
        <v>0</v>
      </c>
      <c r="M46" s="1723">
        <v>0</v>
      </c>
      <c r="N46" s="3871"/>
      <c r="O46" s="1724" t="s">
        <v>41</v>
      </c>
      <c r="P46" s="1725" t="s">
        <v>41</v>
      </c>
      <c r="Q46" s="1726" t="s">
        <v>41</v>
      </c>
      <c r="R46" s="30"/>
      <c r="S46" s="30"/>
      <c r="T46" s="30"/>
      <c r="U46" s="30"/>
      <c r="V46" s="30"/>
      <c r="W46" s="30"/>
    </row>
    <row r="47" spans="1:23">
      <c r="A47" s="3835"/>
      <c r="B47" s="3838"/>
      <c r="C47" s="3322"/>
      <c r="D47" s="3840"/>
      <c r="E47" s="3258"/>
      <c r="F47" s="3843"/>
      <c r="G47" s="1124"/>
      <c r="H47" s="1727"/>
      <c r="I47" s="1186"/>
      <c r="J47" s="1186"/>
      <c r="K47" s="1187"/>
      <c r="L47" s="1728"/>
      <c r="M47" s="1133"/>
      <c r="N47" s="3648"/>
      <c r="O47" s="374"/>
      <c r="P47" s="375"/>
      <c r="Q47" s="342"/>
      <c r="R47" s="30"/>
      <c r="S47" s="30"/>
      <c r="T47" s="30"/>
      <c r="U47" s="30"/>
      <c r="V47" s="30"/>
      <c r="W47" s="30"/>
    </row>
    <row r="48" spans="1:23" ht="13.5" thickBot="1">
      <c r="A48" s="3836"/>
      <c r="B48" s="3268"/>
      <c r="C48" s="3245"/>
      <c r="D48" s="3841"/>
      <c r="E48" s="3079"/>
      <c r="F48" s="3844"/>
      <c r="G48" s="1620" t="s">
        <v>12</v>
      </c>
      <c r="H48" s="1623">
        <f t="shared" ref="H48:M48" si="8">H46+H47</f>
        <v>0</v>
      </c>
      <c r="I48" s="1623">
        <f t="shared" si="8"/>
        <v>0</v>
      </c>
      <c r="J48" s="1623">
        <f t="shared" si="8"/>
        <v>0</v>
      </c>
      <c r="K48" s="1623">
        <f t="shared" si="8"/>
        <v>0</v>
      </c>
      <c r="L48" s="1729">
        <f t="shared" si="8"/>
        <v>0</v>
      </c>
      <c r="M48" s="1622">
        <f t="shared" si="8"/>
        <v>0</v>
      </c>
      <c r="N48" s="915"/>
      <c r="O48" s="378"/>
      <c r="P48" s="379"/>
      <c r="Q48" s="343"/>
      <c r="R48" s="30"/>
      <c r="S48" s="30"/>
      <c r="T48" s="30"/>
      <c r="U48" s="30"/>
      <c r="V48" s="30"/>
      <c r="W48" s="30"/>
    </row>
    <row r="49" spans="1:23" ht="36">
      <c r="A49" s="3834" t="s">
        <v>13</v>
      </c>
      <c r="B49" s="3837" t="s">
        <v>11</v>
      </c>
      <c r="C49" s="3243" t="s">
        <v>34</v>
      </c>
      <c r="D49" s="3839" t="s">
        <v>1067</v>
      </c>
      <c r="E49" s="3078" t="s">
        <v>40</v>
      </c>
      <c r="F49" s="3870" t="s">
        <v>1066</v>
      </c>
      <c r="G49" s="1930" t="s">
        <v>36</v>
      </c>
      <c r="H49" s="1931">
        <f>I49+K49</f>
        <v>87.6</v>
      </c>
      <c r="I49" s="1932">
        <v>87.6</v>
      </c>
      <c r="J49" s="1609">
        <v>0</v>
      </c>
      <c r="K49" s="1609">
        <v>0</v>
      </c>
      <c r="L49" s="1730">
        <v>100</v>
      </c>
      <c r="M49" s="1731">
        <v>110</v>
      </c>
      <c r="N49" s="1732" t="s">
        <v>1068</v>
      </c>
      <c r="O49" s="1733" t="s">
        <v>41</v>
      </c>
      <c r="P49" s="1734" t="s">
        <v>41</v>
      </c>
      <c r="Q49" s="1735" t="s">
        <v>41</v>
      </c>
      <c r="R49" s="30"/>
      <c r="S49" s="30"/>
      <c r="T49" s="30"/>
      <c r="U49" s="30"/>
      <c r="V49" s="30"/>
      <c r="W49" s="30"/>
    </row>
    <row r="50" spans="1:23" ht="24">
      <c r="A50" s="3874"/>
      <c r="B50" s="3875"/>
      <c r="C50" s="3244"/>
      <c r="D50" s="3876"/>
      <c r="E50" s="3087"/>
      <c r="F50" s="3609"/>
      <c r="G50" s="319"/>
      <c r="H50" s="1736"/>
      <c r="I50" s="1643"/>
      <c r="J50" s="1643"/>
      <c r="K50" s="1643"/>
      <c r="L50" s="1737"/>
      <c r="M50" s="1738"/>
      <c r="N50" s="1739" t="s">
        <v>1069</v>
      </c>
      <c r="O50" s="1740">
        <v>2</v>
      </c>
      <c r="P50" s="1741">
        <v>2</v>
      </c>
      <c r="Q50" s="1742">
        <v>2</v>
      </c>
      <c r="R50" s="30"/>
      <c r="S50" s="30"/>
      <c r="T50" s="30"/>
      <c r="U50" s="30"/>
      <c r="V50" s="30"/>
      <c r="W50" s="30"/>
    </row>
    <row r="51" spans="1:23" ht="24">
      <c r="A51" s="3874"/>
      <c r="B51" s="3875"/>
      <c r="C51" s="3244"/>
      <c r="D51" s="3876"/>
      <c r="E51" s="3087"/>
      <c r="F51" s="3609"/>
      <c r="G51" s="319"/>
      <c r="H51" s="1736"/>
      <c r="I51" s="1643"/>
      <c r="J51" s="1643"/>
      <c r="K51" s="1643"/>
      <c r="L51" s="1737"/>
      <c r="M51" s="1738"/>
      <c r="N51" s="1739" t="s">
        <v>1070</v>
      </c>
      <c r="O51" s="1740" t="s">
        <v>41</v>
      </c>
      <c r="P51" s="1741" t="s">
        <v>41</v>
      </c>
      <c r="Q51" s="1742" t="s">
        <v>41</v>
      </c>
      <c r="R51" s="30"/>
      <c r="S51" s="30"/>
      <c r="T51" s="30"/>
      <c r="U51" s="30"/>
      <c r="V51" s="30"/>
      <c r="W51" s="30"/>
    </row>
    <row r="52" spans="1:23" ht="36">
      <c r="A52" s="3835"/>
      <c r="B52" s="3838"/>
      <c r="C52" s="3322"/>
      <c r="D52" s="3876"/>
      <c r="E52" s="3258"/>
      <c r="F52" s="3843"/>
      <c r="G52" s="374"/>
      <c r="H52" s="1736"/>
      <c r="I52" s="1643"/>
      <c r="J52" s="1643"/>
      <c r="K52" s="1643"/>
      <c r="L52" s="1643"/>
      <c r="M52" s="1743"/>
      <c r="N52" s="1744" t="s">
        <v>1071</v>
      </c>
      <c r="O52" s="1745" t="s">
        <v>41</v>
      </c>
      <c r="P52" s="1746" t="s">
        <v>41</v>
      </c>
      <c r="Q52" s="1747" t="s">
        <v>41</v>
      </c>
      <c r="R52" s="30"/>
      <c r="S52" s="30"/>
      <c r="T52" s="30"/>
      <c r="U52" s="30"/>
      <c r="V52" s="30"/>
      <c r="W52" s="30"/>
    </row>
    <row r="53" spans="1:23" ht="24">
      <c r="A53" s="3835"/>
      <c r="B53" s="3838"/>
      <c r="C53" s="3322"/>
      <c r="D53" s="3876"/>
      <c r="E53" s="3258"/>
      <c r="F53" s="3843"/>
      <c r="G53" s="374"/>
      <c r="H53" s="1748"/>
      <c r="I53" s="1179"/>
      <c r="J53" s="1179"/>
      <c r="K53" s="1179"/>
      <c r="L53" s="1179"/>
      <c r="M53" s="1617"/>
      <c r="N53" s="1749" t="s">
        <v>1072</v>
      </c>
      <c r="O53" s="1750">
        <v>1</v>
      </c>
      <c r="P53" s="1751">
        <v>1</v>
      </c>
      <c r="Q53" s="1752">
        <v>1</v>
      </c>
      <c r="R53" s="30"/>
      <c r="S53" s="30"/>
      <c r="T53" s="30"/>
      <c r="U53" s="30"/>
      <c r="V53" s="30"/>
      <c r="W53" s="30"/>
    </row>
    <row r="54" spans="1:23" ht="13.5" thickBot="1">
      <c r="A54" s="3836"/>
      <c r="B54" s="3268"/>
      <c r="C54" s="3245"/>
      <c r="D54" s="3877"/>
      <c r="E54" s="3079"/>
      <c r="F54" s="3844"/>
      <c r="G54" s="1753" t="s">
        <v>12</v>
      </c>
      <c r="H54" s="1754">
        <f t="shared" ref="H54:M54" si="9">H49+H52</f>
        <v>87.6</v>
      </c>
      <c r="I54" s="1755">
        <f t="shared" si="9"/>
        <v>87.6</v>
      </c>
      <c r="J54" s="1755">
        <f t="shared" si="9"/>
        <v>0</v>
      </c>
      <c r="K54" s="1755">
        <f t="shared" si="9"/>
        <v>0</v>
      </c>
      <c r="L54" s="1755">
        <f t="shared" si="9"/>
        <v>100</v>
      </c>
      <c r="M54" s="1756">
        <f t="shared" si="9"/>
        <v>110</v>
      </c>
      <c r="N54" s="1757"/>
      <c r="O54" s="1758"/>
      <c r="P54" s="1759"/>
      <c r="Q54" s="1626"/>
      <c r="R54" s="30"/>
      <c r="S54" s="30"/>
      <c r="T54" s="30"/>
      <c r="U54" s="30"/>
      <c r="V54" s="30"/>
      <c r="W54" s="30"/>
    </row>
    <row r="55" spans="1:23" ht="13.5" thickBot="1">
      <c r="A55" s="1659" t="s">
        <v>13</v>
      </c>
      <c r="B55" s="12" t="s">
        <v>11</v>
      </c>
      <c r="C55" s="3866" t="s">
        <v>14</v>
      </c>
      <c r="D55" s="3867"/>
      <c r="E55" s="3867"/>
      <c r="F55" s="3867"/>
      <c r="G55" s="3867"/>
      <c r="H55" s="1692">
        <f t="shared" ref="H55:M55" si="10">H54+H48</f>
        <v>87.6</v>
      </c>
      <c r="I55" s="1760">
        <f t="shared" si="10"/>
        <v>87.6</v>
      </c>
      <c r="J55" s="1760">
        <f t="shared" si="10"/>
        <v>0</v>
      </c>
      <c r="K55" s="1760">
        <f t="shared" si="10"/>
        <v>0</v>
      </c>
      <c r="L55" s="1760">
        <f t="shared" si="10"/>
        <v>100</v>
      </c>
      <c r="M55" s="1761">
        <f t="shared" si="10"/>
        <v>110</v>
      </c>
      <c r="N55" s="23"/>
      <c r="O55" s="23"/>
      <c r="P55" s="23"/>
      <c r="Q55" s="24"/>
      <c r="R55" s="30"/>
      <c r="S55" s="30"/>
      <c r="T55" s="30"/>
      <c r="U55" s="30"/>
      <c r="V55" s="30"/>
      <c r="W55" s="30"/>
    </row>
    <row r="56" spans="1:23" ht="13.5" thickBot="1">
      <c r="A56" s="1659" t="s">
        <v>13</v>
      </c>
      <c r="B56" s="3868" t="s">
        <v>56</v>
      </c>
      <c r="C56" s="3869"/>
      <c r="D56" s="3869"/>
      <c r="E56" s="3869"/>
      <c r="F56" s="3869"/>
      <c r="G56" s="3869"/>
      <c r="H56" s="1762">
        <f t="shared" ref="H56:M56" si="11">H55*1</f>
        <v>87.6</v>
      </c>
      <c r="I56" s="1762">
        <f t="shared" si="11"/>
        <v>87.6</v>
      </c>
      <c r="J56" s="1762">
        <f t="shared" si="11"/>
        <v>0</v>
      </c>
      <c r="K56" s="1762">
        <f t="shared" si="11"/>
        <v>0</v>
      </c>
      <c r="L56" s="1762">
        <f t="shared" si="11"/>
        <v>100</v>
      </c>
      <c r="M56" s="1762">
        <f t="shared" si="11"/>
        <v>110</v>
      </c>
      <c r="N56" s="18"/>
      <c r="O56" s="18"/>
      <c r="P56" s="18"/>
      <c r="Q56" s="19"/>
      <c r="R56" s="30"/>
      <c r="S56" s="30"/>
      <c r="T56" s="30"/>
      <c r="U56" s="30"/>
      <c r="V56" s="30"/>
      <c r="W56" s="30"/>
    </row>
    <row r="57" spans="1:23" ht="13.5" thickBot="1">
      <c r="A57" s="1763"/>
      <c r="B57" s="585"/>
      <c r="C57" s="585"/>
      <c r="D57" s="585"/>
      <c r="E57" s="585"/>
      <c r="F57" s="585"/>
      <c r="G57" s="585" t="s">
        <v>243</v>
      </c>
      <c r="H57" s="207">
        <v>0.86</v>
      </c>
      <c r="I57" s="207">
        <v>0.86</v>
      </c>
      <c r="J57" s="207"/>
      <c r="K57" s="207"/>
      <c r="L57" s="207"/>
      <c r="M57" s="207"/>
      <c r="N57" s="236"/>
      <c r="O57" s="236"/>
      <c r="P57" s="236"/>
      <c r="Q57" s="237"/>
      <c r="R57" s="30"/>
      <c r="S57" s="30"/>
      <c r="T57" s="30"/>
      <c r="U57" s="30"/>
      <c r="V57" s="30"/>
      <c r="W57" s="30"/>
    </row>
    <row r="58" spans="1:23" ht="13.5" thickBot="1">
      <c r="A58" s="1763"/>
      <c r="B58" s="585"/>
      <c r="C58" s="585"/>
      <c r="D58" s="3171" t="s">
        <v>378</v>
      </c>
      <c r="E58" s="3171"/>
      <c r="F58" s="3171"/>
      <c r="G58" s="3872"/>
      <c r="H58" s="207">
        <f>H59-H57</f>
        <v>255</v>
      </c>
      <c r="I58" s="207">
        <f t="shared" ref="I58:M58" si="12">I59-I57</f>
        <v>255</v>
      </c>
      <c r="J58" s="207">
        <f t="shared" si="12"/>
        <v>0</v>
      </c>
      <c r="K58" s="207">
        <f t="shared" si="12"/>
        <v>0</v>
      </c>
      <c r="L58" s="207">
        <f t="shared" si="12"/>
        <v>310</v>
      </c>
      <c r="M58" s="207">
        <f t="shared" si="12"/>
        <v>380</v>
      </c>
      <c r="N58" s="236"/>
      <c r="O58" s="236"/>
      <c r="P58" s="236"/>
      <c r="Q58" s="237"/>
      <c r="R58" s="30"/>
      <c r="S58" s="30"/>
      <c r="T58" s="30"/>
      <c r="U58" s="30"/>
      <c r="V58" s="30"/>
      <c r="W58" s="30"/>
    </row>
    <row r="59" spans="1:23" ht="13.5" thickBot="1">
      <c r="A59" s="1764" t="s">
        <v>11</v>
      </c>
      <c r="B59" s="3172" t="s">
        <v>15</v>
      </c>
      <c r="C59" s="3172"/>
      <c r="D59" s="3172"/>
      <c r="E59" s="3172"/>
      <c r="F59" s="3172"/>
      <c r="G59" s="3172"/>
      <c r="H59" s="222">
        <f>H56+H43+H57</f>
        <v>255.86</v>
      </c>
      <c r="I59" s="222">
        <f t="shared" ref="I59:M59" si="13">I56+I43+I57</f>
        <v>255.86</v>
      </c>
      <c r="J59" s="222">
        <f t="shared" si="13"/>
        <v>0</v>
      </c>
      <c r="K59" s="222">
        <f t="shared" si="13"/>
        <v>0</v>
      </c>
      <c r="L59" s="222">
        <f t="shared" si="13"/>
        <v>310</v>
      </c>
      <c r="M59" s="222">
        <f t="shared" si="13"/>
        <v>380</v>
      </c>
      <c r="N59" s="3173"/>
      <c r="O59" s="3173"/>
      <c r="P59" s="3173"/>
      <c r="Q59" s="3174"/>
      <c r="R59" s="1595"/>
      <c r="S59" s="1595"/>
      <c r="T59" s="1595"/>
      <c r="U59" s="1595"/>
      <c r="V59" s="1595"/>
      <c r="W59" s="1595"/>
    </row>
    <row r="60" spans="1:23">
      <c r="A60" s="579"/>
      <c r="B60" s="1765"/>
      <c r="C60" s="1765"/>
      <c r="D60" s="1765"/>
      <c r="E60" s="1765"/>
      <c r="F60" s="1765"/>
      <c r="G60" s="1765"/>
      <c r="H60" s="1098"/>
      <c r="I60" s="1098"/>
      <c r="J60" s="1098"/>
      <c r="K60" s="1098"/>
      <c r="L60" s="1098"/>
      <c r="M60" s="1098"/>
      <c r="N60" s="986"/>
      <c r="O60" s="986"/>
      <c r="P60" s="986"/>
      <c r="Q60" s="986"/>
      <c r="R60" s="30"/>
      <c r="S60" s="30"/>
      <c r="T60" s="30"/>
      <c r="U60" s="30"/>
      <c r="V60" s="30"/>
      <c r="W60" s="30"/>
    </row>
    <row r="61" spans="1:23">
      <c r="A61" s="579"/>
      <c r="B61" s="1765"/>
      <c r="C61" s="1765"/>
      <c r="D61" s="1765"/>
      <c r="E61" s="1765"/>
      <c r="F61" s="1765"/>
      <c r="G61" s="1765"/>
      <c r="H61" s="1098"/>
      <c r="I61" s="1098"/>
      <c r="J61" s="1098"/>
      <c r="K61" s="1098"/>
      <c r="L61" s="1098"/>
      <c r="M61" s="1098"/>
      <c r="N61" s="986"/>
      <c r="O61" s="986"/>
      <c r="P61" s="986"/>
      <c r="Q61" s="986"/>
      <c r="R61" s="30"/>
      <c r="S61" s="30"/>
      <c r="T61" s="30"/>
      <c r="U61" s="30"/>
      <c r="V61" s="30"/>
      <c r="W61" s="30"/>
    </row>
    <row r="62" spans="1:23">
      <c r="A62" s="579"/>
      <c r="B62" s="1765"/>
      <c r="C62" s="1765"/>
      <c r="D62" s="1765"/>
      <c r="E62" s="1765"/>
      <c r="F62" s="1765"/>
      <c r="G62" s="1765"/>
      <c r="H62" s="1098"/>
      <c r="I62" s="1098"/>
      <c r="J62" s="1098"/>
      <c r="K62" s="1098"/>
      <c r="L62" s="1098"/>
      <c r="M62" s="1098"/>
      <c r="N62" s="986"/>
      <c r="O62" s="986"/>
      <c r="P62" s="986"/>
      <c r="Q62" s="986"/>
      <c r="R62" s="30"/>
      <c r="S62" s="30"/>
      <c r="T62" s="30"/>
      <c r="U62" s="30"/>
      <c r="V62" s="30"/>
      <c r="W62" s="30"/>
    </row>
    <row r="63" spans="1:23">
      <c r="A63" s="579"/>
      <c r="B63" s="1765"/>
      <c r="C63" s="1765"/>
      <c r="D63" s="1765"/>
      <c r="E63" s="1765"/>
      <c r="F63" s="1765"/>
      <c r="G63" s="1765"/>
      <c r="H63" s="1098"/>
      <c r="I63" s="1098"/>
      <c r="J63" s="1098"/>
      <c r="K63" s="1098"/>
      <c r="L63" s="1098"/>
      <c r="M63" s="1098"/>
      <c r="N63" s="986"/>
      <c r="O63" s="986"/>
      <c r="P63" s="986"/>
      <c r="Q63" s="986"/>
      <c r="R63" s="30"/>
      <c r="S63" s="30"/>
      <c r="T63" s="30"/>
      <c r="U63" s="30"/>
      <c r="V63" s="30"/>
      <c r="W63" s="30"/>
    </row>
    <row r="64" spans="1:23">
      <c r="A64" s="579"/>
      <c r="B64" s="1765"/>
      <c r="C64" s="1765"/>
      <c r="D64" s="1765"/>
      <c r="E64" s="1765"/>
      <c r="F64" s="1765"/>
      <c r="G64" s="1765"/>
      <c r="H64" s="1098"/>
      <c r="I64" s="1098"/>
      <c r="J64" s="1098"/>
      <c r="K64" s="1098"/>
      <c r="L64" s="1098"/>
      <c r="M64" s="1098"/>
      <c r="N64" s="986"/>
      <c r="O64" s="986"/>
      <c r="P64" s="986"/>
      <c r="Q64" s="986"/>
      <c r="R64" s="30"/>
      <c r="S64" s="30"/>
      <c r="T64" s="30"/>
      <c r="U64" s="30"/>
      <c r="V64" s="30"/>
      <c r="W64" s="30"/>
    </row>
    <row r="65" spans="1:23">
      <c r="A65" s="30"/>
      <c r="B65" s="30"/>
      <c r="C65" s="30"/>
      <c r="D65" s="1766"/>
      <c r="E65" s="1767"/>
      <c r="F65" s="3576" t="s">
        <v>16</v>
      </c>
      <c r="G65" s="3873"/>
      <c r="H65" s="3873"/>
      <c r="I65" s="3873"/>
      <c r="J65" s="3873"/>
      <c r="K65" s="3873"/>
      <c r="L65" s="3873"/>
      <c r="M65" s="3873"/>
      <c r="N65" s="30"/>
      <c r="O65" s="41"/>
      <c r="P65" s="30"/>
      <c r="Q65" s="30"/>
      <c r="R65" s="331"/>
      <c r="S65" s="30"/>
      <c r="T65" s="30"/>
      <c r="U65" s="30"/>
      <c r="V65" s="30"/>
      <c r="W65" s="30"/>
    </row>
    <row r="66" spans="1:23" ht="16.5" thickBot="1">
      <c r="A66" s="30"/>
      <c r="B66" s="30"/>
      <c r="C66" s="30"/>
      <c r="D66" s="1766"/>
      <c r="E66" s="1767"/>
      <c r="F66" s="727"/>
      <c r="G66" s="1768"/>
      <c r="H66" s="1768"/>
      <c r="I66" s="1768"/>
      <c r="J66" s="1768"/>
      <c r="K66" s="1768"/>
      <c r="L66" s="1768"/>
      <c r="M66" s="1768"/>
      <c r="N66" s="30"/>
      <c r="O66" s="41"/>
      <c r="P66" s="30"/>
      <c r="Q66" s="30"/>
      <c r="R66" s="331"/>
      <c r="S66" s="30"/>
      <c r="T66" s="30"/>
      <c r="U66" s="30"/>
      <c r="V66" s="30"/>
      <c r="W66" s="30"/>
    </row>
    <row r="67" spans="1:23" ht="34.9" customHeight="1" thickBot="1">
      <c r="A67" s="30"/>
      <c r="B67" s="30"/>
      <c r="C67" s="30"/>
      <c r="D67" s="3175" t="s">
        <v>17</v>
      </c>
      <c r="E67" s="3176"/>
      <c r="F67" s="3176"/>
      <c r="G67" s="3176"/>
      <c r="H67" s="3177"/>
      <c r="I67" s="3178" t="s">
        <v>956</v>
      </c>
      <c r="J67" s="3179"/>
      <c r="K67" s="3179"/>
      <c r="L67" s="3180"/>
      <c r="M67" s="30"/>
      <c r="N67" s="30"/>
      <c r="O67" s="41"/>
      <c r="P67" s="30"/>
      <c r="Q67" s="30"/>
      <c r="R67" s="30"/>
      <c r="S67" s="30"/>
      <c r="T67" s="30"/>
      <c r="U67" s="30"/>
      <c r="V67" s="30"/>
      <c r="W67" s="30"/>
    </row>
    <row r="68" spans="1:23" ht="13.5" thickBot="1">
      <c r="A68" s="30"/>
      <c r="B68" s="30"/>
      <c r="C68" s="30"/>
      <c r="D68" s="3219" t="s">
        <v>18</v>
      </c>
      <c r="E68" s="3220"/>
      <c r="F68" s="3220"/>
      <c r="G68" s="3220"/>
      <c r="H68" s="3221"/>
      <c r="I68" s="3210">
        <f>I69+I70+I71+I72+I73+I74+I75</f>
        <v>255.86</v>
      </c>
      <c r="J68" s="3211"/>
      <c r="K68" s="3211"/>
      <c r="L68" s="3212"/>
      <c r="M68" s="30"/>
      <c r="N68" s="30"/>
      <c r="O68" s="41"/>
      <c r="P68" s="30"/>
      <c r="Q68" s="30"/>
      <c r="R68" s="30"/>
      <c r="S68" s="30"/>
      <c r="T68" s="30"/>
      <c r="U68" s="30"/>
      <c r="V68" s="30"/>
      <c r="W68" s="30"/>
    </row>
    <row r="69" spans="1:23">
      <c r="A69" s="30"/>
      <c r="B69" s="30"/>
      <c r="C69" s="30"/>
      <c r="D69" s="3222" t="s">
        <v>57</v>
      </c>
      <c r="E69" s="3223"/>
      <c r="F69" s="3223"/>
      <c r="G69" s="3223"/>
      <c r="H69" s="3224"/>
      <c r="I69" s="3878">
        <v>255</v>
      </c>
      <c r="J69" s="3879"/>
      <c r="K69" s="3879"/>
      <c r="L69" s="3880"/>
      <c r="M69" s="30"/>
      <c r="N69" s="30"/>
      <c r="O69" s="41"/>
      <c r="P69" s="30"/>
      <c r="Q69" s="30"/>
      <c r="R69" s="30"/>
      <c r="S69" s="30"/>
      <c r="T69" s="30"/>
      <c r="U69" s="30"/>
      <c r="V69" s="30"/>
      <c r="W69" s="30"/>
    </row>
    <row r="70" spans="1:23">
      <c r="A70" s="30"/>
      <c r="B70" s="30"/>
      <c r="C70" s="30"/>
      <c r="D70" s="3213" t="s">
        <v>58</v>
      </c>
      <c r="E70" s="3214"/>
      <c r="F70" s="3214"/>
      <c r="G70" s="3214"/>
      <c r="H70" s="3215"/>
      <c r="I70" s="3205">
        <v>0</v>
      </c>
      <c r="J70" s="3163"/>
      <c r="K70" s="3163"/>
      <c r="L70" s="3164"/>
      <c r="M70" s="30"/>
      <c r="N70" s="30"/>
      <c r="O70" s="41"/>
      <c r="P70" s="30"/>
      <c r="Q70" s="30"/>
      <c r="R70" s="30"/>
      <c r="S70" s="30"/>
      <c r="T70" s="30"/>
      <c r="U70" s="30"/>
      <c r="V70" s="30"/>
      <c r="W70" s="30"/>
    </row>
    <row r="71" spans="1:23">
      <c r="A71" s="30"/>
      <c r="B71" s="30"/>
      <c r="C71" s="30"/>
      <c r="D71" s="3213" t="s">
        <v>520</v>
      </c>
      <c r="E71" s="3214"/>
      <c r="F71" s="3214"/>
      <c r="G71" s="3214"/>
      <c r="H71" s="3215"/>
      <c r="I71" s="3205">
        <v>0.86</v>
      </c>
      <c r="J71" s="3163"/>
      <c r="K71" s="3163"/>
      <c r="L71" s="3164"/>
      <c r="M71" s="30"/>
      <c r="N71" s="30"/>
      <c r="O71" s="41"/>
      <c r="P71" s="30"/>
      <c r="Q71" s="30"/>
      <c r="R71" s="30"/>
      <c r="S71" s="30"/>
      <c r="T71" s="30"/>
      <c r="U71" s="30"/>
      <c r="V71" s="30"/>
      <c r="W71" s="30"/>
    </row>
    <row r="72" spans="1:23">
      <c r="A72" s="30"/>
      <c r="B72" s="30"/>
      <c r="C72" s="30"/>
      <c r="D72" s="3213" t="s">
        <v>65</v>
      </c>
      <c r="E72" s="3214"/>
      <c r="F72" s="3214"/>
      <c r="G72" s="3214"/>
      <c r="H72" s="3215"/>
      <c r="I72" s="3205">
        <v>0</v>
      </c>
      <c r="J72" s="3163"/>
      <c r="K72" s="3163"/>
      <c r="L72" s="3164"/>
      <c r="M72" s="333"/>
      <c r="N72" s="333"/>
      <c r="O72" s="333"/>
      <c r="P72" s="333"/>
      <c r="Q72" s="333"/>
      <c r="R72" s="30"/>
      <c r="S72" s="333"/>
      <c r="T72" s="333"/>
      <c r="U72" s="30"/>
      <c r="V72" s="30"/>
      <c r="W72" s="30"/>
    </row>
    <row r="73" spans="1:23">
      <c r="A73" s="30"/>
      <c r="B73" s="30"/>
      <c r="C73" s="30"/>
      <c r="D73" s="3213" t="s">
        <v>66</v>
      </c>
      <c r="E73" s="3214"/>
      <c r="F73" s="3214"/>
      <c r="G73" s="3214"/>
      <c r="H73" s="3215"/>
      <c r="I73" s="3205">
        <v>0</v>
      </c>
      <c r="J73" s="3163"/>
      <c r="K73" s="3163"/>
      <c r="L73" s="3164"/>
      <c r="M73" s="30"/>
      <c r="N73" s="30"/>
      <c r="O73" s="41"/>
      <c r="P73" s="30"/>
      <c r="Q73" s="30"/>
      <c r="R73" s="333"/>
      <c r="S73" s="30"/>
      <c r="T73" s="30"/>
      <c r="U73" s="30"/>
      <c r="V73" s="30"/>
      <c r="W73" s="30"/>
    </row>
    <row r="74" spans="1:23">
      <c r="A74" s="30"/>
      <c r="B74" s="30"/>
      <c r="C74" s="30"/>
      <c r="D74" s="3213" t="s">
        <v>59</v>
      </c>
      <c r="E74" s="3214"/>
      <c r="F74" s="3214"/>
      <c r="G74" s="3214"/>
      <c r="H74" s="3215"/>
      <c r="I74" s="3205"/>
      <c r="J74" s="3163"/>
      <c r="K74" s="3163"/>
      <c r="L74" s="3164"/>
      <c r="M74" s="30"/>
      <c r="N74" s="30"/>
      <c r="O74" s="41"/>
      <c r="P74" s="30"/>
      <c r="Q74" s="30"/>
      <c r="R74" s="333"/>
      <c r="S74" s="30"/>
      <c r="T74" s="30"/>
      <c r="U74" s="30"/>
      <c r="V74" s="30"/>
      <c r="W74" s="30"/>
    </row>
    <row r="75" spans="1:23" ht="13.5" thickBot="1">
      <c r="A75" s="30"/>
      <c r="B75" s="30"/>
      <c r="C75" s="30"/>
      <c r="D75" s="3887" t="s">
        <v>60</v>
      </c>
      <c r="E75" s="3888"/>
      <c r="F75" s="3888"/>
      <c r="G75" s="3888"/>
      <c r="H75" s="3889"/>
      <c r="I75" s="3890"/>
      <c r="J75" s="3891"/>
      <c r="K75" s="3891"/>
      <c r="L75" s="3892"/>
      <c r="M75" s="30"/>
      <c r="N75" s="30"/>
      <c r="O75" s="41"/>
      <c r="P75" s="30"/>
      <c r="Q75" s="30"/>
      <c r="R75" s="333"/>
      <c r="S75" s="30"/>
      <c r="T75" s="30"/>
      <c r="U75" s="30"/>
      <c r="V75" s="30"/>
      <c r="W75" s="30"/>
    </row>
    <row r="76" spans="1:23" ht="13.5" thickBot="1">
      <c r="A76" s="30"/>
      <c r="B76" s="30"/>
      <c r="C76" s="30"/>
      <c r="D76" s="3219" t="s">
        <v>19</v>
      </c>
      <c r="E76" s="3220"/>
      <c r="F76" s="3220"/>
      <c r="G76" s="3220"/>
      <c r="H76" s="3221"/>
      <c r="I76" s="3210">
        <f>I77*1</f>
        <v>0</v>
      </c>
      <c r="J76" s="3211"/>
      <c r="K76" s="3211"/>
      <c r="L76" s="3212"/>
      <c r="M76" s="30"/>
      <c r="N76" s="30"/>
      <c r="O76" s="41"/>
      <c r="P76" s="30"/>
      <c r="Q76" s="30"/>
      <c r="R76" s="30"/>
      <c r="S76" s="30"/>
      <c r="T76" s="30"/>
      <c r="U76" s="30"/>
      <c r="V76" s="30"/>
      <c r="W76" s="30"/>
    </row>
    <row r="77" spans="1:23" ht="13.5" thickBot="1">
      <c r="A77" s="30"/>
      <c r="B77" s="30"/>
      <c r="C77" s="30"/>
      <c r="D77" s="3881" t="s">
        <v>61</v>
      </c>
      <c r="E77" s="3882"/>
      <c r="F77" s="3882"/>
      <c r="G77" s="3882"/>
      <c r="H77" s="3883"/>
      <c r="I77" s="3884">
        <v>0</v>
      </c>
      <c r="J77" s="3885"/>
      <c r="K77" s="3885"/>
      <c r="L77" s="3886"/>
      <c r="M77" s="30"/>
      <c r="N77" s="30"/>
      <c r="O77" s="41"/>
      <c r="P77" s="30"/>
      <c r="Q77" s="30"/>
      <c r="R77" s="30"/>
      <c r="S77" s="30"/>
      <c r="T77" s="30"/>
      <c r="U77" s="30"/>
      <c r="V77" s="30"/>
      <c r="W77" s="30"/>
    </row>
  </sheetData>
  <mergeCells count="117">
    <mergeCell ref="D76:H76"/>
    <mergeCell ref="I76:L76"/>
    <mergeCell ref="D77:H77"/>
    <mergeCell ref="I77:L77"/>
    <mergeCell ref="D73:H73"/>
    <mergeCell ref="I73:L73"/>
    <mergeCell ref="D74:H74"/>
    <mergeCell ref="I74:L74"/>
    <mergeCell ref="D75:H75"/>
    <mergeCell ref="I75:L75"/>
    <mergeCell ref="D70:H70"/>
    <mergeCell ref="I70:L70"/>
    <mergeCell ref="D71:H71"/>
    <mergeCell ref="I71:L71"/>
    <mergeCell ref="D72:H72"/>
    <mergeCell ref="I72:L72"/>
    <mergeCell ref="D67:H67"/>
    <mergeCell ref="I67:L67"/>
    <mergeCell ref="D68:H68"/>
    <mergeCell ref="I68:L68"/>
    <mergeCell ref="D69:H69"/>
    <mergeCell ref="I69:L69"/>
    <mergeCell ref="C55:G55"/>
    <mergeCell ref="B56:G56"/>
    <mergeCell ref="D58:G58"/>
    <mergeCell ref="B59:G59"/>
    <mergeCell ref="N59:Q59"/>
    <mergeCell ref="F65:M65"/>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L4:L6"/>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W35" sqref="W35"/>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734"/>
      <c r="B1" s="734"/>
      <c r="C1" s="734"/>
      <c r="D1" s="734"/>
      <c r="E1" s="734"/>
      <c r="F1" s="734"/>
      <c r="G1" s="734"/>
      <c r="H1" s="734"/>
      <c r="I1" s="734"/>
      <c r="J1" s="734"/>
      <c r="K1" s="734"/>
      <c r="L1" s="734"/>
      <c r="M1" s="734"/>
      <c r="N1" s="734"/>
      <c r="O1" s="734"/>
      <c r="P1" s="734"/>
      <c r="Q1" s="3351" t="s">
        <v>1097</v>
      </c>
      <c r="R1" s="3351"/>
      <c r="S1" s="734"/>
      <c r="T1" s="734"/>
    </row>
    <row r="2" spans="1:20" ht="15.75">
      <c r="A2" s="30"/>
      <c r="B2" s="30"/>
      <c r="C2" s="30"/>
      <c r="D2" s="30"/>
      <c r="E2" s="30"/>
      <c r="F2" s="30"/>
      <c r="G2" s="30"/>
      <c r="H2" s="73" t="s">
        <v>1073</v>
      </c>
      <c r="I2" s="73"/>
      <c r="J2" s="74"/>
      <c r="K2" s="73"/>
      <c r="L2" s="73"/>
      <c r="M2" s="73"/>
      <c r="N2" s="73"/>
      <c r="O2" s="73"/>
      <c r="P2" s="73"/>
      <c r="Q2" s="73"/>
      <c r="R2" s="30"/>
      <c r="S2" s="30"/>
      <c r="T2" s="30"/>
    </row>
    <row r="3" spans="1:20" ht="13.5" thickBot="1">
      <c r="A3" s="28"/>
      <c r="B3" s="9"/>
      <c r="C3" s="9"/>
      <c r="D3" s="9"/>
      <c r="E3" s="9"/>
      <c r="F3" s="9"/>
      <c r="G3" s="3111" t="s">
        <v>33</v>
      </c>
      <c r="H3" s="3111"/>
      <c r="I3" s="3111"/>
      <c r="J3" s="3111"/>
      <c r="K3" s="3111"/>
      <c r="L3" s="3111"/>
      <c r="M3" s="3111"/>
      <c r="N3" s="3111"/>
      <c r="O3" s="3111"/>
      <c r="P3" s="3111"/>
      <c r="Q3" s="3111"/>
      <c r="R3" s="3111"/>
      <c r="S3" s="3111"/>
      <c r="T3" s="3111"/>
    </row>
    <row r="4" spans="1:20" ht="42" customHeight="1">
      <c r="A4" s="3112" t="s">
        <v>0</v>
      </c>
      <c r="B4" s="3115" t="s">
        <v>1</v>
      </c>
      <c r="C4" s="3115" t="s">
        <v>2</v>
      </c>
      <c r="D4" s="3893"/>
      <c r="E4" s="3893"/>
      <c r="F4" s="3115"/>
      <c r="G4" s="3118" t="s">
        <v>3</v>
      </c>
      <c r="H4" s="3121" t="s">
        <v>4</v>
      </c>
      <c r="I4" s="3124" t="s">
        <v>5</v>
      </c>
      <c r="J4" s="3121" t="s">
        <v>6</v>
      </c>
      <c r="K4" s="3127" t="s">
        <v>213</v>
      </c>
      <c r="L4" s="3128"/>
      <c r="M4" s="3128"/>
      <c r="N4" s="3129"/>
      <c r="O4" s="3092" t="s">
        <v>1074</v>
      </c>
      <c r="P4" s="3095" t="s">
        <v>183</v>
      </c>
      <c r="Q4" s="3098" t="s">
        <v>21</v>
      </c>
      <c r="R4" s="3099"/>
      <c r="S4" s="3099"/>
      <c r="T4" s="3100"/>
    </row>
    <row r="5" spans="1:20">
      <c r="A5" s="3113"/>
      <c r="B5" s="3116"/>
      <c r="C5" s="3116"/>
      <c r="D5" s="3894"/>
      <c r="E5" s="3894"/>
      <c r="F5" s="3116"/>
      <c r="G5" s="3119"/>
      <c r="H5" s="3122"/>
      <c r="I5" s="3125"/>
      <c r="J5" s="3122"/>
      <c r="K5" s="3101" t="s">
        <v>7</v>
      </c>
      <c r="L5" s="3103" t="s">
        <v>8</v>
      </c>
      <c r="M5" s="3103"/>
      <c r="N5" s="3104" t="s">
        <v>68</v>
      </c>
      <c r="O5" s="3093"/>
      <c r="P5" s="3096"/>
      <c r="Q5" s="3106" t="s">
        <v>32</v>
      </c>
      <c r="R5" s="3108" t="s">
        <v>9</v>
      </c>
      <c r="S5" s="3108"/>
      <c r="T5" s="3109"/>
    </row>
    <row r="6" spans="1:20" ht="113.45" customHeight="1" thickBot="1">
      <c r="A6" s="3114"/>
      <c r="B6" s="3117"/>
      <c r="C6" s="3117"/>
      <c r="D6" s="3895"/>
      <c r="E6" s="3895"/>
      <c r="F6" s="3117"/>
      <c r="G6" s="3120"/>
      <c r="H6" s="3123"/>
      <c r="I6" s="3126"/>
      <c r="J6" s="3123"/>
      <c r="K6" s="3102"/>
      <c r="L6" s="578" t="s">
        <v>7</v>
      </c>
      <c r="M6" s="578" t="s">
        <v>10</v>
      </c>
      <c r="N6" s="3105"/>
      <c r="O6" s="3094"/>
      <c r="P6" s="3097"/>
      <c r="Q6" s="3107"/>
      <c r="R6" s="31" t="s">
        <v>163</v>
      </c>
      <c r="S6" s="31" t="s">
        <v>182</v>
      </c>
      <c r="T6" s="32" t="s">
        <v>214</v>
      </c>
    </row>
    <row r="7" spans="1:20" ht="72.75" thickBot="1">
      <c r="A7" s="956" t="s">
        <v>11</v>
      </c>
      <c r="B7" s="3896" t="s">
        <v>1075</v>
      </c>
      <c r="C7" s="3897"/>
      <c r="D7" s="3897"/>
      <c r="E7" s="3897"/>
      <c r="F7" s="3897"/>
      <c r="G7" s="3897"/>
      <c r="H7" s="3897"/>
      <c r="I7" s="3897"/>
      <c r="J7" s="3897"/>
      <c r="K7" s="3897"/>
      <c r="L7" s="3897"/>
      <c r="M7" s="3897"/>
      <c r="N7" s="3897"/>
      <c r="O7" s="3897"/>
      <c r="P7" s="3898"/>
      <c r="Q7" s="1769" t="s">
        <v>831</v>
      </c>
      <c r="R7" s="112"/>
      <c r="S7" s="112"/>
      <c r="T7" s="1770"/>
    </row>
    <row r="8" spans="1:20" ht="13.5" thickBot="1">
      <c r="A8" s="587" t="s">
        <v>11</v>
      </c>
      <c r="B8" s="1771" t="s">
        <v>11</v>
      </c>
      <c r="C8" s="3069" t="s">
        <v>1076</v>
      </c>
      <c r="D8" s="3899"/>
      <c r="E8" s="3899"/>
      <c r="F8" s="3899"/>
      <c r="G8" s="3899"/>
      <c r="H8" s="3899"/>
      <c r="I8" s="3899"/>
      <c r="J8" s="3899"/>
      <c r="K8" s="3899"/>
      <c r="L8" s="3899"/>
      <c r="M8" s="3899"/>
      <c r="N8" s="3899"/>
      <c r="O8" s="3899"/>
      <c r="P8" s="3899"/>
      <c r="Q8" s="3899"/>
      <c r="R8" s="3899"/>
      <c r="S8" s="3899"/>
      <c r="T8" s="3900"/>
    </row>
    <row r="9" spans="1:20" ht="60.75" thickBot="1">
      <c r="A9" s="1772"/>
      <c r="B9" s="1773"/>
      <c r="C9" s="1773"/>
      <c r="D9" s="1773"/>
      <c r="E9" s="1773"/>
      <c r="F9" s="1773"/>
      <c r="G9" s="1773"/>
      <c r="H9" s="1773"/>
      <c r="I9" s="1773"/>
      <c r="J9" s="1773"/>
      <c r="K9" s="1773"/>
      <c r="L9" s="1773"/>
      <c r="M9" s="1773"/>
      <c r="N9" s="1773"/>
      <c r="O9" s="1773"/>
      <c r="P9" s="1773"/>
      <c r="Q9" s="109" t="s">
        <v>1077</v>
      </c>
      <c r="R9" s="1774">
        <v>4</v>
      </c>
      <c r="S9" s="1774">
        <v>8</v>
      </c>
      <c r="T9" s="1775">
        <v>10</v>
      </c>
    </row>
    <row r="10" spans="1:20" ht="24.75" thickBot="1">
      <c r="A10" s="1776"/>
      <c r="B10" s="1777"/>
      <c r="C10" s="1777"/>
      <c r="D10" s="1777"/>
      <c r="E10" s="1777"/>
      <c r="F10" s="1777"/>
      <c r="G10" s="1777"/>
      <c r="H10" s="1777"/>
      <c r="I10" s="1777"/>
      <c r="J10" s="1777"/>
      <c r="K10" s="1777"/>
      <c r="L10" s="1777"/>
      <c r="M10" s="1777"/>
      <c r="N10" s="1777"/>
      <c r="O10" s="1777"/>
      <c r="P10" s="1777"/>
      <c r="Q10" s="1778" t="s">
        <v>1078</v>
      </c>
      <c r="R10" s="1774">
        <v>3</v>
      </c>
      <c r="S10" s="1774">
        <v>5</v>
      </c>
      <c r="T10" s="1775">
        <v>6</v>
      </c>
    </row>
    <row r="11" spans="1:20" ht="24.75" thickBot="1">
      <c r="A11" s="3049" t="s">
        <v>11</v>
      </c>
      <c r="B11" s="3072" t="s">
        <v>11</v>
      </c>
      <c r="C11" s="3074" t="s">
        <v>13</v>
      </c>
      <c r="D11" s="582"/>
      <c r="E11" s="582"/>
      <c r="F11" s="3243"/>
      <c r="G11" s="3076" t="s">
        <v>1079</v>
      </c>
      <c r="H11" s="3078" t="s">
        <v>40</v>
      </c>
      <c r="I11" s="3080" t="s">
        <v>364</v>
      </c>
      <c r="J11" s="296" t="s">
        <v>36</v>
      </c>
      <c r="K11" s="1917">
        <f>L11+N11</f>
        <v>30</v>
      </c>
      <c r="L11" s="1918">
        <v>30</v>
      </c>
      <c r="M11" s="94"/>
      <c r="N11" s="44">
        <v>0</v>
      </c>
      <c r="O11" s="668">
        <v>70</v>
      </c>
      <c r="P11" s="1090">
        <v>100</v>
      </c>
      <c r="Q11" s="1329" t="s">
        <v>1080</v>
      </c>
      <c r="R11" s="111">
        <v>11</v>
      </c>
      <c r="S11" s="111">
        <v>12</v>
      </c>
      <c r="T11" s="110">
        <v>14</v>
      </c>
    </row>
    <row r="12" spans="1:20" ht="13.5" thickBot="1">
      <c r="A12" s="3060"/>
      <c r="B12" s="3084"/>
      <c r="C12" s="3085"/>
      <c r="D12" s="583"/>
      <c r="E12" s="583"/>
      <c r="F12" s="3244"/>
      <c r="G12" s="3086"/>
      <c r="H12" s="3087"/>
      <c r="I12" s="3259"/>
      <c r="J12" s="69"/>
      <c r="K12" s="100"/>
      <c r="L12" s="101"/>
      <c r="M12" s="102"/>
      <c r="N12" s="116"/>
      <c r="O12" s="680"/>
      <c r="P12" s="1711"/>
      <c r="Q12" s="117" t="s">
        <v>1081</v>
      </c>
      <c r="R12" s="111">
        <v>1</v>
      </c>
      <c r="S12" s="111">
        <v>1</v>
      </c>
      <c r="T12" s="110">
        <v>1</v>
      </c>
    </row>
    <row r="13" spans="1:20" ht="13.5" thickBot="1">
      <c r="A13" s="3060"/>
      <c r="B13" s="3084"/>
      <c r="C13" s="3085"/>
      <c r="D13" s="583"/>
      <c r="E13" s="583"/>
      <c r="F13" s="3244"/>
      <c r="G13" s="3086"/>
      <c r="H13" s="3087"/>
      <c r="I13" s="3259"/>
      <c r="J13" s="69"/>
      <c r="K13" s="100"/>
      <c r="L13" s="101"/>
      <c r="M13" s="102"/>
      <c r="N13" s="116"/>
      <c r="O13" s="680"/>
      <c r="P13" s="681"/>
      <c r="Q13" s="1329" t="s">
        <v>1082</v>
      </c>
      <c r="R13" s="111">
        <v>3</v>
      </c>
      <c r="S13" s="111">
        <v>4</v>
      </c>
      <c r="T13" s="110">
        <v>5</v>
      </c>
    </row>
    <row r="14" spans="1:20" ht="13.5" thickBot="1">
      <c r="A14" s="3050"/>
      <c r="B14" s="3073"/>
      <c r="C14" s="3075"/>
      <c r="D14" s="584"/>
      <c r="E14" s="584"/>
      <c r="F14" s="3245"/>
      <c r="G14" s="3077"/>
      <c r="H14" s="3079"/>
      <c r="I14" s="3079"/>
      <c r="J14" s="39" t="s">
        <v>12</v>
      </c>
      <c r="K14" s="40">
        <f t="shared" ref="K14:P14" si="0">SUM(K11:K13)</f>
        <v>30</v>
      </c>
      <c r="L14" s="40">
        <f t="shared" si="0"/>
        <v>30</v>
      </c>
      <c r="M14" s="40">
        <f t="shared" si="0"/>
        <v>0</v>
      </c>
      <c r="N14" s="11">
        <f t="shared" si="0"/>
        <v>0</v>
      </c>
      <c r="O14" s="42">
        <f t="shared" si="0"/>
        <v>70</v>
      </c>
      <c r="P14" s="1014">
        <f t="shared" si="0"/>
        <v>100</v>
      </c>
      <c r="Q14" s="915"/>
      <c r="R14" s="674"/>
      <c r="S14" s="674"/>
      <c r="T14" s="675"/>
    </row>
    <row r="15" spans="1:20" ht="24.75" thickBot="1">
      <c r="A15" s="3049" t="s">
        <v>11</v>
      </c>
      <c r="B15" s="3072" t="s">
        <v>11</v>
      </c>
      <c r="C15" s="3074" t="s">
        <v>34</v>
      </c>
      <c r="D15" s="582"/>
      <c r="E15" s="582"/>
      <c r="F15" s="3243"/>
      <c r="G15" s="3076" t="s">
        <v>1083</v>
      </c>
      <c r="H15" s="3078" t="s">
        <v>40</v>
      </c>
      <c r="I15" s="3080" t="s">
        <v>364</v>
      </c>
      <c r="J15" s="92" t="s">
        <v>36</v>
      </c>
      <c r="K15" s="93">
        <f>L15+N15</f>
        <v>0</v>
      </c>
      <c r="L15" s="46">
        <v>0</v>
      </c>
      <c r="M15" s="94"/>
      <c r="N15" s="676">
        <v>0</v>
      </c>
      <c r="O15" s="677">
        <v>0</v>
      </c>
      <c r="P15" s="26">
        <v>0</v>
      </c>
      <c r="Q15" s="1329" t="s">
        <v>1084</v>
      </c>
      <c r="R15" s="111">
        <v>50</v>
      </c>
      <c r="S15" s="111">
        <v>68</v>
      </c>
      <c r="T15" s="110">
        <v>72</v>
      </c>
    </row>
    <row r="16" spans="1:20" ht="13.5" thickBot="1">
      <c r="A16" s="3050"/>
      <c r="B16" s="3073"/>
      <c r="C16" s="3075"/>
      <c r="D16" s="584"/>
      <c r="E16" s="584"/>
      <c r="F16" s="3245"/>
      <c r="G16" s="3077"/>
      <c r="H16" s="3079"/>
      <c r="I16" s="3079"/>
      <c r="J16" s="39" t="s">
        <v>12</v>
      </c>
      <c r="K16" s="40">
        <f t="shared" ref="K16:P16" si="1">SUM(K15:K15)</f>
        <v>0</v>
      </c>
      <c r="L16" s="40">
        <f t="shared" si="1"/>
        <v>0</v>
      </c>
      <c r="M16" s="40">
        <f t="shared" si="1"/>
        <v>0</v>
      </c>
      <c r="N16" s="40">
        <f t="shared" si="1"/>
        <v>0</v>
      </c>
      <c r="O16" s="40">
        <f t="shared" si="1"/>
        <v>0</v>
      </c>
      <c r="P16" s="40">
        <f t="shared" si="1"/>
        <v>0</v>
      </c>
      <c r="Q16" s="1779"/>
      <c r="R16" s="1780"/>
      <c r="S16" s="1781"/>
      <c r="T16" s="1780"/>
    </row>
    <row r="17" spans="1:20" ht="24.75" thickBot="1">
      <c r="A17" s="3049" t="s">
        <v>11</v>
      </c>
      <c r="B17" s="3072" t="s">
        <v>11</v>
      </c>
      <c r="C17" s="3074" t="s">
        <v>35</v>
      </c>
      <c r="D17" s="582"/>
      <c r="E17" s="582"/>
      <c r="F17" s="3243"/>
      <c r="G17" s="3076" t="s">
        <v>1085</v>
      </c>
      <c r="H17" s="3078" t="s">
        <v>40</v>
      </c>
      <c r="I17" s="3080" t="s">
        <v>364</v>
      </c>
      <c r="J17" s="92" t="s">
        <v>36</v>
      </c>
      <c r="K17" s="93">
        <f>L17+N17</f>
        <v>10</v>
      </c>
      <c r="L17" s="46">
        <v>10</v>
      </c>
      <c r="M17" s="94"/>
      <c r="N17" s="676">
        <v>0</v>
      </c>
      <c r="O17" s="677">
        <v>20</v>
      </c>
      <c r="P17" s="26">
        <v>30</v>
      </c>
      <c r="Q17" s="1329" t="s">
        <v>1086</v>
      </c>
      <c r="R17" s="111">
        <v>24</v>
      </c>
      <c r="S17" s="111">
        <v>32</v>
      </c>
      <c r="T17" s="110">
        <v>40</v>
      </c>
    </row>
    <row r="18" spans="1:20" ht="13.5" thickBot="1">
      <c r="A18" s="3060"/>
      <c r="B18" s="3084"/>
      <c r="C18" s="3085"/>
      <c r="D18" s="583"/>
      <c r="E18" s="583"/>
      <c r="F18" s="3244"/>
      <c r="G18" s="3086"/>
      <c r="H18" s="3087"/>
      <c r="I18" s="3088"/>
      <c r="J18" s="69"/>
      <c r="K18" s="100"/>
      <c r="L18" s="101"/>
      <c r="M18" s="102"/>
      <c r="N18" s="1782"/>
      <c r="O18" s="1783"/>
      <c r="P18" s="103"/>
      <c r="Q18" s="1590"/>
      <c r="R18" s="1784"/>
      <c r="S18" s="1784"/>
      <c r="T18" s="852"/>
    </row>
    <row r="19" spans="1:20" ht="13.5" thickBot="1">
      <c r="A19" s="3050"/>
      <c r="B19" s="3073"/>
      <c r="C19" s="3075"/>
      <c r="D19" s="584"/>
      <c r="E19" s="584"/>
      <c r="F19" s="3245"/>
      <c r="G19" s="3077"/>
      <c r="H19" s="3079"/>
      <c r="I19" s="3079"/>
      <c r="J19" s="39" t="s">
        <v>12</v>
      </c>
      <c r="K19" s="40">
        <f t="shared" ref="K19:P19" si="2">SUM(K17:K18)</f>
        <v>10</v>
      </c>
      <c r="L19" s="40">
        <f t="shared" si="2"/>
        <v>10</v>
      </c>
      <c r="M19" s="40">
        <f t="shared" si="2"/>
        <v>0</v>
      </c>
      <c r="N19" s="40">
        <f t="shared" si="2"/>
        <v>0</v>
      </c>
      <c r="O19" s="40">
        <f t="shared" si="2"/>
        <v>20</v>
      </c>
      <c r="P19" s="40">
        <f t="shared" si="2"/>
        <v>30</v>
      </c>
      <c r="Q19" s="1779"/>
      <c r="R19" s="844"/>
      <c r="S19" s="1785"/>
      <c r="T19" s="844"/>
    </row>
    <row r="20" spans="1:20" ht="13.5" thickBot="1">
      <c r="A20" s="37" t="s">
        <v>11</v>
      </c>
      <c r="B20" s="35" t="s">
        <v>11</v>
      </c>
      <c r="C20" s="118"/>
      <c r="D20" s="118"/>
      <c r="E20" s="118"/>
      <c r="F20" s="3665" t="s">
        <v>14</v>
      </c>
      <c r="G20" s="3587"/>
      <c r="H20" s="3587"/>
      <c r="I20" s="3587"/>
      <c r="J20" s="3666"/>
      <c r="K20" s="1112">
        <f t="shared" ref="K20:P20" si="3">K14+K19+K16</f>
        <v>40</v>
      </c>
      <c r="L20" s="1112">
        <f t="shared" si="3"/>
        <v>40</v>
      </c>
      <c r="M20" s="1112">
        <f t="shared" si="3"/>
        <v>0</v>
      </c>
      <c r="N20" s="1112">
        <f t="shared" si="3"/>
        <v>0</v>
      </c>
      <c r="O20" s="1112">
        <f t="shared" si="3"/>
        <v>90</v>
      </c>
      <c r="P20" s="1112">
        <f t="shared" si="3"/>
        <v>130</v>
      </c>
      <c r="Q20" s="152"/>
      <c r="R20" s="36"/>
      <c r="S20" s="36"/>
      <c r="T20" s="153"/>
    </row>
    <row r="21" spans="1:20" ht="13.5" thickBot="1">
      <c r="A21" s="586" t="s">
        <v>11</v>
      </c>
      <c r="B21" s="740"/>
      <c r="C21" s="740"/>
      <c r="D21" s="740"/>
      <c r="E21" s="740"/>
      <c r="F21" s="740"/>
      <c r="G21" s="112"/>
      <c r="H21" s="740"/>
      <c r="I21" s="740"/>
      <c r="J21" s="740"/>
      <c r="K21" s="740"/>
      <c r="L21" s="740"/>
      <c r="M21" s="740"/>
      <c r="N21" s="740"/>
      <c r="O21" s="740"/>
      <c r="P21" s="740"/>
      <c r="Q21" s="212"/>
      <c r="R21" s="740"/>
      <c r="S21" s="740"/>
      <c r="T21" s="741"/>
    </row>
    <row r="22" spans="1:20" ht="13.5" thickBot="1">
      <c r="A22" s="587" t="s">
        <v>13</v>
      </c>
      <c r="B22" s="33" t="s">
        <v>13</v>
      </c>
      <c r="C22" s="3069" t="s">
        <v>1087</v>
      </c>
      <c r="D22" s="3070"/>
      <c r="E22" s="3070"/>
      <c r="F22" s="3070"/>
      <c r="G22" s="3070"/>
      <c r="H22" s="3070"/>
      <c r="I22" s="3070"/>
      <c r="J22" s="3070"/>
      <c r="K22" s="3070"/>
      <c r="L22" s="3070"/>
      <c r="M22" s="3070"/>
      <c r="N22" s="3070"/>
      <c r="O22" s="3070"/>
      <c r="P22" s="3070"/>
      <c r="Q22" s="3070"/>
      <c r="R22" s="3070"/>
      <c r="S22" s="3070"/>
      <c r="T22" s="3071"/>
    </row>
    <row r="23" spans="1:20" ht="24.75" thickBot="1">
      <c r="A23" s="3049" t="s">
        <v>11</v>
      </c>
      <c r="B23" s="3072" t="s">
        <v>13</v>
      </c>
      <c r="C23" s="3074" t="s">
        <v>11</v>
      </c>
      <c r="D23" s="582"/>
      <c r="E23" s="582"/>
      <c r="F23" s="3243"/>
      <c r="G23" s="3076" t="s">
        <v>1088</v>
      </c>
      <c r="H23" s="3078" t="s">
        <v>40</v>
      </c>
      <c r="I23" s="3080" t="s">
        <v>364</v>
      </c>
      <c r="J23" s="296" t="s">
        <v>36</v>
      </c>
      <c r="K23" s="1917">
        <f>L23+N23</f>
        <v>74</v>
      </c>
      <c r="L23" s="46">
        <v>16</v>
      </c>
      <c r="M23" s="94"/>
      <c r="N23" s="2383">
        <v>58</v>
      </c>
      <c r="O23" s="677">
        <v>50</v>
      </c>
      <c r="P23" s="26">
        <v>100</v>
      </c>
      <c r="Q23" s="1786" t="s">
        <v>1089</v>
      </c>
      <c r="R23" s="1787">
        <v>20</v>
      </c>
      <c r="S23" s="111">
        <v>10</v>
      </c>
      <c r="T23" s="110">
        <v>15</v>
      </c>
    </row>
    <row r="24" spans="1:20" ht="24.75" thickBot="1">
      <c r="A24" s="3060"/>
      <c r="B24" s="3084"/>
      <c r="C24" s="3085"/>
      <c r="D24" s="583"/>
      <c r="E24" s="583"/>
      <c r="F24" s="3244"/>
      <c r="G24" s="3086"/>
      <c r="H24" s="3087"/>
      <c r="I24" s="3088"/>
      <c r="J24" s="69"/>
      <c r="K24" s="100"/>
      <c r="L24" s="101"/>
      <c r="M24" s="102"/>
      <c r="N24" s="1782"/>
      <c r="O24" s="1783"/>
      <c r="P24" s="103"/>
      <c r="Q24" s="1786" t="s">
        <v>1090</v>
      </c>
      <c r="R24" s="1787">
        <v>10</v>
      </c>
      <c r="S24" s="111">
        <v>4</v>
      </c>
      <c r="T24" s="110">
        <v>30</v>
      </c>
    </row>
    <row r="25" spans="1:20" ht="36.6" customHeight="1" thickBot="1">
      <c r="A25" s="3050"/>
      <c r="B25" s="3073"/>
      <c r="C25" s="3075"/>
      <c r="D25" s="584"/>
      <c r="E25" s="584"/>
      <c r="F25" s="3245"/>
      <c r="G25" s="3077"/>
      <c r="H25" s="3079"/>
      <c r="I25" s="3079"/>
      <c r="J25" s="39" t="s">
        <v>12</v>
      </c>
      <c r="K25" s="40">
        <f t="shared" ref="K25:P25" si="4">SUM(K23:K24)</f>
        <v>74</v>
      </c>
      <c r="L25" s="40">
        <f t="shared" si="4"/>
        <v>16</v>
      </c>
      <c r="M25" s="40">
        <f t="shared" si="4"/>
        <v>0</v>
      </c>
      <c r="N25" s="40">
        <f t="shared" si="4"/>
        <v>58</v>
      </c>
      <c r="O25" s="40">
        <f t="shared" si="4"/>
        <v>50</v>
      </c>
      <c r="P25" s="40">
        <f t="shared" si="4"/>
        <v>100</v>
      </c>
      <c r="Q25" s="113"/>
      <c r="R25" s="241"/>
      <c r="S25" s="114"/>
      <c r="T25" s="115"/>
    </row>
    <row r="26" spans="1:20" ht="24.75" thickBot="1">
      <c r="A26" s="3901" t="s">
        <v>11</v>
      </c>
      <c r="B26" s="3904" t="s">
        <v>13</v>
      </c>
      <c r="C26" s="3074" t="s">
        <v>37</v>
      </c>
      <c r="D26" s="582"/>
      <c r="E26" s="582"/>
      <c r="F26" s="3906"/>
      <c r="G26" s="3076" t="s">
        <v>1091</v>
      </c>
      <c r="H26" s="3908" t="s">
        <v>40</v>
      </c>
      <c r="I26" s="3330" t="s">
        <v>364</v>
      </c>
      <c r="J26" s="1023" t="s">
        <v>36</v>
      </c>
      <c r="K26" s="1788">
        <f>L26+N26</f>
        <v>0</v>
      </c>
      <c r="L26" s="1789">
        <v>0</v>
      </c>
      <c r="M26" s="1790"/>
      <c r="N26" s="1791">
        <v>0</v>
      </c>
      <c r="O26" s="1792">
        <v>0</v>
      </c>
      <c r="P26" s="1793">
        <v>0</v>
      </c>
      <c r="Q26" s="1786" t="s">
        <v>1092</v>
      </c>
      <c r="R26" s="1794">
        <v>10</v>
      </c>
      <c r="S26" s="1795">
        <v>40</v>
      </c>
      <c r="T26" s="1796">
        <v>72</v>
      </c>
    </row>
    <row r="27" spans="1:20" ht="21.75" thickBot="1">
      <c r="A27" s="3903"/>
      <c r="B27" s="3905"/>
      <c r="C27" s="3075"/>
      <c r="D27" s="584"/>
      <c r="E27" s="584"/>
      <c r="F27" s="3907"/>
      <c r="G27" s="3077"/>
      <c r="H27" s="3283"/>
      <c r="I27" s="3283"/>
      <c r="J27" s="1797" t="s">
        <v>12</v>
      </c>
      <c r="K27" s="1798">
        <f t="shared" ref="K27:P27" si="5">SUM(K26:K26)</f>
        <v>0</v>
      </c>
      <c r="L27" s="1798">
        <f t="shared" si="5"/>
        <v>0</v>
      </c>
      <c r="M27" s="1798">
        <f t="shared" si="5"/>
        <v>0</v>
      </c>
      <c r="N27" s="1798">
        <f t="shared" si="5"/>
        <v>0</v>
      </c>
      <c r="O27" s="1798">
        <f t="shared" si="5"/>
        <v>0</v>
      </c>
      <c r="P27" s="1798">
        <f t="shared" si="5"/>
        <v>0</v>
      </c>
      <c r="Q27" s="915"/>
      <c r="R27" s="1799"/>
      <c r="S27" s="1800"/>
      <c r="T27" s="1801"/>
    </row>
    <row r="28" spans="1:20" ht="24.75" thickBot="1">
      <c r="A28" s="3901" t="s">
        <v>11</v>
      </c>
      <c r="B28" s="3904" t="s">
        <v>13</v>
      </c>
      <c r="C28" s="3074" t="s">
        <v>54</v>
      </c>
      <c r="D28" s="582"/>
      <c r="E28" s="582"/>
      <c r="F28" s="3906"/>
      <c r="G28" s="3076" t="s">
        <v>1093</v>
      </c>
      <c r="H28" s="3908" t="s">
        <v>40</v>
      </c>
      <c r="I28" s="3330" t="s">
        <v>364</v>
      </c>
      <c r="J28" s="1023" t="s">
        <v>36</v>
      </c>
      <c r="K28" s="1788">
        <f>L28+N28</f>
        <v>90</v>
      </c>
      <c r="L28" s="1789">
        <v>70</v>
      </c>
      <c r="M28" s="1790"/>
      <c r="N28" s="1791">
        <v>20</v>
      </c>
      <c r="O28" s="1792">
        <v>100</v>
      </c>
      <c r="P28" s="1793">
        <v>150</v>
      </c>
      <c r="Q28" s="1786" t="s">
        <v>1094</v>
      </c>
      <c r="R28" s="1794">
        <v>3</v>
      </c>
      <c r="S28" s="1795">
        <v>5</v>
      </c>
      <c r="T28" s="1796">
        <v>6</v>
      </c>
    </row>
    <row r="29" spans="1:20" ht="24.75" thickBot="1">
      <c r="A29" s="3902"/>
      <c r="B29" s="3631"/>
      <c r="C29" s="3085"/>
      <c r="D29" s="583"/>
      <c r="E29" s="583"/>
      <c r="F29" s="3600"/>
      <c r="G29" s="3086"/>
      <c r="H29" s="3635"/>
      <c r="I29" s="3271"/>
      <c r="J29" s="1710"/>
      <c r="K29" s="1802"/>
      <c r="L29" s="1803"/>
      <c r="M29" s="1804"/>
      <c r="N29" s="1805"/>
      <c r="O29" s="1806"/>
      <c r="P29" s="1807"/>
      <c r="Q29" s="1786" t="s">
        <v>1095</v>
      </c>
      <c r="R29" s="1794">
        <v>12</v>
      </c>
      <c r="S29" s="1795">
        <v>14</v>
      </c>
      <c r="T29" s="1796">
        <v>14</v>
      </c>
    </row>
    <row r="30" spans="1:20" ht="24.75" thickBot="1">
      <c r="A30" s="3903"/>
      <c r="B30" s="3905"/>
      <c r="C30" s="3075"/>
      <c r="D30" s="584"/>
      <c r="E30" s="584"/>
      <c r="F30" s="3907"/>
      <c r="G30" s="3077"/>
      <c r="H30" s="3283"/>
      <c r="I30" s="3283"/>
      <c r="J30" s="1797" t="s">
        <v>12</v>
      </c>
      <c r="K30" s="1798">
        <f t="shared" ref="K30:P30" si="6">SUM(K28:K29)</f>
        <v>90</v>
      </c>
      <c r="L30" s="1798">
        <f t="shared" si="6"/>
        <v>70</v>
      </c>
      <c r="M30" s="1798">
        <f t="shared" si="6"/>
        <v>0</v>
      </c>
      <c r="N30" s="1798">
        <f t="shared" si="6"/>
        <v>20</v>
      </c>
      <c r="O30" s="1798">
        <f t="shared" si="6"/>
        <v>100</v>
      </c>
      <c r="P30" s="1798">
        <f t="shared" si="6"/>
        <v>150</v>
      </c>
      <c r="Q30" s="915" t="s">
        <v>1096</v>
      </c>
      <c r="R30" s="1794">
        <v>10</v>
      </c>
      <c r="S30" s="1795">
        <v>20</v>
      </c>
      <c r="T30" s="1796">
        <v>42</v>
      </c>
    </row>
    <row r="31" spans="1:20" ht="13.5" thickBot="1">
      <c r="A31" s="37" t="s">
        <v>11</v>
      </c>
      <c r="B31" s="35" t="s">
        <v>13</v>
      </c>
      <c r="C31" s="118"/>
      <c r="D31" s="118"/>
      <c r="E31" s="118"/>
      <c r="F31" s="3665" t="s">
        <v>14</v>
      </c>
      <c r="G31" s="3587"/>
      <c r="H31" s="3587"/>
      <c r="I31" s="3587"/>
      <c r="J31" s="3666"/>
      <c r="K31" s="1112">
        <f>K25+K30+K27</f>
        <v>164</v>
      </c>
      <c r="L31" s="1112">
        <f t="shared" ref="L31:P31" si="7">L25+L30+L27</f>
        <v>86</v>
      </c>
      <c r="M31" s="1112">
        <f t="shared" si="7"/>
        <v>0</v>
      </c>
      <c r="N31" s="1112">
        <f t="shared" si="7"/>
        <v>78</v>
      </c>
      <c r="O31" s="1112">
        <f t="shared" si="7"/>
        <v>150</v>
      </c>
      <c r="P31" s="1112">
        <f t="shared" si="7"/>
        <v>250</v>
      </c>
      <c r="Q31" s="152"/>
      <c r="R31" s="36"/>
      <c r="S31" s="36"/>
      <c r="T31" s="153"/>
    </row>
    <row r="32" spans="1:20" ht="13.5" thickBot="1">
      <c r="A32" s="37" t="s">
        <v>11</v>
      </c>
      <c r="B32" s="35"/>
      <c r="C32" s="118"/>
      <c r="D32" s="118"/>
      <c r="E32" s="118"/>
      <c r="F32" s="3665" t="s">
        <v>56</v>
      </c>
      <c r="G32" s="3587"/>
      <c r="H32" s="3587"/>
      <c r="I32" s="3587"/>
      <c r="J32" s="3666"/>
      <c r="K32" s="1112">
        <f t="shared" ref="K32:P32" si="8">K31+K20</f>
        <v>204</v>
      </c>
      <c r="L32" s="1112">
        <f t="shared" si="8"/>
        <v>126</v>
      </c>
      <c r="M32" s="1112">
        <f t="shared" si="8"/>
        <v>0</v>
      </c>
      <c r="N32" s="1112">
        <f t="shared" si="8"/>
        <v>78</v>
      </c>
      <c r="O32" s="1112">
        <f t="shared" si="8"/>
        <v>240</v>
      </c>
      <c r="P32" s="1112">
        <f t="shared" si="8"/>
        <v>380</v>
      </c>
      <c r="Q32" s="152"/>
      <c r="R32" s="36"/>
      <c r="S32" s="36"/>
      <c r="T32" s="153"/>
    </row>
    <row r="33" spans="1:20" ht="13.5" thickBot="1">
      <c r="A33" s="10"/>
      <c r="B33" s="3909" t="s">
        <v>15</v>
      </c>
      <c r="C33" s="3575"/>
      <c r="D33" s="3575"/>
      <c r="E33" s="3575"/>
      <c r="F33" s="3575"/>
      <c r="G33" s="3575"/>
      <c r="H33" s="3575"/>
      <c r="I33" s="3575"/>
      <c r="J33" s="3575"/>
      <c r="K33" s="485">
        <f>K32*1</f>
        <v>204</v>
      </c>
      <c r="L33" s="1808">
        <f t="shared" ref="L33:P33" si="9">L32*1</f>
        <v>126</v>
      </c>
      <c r="M33" s="1808">
        <f t="shared" si="9"/>
        <v>0</v>
      </c>
      <c r="N33" s="485">
        <f t="shared" si="9"/>
        <v>78</v>
      </c>
      <c r="O33" s="1808">
        <f t="shared" si="9"/>
        <v>240</v>
      </c>
      <c r="P33" s="1808">
        <f t="shared" si="9"/>
        <v>380</v>
      </c>
      <c r="Q33" s="3790"/>
      <c r="R33" s="3791"/>
      <c r="S33" s="3791"/>
      <c r="T33" s="3792"/>
    </row>
    <row r="34" spans="1:20">
      <c r="A34" s="75"/>
      <c r="B34" s="104"/>
      <c r="C34" s="104"/>
      <c r="D34" s="104"/>
      <c r="E34" s="104"/>
      <c r="F34" s="104"/>
      <c r="G34" s="104"/>
      <c r="H34" s="104"/>
      <c r="I34" s="38"/>
      <c r="J34" s="38"/>
      <c r="K34" s="38"/>
      <c r="L34" s="38"/>
      <c r="M34" s="38"/>
      <c r="N34" s="38"/>
      <c r="O34" s="38"/>
      <c r="P34" s="38"/>
      <c r="Q34" s="28"/>
      <c r="R34" s="28"/>
      <c r="S34" s="28"/>
      <c r="T34" s="28"/>
    </row>
    <row r="35" spans="1:20" ht="16.5" thickBot="1">
      <c r="A35" s="75"/>
      <c r="B35" s="104"/>
      <c r="C35" s="104"/>
      <c r="D35" s="104"/>
      <c r="E35" s="104"/>
      <c r="F35" s="104"/>
      <c r="G35" s="104"/>
      <c r="H35" s="104"/>
      <c r="I35" s="3576" t="s">
        <v>16</v>
      </c>
      <c r="J35" s="3576"/>
      <c r="K35" s="3576"/>
      <c r="L35" s="3576"/>
      <c r="M35" s="3576"/>
      <c r="N35" s="3576"/>
      <c r="O35" s="3576"/>
      <c r="P35" s="3576"/>
      <c r="Q35" s="28"/>
      <c r="R35" s="28"/>
      <c r="S35" s="28"/>
      <c r="T35" s="28"/>
    </row>
    <row r="36" spans="1:20" ht="51.6" customHeight="1" thickBot="1">
      <c r="A36" s="30"/>
      <c r="B36" s="30"/>
      <c r="C36" s="30"/>
      <c r="D36" s="30"/>
      <c r="E36" s="30"/>
      <c r="F36" s="3175" t="s">
        <v>17</v>
      </c>
      <c r="G36" s="3176"/>
      <c r="H36" s="3176"/>
      <c r="I36" s="3176"/>
      <c r="J36" s="3177"/>
      <c r="K36" s="3178" t="s">
        <v>215</v>
      </c>
      <c r="L36" s="3179"/>
      <c r="M36" s="3179"/>
      <c r="N36" s="3180"/>
      <c r="O36" s="30"/>
      <c r="P36" s="30"/>
      <c r="Q36" s="30"/>
      <c r="R36" s="41"/>
      <c r="S36" s="30"/>
      <c r="T36" s="30"/>
    </row>
    <row r="37" spans="1:20" ht="13.5" thickBot="1">
      <c r="A37" s="30"/>
      <c r="B37" s="30"/>
      <c r="C37" s="30"/>
      <c r="D37" s="30"/>
      <c r="E37" s="30"/>
      <c r="F37" s="3910" t="s">
        <v>18</v>
      </c>
      <c r="G37" s="3911"/>
      <c r="H37" s="3911"/>
      <c r="I37" s="3911"/>
      <c r="J37" s="3912"/>
      <c r="K37" s="3768">
        <f>K38+K39+K40</f>
        <v>204</v>
      </c>
      <c r="L37" s="3769"/>
      <c r="M37" s="3769"/>
      <c r="N37" s="3770"/>
      <c r="O37" s="30"/>
      <c r="P37" s="30"/>
      <c r="Q37" s="30"/>
      <c r="R37" s="41"/>
      <c r="S37" s="30"/>
      <c r="T37" s="30"/>
    </row>
    <row r="38" spans="1:20">
      <c r="A38" s="30"/>
      <c r="B38" s="90"/>
      <c r="C38" s="90"/>
      <c r="D38" s="90"/>
      <c r="E38" s="90"/>
      <c r="F38" s="3222" t="s">
        <v>57</v>
      </c>
      <c r="G38" s="3223"/>
      <c r="H38" s="3223"/>
      <c r="I38" s="3223"/>
      <c r="J38" s="3224"/>
      <c r="K38" s="3913">
        <v>204</v>
      </c>
      <c r="L38" s="3914"/>
      <c r="M38" s="3914"/>
      <c r="N38" s="3915"/>
      <c r="O38" s="30"/>
      <c r="P38" s="30"/>
      <c r="Q38" s="90"/>
      <c r="R38" s="728"/>
      <c r="S38" s="90"/>
      <c r="T38" s="90"/>
    </row>
    <row r="39" spans="1:20">
      <c r="A39" s="30"/>
      <c r="B39" s="90"/>
      <c r="C39" s="90"/>
      <c r="D39" s="90"/>
      <c r="E39" s="90"/>
      <c r="F39" s="3159" t="s">
        <v>65</v>
      </c>
      <c r="G39" s="3161"/>
      <c r="H39" s="3161"/>
      <c r="I39" s="3161"/>
      <c r="J39" s="3568"/>
      <c r="K39" s="3777">
        <v>0</v>
      </c>
      <c r="L39" s="3763"/>
      <c r="M39" s="3763"/>
      <c r="N39" s="3764"/>
      <c r="O39" s="30"/>
      <c r="P39" s="30"/>
      <c r="Q39" s="90"/>
      <c r="R39" s="728"/>
      <c r="S39" s="90"/>
      <c r="T39" s="90"/>
    </row>
    <row r="40" spans="1:20" ht="13.5" thickBot="1">
      <c r="A40" s="30"/>
      <c r="B40" s="90"/>
      <c r="C40" s="90"/>
      <c r="D40" s="90"/>
      <c r="E40" s="90"/>
      <c r="F40" s="3213" t="s">
        <v>693</v>
      </c>
      <c r="G40" s="3566"/>
      <c r="H40" s="3566"/>
      <c r="I40" s="3566"/>
      <c r="J40" s="3567"/>
      <c r="K40" s="3777">
        <v>0</v>
      </c>
      <c r="L40" s="3763"/>
      <c r="M40" s="3763"/>
      <c r="N40" s="3764"/>
      <c r="O40" s="30"/>
      <c r="P40" s="30"/>
      <c r="Q40" s="90"/>
      <c r="R40" s="728"/>
      <c r="S40" s="90"/>
      <c r="T40" s="90"/>
    </row>
    <row r="41" spans="1:20" ht="13.5" thickBot="1">
      <c r="A41" s="30"/>
      <c r="B41" s="90"/>
      <c r="C41" s="90"/>
      <c r="D41" s="90"/>
      <c r="E41" s="90"/>
      <c r="F41" s="3551" t="s">
        <v>19</v>
      </c>
      <c r="G41" s="3552"/>
      <c r="H41" s="3552"/>
      <c r="I41" s="3552"/>
      <c r="J41" s="3553"/>
      <c r="K41" s="3768">
        <f>SUM(K42:N44)</f>
        <v>0</v>
      </c>
      <c r="L41" s="3769"/>
      <c r="M41" s="3769"/>
      <c r="N41" s="3770"/>
      <c r="O41" s="30"/>
      <c r="P41" s="30"/>
      <c r="Q41" s="90"/>
      <c r="R41" s="728"/>
      <c r="S41" s="90"/>
      <c r="T41" s="90"/>
    </row>
    <row r="42" spans="1:20">
      <c r="A42" s="30"/>
      <c r="B42" s="90"/>
      <c r="C42" s="90"/>
      <c r="D42" s="90"/>
      <c r="E42" s="90"/>
      <c r="F42" s="3222" t="s">
        <v>59</v>
      </c>
      <c r="G42" s="3223"/>
      <c r="H42" s="3223"/>
      <c r="I42" s="3223"/>
      <c r="J42" s="3224"/>
      <c r="K42" s="3771">
        <v>0</v>
      </c>
      <c r="L42" s="3772"/>
      <c r="M42" s="3772"/>
      <c r="N42" s="3773"/>
      <c r="O42" s="30"/>
      <c r="P42" s="30"/>
      <c r="Q42" s="90"/>
      <c r="R42" s="728"/>
      <c r="S42" s="90"/>
      <c r="T42" s="90"/>
    </row>
    <row r="43" spans="1:20">
      <c r="A43" s="30"/>
      <c r="B43" s="90"/>
      <c r="C43" s="90"/>
      <c r="D43" s="90"/>
      <c r="E43" s="90"/>
      <c r="F43" s="3565" t="s">
        <v>60</v>
      </c>
      <c r="G43" s="2989"/>
      <c r="H43" s="2989"/>
      <c r="I43" s="2989"/>
      <c r="J43" s="2990"/>
      <c r="K43" s="3763">
        <v>0</v>
      </c>
      <c r="L43" s="3763"/>
      <c r="M43" s="3763"/>
      <c r="N43" s="3764"/>
      <c r="O43" s="30"/>
      <c r="P43" s="30"/>
      <c r="Q43" s="90"/>
      <c r="R43" s="728"/>
      <c r="S43" s="90"/>
      <c r="T43" s="90"/>
    </row>
    <row r="44" spans="1:20" ht="13.5" thickBot="1">
      <c r="A44" s="30"/>
      <c r="B44" s="90"/>
      <c r="C44" s="90"/>
      <c r="D44" s="90"/>
      <c r="E44" s="90"/>
      <c r="F44" s="3159" t="s">
        <v>61</v>
      </c>
      <c r="G44" s="3161"/>
      <c r="H44" s="3161"/>
      <c r="I44" s="3161"/>
      <c r="J44" s="3162"/>
      <c r="K44" s="3763"/>
      <c r="L44" s="3763"/>
      <c r="M44" s="3763"/>
      <c r="N44" s="3764"/>
      <c r="O44" s="30"/>
      <c r="P44" s="30"/>
      <c r="Q44" s="90"/>
      <c r="R44" s="728"/>
      <c r="S44" s="90"/>
      <c r="T44" s="90"/>
    </row>
    <row r="45" spans="1:20" ht="13.5" thickBot="1">
      <c r="A45" s="30"/>
      <c r="B45" s="90"/>
      <c r="C45" s="90"/>
      <c r="D45" s="90"/>
      <c r="E45" s="90"/>
      <c r="F45" s="3557" t="s">
        <v>20</v>
      </c>
      <c r="G45" s="2994"/>
      <c r="H45" s="2994"/>
      <c r="I45" s="2994"/>
      <c r="J45" s="2995"/>
      <c r="K45" s="3761">
        <f>K41+K37</f>
        <v>204</v>
      </c>
      <c r="L45" s="3761"/>
      <c r="M45" s="3761"/>
      <c r="N45" s="3762"/>
      <c r="O45" s="30"/>
      <c r="P45" s="30"/>
      <c r="Q45" s="90"/>
      <c r="R45" s="728"/>
      <c r="S45" s="90"/>
      <c r="T45" s="90"/>
    </row>
  </sheetData>
  <mergeCells count="92">
    <mergeCell ref="F43:J43"/>
    <mergeCell ref="K43:N43"/>
    <mergeCell ref="F44:J44"/>
    <mergeCell ref="K44:N44"/>
    <mergeCell ref="F45:J45"/>
    <mergeCell ref="K45:N45"/>
    <mergeCell ref="F40:J40"/>
    <mergeCell ref="K40:N40"/>
    <mergeCell ref="F41:J41"/>
    <mergeCell ref="K41:N41"/>
    <mergeCell ref="F42:J42"/>
    <mergeCell ref="K42:N42"/>
    <mergeCell ref="F37:J37"/>
    <mergeCell ref="K37:N37"/>
    <mergeCell ref="F38:J38"/>
    <mergeCell ref="K38:N38"/>
    <mergeCell ref="F39:J39"/>
    <mergeCell ref="K39:N39"/>
    <mergeCell ref="F31:J31"/>
    <mergeCell ref="F32:J32"/>
    <mergeCell ref="B33:J33"/>
    <mergeCell ref="Q33:T33"/>
    <mergeCell ref="I35:P3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20:J20"/>
    <mergeCell ref="C22:T22"/>
    <mergeCell ref="A23:A25"/>
    <mergeCell ref="B23:B25"/>
    <mergeCell ref="C23:C25"/>
    <mergeCell ref="F23:F25"/>
    <mergeCell ref="G23:G25"/>
    <mergeCell ref="H23:H25"/>
    <mergeCell ref="I23:I25"/>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B7:P7"/>
    <mergeCell ref="C8:T8"/>
    <mergeCell ref="A11:A14"/>
    <mergeCell ref="B11:B14"/>
    <mergeCell ref="C11:C14"/>
    <mergeCell ref="F11:F14"/>
    <mergeCell ref="G11:G14"/>
    <mergeCell ref="H11:H14"/>
    <mergeCell ref="I11:I14"/>
    <mergeCell ref="K5:K6"/>
    <mergeCell ref="L5:M5"/>
    <mergeCell ref="N5:N6"/>
    <mergeCell ref="Q5:Q6"/>
    <mergeCell ref="Q1:R1"/>
    <mergeCell ref="G3:T3"/>
    <mergeCell ref="R5:T5"/>
    <mergeCell ref="I4:I6"/>
    <mergeCell ref="J4:J6"/>
    <mergeCell ref="K4:N4"/>
    <mergeCell ref="O4:O6"/>
    <mergeCell ref="P4:P6"/>
    <mergeCell ref="Q4:T4"/>
    <mergeCell ref="F4:F6"/>
    <mergeCell ref="G4:G6"/>
    <mergeCell ref="H4:H6"/>
    <mergeCell ref="A4:A6"/>
    <mergeCell ref="B4:B6"/>
    <mergeCell ref="C4:C6"/>
    <mergeCell ref="D4:D6"/>
    <mergeCell ref="E4:E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1"/>
  <sheetViews>
    <sheetView workbookViewId="0">
      <selection activeCell="U157" sqref="U157"/>
    </sheetView>
  </sheetViews>
  <sheetFormatPr defaultRowHeight="12.75"/>
  <cols>
    <col min="1" max="1" width="2.85546875" customWidth="1"/>
    <col min="2" max="6" width="2.5703125" customWidth="1"/>
    <col min="7" max="7" width="24.5703125" customWidth="1"/>
    <col min="8" max="8" width="7.85546875" customWidth="1"/>
    <col min="9" max="9" width="4.42578125" customWidth="1"/>
    <col min="10" max="10" width="4.28515625" customWidth="1"/>
    <col min="11" max="11" width="11.42578125" customWidth="1"/>
    <col min="12" max="12" width="10.140625" customWidth="1"/>
    <col min="13" max="13" width="5.85546875" customWidth="1"/>
    <col min="14" max="14" width="7.7109375" customWidth="1"/>
    <col min="15" max="15" width="6.85546875" customWidth="1"/>
    <col min="16" max="16" width="7.28515625" customWidth="1"/>
    <col min="17" max="17" width="19.28515625" customWidth="1"/>
    <col min="18" max="18" width="5.140625" customWidth="1"/>
    <col min="19" max="19" width="3.85546875" customWidth="1"/>
    <col min="20" max="20" width="4.42578125" customWidth="1"/>
  </cols>
  <sheetData>
    <row r="1" spans="1:20" ht="63" customHeight="1">
      <c r="A1" s="201"/>
      <c r="B1" s="201"/>
      <c r="C1" s="201"/>
      <c r="D1" s="201"/>
      <c r="E1" s="201"/>
      <c r="F1" s="201"/>
      <c r="G1" s="201"/>
      <c r="H1" s="202"/>
      <c r="I1" s="202"/>
      <c r="J1" s="2715"/>
      <c r="K1" s="201"/>
      <c r="L1" s="201"/>
      <c r="M1" s="201"/>
      <c r="N1" s="201"/>
      <c r="O1" s="3996" t="s">
        <v>522</v>
      </c>
      <c r="P1" s="3997"/>
      <c r="Q1" s="3997"/>
      <c r="R1" s="3997"/>
      <c r="S1" s="3997"/>
      <c r="T1" s="3997"/>
    </row>
    <row r="2" spans="1:20" ht="15.6" customHeight="1">
      <c r="A2" s="3998" t="s">
        <v>248</v>
      </c>
      <c r="B2" s="3998"/>
      <c r="C2" s="3998"/>
      <c r="D2" s="3998"/>
      <c r="E2" s="3998"/>
      <c r="F2" s="3998"/>
      <c r="G2" s="3998"/>
      <c r="H2" s="3998"/>
      <c r="I2" s="3998"/>
      <c r="J2" s="3998"/>
      <c r="K2" s="3998"/>
      <c r="L2" s="3998"/>
      <c r="M2" s="3998"/>
      <c r="N2" s="3998"/>
      <c r="O2" s="3998"/>
      <c r="P2" s="3998"/>
      <c r="Q2" s="3998"/>
      <c r="R2" s="3998"/>
      <c r="S2" s="3998"/>
      <c r="T2" s="3998"/>
    </row>
    <row r="3" spans="1:20" ht="13.15" customHeight="1" thickBot="1">
      <c r="A3" s="3999" t="s">
        <v>33</v>
      </c>
      <c r="B3" s="3999"/>
      <c r="C3" s="3999"/>
      <c r="D3" s="3999"/>
      <c r="E3" s="3999"/>
      <c r="F3" s="3999"/>
      <c r="G3" s="3999"/>
      <c r="H3" s="3999"/>
      <c r="I3" s="3999"/>
      <c r="J3" s="3999"/>
      <c r="K3" s="3999"/>
      <c r="L3" s="3999"/>
      <c r="M3" s="3999"/>
      <c r="N3" s="3999"/>
      <c r="O3" s="3999"/>
      <c r="P3" s="3999"/>
      <c r="Q3" s="3999"/>
      <c r="R3" s="3999"/>
      <c r="S3" s="3999"/>
      <c r="T3" s="3999"/>
    </row>
    <row r="4" spans="1:20" ht="40.15" customHeight="1">
      <c r="A4" s="4000" t="s">
        <v>0</v>
      </c>
      <c r="B4" s="4003" t="s">
        <v>1</v>
      </c>
      <c r="C4" s="4003" t="s">
        <v>2</v>
      </c>
      <c r="D4" s="4003"/>
      <c r="E4" s="4006"/>
      <c r="F4" s="4006"/>
      <c r="G4" s="4009"/>
      <c r="H4" s="4026" t="s">
        <v>4</v>
      </c>
      <c r="I4" s="4026" t="s">
        <v>5</v>
      </c>
      <c r="J4" s="4026" t="s">
        <v>6</v>
      </c>
      <c r="K4" s="4029" t="s">
        <v>213</v>
      </c>
      <c r="L4" s="4030"/>
      <c r="M4" s="4030"/>
      <c r="N4" s="4031"/>
      <c r="O4" s="4026" t="s">
        <v>249</v>
      </c>
      <c r="P4" s="4026" t="s">
        <v>250</v>
      </c>
      <c r="Q4" s="4012" t="s">
        <v>21</v>
      </c>
      <c r="R4" s="4013"/>
      <c r="S4" s="4013"/>
      <c r="T4" s="4014"/>
    </row>
    <row r="5" spans="1:20" ht="13.15" customHeight="1">
      <c r="A5" s="4001"/>
      <c r="B5" s="4004"/>
      <c r="C5" s="4004"/>
      <c r="D5" s="4004"/>
      <c r="E5" s="4007"/>
      <c r="F5" s="4007"/>
      <c r="G5" s="4010"/>
      <c r="H5" s="4027"/>
      <c r="I5" s="4027"/>
      <c r="J5" s="4027"/>
      <c r="K5" s="4015" t="s">
        <v>7</v>
      </c>
      <c r="L5" s="4017" t="s">
        <v>8</v>
      </c>
      <c r="M5" s="4018"/>
      <c r="N5" s="4019" t="s">
        <v>68</v>
      </c>
      <c r="O5" s="4027"/>
      <c r="P5" s="4027"/>
      <c r="Q5" s="4021" t="s">
        <v>32</v>
      </c>
      <c r="R5" s="4023" t="s">
        <v>9</v>
      </c>
      <c r="S5" s="4024"/>
      <c r="T5" s="4025"/>
    </row>
    <row r="6" spans="1:20" ht="103.9" customHeight="1" thickBot="1">
      <c r="A6" s="4002"/>
      <c r="B6" s="4005"/>
      <c r="C6" s="4005"/>
      <c r="D6" s="4005"/>
      <c r="E6" s="4008"/>
      <c r="F6" s="4008"/>
      <c r="G6" s="4011"/>
      <c r="H6" s="4028"/>
      <c r="I6" s="4028"/>
      <c r="J6" s="4028"/>
      <c r="K6" s="4016"/>
      <c r="L6" s="501" t="s">
        <v>7</v>
      </c>
      <c r="M6" s="501" t="s">
        <v>10</v>
      </c>
      <c r="N6" s="4020"/>
      <c r="O6" s="4028"/>
      <c r="P6" s="4028"/>
      <c r="Q6" s="4022"/>
      <c r="R6" s="502">
        <v>2021</v>
      </c>
      <c r="S6" s="502">
        <v>2022</v>
      </c>
      <c r="T6" s="503">
        <v>2023</v>
      </c>
    </row>
    <row r="7" spans="1:20" ht="18" customHeight="1" thickBot="1">
      <c r="A7" s="504" t="s">
        <v>11</v>
      </c>
      <c r="B7" s="4032" t="s">
        <v>390</v>
      </c>
      <c r="C7" s="4033"/>
      <c r="D7" s="4033"/>
      <c r="E7" s="4033"/>
      <c r="F7" s="4033"/>
      <c r="G7" s="4033"/>
      <c r="H7" s="4033"/>
      <c r="I7" s="4033"/>
      <c r="J7" s="4033"/>
      <c r="K7" s="4033"/>
      <c r="L7" s="4033"/>
      <c r="M7" s="4033"/>
      <c r="N7" s="4033"/>
      <c r="O7" s="4033"/>
      <c r="P7" s="4033"/>
      <c r="Q7" s="4033"/>
      <c r="R7" s="4033"/>
      <c r="S7" s="4033"/>
      <c r="T7" s="4034"/>
    </row>
    <row r="8" spans="1:20" ht="39" thickBot="1">
      <c r="A8" s="504" t="s">
        <v>11</v>
      </c>
      <c r="B8" s="505"/>
      <c r="C8" s="506"/>
      <c r="D8" s="507"/>
      <c r="E8" s="507"/>
      <c r="F8" s="507"/>
      <c r="G8" s="507"/>
      <c r="H8" s="507"/>
      <c r="I8" s="507"/>
      <c r="J8" s="507"/>
      <c r="K8" s="507"/>
      <c r="L8" s="507"/>
      <c r="M8" s="507"/>
      <c r="N8" s="507"/>
      <c r="O8" s="507"/>
      <c r="P8" s="507"/>
      <c r="Q8" s="508" t="s">
        <v>391</v>
      </c>
      <c r="R8" s="509">
        <v>2.5</v>
      </c>
      <c r="S8" s="510">
        <v>2.5</v>
      </c>
      <c r="T8" s="511">
        <v>2.5</v>
      </c>
    </row>
    <row r="9" spans="1:20" ht="13.9" customHeight="1" thickBot="1">
      <c r="A9" s="512" t="s">
        <v>11</v>
      </c>
      <c r="B9" s="513" t="s">
        <v>11</v>
      </c>
      <c r="C9" s="4035" t="s">
        <v>251</v>
      </c>
      <c r="D9" s="4036"/>
      <c r="E9" s="4036"/>
      <c r="F9" s="4036"/>
      <c r="G9" s="4036"/>
      <c r="H9" s="4036"/>
      <c r="I9" s="4036"/>
      <c r="J9" s="4036"/>
      <c r="K9" s="4036"/>
      <c r="L9" s="4036"/>
      <c r="M9" s="4036"/>
      <c r="N9" s="4036"/>
      <c r="O9" s="4036"/>
      <c r="P9" s="4036"/>
      <c r="Q9" s="4036"/>
      <c r="R9" s="4036"/>
      <c r="S9" s="4036"/>
      <c r="T9" s="4037"/>
    </row>
    <row r="10" spans="1:20" ht="26.25" thickBot="1">
      <c r="A10" s="2723"/>
      <c r="B10" s="2731"/>
      <c r="C10" s="519"/>
      <c r="D10" s="520"/>
      <c r="E10" s="520"/>
      <c r="F10" s="514"/>
      <c r="G10" s="515"/>
      <c r="H10" s="515"/>
      <c r="I10" s="515"/>
      <c r="J10" s="515"/>
      <c r="K10" s="515"/>
      <c r="L10" s="515"/>
      <c r="M10" s="515"/>
      <c r="N10" s="515"/>
      <c r="O10" s="515"/>
      <c r="P10" s="515"/>
      <c r="Q10" s="508" t="s">
        <v>392</v>
      </c>
      <c r="R10" s="516">
        <v>1.5</v>
      </c>
      <c r="S10" s="517">
        <v>1.6</v>
      </c>
      <c r="T10" s="518">
        <v>1.6</v>
      </c>
    </row>
    <row r="11" spans="1:20" ht="13.15" customHeight="1">
      <c r="A11" s="4038" t="s">
        <v>11</v>
      </c>
      <c r="B11" s="4041" t="s">
        <v>11</v>
      </c>
      <c r="C11" s="4044" t="s">
        <v>39</v>
      </c>
      <c r="D11" s="2697"/>
      <c r="E11" s="2697"/>
      <c r="F11" s="4047"/>
      <c r="G11" s="4050" t="s">
        <v>252</v>
      </c>
      <c r="H11" s="4052" t="s">
        <v>40</v>
      </c>
      <c r="I11" s="3952" t="s">
        <v>122</v>
      </c>
      <c r="J11" s="1947" t="s">
        <v>36</v>
      </c>
      <c r="K11" s="1948">
        <f>L11+N11</f>
        <v>1036.2</v>
      </c>
      <c r="L11" s="2595">
        <v>828.3</v>
      </c>
      <c r="M11" s="2596"/>
      <c r="N11" s="2597">
        <v>207.9</v>
      </c>
      <c r="O11" s="1949">
        <v>1200</v>
      </c>
      <c r="P11" s="1949">
        <v>1200</v>
      </c>
      <c r="Q11" s="4055" t="s">
        <v>253</v>
      </c>
      <c r="R11" s="4065"/>
      <c r="S11" s="4065"/>
      <c r="T11" s="4067"/>
    </row>
    <row r="12" spans="1:20" ht="25.15" customHeight="1">
      <c r="A12" s="4039"/>
      <c r="B12" s="4042"/>
      <c r="C12" s="4045"/>
      <c r="D12" s="2698"/>
      <c r="E12" s="2698"/>
      <c r="F12" s="4048"/>
      <c r="G12" s="4051"/>
      <c r="H12" s="4053"/>
      <c r="I12" s="3928"/>
      <c r="J12" s="1950" t="s">
        <v>52</v>
      </c>
      <c r="K12" s="1951">
        <f>L12+N12</f>
        <v>140</v>
      </c>
      <c r="L12" s="1951">
        <v>140</v>
      </c>
      <c r="M12" s="1952"/>
      <c r="N12" s="1953"/>
      <c r="O12" s="1954">
        <v>200</v>
      </c>
      <c r="P12" s="1954">
        <v>200</v>
      </c>
      <c r="Q12" s="4056"/>
      <c r="R12" s="4066"/>
      <c r="S12" s="4066"/>
      <c r="T12" s="4068"/>
    </row>
    <row r="13" spans="1:20" ht="26.45" customHeight="1">
      <c r="A13" s="4039"/>
      <c r="B13" s="4042"/>
      <c r="C13" s="4045"/>
      <c r="D13" s="2698"/>
      <c r="E13" s="2698"/>
      <c r="F13" s="4048"/>
      <c r="G13" s="3982" t="s">
        <v>254</v>
      </c>
      <c r="H13" s="4053"/>
      <c r="I13" s="3928"/>
      <c r="J13" s="1955" t="s">
        <v>222</v>
      </c>
      <c r="K13" s="1956">
        <f>L13+N13</f>
        <v>40.22</v>
      </c>
      <c r="L13" s="1957">
        <v>40.22</v>
      </c>
      <c r="M13" s="1958"/>
      <c r="N13" s="1959"/>
      <c r="O13" s="1960"/>
      <c r="P13" s="1960"/>
      <c r="Q13" s="1961" t="s">
        <v>255</v>
      </c>
      <c r="R13" s="2603" t="s">
        <v>1150</v>
      </c>
      <c r="S13" s="2603" t="s">
        <v>1150</v>
      </c>
      <c r="T13" s="2604" t="s">
        <v>1150</v>
      </c>
    </row>
    <row r="14" spans="1:20" ht="25.5">
      <c r="A14" s="4039"/>
      <c r="B14" s="4042"/>
      <c r="C14" s="4045"/>
      <c r="D14" s="2698"/>
      <c r="E14" s="2698"/>
      <c r="F14" s="4048"/>
      <c r="G14" s="3984"/>
      <c r="H14" s="4053"/>
      <c r="I14" s="3928"/>
      <c r="J14" s="1962"/>
      <c r="K14" s="1963"/>
      <c r="L14" s="1964"/>
      <c r="M14" s="1965"/>
      <c r="N14" s="1966"/>
      <c r="O14" s="1967"/>
      <c r="P14" s="1968"/>
      <c r="Q14" s="1961" t="s">
        <v>256</v>
      </c>
      <c r="R14" s="2605">
        <v>3.19</v>
      </c>
      <c r="S14" s="1969">
        <v>2.9</v>
      </c>
      <c r="T14" s="1970">
        <v>2.66</v>
      </c>
    </row>
    <row r="15" spans="1:20" ht="39.6" customHeight="1">
      <c r="A15" s="4039"/>
      <c r="B15" s="4042"/>
      <c r="C15" s="4045"/>
      <c r="D15" s="2698"/>
      <c r="E15" s="2698"/>
      <c r="F15" s="4048"/>
      <c r="G15" s="3984"/>
      <c r="H15" s="4053"/>
      <c r="I15" s="3928"/>
      <c r="J15" s="1962"/>
      <c r="K15" s="1963"/>
      <c r="L15" s="1964"/>
      <c r="M15" s="1965"/>
      <c r="N15" s="1966"/>
      <c r="O15" s="1967"/>
      <c r="P15" s="1968"/>
      <c r="Q15" s="1971" t="s">
        <v>257</v>
      </c>
      <c r="R15" s="2603">
        <v>6</v>
      </c>
      <c r="S15" s="2729">
        <v>2</v>
      </c>
      <c r="T15" s="2730">
        <v>2</v>
      </c>
    </row>
    <row r="16" spans="1:20" ht="25.5">
      <c r="A16" s="4039"/>
      <c r="B16" s="4042"/>
      <c r="C16" s="4045"/>
      <c r="D16" s="2698"/>
      <c r="E16" s="2698"/>
      <c r="F16" s="4048"/>
      <c r="G16" s="3984"/>
      <c r="H16" s="4053"/>
      <c r="I16" s="3928"/>
      <c r="J16" s="1962"/>
      <c r="K16" s="1963"/>
      <c r="L16" s="1964"/>
      <c r="M16" s="1965"/>
      <c r="N16" s="1966"/>
      <c r="O16" s="1967"/>
      <c r="P16" s="1968"/>
      <c r="Q16" s="1971" t="s">
        <v>258</v>
      </c>
      <c r="R16" s="2603">
        <v>12500</v>
      </c>
      <c r="S16" s="2603">
        <v>12500</v>
      </c>
      <c r="T16" s="2606">
        <v>12500</v>
      </c>
    </row>
    <row r="17" spans="1:20" ht="16.5" thickBot="1">
      <c r="A17" s="4039"/>
      <c r="B17" s="4042"/>
      <c r="C17" s="4045"/>
      <c r="D17" s="2698"/>
      <c r="E17" s="2698"/>
      <c r="F17" s="4048"/>
      <c r="G17" s="3983"/>
      <c r="H17" s="4053"/>
      <c r="I17" s="3928"/>
      <c r="J17" s="1972"/>
      <c r="K17" s="1973"/>
      <c r="L17" s="1974"/>
      <c r="M17" s="1975"/>
      <c r="N17" s="1976"/>
      <c r="O17" s="1977"/>
      <c r="P17" s="1978"/>
      <c r="Q17" s="1979" t="s">
        <v>412</v>
      </c>
      <c r="R17" s="1980">
        <v>11000</v>
      </c>
      <c r="S17" s="1980">
        <v>11000</v>
      </c>
      <c r="T17" s="1981">
        <v>11000</v>
      </c>
    </row>
    <row r="18" spans="1:20" ht="13.5" thickBot="1">
      <c r="A18" s="4040"/>
      <c r="B18" s="4043"/>
      <c r="C18" s="4046"/>
      <c r="D18" s="2699"/>
      <c r="E18" s="2699"/>
      <c r="F18" s="4049"/>
      <c r="G18" s="1982"/>
      <c r="H18" s="4054"/>
      <c r="I18" s="3953"/>
      <c r="J18" s="1983" t="s">
        <v>12</v>
      </c>
      <c r="K18" s="1984">
        <f>SUM(K11:K17)</f>
        <v>1216.42</v>
      </c>
      <c r="L18" s="1984">
        <f t="shared" ref="L18:P18" si="0">SUM(L11:L17)</f>
        <v>1008.52</v>
      </c>
      <c r="M18" s="1984">
        <f t="shared" si="0"/>
        <v>0</v>
      </c>
      <c r="N18" s="1984">
        <f>SUM(N11:N17)</f>
        <v>207.9</v>
      </c>
      <c r="O18" s="1984">
        <f t="shared" si="0"/>
        <v>1400</v>
      </c>
      <c r="P18" s="1984">
        <f t="shared" si="0"/>
        <v>1400</v>
      </c>
      <c r="Q18" s="1985"/>
      <c r="R18" s="1986"/>
      <c r="S18" s="1986"/>
      <c r="T18" s="1987"/>
    </row>
    <row r="19" spans="1:20" ht="13.15" customHeight="1">
      <c r="A19" s="2723" t="s">
        <v>11</v>
      </c>
      <c r="B19" s="2731" t="s">
        <v>11</v>
      </c>
      <c r="C19" s="2697" t="s">
        <v>154</v>
      </c>
      <c r="D19" s="2697"/>
      <c r="E19" s="2697"/>
      <c r="F19" s="4047"/>
      <c r="G19" s="4069" t="s">
        <v>259</v>
      </c>
      <c r="H19" s="4052" t="s">
        <v>40</v>
      </c>
      <c r="I19" s="4071" t="s">
        <v>122</v>
      </c>
      <c r="J19" s="2711" t="s">
        <v>36</v>
      </c>
      <c r="K19" s="1988">
        <f>L19+N19</f>
        <v>120</v>
      </c>
      <c r="L19" s="1989">
        <v>120</v>
      </c>
      <c r="M19" s="1990"/>
      <c r="N19" s="1991"/>
      <c r="O19" s="1992">
        <v>120</v>
      </c>
      <c r="P19" s="1993">
        <v>140</v>
      </c>
      <c r="Q19" s="4073"/>
      <c r="R19" s="4057"/>
      <c r="S19" s="4057"/>
      <c r="T19" s="4059"/>
    </row>
    <row r="20" spans="1:20" ht="25.9" customHeight="1">
      <c r="A20" s="2722"/>
      <c r="B20" s="2732"/>
      <c r="C20" s="2698"/>
      <c r="D20" s="2698"/>
      <c r="E20" s="2698"/>
      <c r="F20" s="4048"/>
      <c r="G20" s="4070"/>
      <c r="H20" s="4053"/>
      <c r="I20" s="4072"/>
      <c r="J20" s="1994" t="s">
        <v>222</v>
      </c>
      <c r="K20" s="1995">
        <f>L20+N20</f>
        <v>3.22</v>
      </c>
      <c r="L20" s="1996">
        <v>3.22</v>
      </c>
      <c r="M20" s="1997"/>
      <c r="N20" s="1998"/>
      <c r="O20" s="1999"/>
      <c r="P20" s="2000"/>
      <c r="Q20" s="4074"/>
      <c r="R20" s="4058"/>
      <c r="S20" s="4058"/>
      <c r="T20" s="4060"/>
    </row>
    <row r="21" spans="1:20" ht="31.15" customHeight="1">
      <c r="A21" s="2722"/>
      <c r="B21" s="2732"/>
      <c r="C21" s="2698"/>
      <c r="D21" s="2698"/>
      <c r="E21" s="2698"/>
      <c r="F21" s="4048"/>
      <c r="G21" s="2001" t="s">
        <v>260</v>
      </c>
      <c r="H21" s="4053"/>
      <c r="I21" s="4072"/>
      <c r="J21" s="2713"/>
      <c r="K21" s="2594"/>
      <c r="L21" s="2002"/>
      <c r="M21" s="2594"/>
      <c r="N21" s="2003"/>
      <c r="O21" s="2004"/>
      <c r="P21" s="2005"/>
      <c r="Q21" s="2006" t="s">
        <v>261</v>
      </c>
      <c r="R21" s="2607">
        <v>40</v>
      </c>
      <c r="S21" s="2007">
        <v>92</v>
      </c>
      <c r="T21" s="2008">
        <v>92</v>
      </c>
    </row>
    <row r="22" spans="1:20" ht="39" thickBot="1">
      <c r="A22" s="2722"/>
      <c r="B22" s="2732"/>
      <c r="C22" s="2698"/>
      <c r="D22" s="2698"/>
      <c r="E22" s="2698"/>
      <c r="F22" s="4048"/>
      <c r="G22" s="2001" t="s">
        <v>262</v>
      </c>
      <c r="H22" s="4053"/>
      <c r="I22" s="4072"/>
      <c r="J22" s="2712"/>
      <c r="K22" s="2594"/>
      <c r="L22" s="2002"/>
      <c r="M22" s="2594"/>
      <c r="N22" s="2003"/>
      <c r="O22" s="2009"/>
      <c r="P22" s="2005"/>
      <c r="Q22" s="2006" t="s">
        <v>261</v>
      </c>
      <c r="R22" s="2607">
        <v>40</v>
      </c>
      <c r="S22" s="2007">
        <v>92</v>
      </c>
      <c r="T22" s="2008">
        <v>92</v>
      </c>
    </row>
    <row r="23" spans="1:20" ht="13.5" thickBot="1">
      <c r="A23" s="521"/>
      <c r="B23" s="522"/>
      <c r="C23" s="2010"/>
      <c r="D23" s="2010"/>
      <c r="E23" s="2010"/>
      <c r="F23" s="4049"/>
      <c r="G23" s="2011"/>
      <c r="H23" s="4054"/>
      <c r="I23" s="3953"/>
      <c r="J23" s="2012" t="s">
        <v>12</v>
      </c>
      <c r="K23" s="2013">
        <f>K19+K20</f>
        <v>123.22</v>
      </c>
      <c r="L23" s="2013">
        <f t="shared" ref="L23:P23" si="1">L19+L20</f>
        <v>123.22</v>
      </c>
      <c r="M23" s="2013">
        <f t="shared" si="1"/>
        <v>0</v>
      </c>
      <c r="N23" s="2013">
        <f t="shared" si="1"/>
        <v>0</v>
      </c>
      <c r="O23" s="2013">
        <f t="shared" si="1"/>
        <v>120</v>
      </c>
      <c r="P23" s="2013">
        <f t="shared" si="1"/>
        <v>140</v>
      </c>
      <c r="Q23" s="2014"/>
      <c r="R23" s="2015"/>
      <c r="S23" s="2015"/>
      <c r="T23" s="2016"/>
    </row>
    <row r="24" spans="1:20" ht="13.5" thickBot="1">
      <c r="A24" s="523" t="s">
        <v>11</v>
      </c>
      <c r="B24" s="524" t="s">
        <v>11</v>
      </c>
      <c r="C24" s="2769"/>
      <c r="D24" s="2769"/>
      <c r="E24" s="2769"/>
      <c r="F24" s="3947" t="s">
        <v>14</v>
      </c>
      <c r="G24" s="3947"/>
      <c r="H24" s="3947"/>
      <c r="I24" s="3947"/>
      <c r="J24" s="3948"/>
      <c r="K24" s="2017">
        <f>K18+K23</f>
        <v>1339.64</v>
      </c>
      <c r="L24" s="2017">
        <f t="shared" ref="L24:N24" si="2">L18+L23</f>
        <v>1131.74</v>
      </c>
      <c r="M24" s="2017">
        <f t="shared" si="2"/>
        <v>0</v>
      </c>
      <c r="N24" s="2017">
        <f t="shared" si="2"/>
        <v>207.9</v>
      </c>
      <c r="O24" s="2017">
        <f t="shared" ref="O24:P24" si="3">O18+O23</f>
        <v>1520</v>
      </c>
      <c r="P24" s="2017">
        <f t="shared" si="3"/>
        <v>1540</v>
      </c>
      <c r="Q24" s="2018"/>
      <c r="R24" s="2019"/>
      <c r="S24" s="2019"/>
      <c r="T24" s="2020"/>
    </row>
    <row r="25" spans="1:20" ht="13.5" thickBot="1">
      <c r="A25" s="526" t="s">
        <v>11</v>
      </c>
      <c r="B25" s="527" t="s">
        <v>13</v>
      </c>
      <c r="C25" s="4061" t="s">
        <v>263</v>
      </c>
      <c r="D25" s="4061"/>
      <c r="E25" s="4061"/>
      <c r="F25" s="4061"/>
      <c r="G25" s="4061"/>
      <c r="H25" s="4061"/>
      <c r="I25" s="4061"/>
      <c r="J25" s="4061"/>
      <c r="K25" s="4061"/>
      <c r="L25" s="4061"/>
      <c r="M25" s="4061"/>
      <c r="N25" s="4061"/>
      <c r="O25" s="4061"/>
      <c r="P25" s="4061"/>
      <c r="Q25" s="4061"/>
      <c r="R25" s="4061"/>
      <c r="S25" s="4061"/>
      <c r="T25" s="4062"/>
    </row>
    <row r="26" spans="1:20" ht="30" customHeight="1" thickBot="1">
      <c r="A26" s="4063"/>
      <c r="B26" s="528"/>
      <c r="C26" s="2021"/>
      <c r="D26" s="2021"/>
      <c r="E26" s="2021"/>
      <c r="F26" s="2022"/>
      <c r="G26" s="2022"/>
      <c r="H26" s="2022"/>
      <c r="I26" s="2022"/>
      <c r="J26" s="2022"/>
      <c r="K26" s="2022"/>
      <c r="L26" s="2022"/>
      <c r="M26" s="2022"/>
      <c r="N26" s="2022"/>
      <c r="O26" s="2022"/>
      <c r="P26" s="2023"/>
      <c r="Q26" s="2024" t="s">
        <v>264</v>
      </c>
      <c r="R26" s="2025" t="s">
        <v>393</v>
      </c>
      <c r="S26" s="2025" t="s">
        <v>394</v>
      </c>
      <c r="T26" s="2026" t="s">
        <v>265</v>
      </c>
    </row>
    <row r="27" spans="1:20" ht="13.5" thickBot="1">
      <c r="A27" s="4064"/>
      <c r="B27" s="529"/>
      <c r="C27" s="2027"/>
      <c r="D27" s="2027"/>
      <c r="E27" s="2027"/>
      <c r="F27" s="2028"/>
      <c r="G27" s="2028"/>
      <c r="H27" s="2028"/>
      <c r="I27" s="2028"/>
      <c r="J27" s="2028"/>
      <c r="K27" s="2028"/>
      <c r="L27" s="2028"/>
      <c r="M27" s="2028"/>
      <c r="N27" s="2028"/>
      <c r="O27" s="2028"/>
      <c r="P27" s="2029"/>
      <c r="Q27" s="2030" t="s">
        <v>266</v>
      </c>
      <c r="R27" s="2025" t="s">
        <v>267</v>
      </c>
      <c r="S27" s="2031" t="s">
        <v>267</v>
      </c>
      <c r="T27" s="2026" t="s">
        <v>267</v>
      </c>
    </row>
    <row r="28" spans="1:20" ht="13.15" customHeight="1">
      <c r="A28" s="4038" t="s">
        <v>11</v>
      </c>
      <c r="B28" s="4078" t="s">
        <v>13</v>
      </c>
      <c r="C28" s="2690" t="s">
        <v>13</v>
      </c>
      <c r="D28" s="2690"/>
      <c r="E28" s="2690"/>
      <c r="F28" s="4079"/>
      <c r="G28" s="4081" t="s">
        <v>268</v>
      </c>
      <c r="H28" s="3952" t="s">
        <v>40</v>
      </c>
      <c r="I28" s="3952" t="s">
        <v>122</v>
      </c>
      <c r="J28" s="2032" t="s">
        <v>36</v>
      </c>
      <c r="K28" s="2033">
        <f>L28+N28</f>
        <v>200</v>
      </c>
      <c r="L28" s="2034">
        <v>200</v>
      </c>
      <c r="M28" s="2035"/>
      <c r="N28" s="2036">
        <v>0</v>
      </c>
      <c r="O28" s="2037">
        <v>240</v>
      </c>
      <c r="P28" s="2038">
        <v>240</v>
      </c>
      <c r="Q28" s="3972" t="s">
        <v>269</v>
      </c>
      <c r="R28" s="4092">
        <v>37</v>
      </c>
      <c r="S28" s="3916">
        <v>37</v>
      </c>
      <c r="T28" s="4097">
        <v>37</v>
      </c>
    </row>
    <row r="29" spans="1:20" s="29" customFormat="1" ht="13.5" thickBot="1">
      <c r="A29" s="4039"/>
      <c r="B29" s="4075"/>
      <c r="C29" s="2691"/>
      <c r="D29" s="2691"/>
      <c r="E29" s="2691"/>
      <c r="F29" s="3945"/>
      <c r="G29" s="4082"/>
      <c r="H29" s="3928"/>
      <c r="I29" s="3928"/>
      <c r="J29" s="2039" t="s">
        <v>222</v>
      </c>
      <c r="K29" s="2040">
        <f>L29+N29</f>
        <v>12.04</v>
      </c>
      <c r="L29" s="2041">
        <v>12.04</v>
      </c>
      <c r="M29" s="2042"/>
      <c r="N29" s="2043"/>
      <c r="O29" s="2044"/>
      <c r="P29" s="2045"/>
      <c r="Q29" s="3973"/>
      <c r="R29" s="4093"/>
      <c r="S29" s="4095"/>
      <c r="T29" s="4098"/>
    </row>
    <row r="30" spans="1:20" ht="24" customHeight="1" thickBot="1">
      <c r="A30" s="4040"/>
      <c r="B30" s="4076"/>
      <c r="C30" s="2692"/>
      <c r="D30" s="2692"/>
      <c r="E30" s="2692"/>
      <c r="F30" s="4080"/>
      <c r="G30" s="4083"/>
      <c r="H30" s="3953"/>
      <c r="I30" s="3953"/>
      <c r="J30" s="2046" t="s">
        <v>12</v>
      </c>
      <c r="K30" s="2047">
        <f>K28+K29</f>
        <v>212.04</v>
      </c>
      <c r="L30" s="2047">
        <f t="shared" ref="L30:P30" si="4">L28+L29</f>
        <v>212.04</v>
      </c>
      <c r="M30" s="2047">
        <f t="shared" si="4"/>
        <v>0</v>
      </c>
      <c r="N30" s="2047">
        <f t="shared" si="4"/>
        <v>0</v>
      </c>
      <c r="O30" s="2047">
        <f t="shared" si="4"/>
        <v>240</v>
      </c>
      <c r="P30" s="2047">
        <f t="shared" si="4"/>
        <v>240</v>
      </c>
      <c r="Q30" s="3974"/>
      <c r="R30" s="4094"/>
      <c r="S30" s="4096"/>
      <c r="T30" s="4099"/>
    </row>
    <row r="31" spans="1:20" ht="13.9" customHeight="1" thickBot="1">
      <c r="A31" s="4039" t="s">
        <v>11</v>
      </c>
      <c r="B31" s="4075" t="s">
        <v>13</v>
      </c>
      <c r="C31" s="2698" t="s">
        <v>38</v>
      </c>
      <c r="D31" s="2698"/>
      <c r="E31" s="2698"/>
      <c r="F31" s="3975"/>
      <c r="G31" s="4051" t="s">
        <v>270</v>
      </c>
      <c r="H31" s="3928" t="s">
        <v>40</v>
      </c>
      <c r="I31" s="3928" t="s">
        <v>122</v>
      </c>
      <c r="J31" s="2714" t="s">
        <v>36</v>
      </c>
      <c r="K31" s="2048">
        <f>L31+N31</f>
        <v>2470</v>
      </c>
      <c r="L31" s="2598">
        <v>345</v>
      </c>
      <c r="M31" s="2599"/>
      <c r="N31" s="2600">
        <v>2125</v>
      </c>
      <c r="O31" s="2049">
        <v>1600</v>
      </c>
      <c r="P31" s="2050">
        <v>1700</v>
      </c>
      <c r="Q31" s="4084"/>
      <c r="R31" s="4086"/>
      <c r="S31" s="4088"/>
      <c r="T31" s="4090"/>
    </row>
    <row r="32" spans="1:20" ht="43.9" customHeight="1">
      <c r="A32" s="4039"/>
      <c r="B32" s="4075"/>
      <c r="C32" s="2698"/>
      <c r="D32" s="2698"/>
      <c r="E32" s="2698"/>
      <c r="F32" s="3975"/>
      <c r="G32" s="4077"/>
      <c r="H32" s="3928"/>
      <c r="I32" s="4072"/>
      <c r="J32" s="2051" t="s">
        <v>52</v>
      </c>
      <c r="K32" s="2052">
        <f>L32+N32</f>
        <v>1050.3</v>
      </c>
      <c r="L32" s="2053">
        <v>1050.3</v>
      </c>
      <c r="M32" s="2054"/>
      <c r="N32" s="2055">
        <v>0</v>
      </c>
      <c r="O32" s="2056">
        <v>1100</v>
      </c>
      <c r="P32" s="2057">
        <v>1200</v>
      </c>
      <c r="Q32" s="4085"/>
      <c r="R32" s="4087"/>
      <c r="S32" s="4089"/>
      <c r="T32" s="4091"/>
    </row>
    <row r="33" spans="1:20" ht="63.75">
      <c r="A33" s="4039"/>
      <c r="B33" s="4075"/>
      <c r="C33" s="2698"/>
      <c r="D33" s="2698"/>
      <c r="E33" s="2698"/>
      <c r="F33" s="3975"/>
      <c r="G33" s="3982" t="s">
        <v>434</v>
      </c>
      <c r="H33" s="3928"/>
      <c r="I33" s="4072"/>
      <c r="J33" s="2058" t="s">
        <v>222</v>
      </c>
      <c r="K33" s="2059">
        <f>L33+N33</f>
        <v>139.31</v>
      </c>
      <c r="L33" s="2060">
        <v>7.99</v>
      </c>
      <c r="M33" s="2061"/>
      <c r="N33" s="2062">
        <v>131.32</v>
      </c>
      <c r="O33" s="1956"/>
      <c r="P33" s="2063"/>
      <c r="Q33" s="2064" t="s">
        <v>395</v>
      </c>
      <c r="R33" s="2601">
        <v>171</v>
      </c>
      <c r="S33" s="2601">
        <v>173</v>
      </c>
      <c r="T33" s="2602">
        <v>173</v>
      </c>
    </row>
    <row r="34" spans="1:20" ht="25.5">
      <c r="A34" s="4039"/>
      <c r="B34" s="4075"/>
      <c r="C34" s="2698"/>
      <c r="D34" s="2698"/>
      <c r="E34" s="2698"/>
      <c r="F34" s="3975"/>
      <c r="G34" s="3984"/>
      <c r="H34" s="3928"/>
      <c r="I34" s="4072"/>
      <c r="J34" s="1950"/>
      <c r="K34" s="1958"/>
      <c r="L34" s="2067"/>
      <c r="M34" s="2068"/>
      <c r="N34" s="2069"/>
      <c r="O34" s="2070"/>
      <c r="P34" s="2063"/>
      <c r="Q34" s="2064" t="s">
        <v>271</v>
      </c>
      <c r="R34" s="2065">
        <v>45</v>
      </c>
      <c r="S34" s="2065">
        <v>43</v>
      </c>
      <c r="T34" s="2066">
        <v>41</v>
      </c>
    </row>
    <row r="35" spans="1:20" ht="38.25">
      <c r="A35" s="4039"/>
      <c r="B35" s="4075"/>
      <c r="C35" s="2698"/>
      <c r="D35" s="2698"/>
      <c r="E35" s="2698"/>
      <c r="F35" s="3975"/>
      <c r="G35" s="3984"/>
      <c r="H35" s="3928"/>
      <c r="I35" s="4072"/>
      <c r="J35" s="1950"/>
      <c r="K35" s="1958"/>
      <c r="L35" s="2067"/>
      <c r="M35" s="2068"/>
      <c r="N35" s="2069"/>
      <c r="O35" s="2070"/>
      <c r="P35" s="2063"/>
      <c r="Q35" s="2064" t="s">
        <v>396</v>
      </c>
      <c r="R35" s="2071">
        <v>14</v>
      </c>
      <c r="S35" s="2072">
        <v>14</v>
      </c>
      <c r="T35" s="2073">
        <v>14</v>
      </c>
    </row>
    <row r="36" spans="1:20" ht="38.25">
      <c r="A36" s="4039"/>
      <c r="B36" s="4075"/>
      <c r="C36" s="2698"/>
      <c r="D36" s="2698"/>
      <c r="E36" s="2698"/>
      <c r="F36" s="3975"/>
      <c r="G36" s="3984"/>
      <c r="H36" s="3928"/>
      <c r="I36" s="4072"/>
      <c r="J36" s="1950"/>
      <c r="K36" s="1958"/>
      <c r="L36" s="2067"/>
      <c r="M36" s="2068"/>
      <c r="N36" s="2069"/>
      <c r="O36" s="2070"/>
      <c r="P36" s="2063"/>
      <c r="Q36" s="2064" t="s">
        <v>272</v>
      </c>
      <c r="R36" s="2071">
        <v>102</v>
      </c>
      <c r="S36" s="2072">
        <v>102</v>
      </c>
      <c r="T36" s="2073">
        <v>102</v>
      </c>
    </row>
    <row r="37" spans="1:20" ht="51">
      <c r="A37" s="4039"/>
      <c r="B37" s="4075"/>
      <c r="C37" s="2698"/>
      <c r="D37" s="2698"/>
      <c r="E37" s="2698"/>
      <c r="F37" s="3975"/>
      <c r="G37" s="3984"/>
      <c r="H37" s="3928"/>
      <c r="I37" s="4072"/>
      <c r="J37" s="1950"/>
      <c r="K37" s="1958"/>
      <c r="L37" s="2067"/>
      <c r="M37" s="2068"/>
      <c r="N37" s="2069"/>
      <c r="O37" s="2070"/>
      <c r="P37" s="2063"/>
      <c r="Q37" s="2074" t="s">
        <v>273</v>
      </c>
      <c r="R37" s="2075">
        <v>2.5</v>
      </c>
      <c r="S37" s="2720">
        <v>2.5</v>
      </c>
      <c r="T37" s="2076">
        <v>2.5</v>
      </c>
    </row>
    <row r="38" spans="1:20" ht="92.25">
      <c r="A38" s="4039"/>
      <c r="B38" s="4075"/>
      <c r="C38" s="2698"/>
      <c r="D38" s="2698"/>
      <c r="E38" s="2698"/>
      <c r="F38" s="3975"/>
      <c r="G38" s="3982" t="s">
        <v>274</v>
      </c>
      <c r="H38" s="3928"/>
      <c r="I38" s="4072"/>
      <c r="J38" s="1962"/>
      <c r="K38" s="1958"/>
      <c r="L38" s="2067"/>
      <c r="M38" s="2068"/>
      <c r="N38" s="2069"/>
      <c r="O38" s="2070"/>
      <c r="P38" s="2063"/>
      <c r="Q38" s="2077" t="s">
        <v>275</v>
      </c>
      <c r="R38" s="2071">
        <v>6</v>
      </c>
      <c r="S38" s="2072" t="s">
        <v>41</v>
      </c>
      <c r="T38" s="2078" t="s">
        <v>41</v>
      </c>
    </row>
    <row r="39" spans="1:20" ht="127.5">
      <c r="A39" s="4039"/>
      <c r="B39" s="4075"/>
      <c r="C39" s="2698"/>
      <c r="D39" s="2698"/>
      <c r="E39" s="2698"/>
      <c r="F39" s="3975"/>
      <c r="G39" s="3984"/>
      <c r="H39" s="3928"/>
      <c r="I39" s="4072"/>
      <c r="J39" s="1962"/>
      <c r="K39" s="1958"/>
      <c r="L39" s="2067"/>
      <c r="M39" s="2068"/>
      <c r="N39" s="2069"/>
      <c r="O39" s="2070"/>
      <c r="P39" s="2063"/>
      <c r="Q39" s="2790" t="s">
        <v>1149</v>
      </c>
      <c r="R39" s="2791">
        <v>7.6</v>
      </c>
      <c r="S39" s="2720">
        <v>3</v>
      </c>
      <c r="T39" s="2079">
        <v>3</v>
      </c>
    </row>
    <row r="40" spans="1:20" ht="93.6" customHeight="1" thickBot="1">
      <c r="A40" s="4039"/>
      <c r="B40" s="4075"/>
      <c r="C40" s="2698"/>
      <c r="D40" s="2698"/>
      <c r="E40" s="2698"/>
      <c r="F40" s="3975"/>
      <c r="G40" s="3984"/>
      <c r="H40" s="3928"/>
      <c r="I40" s="4072"/>
      <c r="J40" s="1962"/>
      <c r="K40" s="1958"/>
      <c r="L40" s="2067"/>
      <c r="M40" s="2068"/>
      <c r="N40" s="2069"/>
      <c r="O40" s="2070"/>
      <c r="P40" s="2063"/>
      <c r="Q40" s="2077" t="s">
        <v>276</v>
      </c>
      <c r="R40" s="2608">
        <v>0.5</v>
      </c>
      <c r="S40" s="2080">
        <v>1.5</v>
      </c>
      <c r="T40" s="2081">
        <v>1.5</v>
      </c>
    </row>
    <row r="41" spans="1:20" ht="105">
      <c r="A41" s="4039"/>
      <c r="B41" s="4075"/>
      <c r="C41" s="2698"/>
      <c r="D41" s="2698"/>
      <c r="E41" s="2698"/>
      <c r="F41" s="4048"/>
      <c r="G41" s="2082" t="s">
        <v>376</v>
      </c>
      <c r="H41" s="4053"/>
      <c r="I41" s="4072"/>
      <c r="J41" s="1962"/>
      <c r="K41" s="1958"/>
      <c r="L41" s="2067"/>
      <c r="M41" s="2068"/>
      <c r="N41" s="2069"/>
      <c r="O41" s="2070"/>
      <c r="P41" s="2063"/>
      <c r="Q41" s="2077" t="s">
        <v>277</v>
      </c>
      <c r="R41" s="2083">
        <v>0</v>
      </c>
      <c r="S41" s="2083">
        <v>1</v>
      </c>
      <c r="T41" s="2084">
        <v>1</v>
      </c>
    </row>
    <row r="42" spans="1:20" ht="39" thickBot="1">
      <c r="A42" s="4039"/>
      <c r="B42" s="4075"/>
      <c r="C42" s="2698"/>
      <c r="D42" s="2698"/>
      <c r="E42" s="2698"/>
      <c r="F42" s="4048"/>
      <c r="G42" s="2085" t="s">
        <v>278</v>
      </c>
      <c r="H42" s="4053"/>
      <c r="I42" s="4072"/>
      <c r="J42" s="1962"/>
      <c r="K42" s="1958"/>
      <c r="L42" s="2067"/>
      <c r="M42" s="2068"/>
      <c r="N42" s="2069"/>
      <c r="O42" s="2070"/>
      <c r="P42" s="2063"/>
      <c r="Q42" s="2086" t="s">
        <v>279</v>
      </c>
      <c r="R42" s="2087">
        <v>20</v>
      </c>
      <c r="S42" s="2088">
        <v>20</v>
      </c>
      <c r="T42" s="2089">
        <v>5</v>
      </c>
    </row>
    <row r="43" spans="1:20" ht="85.15" customHeight="1">
      <c r="A43" s="4039"/>
      <c r="B43" s="4075"/>
      <c r="C43" s="2698"/>
      <c r="D43" s="2698"/>
      <c r="E43" s="2698"/>
      <c r="F43" s="3975"/>
      <c r="G43" s="2090" t="s">
        <v>280</v>
      </c>
      <c r="H43" s="3928"/>
      <c r="I43" s="4072"/>
      <c r="J43" s="1962"/>
      <c r="K43" s="1958"/>
      <c r="L43" s="2067"/>
      <c r="M43" s="2068"/>
      <c r="N43" s="2069"/>
      <c r="O43" s="2070"/>
      <c r="P43" s="2063"/>
      <c r="Q43" s="2091" t="s">
        <v>281</v>
      </c>
      <c r="R43" s="2092">
        <v>0</v>
      </c>
      <c r="S43" s="2093">
        <v>2</v>
      </c>
      <c r="T43" s="2094">
        <v>2</v>
      </c>
    </row>
    <row r="44" spans="1:20" ht="25.5">
      <c r="A44" s="4039"/>
      <c r="B44" s="4075"/>
      <c r="C44" s="2698"/>
      <c r="D44" s="2698"/>
      <c r="E44" s="2698"/>
      <c r="F44" s="3975"/>
      <c r="G44" s="2001" t="s">
        <v>373</v>
      </c>
      <c r="H44" s="3928"/>
      <c r="I44" s="4072"/>
      <c r="J44" s="1962"/>
      <c r="K44" s="1958"/>
      <c r="L44" s="2067"/>
      <c r="M44" s="2068"/>
      <c r="N44" s="2069"/>
      <c r="O44" s="2070"/>
      <c r="P44" s="2063"/>
      <c r="Q44" s="2095" t="s">
        <v>374</v>
      </c>
      <c r="R44" s="2792" t="s">
        <v>41</v>
      </c>
      <c r="S44" s="2096" t="s">
        <v>41</v>
      </c>
      <c r="T44" s="2097" t="s">
        <v>41</v>
      </c>
    </row>
    <row r="45" spans="1:20" ht="38.25">
      <c r="A45" s="4039"/>
      <c r="B45" s="4075"/>
      <c r="C45" s="2698"/>
      <c r="D45" s="2698"/>
      <c r="E45" s="2698"/>
      <c r="F45" s="3975"/>
      <c r="G45" s="2001" t="s">
        <v>397</v>
      </c>
      <c r="H45" s="3928"/>
      <c r="I45" s="4072"/>
      <c r="J45" s="1962"/>
      <c r="K45" s="2098"/>
      <c r="L45" s="2099"/>
      <c r="M45" s="2100"/>
      <c r="N45" s="2101"/>
      <c r="O45" s="2102"/>
      <c r="P45" s="2103"/>
      <c r="Q45" s="2104" t="s">
        <v>375</v>
      </c>
      <c r="R45" s="2096">
        <v>10</v>
      </c>
      <c r="S45" s="2096">
        <v>10</v>
      </c>
      <c r="T45" s="2097">
        <v>10</v>
      </c>
    </row>
    <row r="46" spans="1:20" ht="39" thickBot="1">
      <c r="A46" s="4039"/>
      <c r="B46" s="4075"/>
      <c r="C46" s="2698"/>
      <c r="D46" s="2698"/>
      <c r="E46" s="2698"/>
      <c r="F46" s="3975"/>
      <c r="G46" s="2001" t="s">
        <v>282</v>
      </c>
      <c r="H46" s="3928"/>
      <c r="I46" s="4072"/>
      <c r="J46" s="1972"/>
      <c r="K46" s="2098"/>
      <c r="L46" s="2099"/>
      <c r="M46" s="2100"/>
      <c r="N46" s="2101"/>
      <c r="O46" s="2105"/>
      <c r="P46" s="2106"/>
      <c r="Q46" s="2107" t="s">
        <v>283</v>
      </c>
      <c r="R46" s="2108">
        <v>3</v>
      </c>
      <c r="S46" s="2109">
        <v>4</v>
      </c>
      <c r="T46" s="2110">
        <v>4</v>
      </c>
    </row>
    <row r="47" spans="1:20" ht="13.5" thickBot="1">
      <c r="A47" s="4040"/>
      <c r="B47" s="4076"/>
      <c r="C47" s="2699"/>
      <c r="D47" s="2699"/>
      <c r="E47" s="2699"/>
      <c r="F47" s="3919"/>
      <c r="G47" s="1972"/>
      <c r="H47" s="3953"/>
      <c r="I47" s="3953"/>
      <c r="J47" s="2111" t="s">
        <v>12</v>
      </c>
      <c r="K47" s="2112">
        <f>SUM(K31:K46)</f>
        <v>3659.61</v>
      </c>
      <c r="L47" s="2112">
        <f t="shared" ref="L47:P47" si="5">SUM(L31:L46)</f>
        <v>1403.29</v>
      </c>
      <c r="M47" s="2112">
        <f t="shared" si="5"/>
        <v>0</v>
      </c>
      <c r="N47" s="2112">
        <f t="shared" si="5"/>
        <v>2256.3200000000002</v>
      </c>
      <c r="O47" s="2112">
        <f t="shared" si="5"/>
        <v>2700</v>
      </c>
      <c r="P47" s="2112">
        <f t="shared" si="5"/>
        <v>2900</v>
      </c>
      <c r="Q47" s="1985"/>
      <c r="R47" s="2109"/>
      <c r="S47" s="2109"/>
      <c r="T47" s="2110"/>
    </row>
    <row r="48" spans="1:20" ht="13.15" customHeight="1">
      <c r="A48" s="530" t="s">
        <v>11</v>
      </c>
      <c r="B48" s="3959" t="s">
        <v>13</v>
      </c>
      <c r="C48" s="3961" t="s">
        <v>55</v>
      </c>
      <c r="D48" s="2113"/>
      <c r="E48" s="2114"/>
      <c r="F48" s="4112"/>
      <c r="G48" s="4114" t="s">
        <v>398</v>
      </c>
      <c r="H48" s="3952" t="s">
        <v>40</v>
      </c>
      <c r="I48" s="4117" t="s">
        <v>122</v>
      </c>
      <c r="J48" s="2115" t="s">
        <v>36</v>
      </c>
      <c r="K48" s="2116">
        <f>L48+N48</f>
        <v>475.7</v>
      </c>
      <c r="L48" s="2117">
        <v>0</v>
      </c>
      <c r="M48" s="2118"/>
      <c r="N48" s="2119">
        <v>475.7</v>
      </c>
      <c r="O48" s="2120">
        <v>0</v>
      </c>
      <c r="P48" s="2121">
        <v>0</v>
      </c>
      <c r="Q48" s="4100"/>
      <c r="R48" s="4103"/>
      <c r="S48" s="4104"/>
      <c r="T48" s="4105"/>
    </row>
    <row r="49" spans="1:20">
      <c r="A49" s="531"/>
      <c r="B49" s="3967"/>
      <c r="C49" s="3968"/>
      <c r="D49" s="2122"/>
      <c r="E49" s="2123"/>
      <c r="F49" s="4113"/>
      <c r="G49" s="4115"/>
      <c r="H49" s="3928"/>
      <c r="I49" s="4118"/>
      <c r="J49" s="2124" t="s">
        <v>63</v>
      </c>
      <c r="K49" s="2125"/>
      <c r="L49" s="2126"/>
      <c r="M49" s="2127"/>
      <c r="N49" s="2128"/>
      <c r="O49" s="2129"/>
      <c r="P49" s="2130"/>
      <c r="Q49" s="4101"/>
      <c r="R49" s="4106"/>
      <c r="S49" s="4107"/>
      <c r="T49" s="4108"/>
    </row>
    <row r="50" spans="1:20">
      <c r="A50" s="531"/>
      <c r="B50" s="3967"/>
      <c r="C50" s="3968"/>
      <c r="D50" s="2122"/>
      <c r="E50" s="2123"/>
      <c r="F50" s="4113"/>
      <c r="G50" s="4115"/>
      <c r="H50" s="3928"/>
      <c r="I50" s="4118"/>
      <c r="J50" s="2124" t="s">
        <v>72</v>
      </c>
      <c r="K50" s="2125"/>
      <c r="L50" s="2126"/>
      <c r="M50" s="2127"/>
      <c r="N50" s="2128"/>
      <c r="O50" s="2129"/>
      <c r="P50" s="2130"/>
      <c r="Q50" s="4101"/>
      <c r="R50" s="4106"/>
      <c r="S50" s="4107"/>
      <c r="T50" s="4108"/>
    </row>
    <row r="51" spans="1:20">
      <c r="A51" s="531"/>
      <c r="B51" s="3967"/>
      <c r="C51" s="3968"/>
      <c r="D51" s="2122"/>
      <c r="E51" s="2123"/>
      <c r="F51" s="4113"/>
      <c r="G51" s="4115"/>
      <c r="H51" s="3928"/>
      <c r="I51" s="4118"/>
      <c r="J51" s="2131" t="s">
        <v>52</v>
      </c>
      <c r="K51" s="2125">
        <f>L51+N51</f>
        <v>1406.3</v>
      </c>
      <c r="L51" s="2132"/>
      <c r="M51" s="2127"/>
      <c r="N51" s="2609">
        <v>1406.3</v>
      </c>
      <c r="O51" s="2129"/>
      <c r="P51" s="2130"/>
      <c r="Q51" s="4101"/>
      <c r="R51" s="4106"/>
      <c r="S51" s="4107"/>
      <c r="T51" s="4108"/>
    </row>
    <row r="52" spans="1:20" s="569" customFormat="1" ht="13.5" thickBot="1">
      <c r="A52" s="531"/>
      <c r="B52" s="3967"/>
      <c r="C52" s="3968"/>
      <c r="D52" s="2122"/>
      <c r="E52" s="2123"/>
      <c r="F52" s="4113"/>
      <c r="G52" s="4115"/>
      <c r="H52" s="3928"/>
      <c r="I52" s="4118"/>
      <c r="J52" s="2133" t="s">
        <v>241</v>
      </c>
      <c r="K52" s="2125">
        <f>L52+N52</f>
        <v>801.7</v>
      </c>
      <c r="L52" s="2134"/>
      <c r="M52" s="2135"/>
      <c r="N52" s="2136">
        <v>801.7</v>
      </c>
      <c r="O52" s="2137"/>
      <c r="P52" s="2138"/>
      <c r="Q52" s="4101"/>
      <c r="R52" s="4106"/>
      <c r="S52" s="4107"/>
      <c r="T52" s="4108"/>
    </row>
    <row r="53" spans="1:20" ht="16.899999999999999" customHeight="1" thickBot="1">
      <c r="A53" s="531"/>
      <c r="B53" s="3960"/>
      <c r="C53" s="3962"/>
      <c r="D53" s="2139"/>
      <c r="E53" s="2140"/>
      <c r="F53" s="4113"/>
      <c r="G53" s="4116"/>
      <c r="H53" s="3953"/>
      <c r="I53" s="4119"/>
      <c r="J53" s="2141" t="s">
        <v>12</v>
      </c>
      <c r="K53" s="2142">
        <f>SUM(K48:K52)</f>
        <v>2683.7</v>
      </c>
      <c r="L53" s="2142">
        <f t="shared" ref="L53:P53" si="6">SUM(L48:L52)</f>
        <v>0</v>
      </c>
      <c r="M53" s="2142">
        <f t="shared" si="6"/>
        <v>0</v>
      </c>
      <c r="N53" s="2142">
        <f>SUM(N48:N52)</f>
        <v>2683.7</v>
      </c>
      <c r="O53" s="2142">
        <f t="shared" si="6"/>
        <v>0</v>
      </c>
      <c r="P53" s="2142">
        <f t="shared" si="6"/>
        <v>0</v>
      </c>
      <c r="Q53" s="4102"/>
      <c r="R53" s="4109"/>
      <c r="S53" s="4110"/>
      <c r="T53" s="4111"/>
    </row>
    <row r="54" spans="1:20" ht="13.15" customHeight="1">
      <c r="A54" s="2734"/>
      <c r="B54" s="3959"/>
      <c r="C54" s="3961"/>
      <c r="D54" s="2143"/>
      <c r="E54" s="2114"/>
      <c r="F54" s="3925"/>
      <c r="G54" s="3923" t="s">
        <v>284</v>
      </c>
      <c r="H54" s="2144"/>
      <c r="I54" s="2686"/>
      <c r="J54" s="3933"/>
      <c r="K54" s="2118"/>
      <c r="L54" s="2145"/>
      <c r="M54" s="2145"/>
      <c r="N54" s="2145"/>
      <c r="O54" s="2145"/>
      <c r="P54" s="2146"/>
      <c r="Q54" s="3935" t="s">
        <v>413</v>
      </c>
      <c r="R54" s="3939" t="s">
        <v>41</v>
      </c>
      <c r="S54" s="3933">
        <v>0</v>
      </c>
      <c r="T54" s="3939">
        <v>0</v>
      </c>
    </row>
    <row r="55" spans="1:20" ht="71.45" customHeight="1" thickBot="1">
      <c r="A55" s="2735"/>
      <c r="B55" s="3960"/>
      <c r="C55" s="3962"/>
      <c r="D55" s="2147"/>
      <c r="E55" s="2123"/>
      <c r="F55" s="3926"/>
      <c r="G55" s="3924"/>
      <c r="H55" s="2144"/>
      <c r="I55" s="2687"/>
      <c r="J55" s="3934"/>
      <c r="K55" s="2148"/>
      <c r="L55" s="2149"/>
      <c r="M55" s="2149"/>
      <c r="N55" s="2149"/>
      <c r="O55" s="2149"/>
      <c r="P55" s="2150"/>
      <c r="Q55" s="3936"/>
      <c r="R55" s="3940"/>
      <c r="S55" s="3934"/>
      <c r="T55" s="3940"/>
    </row>
    <row r="56" spans="1:20" ht="13.15" customHeight="1">
      <c r="A56" s="2734"/>
      <c r="B56" s="3959"/>
      <c r="C56" s="3961"/>
      <c r="D56" s="2143"/>
      <c r="E56" s="2114"/>
      <c r="F56" s="3925"/>
      <c r="G56" s="4121" t="s">
        <v>285</v>
      </c>
      <c r="H56" s="2151"/>
      <c r="I56" s="2686"/>
      <c r="J56" s="3933"/>
      <c r="K56" s="2118"/>
      <c r="L56" s="2145"/>
      <c r="M56" s="2145"/>
      <c r="N56" s="2145"/>
      <c r="O56" s="2145"/>
      <c r="P56" s="2146"/>
      <c r="Q56" s="3935" t="s">
        <v>413</v>
      </c>
      <c r="R56" s="3937" t="s">
        <v>41</v>
      </c>
      <c r="S56" s="3933">
        <v>0</v>
      </c>
      <c r="T56" s="3941">
        <v>0</v>
      </c>
    </row>
    <row r="57" spans="1:20" ht="99" customHeight="1" thickBot="1">
      <c r="A57" s="532"/>
      <c r="B57" s="3967"/>
      <c r="C57" s="3968"/>
      <c r="D57" s="2147"/>
      <c r="E57" s="2123"/>
      <c r="F57" s="4120"/>
      <c r="G57" s="4122"/>
      <c r="H57" s="2144"/>
      <c r="I57" s="2687"/>
      <c r="J57" s="3934"/>
      <c r="K57" s="2148"/>
      <c r="L57" s="2149"/>
      <c r="M57" s="2149"/>
      <c r="N57" s="2149"/>
      <c r="O57" s="2149"/>
      <c r="P57" s="2150"/>
      <c r="Q57" s="3936"/>
      <c r="R57" s="3938"/>
      <c r="S57" s="3934"/>
      <c r="T57" s="3942"/>
    </row>
    <row r="58" spans="1:20" ht="13.15" customHeight="1">
      <c r="A58" s="533"/>
      <c r="B58" s="3959"/>
      <c r="C58" s="4125"/>
      <c r="D58" s="4127"/>
      <c r="E58" s="4129"/>
      <c r="F58" s="4131"/>
      <c r="G58" s="4123" t="s">
        <v>286</v>
      </c>
      <c r="H58" s="2151"/>
      <c r="I58" s="2686"/>
      <c r="J58" s="3933"/>
      <c r="K58" s="2118"/>
      <c r="L58" s="2145"/>
      <c r="M58" s="2145"/>
      <c r="N58" s="2145"/>
      <c r="O58" s="2145"/>
      <c r="P58" s="2146"/>
      <c r="Q58" s="3935" t="s">
        <v>413</v>
      </c>
      <c r="R58" s="3937">
        <v>0</v>
      </c>
      <c r="S58" s="3939" t="s">
        <v>41</v>
      </c>
      <c r="T58" s="3941" t="s">
        <v>41</v>
      </c>
    </row>
    <row r="59" spans="1:20" ht="102" customHeight="1" thickBot="1">
      <c r="A59" s="534"/>
      <c r="B59" s="3960"/>
      <c r="C59" s="4126"/>
      <c r="D59" s="4128"/>
      <c r="E59" s="4130"/>
      <c r="F59" s="4132"/>
      <c r="G59" s="4124"/>
      <c r="H59" s="2152"/>
      <c r="I59" s="2688"/>
      <c r="J59" s="3934"/>
      <c r="K59" s="2153"/>
      <c r="L59" s="2154"/>
      <c r="M59" s="2154"/>
      <c r="N59" s="2154"/>
      <c r="O59" s="2154"/>
      <c r="P59" s="2155"/>
      <c r="Q59" s="3936"/>
      <c r="R59" s="3938"/>
      <c r="S59" s="3940"/>
      <c r="T59" s="3942"/>
    </row>
    <row r="60" spans="1:20" ht="13.15" customHeight="1">
      <c r="A60" s="533"/>
      <c r="B60" s="3959"/>
      <c r="C60" s="3961"/>
      <c r="D60" s="2143"/>
      <c r="E60" s="2113"/>
      <c r="F60" s="3925"/>
      <c r="G60" s="4123" t="s">
        <v>287</v>
      </c>
      <c r="H60" s="2151"/>
      <c r="I60" s="2686"/>
      <c r="J60" s="3933"/>
      <c r="K60" s="2118"/>
      <c r="L60" s="2145"/>
      <c r="M60" s="2145"/>
      <c r="N60" s="2145"/>
      <c r="O60" s="2145"/>
      <c r="P60" s="2146"/>
      <c r="Q60" s="3935" t="s">
        <v>413</v>
      </c>
      <c r="R60" s="3937">
        <v>0</v>
      </c>
      <c r="S60" s="3939" t="s">
        <v>41</v>
      </c>
      <c r="T60" s="3941" t="s">
        <v>41</v>
      </c>
    </row>
    <row r="61" spans="1:20" ht="69.599999999999994" customHeight="1" thickBot="1">
      <c r="A61" s="534"/>
      <c r="B61" s="3960"/>
      <c r="C61" s="3962"/>
      <c r="D61" s="2156"/>
      <c r="E61" s="2157"/>
      <c r="F61" s="3926"/>
      <c r="G61" s="4124"/>
      <c r="H61" s="2152"/>
      <c r="I61" s="2688"/>
      <c r="J61" s="3934"/>
      <c r="K61" s="2153"/>
      <c r="L61" s="2154"/>
      <c r="M61" s="2154"/>
      <c r="N61" s="2154"/>
      <c r="O61" s="2154"/>
      <c r="P61" s="2155"/>
      <c r="Q61" s="3936"/>
      <c r="R61" s="3938"/>
      <c r="S61" s="3940"/>
      <c r="T61" s="3943"/>
    </row>
    <row r="62" spans="1:20" ht="13.15" customHeight="1">
      <c r="A62" s="535"/>
      <c r="B62" s="3967"/>
      <c r="C62" s="3968"/>
      <c r="D62" s="2147"/>
      <c r="E62" s="2122"/>
      <c r="F62" s="4120"/>
      <c r="G62" s="4133" t="s">
        <v>288</v>
      </c>
      <c r="H62" s="2144"/>
      <c r="I62" s="2687"/>
      <c r="J62" s="4134"/>
      <c r="K62" s="2158"/>
      <c r="L62" s="2159"/>
      <c r="M62" s="2159"/>
      <c r="N62" s="2159"/>
      <c r="O62" s="2159"/>
      <c r="P62" s="2160"/>
      <c r="Q62" s="3984" t="s">
        <v>413</v>
      </c>
      <c r="R62" s="3949">
        <v>0</v>
      </c>
      <c r="S62" s="3950" t="s">
        <v>41</v>
      </c>
      <c r="T62" s="3951" t="s">
        <v>41</v>
      </c>
    </row>
    <row r="63" spans="1:20" ht="61.9" customHeight="1" thickBot="1">
      <c r="A63" s="535"/>
      <c r="B63" s="3967"/>
      <c r="C63" s="3968"/>
      <c r="D63" s="2161"/>
      <c r="E63" s="2139"/>
      <c r="F63" s="4120"/>
      <c r="G63" s="4133"/>
      <c r="H63" s="2152"/>
      <c r="I63" s="2688"/>
      <c r="J63" s="3934"/>
      <c r="K63" s="2153"/>
      <c r="L63" s="2154"/>
      <c r="M63" s="2154"/>
      <c r="N63" s="2154"/>
      <c r="O63" s="2154"/>
      <c r="P63" s="2155"/>
      <c r="Q63" s="3936"/>
      <c r="R63" s="3938"/>
      <c r="S63" s="3940"/>
      <c r="T63" s="3943"/>
    </row>
    <row r="64" spans="1:20" ht="77.25" thickBot="1">
      <c r="A64" s="536"/>
      <c r="B64" s="573"/>
      <c r="C64" s="2162"/>
      <c r="D64" s="2163"/>
      <c r="E64" s="2164"/>
      <c r="F64" s="2165"/>
      <c r="G64" s="2166" t="s">
        <v>450</v>
      </c>
      <c r="H64" s="2151"/>
      <c r="I64" s="2686"/>
      <c r="J64" s="3933"/>
      <c r="K64" s="2118"/>
      <c r="L64" s="2145"/>
      <c r="M64" s="2145"/>
      <c r="N64" s="2145"/>
      <c r="O64" s="2145"/>
      <c r="P64" s="2146"/>
      <c r="Q64" s="2167" t="s">
        <v>445</v>
      </c>
      <c r="R64" s="2168">
        <v>1</v>
      </c>
      <c r="S64" s="2169">
        <v>1</v>
      </c>
      <c r="T64" s="2170">
        <v>0</v>
      </c>
    </row>
    <row r="65" spans="1:20" ht="82.15" customHeight="1" thickBot="1">
      <c r="A65" s="536"/>
      <c r="B65" s="573"/>
      <c r="C65" s="2162"/>
      <c r="D65" s="2171"/>
      <c r="E65" s="2164"/>
      <c r="F65" s="2165"/>
      <c r="G65" s="2172" t="s">
        <v>446</v>
      </c>
      <c r="H65" s="2152"/>
      <c r="I65" s="2688"/>
      <c r="J65" s="3934"/>
      <c r="K65" s="2153"/>
      <c r="L65" s="2154"/>
      <c r="M65" s="2154"/>
      <c r="N65" s="2154"/>
      <c r="O65" s="2154"/>
      <c r="P65" s="2155"/>
      <c r="Q65" s="2167" t="s">
        <v>413</v>
      </c>
      <c r="R65" s="2718" t="s">
        <v>41</v>
      </c>
      <c r="S65" s="2173" t="s">
        <v>41</v>
      </c>
      <c r="T65" s="2170">
        <v>0</v>
      </c>
    </row>
    <row r="66" spans="1:20" ht="81" customHeight="1" thickBot="1">
      <c r="A66" s="533"/>
      <c r="B66" s="572"/>
      <c r="C66" s="2174"/>
      <c r="D66" s="2143"/>
      <c r="E66" s="2175"/>
      <c r="F66" s="2176"/>
      <c r="G66" s="2177" t="s">
        <v>289</v>
      </c>
      <c r="H66" s="2178"/>
      <c r="I66" s="2686"/>
      <c r="J66" s="2179"/>
      <c r="K66" s="2180"/>
      <c r="L66" s="2181"/>
      <c r="M66" s="2181"/>
      <c r="N66" s="2181"/>
      <c r="O66" s="2181"/>
      <c r="P66" s="2182"/>
      <c r="Q66" s="2717" t="s">
        <v>413</v>
      </c>
      <c r="R66" s="2744">
        <v>0</v>
      </c>
      <c r="S66" s="2744" t="s">
        <v>41</v>
      </c>
      <c r="T66" s="2719" t="s">
        <v>41</v>
      </c>
    </row>
    <row r="67" spans="1:20" ht="78" customHeight="1" thickBot="1">
      <c r="A67" s="536"/>
      <c r="B67" s="573"/>
      <c r="C67" s="2162"/>
      <c r="D67" s="2171"/>
      <c r="E67" s="2164"/>
      <c r="F67" s="2165"/>
      <c r="G67" s="2172" t="s">
        <v>290</v>
      </c>
      <c r="H67" s="2183"/>
      <c r="I67" s="2184"/>
      <c r="J67" s="2185"/>
      <c r="K67" s="2186"/>
      <c r="L67" s="2187"/>
      <c r="M67" s="2187"/>
      <c r="N67" s="2187"/>
      <c r="O67" s="2187"/>
      <c r="P67" s="2188"/>
      <c r="Q67" s="2167" t="s">
        <v>413</v>
      </c>
      <c r="R67" s="2173">
        <v>0</v>
      </c>
      <c r="S67" s="2173" t="s">
        <v>41</v>
      </c>
      <c r="T67" s="2170" t="s">
        <v>41</v>
      </c>
    </row>
    <row r="68" spans="1:20" ht="78" customHeight="1" thickBot="1">
      <c r="A68" s="536"/>
      <c r="B68" s="537"/>
      <c r="C68" s="2162"/>
      <c r="D68" s="2189"/>
      <c r="E68" s="2164"/>
      <c r="F68" s="2190"/>
      <c r="G68" s="2172" t="s">
        <v>399</v>
      </c>
      <c r="H68" s="2183"/>
      <c r="I68" s="2184"/>
      <c r="J68" s="2169"/>
      <c r="K68" s="2186"/>
      <c r="L68" s="2187"/>
      <c r="M68" s="2187"/>
      <c r="N68" s="2187"/>
      <c r="O68" s="2187"/>
      <c r="P68" s="2188"/>
      <c r="Q68" s="2167" t="s">
        <v>414</v>
      </c>
      <c r="R68" s="2191">
        <v>0</v>
      </c>
      <c r="S68" s="2169">
        <v>1.5</v>
      </c>
      <c r="T68" s="2192">
        <v>0.5</v>
      </c>
    </row>
    <row r="69" spans="1:20" ht="64.5" thickBot="1">
      <c r="A69" s="535"/>
      <c r="B69" s="2702"/>
      <c r="C69" s="2193"/>
      <c r="D69" s="2194"/>
      <c r="E69" s="2703"/>
      <c r="F69" s="2195"/>
      <c r="G69" s="2793" t="s">
        <v>447</v>
      </c>
      <c r="H69" s="2196"/>
      <c r="I69" s="2701"/>
      <c r="J69" s="2712"/>
      <c r="K69" s="2197"/>
      <c r="L69" s="2197"/>
      <c r="M69" s="2197"/>
      <c r="N69" s="2197"/>
      <c r="O69" s="2197"/>
      <c r="P69" s="2198"/>
      <c r="Q69" s="2794" t="s">
        <v>449</v>
      </c>
      <c r="R69" s="2795">
        <v>0.5</v>
      </c>
      <c r="S69" s="2796">
        <v>0.4</v>
      </c>
      <c r="T69" s="2199"/>
    </row>
    <row r="70" spans="1:20" ht="13.5" thickBot="1">
      <c r="A70" s="526" t="s">
        <v>11</v>
      </c>
      <c r="B70" s="538" t="s">
        <v>13</v>
      </c>
      <c r="C70" s="2769"/>
      <c r="D70" s="2769"/>
      <c r="E70" s="2769"/>
      <c r="F70" s="3947" t="s">
        <v>14</v>
      </c>
      <c r="G70" s="3947"/>
      <c r="H70" s="3947"/>
      <c r="I70" s="3947"/>
      <c r="J70" s="3948"/>
      <c r="K70" s="2200">
        <f>K30+K47+K53</f>
        <v>6555.35</v>
      </c>
      <c r="L70" s="2200">
        <f t="shared" ref="L70:N70" si="7">L30+L47+L53</f>
        <v>1615.33</v>
      </c>
      <c r="M70" s="2200">
        <f t="shared" si="7"/>
        <v>0</v>
      </c>
      <c r="N70" s="2200">
        <f t="shared" si="7"/>
        <v>4940.0200000000004</v>
      </c>
      <c r="O70" s="2200">
        <f t="shared" ref="O70:P70" si="8">O30+O47+O53</f>
        <v>2940</v>
      </c>
      <c r="P70" s="2200">
        <f t="shared" si="8"/>
        <v>3140</v>
      </c>
      <c r="Q70" s="2201"/>
      <c r="R70" s="2202"/>
      <c r="S70" s="2202"/>
      <c r="T70" s="2203"/>
    </row>
    <row r="71" spans="1:20" ht="13.5" thickBot="1">
      <c r="A71" s="541" t="s">
        <v>11</v>
      </c>
      <c r="B71" s="542" t="s">
        <v>34</v>
      </c>
      <c r="C71" s="2204" t="s">
        <v>386</v>
      </c>
      <c r="D71" s="2205"/>
      <c r="E71" s="2205"/>
      <c r="F71" s="2205"/>
      <c r="G71" s="2205"/>
      <c r="H71" s="2205"/>
      <c r="I71" s="2205"/>
      <c r="J71" s="2205"/>
      <c r="K71" s="2205"/>
      <c r="L71" s="2205"/>
      <c r="M71" s="2205"/>
      <c r="N71" s="2205"/>
      <c r="O71" s="2205"/>
      <c r="P71" s="2205"/>
      <c r="Q71" s="2205"/>
      <c r="R71" s="2206"/>
      <c r="S71" s="2206"/>
      <c r="T71" s="2207"/>
    </row>
    <row r="72" spans="1:20" ht="39" thickBot="1">
      <c r="A72" s="543" t="s">
        <v>11</v>
      </c>
      <c r="B72" s="544"/>
      <c r="C72" s="2208"/>
      <c r="D72" s="2209"/>
      <c r="E72" s="2209"/>
      <c r="F72" s="2209"/>
      <c r="G72" s="2209"/>
      <c r="H72" s="2209"/>
      <c r="I72" s="2209"/>
      <c r="J72" s="2209"/>
      <c r="K72" s="2209"/>
      <c r="L72" s="2209"/>
      <c r="M72" s="2209"/>
      <c r="N72" s="2209"/>
      <c r="O72" s="2209"/>
      <c r="P72" s="2209"/>
      <c r="Q72" s="2210" t="s">
        <v>291</v>
      </c>
      <c r="R72" s="2211" t="s">
        <v>292</v>
      </c>
      <c r="S72" s="2212" t="s">
        <v>293</v>
      </c>
      <c r="T72" s="2213" t="s">
        <v>293</v>
      </c>
    </row>
    <row r="73" spans="1:20" ht="39" thickBot="1">
      <c r="A73" s="3957" t="s">
        <v>11</v>
      </c>
      <c r="B73" s="3959" t="s">
        <v>34</v>
      </c>
      <c r="C73" s="3961" t="s">
        <v>34</v>
      </c>
      <c r="D73" s="3963"/>
      <c r="E73" s="3944"/>
      <c r="F73" s="3944"/>
      <c r="G73" s="3965" t="s">
        <v>294</v>
      </c>
      <c r="H73" s="3952" t="s">
        <v>40</v>
      </c>
      <c r="I73" s="3952" t="s">
        <v>122</v>
      </c>
      <c r="J73" s="2214" t="s">
        <v>36</v>
      </c>
      <c r="K73" s="2215">
        <f>L73+N73</f>
        <v>6</v>
      </c>
      <c r="L73" s="2215">
        <v>6</v>
      </c>
      <c r="M73" s="2216"/>
      <c r="N73" s="2216"/>
      <c r="O73" s="2217"/>
      <c r="P73" s="2218"/>
      <c r="Q73" s="2219" t="s">
        <v>295</v>
      </c>
      <c r="R73" s="2220">
        <v>5</v>
      </c>
      <c r="S73" s="2221"/>
      <c r="T73" s="2222"/>
    </row>
    <row r="74" spans="1:20" s="29" customFormat="1" ht="22.9" customHeight="1" thickBot="1">
      <c r="A74" s="3958"/>
      <c r="B74" s="3960"/>
      <c r="C74" s="3962"/>
      <c r="D74" s="3964"/>
      <c r="E74" s="3946"/>
      <c r="F74" s="3946"/>
      <c r="G74" s="3966"/>
      <c r="H74" s="3953"/>
      <c r="I74" s="3953"/>
      <c r="J74" s="2223" t="s">
        <v>12</v>
      </c>
      <c r="K74" s="2224">
        <f>K73</f>
        <v>6</v>
      </c>
      <c r="L74" s="2224">
        <f>L73</f>
        <v>6</v>
      </c>
      <c r="M74" s="2225"/>
      <c r="N74" s="2225"/>
      <c r="O74" s="2225"/>
      <c r="P74" s="2226"/>
      <c r="Q74" s="4135"/>
      <c r="R74" s="4135"/>
      <c r="S74" s="4135"/>
      <c r="T74" s="4136"/>
    </row>
    <row r="75" spans="1:20" s="29" customFormat="1" ht="18.600000000000001" customHeight="1">
      <c r="A75" s="533" t="s">
        <v>11</v>
      </c>
      <c r="B75" s="3959" t="s">
        <v>34</v>
      </c>
      <c r="C75" s="3961" t="s">
        <v>53</v>
      </c>
      <c r="D75" s="3963"/>
      <c r="E75" s="3944"/>
      <c r="F75" s="3944"/>
      <c r="G75" s="3965" t="s">
        <v>417</v>
      </c>
      <c r="H75" s="3928" t="s">
        <v>40</v>
      </c>
      <c r="I75" s="3952" t="s">
        <v>433</v>
      </c>
      <c r="J75" s="2797" t="s">
        <v>36</v>
      </c>
      <c r="K75" s="2612">
        <v>180</v>
      </c>
      <c r="L75" s="2612"/>
      <c r="M75" s="2613"/>
      <c r="N75" s="2614">
        <v>180</v>
      </c>
      <c r="O75" s="2610"/>
      <c r="P75" s="2611"/>
      <c r="Q75" s="4123" t="s">
        <v>418</v>
      </c>
      <c r="R75" s="2234" t="s">
        <v>41</v>
      </c>
      <c r="S75" s="2235"/>
      <c r="T75" s="2236"/>
    </row>
    <row r="76" spans="1:20" s="2590" customFormat="1" ht="18.600000000000001" customHeight="1" thickBot="1">
      <c r="A76" s="535"/>
      <c r="B76" s="3967"/>
      <c r="C76" s="3968"/>
      <c r="D76" s="3969"/>
      <c r="E76" s="3945"/>
      <c r="F76" s="3945"/>
      <c r="G76" s="4137"/>
      <c r="H76" s="3928"/>
      <c r="I76" s="3928"/>
      <c r="J76" s="2227" t="s">
        <v>222</v>
      </c>
      <c r="K76" s="2228">
        <f>L76+N76</f>
        <v>44.55</v>
      </c>
      <c r="L76" s="2229"/>
      <c r="M76" s="2230"/>
      <c r="N76" s="2231">
        <v>44.55</v>
      </c>
      <c r="O76" s="2232"/>
      <c r="P76" s="2233"/>
      <c r="Q76" s="4133"/>
      <c r="R76" s="2709"/>
      <c r="S76" s="2798"/>
      <c r="T76" s="2710"/>
    </row>
    <row r="77" spans="1:20" ht="28.9" customHeight="1" thickBot="1">
      <c r="A77" s="534"/>
      <c r="B77" s="3960"/>
      <c r="C77" s="3962"/>
      <c r="D77" s="3964"/>
      <c r="E77" s="3946"/>
      <c r="F77" s="3946"/>
      <c r="G77" s="3966"/>
      <c r="H77" s="3953"/>
      <c r="I77" s="3953"/>
      <c r="J77" s="2237" t="s">
        <v>12</v>
      </c>
      <c r="K77" s="2799">
        <f>K75+K76</f>
        <v>224.55</v>
      </c>
      <c r="L77" s="2799"/>
      <c r="M77" s="2799"/>
      <c r="N77" s="2800">
        <f t="shared" ref="N77:P77" si="9">N75+N76</f>
        <v>224.55</v>
      </c>
      <c r="O77" s="2799">
        <f t="shared" si="9"/>
        <v>0</v>
      </c>
      <c r="P77" s="2799">
        <f t="shared" si="9"/>
        <v>0</v>
      </c>
      <c r="Q77" s="4124"/>
      <c r="R77" s="2238"/>
      <c r="S77" s="2239"/>
      <c r="T77" s="2745"/>
    </row>
    <row r="78" spans="1:20" ht="27.6" customHeight="1" thickBot="1">
      <c r="A78" s="535" t="s">
        <v>11</v>
      </c>
      <c r="B78" s="3967" t="s">
        <v>34</v>
      </c>
      <c r="C78" s="3968" t="s">
        <v>37</v>
      </c>
      <c r="D78" s="3969"/>
      <c r="E78" s="3970"/>
      <c r="F78" s="3970"/>
      <c r="G78" s="4137" t="s">
        <v>296</v>
      </c>
      <c r="H78" s="3928" t="s">
        <v>40</v>
      </c>
      <c r="I78" s="3952" t="s">
        <v>154</v>
      </c>
      <c r="J78" s="2801"/>
      <c r="K78" s="2762"/>
      <c r="L78" s="2762"/>
      <c r="M78" s="2762"/>
      <c r="N78" s="2763"/>
      <c r="O78" s="2762"/>
      <c r="P78" s="2762"/>
      <c r="Q78" s="4123" t="s">
        <v>297</v>
      </c>
      <c r="R78" s="2242">
        <v>1</v>
      </c>
      <c r="S78" s="2243">
        <v>1</v>
      </c>
      <c r="T78" s="2244">
        <v>1</v>
      </c>
    </row>
    <row r="79" spans="1:20" ht="13.15" customHeight="1" thickBot="1">
      <c r="A79" s="535"/>
      <c r="B79" s="3960"/>
      <c r="C79" s="3962"/>
      <c r="D79" s="3964"/>
      <c r="E79" s="3971"/>
      <c r="F79" s="3971"/>
      <c r="G79" s="3966"/>
      <c r="H79" s="3953"/>
      <c r="I79" s="3953"/>
      <c r="J79" s="2227" t="s">
        <v>36</v>
      </c>
      <c r="K79" s="2240">
        <f>L79+N79</f>
        <v>125</v>
      </c>
      <c r="L79" s="2240">
        <v>125</v>
      </c>
      <c r="M79" s="2241"/>
      <c r="N79" s="2241"/>
      <c r="O79" s="2232"/>
      <c r="P79" s="2233"/>
      <c r="Q79" s="4124"/>
      <c r="R79" s="2239"/>
      <c r="S79" s="2239"/>
      <c r="T79" s="2745"/>
    </row>
    <row r="80" spans="1:20" ht="39" customHeight="1" thickBot="1">
      <c r="A80" s="3987" t="s">
        <v>11</v>
      </c>
      <c r="B80" s="3979" t="s">
        <v>34</v>
      </c>
      <c r="C80" s="2736" t="s">
        <v>154</v>
      </c>
      <c r="D80" s="2246"/>
      <c r="E80" s="2697"/>
      <c r="F80" s="3918"/>
      <c r="G80" s="4069" t="s">
        <v>298</v>
      </c>
      <c r="H80" s="3952" t="s">
        <v>40</v>
      </c>
      <c r="I80" s="3952" t="s">
        <v>122</v>
      </c>
      <c r="J80" s="2237" t="s">
        <v>12</v>
      </c>
      <c r="K80" s="2245">
        <f>K81+K82+K83</f>
        <v>3408.09</v>
      </c>
      <c r="L80" s="2764">
        <f t="shared" ref="L80:P80" si="10">L81+L82+L83</f>
        <v>3373.09</v>
      </c>
      <c r="M80" s="2764">
        <f t="shared" si="10"/>
        <v>0</v>
      </c>
      <c r="N80" s="2764">
        <f t="shared" si="10"/>
        <v>35</v>
      </c>
      <c r="O80" s="2765">
        <f t="shared" si="10"/>
        <v>2500</v>
      </c>
      <c r="P80" s="2764">
        <f t="shared" si="10"/>
        <v>2500</v>
      </c>
      <c r="Q80" s="4073"/>
      <c r="R80" s="4086"/>
      <c r="S80" s="4088"/>
      <c r="T80" s="4090"/>
    </row>
    <row r="81" spans="1:20" ht="41.45" customHeight="1">
      <c r="A81" s="3988"/>
      <c r="B81" s="3980"/>
      <c r="C81" s="2737"/>
      <c r="D81" s="2253"/>
      <c r="E81" s="2698"/>
      <c r="F81" s="3975"/>
      <c r="G81" s="4138"/>
      <c r="H81" s="3928"/>
      <c r="I81" s="3928"/>
      <c r="J81" s="2247" t="s">
        <v>36</v>
      </c>
      <c r="K81" s="2248">
        <f>L81+N81</f>
        <v>2272.8000000000002</v>
      </c>
      <c r="L81" s="2615">
        <v>2237.8000000000002</v>
      </c>
      <c r="M81" s="2249"/>
      <c r="N81" s="2250">
        <v>35</v>
      </c>
      <c r="O81" s="2251">
        <v>2500</v>
      </c>
      <c r="P81" s="2252">
        <v>2500</v>
      </c>
      <c r="Q81" s="4074"/>
      <c r="R81" s="4087"/>
      <c r="S81" s="4089"/>
      <c r="T81" s="4091"/>
    </row>
    <row r="82" spans="1:20" ht="46.9" customHeight="1">
      <c r="A82" s="3988"/>
      <c r="B82" s="3980"/>
      <c r="C82" s="2737"/>
      <c r="D82" s="2253"/>
      <c r="E82" s="2698"/>
      <c r="F82" s="3975"/>
      <c r="G82" s="3982" t="s">
        <v>299</v>
      </c>
      <c r="H82" s="3928"/>
      <c r="I82" s="3928"/>
      <c r="J82" s="2254" t="s">
        <v>52</v>
      </c>
      <c r="K82" s="2255">
        <f>L82+N82</f>
        <v>0</v>
      </c>
      <c r="L82" s="2256">
        <v>0</v>
      </c>
      <c r="M82" s="2257"/>
      <c r="N82" s="2258">
        <v>0</v>
      </c>
      <c r="O82" s="2259">
        <v>0</v>
      </c>
      <c r="P82" s="2260">
        <v>0</v>
      </c>
      <c r="Q82" s="2267" t="s">
        <v>300</v>
      </c>
      <c r="R82" s="2071">
        <v>180</v>
      </c>
      <c r="S82" s="2072">
        <v>180</v>
      </c>
      <c r="T82" s="2073">
        <v>180</v>
      </c>
    </row>
    <row r="83" spans="1:20" ht="24.6" customHeight="1">
      <c r="A83" s="3988"/>
      <c r="B83" s="3980"/>
      <c r="C83" s="2737"/>
      <c r="D83" s="2253"/>
      <c r="E83" s="2698"/>
      <c r="F83" s="3975"/>
      <c r="G83" s="3984"/>
      <c r="H83" s="3928"/>
      <c r="I83" s="3928"/>
      <c r="J83" s="2124" t="s">
        <v>419</v>
      </c>
      <c r="K83" s="2261">
        <f>L83+N83</f>
        <v>1135.29</v>
      </c>
      <c r="L83" s="2262">
        <v>1135.29</v>
      </c>
      <c r="M83" s="2263"/>
      <c r="N83" s="2264"/>
      <c r="O83" s="2265"/>
      <c r="P83" s="2266"/>
      <c r="Q83" s="2267" t="s">
        <v>301</v>
      </c>
      <c r="R83" s="2071">
        <v>300</v>
      </c>
      <c r="S83" s="2072">
        <v>300</v>
      </c>
      <c r="T83" s="2073">
        <v>300</v>
      </c>
    </row>
    <row r="84" spans="1:20" ht="42" customHeight="1">
      <c r="A84" s="3988"/>
      <c r="B84" s="3980"/>
      <c r="C84" s="2737"/>
      <c r="D84" s="2253"/>
      <c r="E84" s="2698"/>
      <c r="F84" s="3975"/>
      <c r="G84" s="3984"/>
      <c r="H84" s="3928"/>
      <c r="I84" s="3928"/>
      <c r="J84" s="1950"/>
      <c r="K84" s="2268"/>
      <c r="L84" s="2269"/>
      <c r="M84" s="2270"/>
      <c r="N84" s="2271"/>
      <c r="O84" s="2272"/>
      <c r="P84" s="2103"/>
      <c r="Q84" s="2267" t="s">
        <v>302</v>
      </c>
      <c r="R84" s="2071">
        <v>320</v>
      </c>
      <c r="S84" s="2072">
        <v>350</v>
      </c>
      <c r="T84" s="2073">
        <v>350</v>
      </c>
    </row>
    <row r="85" spans="1:20" ht="66.75">
      <c r="A85" s="3988"/>
      <c r="B85" s="3980"/>
      <c r="C85" s="2737"/>
      <c r="D85" s="2253"/>
      <c r="E85" s="2698"/>
      <c r="F85" s="3975"/>
      <c r="G85" s="3984"/>
      <c r="H85" s="3928"/>
      <c r="I85" s="3928"/>
      <c r="J85" s="1950"/>
      <c r="K85" s="2273"/>
      <c r="L85" s="2274"/>
      <c r="M85" s="2275"/>
      <c r="N85" s="2276"/>
      <c r="O85" s="2277"/>
      <c r="P85" s="2050"/>
      <c r="Q85" s="2283" t="s">
        <v>303</v>
      </c>
      <c r="R85" s="2284">
        <v>1150</v>
      </c>
      <c r="S85" s="2285">
        <v>1190</v>
      </c>
      <c r="T85" s="2286">
        <v>1190</v>
      </c>
    </row>
    <row r="86" spans="1:20" ht="38.25">
      <c r="A86" s="3988"/>
      <c r="B86" s="3980"/>
      <c r="C86" s="2737"/>
      <c r="D86" s="2253"/>
      <c r="E86" s="2698"/>
      <c r="F86" s="3975"/>
      <c r="G86" s="3984"/>
      <c r="H86" s="3928"/>
      <c r="I86" s="3928"/>
      <c r="J86" s="1950"/>
      <c r="K86" s="2278"/>
      <c r="L86" s="2279"/>
      <c r="M86" s="2280"/>
      <c r="N86" s="2281"/>
      <c r="O86" s="2282"/>
      <c r="P86" s="1964"/>
      <c r="Q86" s="2267" t="s">
        <v>304</v>
      </c>
      <c r="R86" s="2616">
        <v>168</v>
      </c>
      <c r="S86" s="2617">
        <v>168</v>
      </c>
      <c r="T86" s="2618">
        <v>168</v>
      </c>
    </row>
    <row r="87" spans="1:20" ht="28.5">
      <c r="A87" s="3988"/>
      <c r="B87" s="3980"/>
      <c r="C87" s="2737"/>
      <c r="D87" s="2253"/>
      <c r="E87" s="2698"/>
      <c r="F87" s="3975"/>
      <c r="G87" s="3984"/>
      <c r="H87" s="3928"/>
      <c r="I87" s="3928"/>
      <c r="J87" s="1950"/>
      <c r="K87" s="2278"/>
      <c r="L87" s="2279"/>
      <c r="M87" s="2280"/>
      <c r="N87" s="2281"/>
      <c r="O87" s="2282"/>
      <c r="P87" s="1964"/>
      <c r="Q87" s="2267" t="s">
        <v>305</v>
      </c>
      <c r="R87" s="2616">
        <v>196</v>
      </c>
      <c r="S87" s="2617">
        <v>196</v>
      </c>
      <c r="T87" s="2618">
        <v>196</v>
      </c>
    </row>
    <row r="88" spans="1:20" ht="51">
      <c r="A88" s="3988"/>
      <c r="B88" s="3980"/>
      <c r="C88" s="2737"/>
      <c r="D88" s="2253"/>
      <c r="E88" s="2698"/>
      <c r="F88" s="3975"/>
      <c r="G88" s="3984"/>
      <c r="H88" s="3928"/>
      <c r="I88" s="3928"/>
      <c r="J88" s="1950"/>
      <c r="K88" s="2278"/>
      <c r="L88" s="2279"/>
      <c r="M88" s="2280"/>
      <c r="N88" s="2281"/>
      <c r="O88" s="2282"/>
      <c r="P88" s="1964"/>
      <c r="Q88" s="2267" t="s">
        <v>306</v>
      </c>
      <c r="R88" s="2616">
        <v>171</v>
      </c>
      <c r="S88" s="2617">
        <v>171</v>
      </c>
      <c r="T88" s="2618">
        <v>171</v>
      </c>
    </row>
    <row r="89" spans="1:20" ht="41.25">
      <c r="A89" s="3988"/>
      <c r="B89" s="3980"/>
      <c r="C89" s="2737"/>
      <c r="D89" s="2253"/>
      <c r="E89" s="2698"/>
      <c r="F89" s="3975"/>
      <c r="G89" s="3983"/>
      <c r="H89" s="3928"/>
      <c r="I89" s="3928"/>
      <c r="J89" s="1950"/>
      <c r="K89" s="2278"/>
      <c r="L89" s="2279"/>
      <c r="M89" s="2280"/>
      <c r="N89" s="2281"/>
      <c r="O89" s="2282"/>
      <c r="P89" s="1964"/>
      <c r="Q89" s="2267" t="s">
        <v>307</v>
      </c>
      <c r="R89" s="2619">
        <v>7007</v>
      </c>
      <c r="S89" s="2619">
        <v>7007</v>
      </c>
      <c r="T89" s="2604">
        <v>7000</v>
      </c>
    </row>
    <row r="90" spans="1:20" ht="63.75">
      <c r="A90" s="3988"/>
      <c r="B90" s="3980"/>
      <c r="C90" s="2737"/>
      <c r="D90" s="2253"/>
      <c r="E90" s="2698"/>
      <c r="F90" s="3975"/>
      <c r="G90" s="2001" t="s">
        <v>308</v>
      </c>
      <c r="H90" s="3928"/>
      <c r="I90" s="3928"/>
      <c r="J90" s="1950"/>
      <c r="K90" s="2278"/>
      <c r="L90" s="2279"/>
      <c r="M90" s="2280"/>
      <c r="N90" s="2281"/>
      <c r="O90" s="2282"/>
      <c r="P90" s="1964"/>
      <c r="Q90" s="2288" t="s">
        <v>309</v>
      </c>
      <c r="R90" s="2620">
        <v>300</v>
      </c>
      <c r="S90" s="2720">
        <v>300</v>
      </c>
      <c r="T90" s="2721">
        <v>300</v>
      </c>
    </row>
    <row r="91" spans="1:20" ht="38.25">
      <c r="A91" s="3988"/>
      <c r="B91" s="3980"/>
      <c r="C91" s="2737"/>
      <c r="D91" s="2253"/>
      <c r="E91" s="2698"/>
      <c r="F91" s="3975"/>
      <c r="G91" s="2707"/>
      <c r="H91" s="3928"/>
      <c r="I91" s="3928"/>
      <c r="J91" s="1962"/>
      <c r="K91" s="2278"/>
      <c r="L91" s="2279"/>
      <c r="M91" s="2280"/>
      <c r="N91" s="2281"/>
      <c r="O91" s="2282"/>
      <c r="P91" s="1964"/>
      <c r="Q91" s="2267" t="s">
        <v>310</v>
      </c>
      <c r="R91" s="2616">
        <v>1280</v>
      </c>
      <c r="S91" s="2617">
        <v>1280</v>
      </c>
      <c r="T91" s="2621">
        <v>1280</v>
      </c>
    </row>
    <row r="92" spans="1:20" ht="26.45" customHeight="1">
      <c r="A92" s="3988"/>
      <c r="B92" s="3980"/>
      <c r="C92" s="2737"/>
      <c r="D92" s="2253"/>
      <c r="E92" s="2698"/>
      <c r="F92" s="3975"/>
      <c r="G92" s="2001" t="s">
        <v>311</v>
      </c>
      <c r="H92" s="3928"/>
      <c r="I92" s="3928"/>
      <c r="J92" s="1962"/>
      <c r="K92" s="2278"/>
      <c r="L92" s="2279"/>
      <c r="M92" s="2280"/>
      <c r="N92" s="2281"/>
      <c r="O92" s="2282"/>
      <c r="P92" s="1964"/>
      <c r="Q92" s="2267" t="s">
        <v>312</v>
      </c>
      <c r="R92" s="2072">
        <v>468.5</v>
      </c>
      <c r="S92" s="2072">
        <v>468.5</v>
      </c>
      <c r="T92" s="2289">
        <v>468.5</v>
      </c>
    </row>
    <row r="93" spans="1:20" ht="26.45" customHeight="1">
      <c r="A93" s="3988"/>
      <c r="B93" s="3980"/>
      <c r="C93" s="2737"/>
      <c r="D93" s="2253"/>
      <c r="E93" s="2698"/>
      <c r="F93" s="3975"/>
      <c r="G93" s="3982" t="s">
        <v>313</v>
      </c>
      <c r="H93" s="3928"/>
      <c r="I93" s="3928"/>
      <c r="J93" s="1962"/>
      <c r="K93" s="2278"/>
      <c r="L93" s="2279"/>
      <c r="M93" s="2280"/>
      <c r="N93" s="2281"/>
      <c r="O93" s="2282"/>
      <c r="P93" s="1964"/>
      <c r="Q93" s="2267" t="s">
        <v>314</v>
      </c>
      <c r="R93" s="2290">
        <v>3</v>
      </c>
      <c r="S93" s="2080">
        <v>3</v>
      </c>
      <c r="T93" s="2291">
        <v>3</v>
      </c>
    </row>
    <row r="94" spans="1:20" ht="25.5">
      <c r="A94" s="3988"/>
      <c r="B94" s="3980"/>
      <c r="C94" s="2737"/>
      <c r="D94" s="2253"/>
      <c r="E94" s="2698"/>
      <c r="F94" s="3975"/>
      <c r="G94" s="3984"/>
      <c r="H94" s="3928"/>
      <c r="I94" s="3928"/>
      <c r="J94" s="1962"/>
      <c r="K94" s="2278"/>
      <c r="L94" s="2279"/>
      <c r="M94" s="2280"/>
      <c r="N94" s="2281"/>
      <c r="O94" s="2282"/>
      <c r="P94" s="1964"/>
      <c r="Q94" s="2267" t="s">
        <v>315</v>
      </c>
      <c r="R94" s="2290">
        <v>2</v>
      </c>
      <c r="S94" s="2080">
        <v>2</v>
      </c>
      <c r="T94" s="2292">
        <v>2</v>
      </c>
    </row>
    <row r="95" spans="1:20" ht="26.45" customHeight="1">
      <c r="A95" s="3988"/>
      <c r="B95" s="3980"/>
      <c r="C95" s="2737"/>
      <c r="D95" s="2253"/>
      <c r="E95" s="2698"/>
      <c r="F95" s="3975"/>
      <c r="G95" s="3984"/>
      <c r="H95" s="3928"/>
      <c r="I95" s="3928"/>
      <c r="J95" s="1962"/>
      <c r="K95" s="2278"/>
      <c r="L95" s="2279"/>
      <c r="M95" s="2280"/>
      <c r="N95" s="2281"/>
      <c r="O95" s="2282"/>
      <c r="P95" s="1964"/>
      <c r="Q95" s="2267" t="s">
        <v>316</v>
      </c>
      <c r="R95" s="2290">
        <v>3</v>
      </c>
      <c r="S95" s="2080">
        <v>3</v>
      </c>
      <c r="T95" s="2291">
        <v>3</v>
      </c>
    </row>
    <row r="96" spans="1:20" ht="25.5">
      <c r="A96" s="3988"/>
      <c r="B96" s="3980"/>
      <c r="C96" s="2737"/>
      <c r="D96" s="2253"/>
      <c r="E96" s="2698"/>
      <c r="F96" s="3975"/>
      <c r="G96" s="3984"/>
      <c r="H96" s="3928"/>
      <c r="I96" s="3928"/>
      <c r="J96" s="1962"/>
      <c r="K96" s="2278"/>
      <c r="L96" s="2279"/>
      <c r="M96" s="2280"/>
      <c r="N96" s="2281"/>
      <c r="O96" s="2282"/>
      <c r="P96" s="1964"/>
      <c r="Q96" s="2267" t="s">
        <v>317</v>
      </c>
      <c r="R96" s="2290">
        <v>45</v>
      </c>
      <c r="S96" s="2080">
        <v>45</v>
      </c>
      <c r="T96" s="2292">
        <v>45</v>
      </c>
    </row>
    <row r="97" spans="1:20" ht="25.5">
      <c r="A97" s="3988"/>
      <c r="B97" s="3980"/>
      <c r="C97" s="2737"/>
      <c r="D97" s="2253"/>
      <c r="E97" s="2698"/>
      <c r="F97" s="3975"/>
      <c r="G97" s="3984"/>
      <c r="H97" s="3928"/>
      <c r="I97" s="3928"/>
      <c r="J97" s="1962"/>
      <c r="K97" s="2278"/>
      <c r="L97" s="2279"/>
      <c r="M97" s="2280"/>
      <c r="N97" s="2281"/>
      <c r="O97" s="2282"/>
      <c r="P97" s="1964"/>
      <c r="Q97" s="2267" t="s">
        <v>318</v>
      </c>
      <c r="R97" s="2290">
        <v>50</v>
      </c>
      <c r="S97" s="2080">
        <v>50</v>
      </c>
      <c r="T97" s="2291">
        <v>50</v>
      </c>
    </row>
    <row r="98" spans="1:20" ht="26.45" customHeight="1">
      <c r="A98" s="3988"/>
      <c r="B98" s="3980"/>
      <c r="C98" s="2737"/>
      <c r="D98" s="2253"/>
      <c r="E98" s="2698"/>
      <c r="F98" s="3975"/>
      <c r="G98" s="3983"/>
      <c r="H98" s="3928"/>
      <c r="I98" s="3928"/>
      <c r="J98" s="1962"/>
      <c r="K98" s="2278"/>
      <c r="L98" s="2279"/>
      <c r="M98" s="2280"/>
      <c r="N98" s="2281"/>
      <c r="O98" s="2282"/>
      <c r="P98" s="1964"/>
      <c r="Q98" s="2288" t="s">
        <v>319</v>
      </c>
      <c r="R98" s="2293">
        <v>3</v>
      </c>
      <c r="S98" s="2294">
        <v>3</v>
      </c>
      <c r="T98" s="2295">
        <v>3</v>
      </c>
    </row>
    <row r="99" spans="1:20" ht="26.45" customHeight="1">
      <c r="A99" s="3988"/>
      <c r="B99" s="3980"/>
      <c r="C99" s="2737"/>
      <c r="D99" s="2253"/>
      <c r="E99" s="2698"/>
      <c r="F99" s="3975"/>
      <c r="G99" s="3982" t="s">
        <v>320</v>
      </c>
      <c r="H99" s="3928"/>
      <c r="I99" s="3928"/>
      <c r="J99" s="1962"/>
      <c r="K99" s="2278"/>
      <c r="L99" s="2279"/>
      <c r="M99" s="2280"/>
      <c r="N99" s="2281"/>
      <c r="O99" s="2282"/>
      <c r="P99" s="1964"/>
      <c r="Q99" s="2267" t="s">
        <v>321</v>
      </c>
      <c r="R99" s="2290">
        <v>2</v>
      </c>
      <c r="S99" s="2080">
        <v>4</v>
      </c>
      <c r="T99" s="2296">
        <v>4</v>
      </c>
    </row>
    <row r="100" spans="1:20" ht="26.45" customHeight="1">
      <c r="A100" s="3988"/>
      <c r="B100" s="3980"/>
      <c r="C100" s="2737"/>
      <c r="D100" s="2253"/>
      <c r="E100" s="2698"/>
      <c r="F100" s="3975"/>
      <c r="G100" s="3983"/>
      <c r="H100" s="3928"/>
      <c r="I100" s="3928"/>
      <c r="J100" s="1962"/>
      <c r="K100" s="2278"/>
      <c r="L100" s="2279"/>
      <c r="M100" s="2280"/>
      <c r="N100" s="2281"/>
      <c r="O100" s="2282"/>
      <c r="P100" s="1964"/>
      <c r="Q100" s="2288" t="s">
        <v>322</v>
      </c>
      <c r="R100" s="2622">
        <v>12</v>
      </c>
      <c r="S100" s="2290">
        <v>25</v>
      </c>
      <c r="T100" s="2296">
        <v>29</v>
      </c>
    </row>
    <row r="101" spans="1:20" ht="26.45" customHeight="1">
      <c r="A101" s="3988"/>
      <c r="B101" s="3980"/>
      <c r="C101" s="2737"/>
      <c r="D101" s="2253"/>
      <c r="E101" s="2698"/>
      <c r="F101" s="3975"/>
      <c r="G101" s="3982" t="s">
        <v>323</v>
      </c>
      <c r="H101" s="3928"/>
      <c r="I101" s="3928"/>
      <c r="J101" s="1962"/>
      <c r="K101" s="2278"/>
      <c r="L101" s="2279"/>
      <c r="M101" s="2280"/>
      <c r="N101" s="2281"/>
      <c r="O101" s="2282"/>
      <c r="P101" s="1964"/>
      <c r="Q101" s="2297" t="s">
        <v>324</v>
      </c>
      <c r="R101" s="2623" t="s">
        <v>1151</v>
      </c>
      <c r="S101" s="2290">
        <v>60</v>
      </c>
      <c r="T101" s="2296">
        <v>60</v>
      </c>
    </row>
    <row r="102" spans="1:20" ht="38.25">
      <c r="A102" s="3988"/>
      <c r="B102" s="3980"/>
      <c r="C102" s="2737"/>
      <c r="D102" s="2253"/>
      <c r="E102" s="2698"/>
      <c r="F102" s="3975"/>
      <c r="G102" s="3984"/>
      <c r="H102" s="3928"/>
      <c r="I102" s="3928"/>
      <c r="J102" s="1962"/>
      <c r="K102" s="2278"/>
      <c r="L102" s="2279"/>
      <c r="M102" s="2280"/>
      <c r="N102" s="2281"/>
      <c r="O102" s="2282"/>
      <c r="P102" s="1964"/>
      <c r="Q102" s="2297" t="s">
        <v>325</v>
      </c>
      <c r="R102" s="2290">
        <v>60</v>
      </c>
      <c r="S102" s="2290">
        <v>60</v>
      </c>
      <c r="T102" s="2296">
        <v>60</v>
      </c>
    </row>
    <row r="103" spans="1:20" ht="26.45" customHeight="1">
      <c r="A103" s="3988"/>
      <c r="B103" s="3980"/>
      <c r="C103" s="2737"/>
      <c r="D103" s="2253"/>
      <c r="E103" s="2698"/>
      <c r="F103" s="3975"/>
      <c r="G103" s="3984"/>
      <c r="H103" s="3928"/>
      <c r="I103" s="3928"/>
      <c r="J103" s="1962"/>
      <c r="K103" s="2278"/>
      <c r="L103" s="2279"/>
      <c r="M103" s="2280"/>
      <c r="N103" s="2281"/>
      <c r="O103" s="2282"/>
      <c r="P103" s="1964"/>
      <c r="Q103" s="2297" t="s">
        <v>326</v>
      </c>
      <c r="R103" s="2290">
        <v>280</v>
      </c>
      <c r="S103" s="2290">
        <v>300</v>
      </c>
      <c r="T103" s="2296">
        <v>300</v>
      </c>
    </row>
    <row r="104" spans="1:20" ht="51">
      <c r="A104" s="3988"/>
      <c r="B104" s="3980"/>
      <c r="C104" s="2737"/>
      <c r="D104" s="2253"/>
      <c r="E104" s="2698"/>
      <c r="F104" s="3975"/>
      <c r="G104" s="3984"/>
      <c r="H104" s="3928"/>
      <c r="I104" s="3928"/>
      <c r="J104" s="1962"/>
      <c r="K104" s="2278"/>
      <c r="L104" s="2279"/>
      <c r="M104" s="2280"/>
      <c r="N104" s="2281"/>
      <c r="O104" s="2282"/>
      <c r="P104" s="1964"/>
      <c r="Q104" s="2297" t="s">
        <v>327</v>
      </c>
      <c r="R104" s="2290">
        <v>15</v>
      </c>
      <c r="S104" s="2290">
        <v>15</v>
      </c>
      <c r="T104" s="2296">
        <v>15</v>
      </c>
    </row>
    <row r="105" spans="1:20" ht="38.25">
      <c r="A105" s="3988"/>
      <c r="B105" s="3980"/>
      <c r="C105" s="2737"/>
      <c r="D105" s="2253"/>
      <c r="E105" s="2698"/>
      <c r="F105" s="3975"/>
      <c r="G105" s="3983"/>
      <c r="H105" s="3928"/>
      <c r="I105" s="3928"/>
      <c r="J105" s="1962"/>
      <c r="K105" s="2278"/>
      <c r="L105" s="2279"/>
      <c r="M105" s="2280"/>
      <c r="N105" s="2281"/>
      <c r="O105" s="2282"/>
      <c r="P105" s="1964"/>
      <c r="Q105" s="2298" t="s">
        <v>328</v>
      </c>
      <c r="R105" s="2299">
        <v>4</v>
      </c>
      <c r="S105" s="2724">
        <v>4</v>
      </c>
      <c r="T105" s="2725">
        <v>4</v>
      </c>
    </row>
    <row r="106" spans="1:20" ht="38.25">
      <c r="A106" s="3988"/>
      <c r="B106" s="3980"/>
      <c r="C106" s="2737"/>
      <c r="D106" s="2253"/>
      <c r="E106" s="2698"/>
      <c r="F106" s="3975"/>
      <c r="G106" s="2001" t="s">
        <v>329</v>
      </c>
      <c r="H106" s="3928"/>
      <c r="I106" s="3928"/>
      <c r="J106" s="1962"/>
      <c r="K106" s="2278"/>
      <c r="L106" s="2279"/>
      <c r="M106" s="2280"/>
      <c r="N106" s="2281"/>
      <c r="O106" s="2282"/>
      <c r="P106" s="1964"/>
      <c r="Q106" s="2297" t="s">
        <v>330</v>
      </c>
      <c r="R106" s="2071" t="s">
        <v>41</v>
      </c>
      <c r="S106" s="2300" t="s">
        <v>41</v>
      </c>
      <c r="T106" s="2078" t="s">
        <v>41</v>
      </c>
    </row>
    <row r="107" spans="1:20" ht="51">
      <c r="A107" s="3988"/>
      <c r="B107" s="3980"/>
      <c r="C107" s="2737"/>
      <c r="D107" s="2253"/>
      <c r="E107" s="2698"/>
      <c r="F107" s="3975"/>
      <c r="G107" s="2001" t="s">
        <v>331</v>
      </c>
      <c r="H107" s="3928"/>
      <c r="I107" s="3928"/>
      <c r="J107" s="1962"/>
      <c r="K107" s="2278"/>
      <c r="L107" s="2279"/>
      <c r="M107" s="2280"/>
      <c r="N107" s="2281"/>
      <c r="O107" s="2282"/>
      <c r="P107" s="1964"/>
      <c r="Q107" s="2297" t="s">
        <v>332</v>
      </c>
      <c r="R107" s="2071" t="s">
        <v>333</v>
      </c>
      <c r="S107" s="2071" t="s">
        <v>333</v>
      </c>
      <c r="T107" s="2078" t="s">
        <v>333</v>
      </c>
    </row>
    <row r="108" spans="1:20" ht="38.25">
      <c r="A108" s="3988"/>
      <c r="B108" s="3980"/>
      <c r="C108" s="2737"/>
      <c r="D108" s="2253"/>
      <c r="E108" s="2698"/>
      <c r="F108" s="3975"/>
      <c r="G108" s="3985" t="s">
        <v>334</v>
      </c>
      <c r="H108" s="3928"/>
      <c r="I108" s="3928"/>
      <c r="J108" s="1962"/>
      <c r="K108" s="1965"/>
      <c r="L108" s="2279"/>
      <c r="M108" s="2280"/>
      <c r="N108" s="2301"/>
      <c r="O108" s="2282"/>
      <c r="P108" s="1964"/>
      <c r="Q108" s="2297" t="s">
        <v>335</v>
      </c>
      <c r="R108" s="2071">
        <v>400</v>
      </c>
      <c r="S108" s="2071">
        <v>400</v>
      </c>
      <c r="T108" s="2078">
        <v>400</v>
      </c>
    </row>
    <row r="109" spans="1:20" ht="38.25">
      <c r="A109" s="3988"/>
      <c r="B109" s="3980"/>
      <c r="C109" s="2737"/>
      <c r="D109" s="2253"/>
      <c r="E109" s="2698"/>
      <c r="F109" s="3975"/>
      <c r="G109" s="3986"/>
      <c r="H109" s="3928"/>
      <c r="I109" s="3928"/>
      <c r="J109" s="1962"/>
      <c r="K109" s="1965"/>
      <c r="L109" s="2279"/>
      <c r="M109" s="2280"/>
      <c r="N109" s="2301"/>
      <c r="O109" s="2282"/>
      <c r="P109" s="1964"/>
      <c r="Q109" s="2297" t="s">
        <v>336</v>
      </c>
      <c r="R109" s="2071">
        <v>9000</v>
      </c>
      <c r="S109" s="2071">
        <v>9000</v>
      </c>
      <c r="T109" s="2078">
        <v>9000</v>
      </c>
    </row>
    <row r="110" spans="1:20" ht="64.5" thickBot="1">
      <c r="A110" s="3988"/>
      <c r="B110" s="3980"/>
      <c r="C110" s="2737"/>
      <c r="D110" s="2253"/>
      <c r="E110" s="2698"/>
      <c r="F110" s="3975"/>
      <c r="G110" s="2302" t="s">
        <v>337</v>
      </c>
      <c r="H110" s="3928"/>
      <c r="I110" s="3928"/>
      <c r="J110" s="1962"/>
      <c r="K110" s="1965"/>
      <c r="L110" s="2279"/>
      <c r="M110" s="2280"/>
      <c r="N110" s="2301"/>
      <c r="O110" s="2282"/>
      <c r="P110" s="1964"/>
      <c r="Q110" s="2685" t="s">
        <v>338</v>
      </c>
      <c r="R110" s="2303" t="s">
        <v>62</v>
      </c>
      <c r="S110" s="2304" t="s">
        <v>62</v>
      </c>
      <c r="T110" s="2305">
        <v>0</v>
      </c>
    </row>
    <row r="111" spans="1:20" ht="13.15" customHeight="1" thickBot="1">
      <c r="A111" s="3989"/>
      <c r="B111" s="3981"/>
      <c r="C111" s="2738"/>
      <c r="D111" s="2306"/>
      <c r="E111" s="2699"/>
      <c r="F111" s="3919"/>
      <c r="G111" s="2085"/>
      <c r="H111" s="3953"/>
      <c r="I111" s="3953"/>
      <c r="J111" s="1962"/>
      <c r="K111" s="1965"/>
      <c r="L111" s="2279"/>
      <c r="M111" s="2280"/>
      <c r="N111" s="2301"/>
      <c r="O111" s="2282"/>
      <c r="P111" s="1974"/>
      <c r="Q111" s="2309"/>
      <c r="R111" s="2310"/>
      <c r="S111" s="2311"/>
      <c r="T111" s="2312"/>
    </row>
    <row r="112" spans="1:20" s="29" customFormat="1" ht="13.15" customHeight="1" thickBot="1">
      <c r="A112" s="3987" t="s">
        <v>11</v>
      </c>
      <c r="B112" s="3979" t="s">
        <v>34</v>
      </c>
      <c r="C112" s="3990" t="s">
        <v>153</v>
      </c>
      <c r="D112" s="3993"/>
      <c r="E112" s="4079"/>
      <c r="F112" s="4079"/>
      <c r="G112" s="4229" t="s">
        <v>339</v>
      </c>
      <c r="H112" s="3952" t="s">
        <v>40</v>
      </c>
      <c r="I112" s="3976" t="s">
        <v>122</v>
      </c>
      <c r="J112" s="2307"/>
      <c r="K112" s="2308"/>
      <c r="L112" s="2308"/>
      <c r="M112" s="2308"/>
      <c r="N112" s="2308"/>
      <c r="O112" s="2308"/>
      <c r="P112" s="2308"/>
      <c r="Q112" s="3972" t="s">
        <v>340</v>
      </c>
      <c r="R112" s="3954">
        <v>10</v>
      </c>
      <c r="S112" s="3954">
        <v>10</v>
      </c>
      <c r="T112" s="3930">
        <v>10</v>
      </c>
    </row>
    <row r="113" spans="1:20" ht="45" customHeight="1" thickBot="1">
      <c r="A113" s="3988"/>
      <c r="B113" s="3980"/>
      <c r="C113" s="3991"/>
      <c r="D113" s="3994"/>
      <c r="E113" s="3945"/>
      <c r="F113" s="3945"/>
      <c r="G113" s="4230"/>
      <c r="H113" s="3928"/>
      <c r="I113" s="3977"/>
      <c r="J113" s="2051" t="s">
        <v>36</v>
      </c>
      <c r="K113" s="2624">
        <f>L113+N113</f>
        <v>10</v>
      </c>
      <c r="L113" s="2625">
        <v>10</v>
      </c>
      <c r="M113" s="2314"/>
      <c r="N113" s="2315">
        <v>0</v>
      </c>
      <c r="O113" s="2316">
        <v>8</v>
      </c>
      <c r="P113" s="2316">
        <v>9</v>
      </c>
      <c r="Q113" s="3973"/>
      <c r="R113" s="3955"/>
      <c r="S113" s="3955"/>
      <c r="T113" s="3931"/>
    </row>
    <row r="114" spans="1:20" s="2590" customFormat="1" ht="16.899999999999999" customHeight="1">
      <c r="A114" s="3988"/>
      <c r="B114" s="3980"/>
      <c r="C114" s="3991"/>
      <c r="D114" s="3994"/>
      <c r="E114" s="3945"/>
      <c r="F114" s="3945"/>
      <c r="G114" s="4230"/>
      <c r="H114" s="3928"/>
      <c r="I114" s="3977"/>
      <c r="J114" s="2058" t="s">
        <v>222</v>
      </c>
      <c r="K114" s="2767">
        <v>0.34</v>
      </c>
      <c r="L114" s="2768">
        <v>0.34</v>
      </c>
      <c r="M114" s="2766"/>
      <c r="N114" s="2315">
        <v>0</v>
      </c>
      <c r="O114" s="2316">
        <v>8</v>
      </c>
      <c r="P114" s="2316">
        <v>9</v>
      </c>
      <c r="Q114" s="3973"/>
      <c r="R114" s="3955"/>
      <c r="S114" s="3955"/>
      <c r="T114" s="3931"/>
    </row>
    <row r="115" spans="1:20" ht="13.15" customHeight="1" thickBot="1">
      <c r="A115" s="3989"/>
      <c r="B115" s="3981"/>
      <c r="C115" s="3992"/>
      <c r="D115" s="3995"/>
      <c r="E115" s="4080"/>
      <c r="F115" s="4080"/>
      <c r="G115" s="4231"/>
      <c r="H115" s="3953"/>
      <c r="I115" s="3978"/>
      <c r="J115" s="2770" t="s">
        <v>12</v>
      </c>
      <c r="K115" s="2771">
        <f>K113+K114</f>
        <v>10.34</v>
      </c>
      <c r="L115" s="2771">
        <f t="shared" ref="L115:P115" si="11">L113+L114</f>
        <v>10.34</v>
      </c>
      <c r="M115" s="2771">
        <f t="shared" si="11"/>
        <v>0</v>
      </c>
      <c r="N115" s="2771">
        <f t="shared" si="11"/>
        <v>0</v>
      </c>
      <c r="O115" s="2771">
        <f t="shared" si="11"/>
        <v>16</v>
      </c>
      <c r="P115" s="2771">
        <f t="shared" si="11"/>
        <v>18</v>
      </c>
      <c r="Q115" s="3974"/>
      <c r="R115" s="3956"/>
      <c r="S115" s="3956"/>
      <c r="T115" s="3932"/>
    </row>
    <row r="116" spans="1:20" ht="13.5" thickBot="1">
      <c r="A116" s="526" t="s">
        <v>11</v>
      </c>
      <c r="B116" s="524" t="s">
        <v>34</v>
      </c>
      <c r="C116" s="3920" t="s">
        <v>14</v>
      </c>
      <c r="D116" s="3921"/>
      <c r="E116" s="3921"/>
      <c r="F116" s="3921"/>
      <c r="G116" s="3921"/>
      <c r="H116" s="3921"/>
      <c r="I116" s="3922"/>
      <c r="J116" s="2307" t="s">
        <v>12</v>
      </c>
      <c r="K116" s="2318">
        <f>K74+K77+K79+K80+K115</f>
        <v>3773.9800000000005</v>
      </c>
      <c r="L116" s="2318">
        <f t="shared" ref="L116:N116" si="12">L74+L77+L79+L80+L115</f>
        <v>3514.4300000000003</v>
      </c>
      <c r="M116" s="2318">
        <f t="shared" si="12"/>
        <v>0</v>
      </c>
      <c r="N116" s="2318">
        <f t="shared" si="12"/>
        <v>259.55</v>
      </c>
      <c r="O116" s="2318">
        <f t="shared" ref="O116:P116" si="13">O74+O77+O79+O80+O115</f>
        <v>2516</v>
      </c>
      <c r="P116" s="2318">
        <f t="shared" si="13"/>
        <v>2518</v>
      </c>
      <c r="Q116" s="2320"/>
      <c r="R116" s="2202"/>
      <c r="S116" s="2202"/>
      <c r="T116" s="2203"/>
    </row>
    <row r="117" spans="1:20" ht="13.5" thickBot="1">
      <c r="A117" s="526" t="s">
        <v>11</v>
      </c>
      <c r="B117" s="524" t="s">
        <v>35</v>
      </c>
      <c r="C117" s="2726" t="s">
        <v>341</v>
      </c>
      <c r="D117" s="2726"/>
      <c r="E117" s="2726"/>
      <c r="F117" s="2726"/>
      <c r="G117" s="2726"/>
      <c r="H117" s="2726"/>
      <c r="I117" s="2726"/>
      <c r="J117" s="2708"/>
      <c r="K117" s="2319"/>
      <c r="L117" s="2319"/>
      <c r="M117" s="2319"/>
      <c r="N117" s="2319"/>
      <c r="O117" s="2319"/>
      <c r="P117" s="2319"/>
      <c r="Q117" s="2726"/>
      <c r="R117" s="2726"/>
      <c r="S117" s="2726"/>
      <c r="T117" s="2727"/>
    </row>
    <row r="118" spans="1:20" ht="85.15" customHeight="1" thickBot="1">
      <c r="A118" s="523"/>
      <c r="B118" s="545"/>
      <c r="C118" s="2321"/>
      <c r="D118" s="2321"/>
      <c r="E118" s="2321"/>
      <c r="F118" s="2321"/>
      <c r="G118" s="2321"/>
      <c r="H118" s="2321"/>
      <c r="I118" s="2321"/>
      <c r="J118" s="2802"/>
      <c r="K118" s="2802"/>
      <c r="L118" s="2802"/>
      <c r="M118" s="2802"/>
      <c r="N118" s="2802"/>
      <c r="O118" s="2802"/>
      <c r="P118" s="2802"/>
      <c r="Q118" s="2322" t="s">
        <v>342</v>
      </c>
      <c r="R118" s="2323">
        <v>5</v>
      </c>
      <c r="S118" s="2323">
        <v>8</v>
      </c>
      <c r="T118" s="2324">
        <v>10</v>
      </c>
    </row>
    <row r="119" spans="1:20" ht="36.6" customHeight="1" thickBot="1">
      <c r="A119" s="3987" t="s">
        <v>11</v>
      </c>
      <c r="B119" s="3979" t="s">
        <v>35</v>
      </c>
      <c r="C119" s="2736" t="s">
        <v>343</v>
      </c>
      <c r="D119" s="2742"/>
      <c r="E119" s="2690"/>
      <c r="F119" s="3918"/>
      <c r="G119" s="4232" t="s">
        <v>344</v>
      </c>
      <c r="H119" s="3952" t="s">
        <v>40</v>
      </c>
      <c r="I119" s="3952" t="s">
        <v>122</v>
      </c>
      <c r="J119" s="2321"/>
      <c r="K119" s="2321"/>
      <c r="L119" s="2321"/>
      <c r="M119" s="2321"/>
      <c r="N119" s="2321"/>
      <c r="O119" s="2321"/>
      <c r="P119" s="2321"/>
      <c r="Q119" s="2329" t="s">
        <v>345</v>
      </c>
      <c r="R119" s="2626">
        <v>80</v>
      </c>
      <c r="S119" s="2704">
        <v>48</v>
      </c>
      <c r="T119" s="2705">
        <v>48</v>
      </c>
    </row>
    <row r="120" spans="1:20" ht="21" customHeight="1" thickBot="1">
      <c r="A120" s="3989"/>
      <c r="B120" s="3981"/>
      <c r="C120" s="2738"/>
      <c r="D120" s="2743"/>
      <c r="E120" s="2692"/>
      <c r="F120" s="3919"/>
      <c r="G120" s="4233"/>
      <c r="H120" s="3953"/>
      <c r="I120" s="3953"/>
      <c r="J120" s="2051" t="s">
        <v>36</v>
      </c>
      <c r="K120" s="2325">
        <f>L120+N120</f>
        <v>170</v>
      </c>
      <c r="L120" s="2325">
        <v>170</v>
      </c>
      <c r="M120" s="2326"/>
      <c r="N120" s="2327">
        <v>0</v>
      </c>
      <c r="O120" s="2325">
        <v>196</v>
      </c>
      <c r="P120" s="2328">
        <v>196</v>
      </c>
      <c r="Q120" s="2330"/>
      <c r="R120" s="2331"/>
      <c r="S120" s="2331"/>
      <c r="T120" s="1987"/>
    </row>
    <row r="121" spans="1:20" ht="13.9" customHeight="1" thickBot="1">
      <c r="A121" s="4211" t="s">
        <v>11</v>
      </c>
      <c r="B121" s="4213" t="s">
        <v>35</v>
      </c>
      <c r="C121" s="2739" t="s">
        <v>346</v>
      </c>
      <c r="D121" s="2690"/>
      <c r="E121" s="2690"/>
      <c r="F121" s="4223"/>
      <c r="G121" s="4226" t="s">
        <v>347</v>
      </c>
      <c r="H121" s="3927" t="s">
        <v>40</v>
      </c>
      <c r="I121" s="3927" t="s">
        <v>122</v>
      </c>
      <c r="J121" s="2803"/>
      <c r="K121" s="2804"/>
      <c r="L121" s="2326"/>
      <c r="M121" s="2326"/>
      <c r="N121" s="2805"/>
      <c r="O121" s="2806"/>
      <c r="P121" s="2806"/>
      <c r="Q121" s="2334" t="s">
        <v>348</v>
      </c>
      <c r="R121" s="2728">
        <v>5</v>
      </c>
      <c r="S121" s="2728">
        <v>5</v>
      </c>
      <c r="T121" s="2335">
        <v>5</v>
      </c>
    </row>
    <row r="122" spans="1:20" ht="14.45" customHeight="1">
      <c r="A122" s="3988"/>
      <c r="B122" s="3980"/>
      <c r="C122" s="2740"/>
      <c r="D122" s="2691"/>
      <c r="E122" s="2691"/>
      <c r="F122" s="4224"/>
      <c r="G122" s="4227"/>
      <c r="H122" s="3928"/>
      <c r="I122" s="3928"/>
      <c r="J122" s="2332" t="s">
        <v>36</v>
      </c>
      <c r="K122" s="2333">
        <f>L122+N122</f>
        <v>4</v>
      </c>
      <c r="L122" s="2315">
        <v>4</v>
      </c>
      <c r="M122" s="2313"/>
      <c r="N122" s="2315">
        <v>0</v>
      </c>
      <c r="O122" s="2316">
        <v>4</v>
      </c>
      <c r="P122" s="2316">
        <v>4</v>
      </c>
      <c r="Q122" s="2337" t="s">
        <v>349</v>
      </c>
      <c r="R122" s="2729">
        <v>5</v>
      </c>
      <c r="S122" s="2729">
        <v>5</v>
      </c>
      <c r="T122" s="2287">
        <v>5</v>
      </c>
    </row>
    <row r="123" spans="1:20" ht="13.15" customHeight="1" thickBot="1">
      <c r="A123" s="4212"/>
      <c r="B123" s="4214"/>
      <c r="C123" s="2741"/>
      <c r="D123" s="2692"/>
      <c r="E123" s="2692"/>
      <c r="F123" s="4225"/>
      <c r="G123" s="4228"/>
      <c r="H123" s="3929"/>
      <c r="I123" s="3929"/>
      <c r="J123" s="2716"/>
      <c r="K123" s="2336"/>
      <c r="L123" s="2301"/>
      <c r="M123" s="2279"/>
      <c r="N123" s="2301"/>
      <c r="O123" s="2317"/>
      <c r="P123" s="2317"/>
      <c r="Q123" s="2338"/>
      <c r="R123" s="2339"/>
      <c r="S123" s="2339"/>
      <c r="T123" s="2340"/>
    </row>
    <row r="124" spans="1:20" ht="37.9" customHeight="1" thickBot="1">
      <c r="A124" s="4211" t="s">
        <v>11</v>
      </c>
      <c r="B124" s="4213" t="s">
        <v>35</v>
      </c>
      <c r="C124" s="4221" t="s">
        <v>350</v>
      </c>
      <c r="D124" s="4079"/>
      <c r="E124" s="4079"/>
      <c r="F124" s="3944"/>
      <c r="G124" s="4219" t="s">
        <v>351</v>
      </c>
      <c r="H124" s="3927" t="s">
        <v>40</v>
      </c>
      <c r="I124" s="3927" t="s">
        <v>193</v>
      </c>
      <c r="J124" s="2807"/>
      <c r="K124" s="2808"/>
      <c r="L124" s="2808"/>
      <c r="M124" s="2809"/>
      <c r="N124" s="2808"/>
      <c r="O124" s="2810"/>
      <c r="P124" s="2810"/>
      <c r="Q124" s="4139" t="s">
        <v>352</v>
      </c>
      <c r="R124" s="3916">
        <v>10</v>
      </c>
      <c r="S124" s="3916">
        <v>10</v>
      </c>
      <c r="T124" s="4141">
        <v>10</v>
      </c>
    </row>
    <row r="125" spans="1:20" ht="13.9" customHeight="1" thickBot="1">
      <c r="A125" s="4212"/>
      <c r="B125" s="4214"/>
      <c r="C125" s="4222"/>
      <c r="D125" s="4080"/>
      <c r="E125" s="4080"/>
      <c r="F125" s="3946"/>
      <c r="G125" s="4220"/>
      <c r="H125" s="3929"/>
      <c r="I125" s="3929"/>
      <c r="J125" s="2341" t="s">
        <v>36</v>
      </c>
      <c r="K125" s="2342">
        <f>L125+N125</f>
        <v>14</v>
      </c>
      <c r="L125" s="2342">
        <v>14</v>
      </c>
      <c r="M125" s="2035"/>
      <c r="N125" s="2036">
        <v>0</v>
      </c>
      <c r="O125" s="2038">
        <v>14</v>
      </c>
      <c r="P125" s="2038">
        <v>14</v>
      </c>
      <c r="Q125" s="4140"/>
      <c r="R125" s="4096"/>
      <c r="S125" s="4096"/>
      <c r="T125" s="4142"/>
    </row>
    <row r="126" spans="1:20" ht="15" customHeight="1" thickBot="1">
      <c r="A126" s="2695" t="s">
        <v>11</v>
      </c>
      <c r="B126" s="3979" t="s">
        <v>35</v>
      </c>
      <c r="C126" s="3990" t="s">
        <v>353</v>
      </c>
      <c r="D126" s="2742"/>
      <c r="E126" s="2690"/>
      <c r="F126" s="2690"/>
      <c r="G126" s="2693" t="s">
        <v>400</v>
      </c>
      <c r="H126" s="2686"/>
      <c r="I126" s="2700" t="s">
        <v>354</v>
      </c>
      <c r="J126" s="2811"/>
      <c r="K126" s="2812"/>
      <c r="L126" s="2812"/>
      <c r="M126" s="2813"/>
      <c r="N126" s="2812"/>
      <c r="O126" s="2814"/>
      <c r="P126" s="2814"/>
      <c r="Q126" s="3972" t="s">
        <v>355</v>
      </c>
      <c r="R126" s="3916">
        <v>1</v>
      </c>
      <c r="S126" s="3916"/>
      <c r="T126" s="4097"/>
    </row>
    <row r="127" spans="1:20" ht="18" customHeight="1" thickBot="1">
      <c r="A127" s="2696"/>
      <c r="B127" s="3981"/>
      <c r="C127" s="3992"/>
      <c r="D127" s="2743"/>
      <c r="E127" s="2692"/>
      <c r="F127" s="2692"/>
      <c r="G127" s="2694"/>
      <c r="H127" s="2688"/>
      <c r="I127" s="2701"/>
      <c r="J127" s="2343" t="s">
        <v>36</v>
      </c>
      <c r="K127" s="2344">
        <v>0</v>
      </c>
      <c r="L127" s="2345">
        <v>0</v>
      </c>
      <c r="M127" s="2774">
        <v>0</v>
      </c>
      <c r="N127" s="2346">
        <v>0</v>
      </c>
      <c r="O127" s="2772">
        <v>0</v>
      </c>
      <c r="P127" s="2773">
        <v>0</v>
      </c>
      <c r="Q127" s="3974"/>
      <c r="R127" s="3917"/>
      <c r="S127" s="3917"/>
      <c r="T127" s="4099"/>
    </row>
    <row r="128" spans="1:20" ht="81" customHeight="1" thickBot="1">
      <c r="A128" s="3987" t="s">
        <v>11</v>
      </c>
      <c r="B128" s="3979" t="s">
        <v>35</v>
      </c>
      <c r="C128" s="2736" t="s">
        <v>155</v>
      </c>
      <c r="D128" s="2246"/>
      <c r="E128" s="2697"/>
      <c r="F128" s="4047"/>
      <c r="G128" s="2349" t="s">
        <v>356</v>
      </c>
      <c r="H128" s="4052" t="s">
        <v>40</v>
      </c>
      <c r="I128" s="4071" t="s">
        <v>387</v>
      </c>
      <c r="J128" s="2046" t="s">
        <v>12</v>
      </c>
      <c r="K128" s="2347">
        <f>K129+K130</f>
        <v>793.9</v>
      </c>
      <c r="L128" s="2347">
        <f t="shared" ref="L128:N128" si="14">L129+L130</f>
        <v>0</v>
      </c>
      <c r="M128" s="2347">
        <f t="shared" si="14"/>
        <v>0</v>
      </c>
      <c r="N128" s="2347">
        <f t="shared" si="14"/>
        <v>793.9</v>
      </c>
      <c r="O128" s="2348">
        <f t="shared" ref="O128:P128" si="15">SUM(O127)</f>
        <v>0</v>
      </c>
      <c r="P128" s="2347">
        <f t="shared" si="15"/>
        <v>0</v>
      </c>
      <c r="Q128" s="2353"/>
      <c r="R128" s="2627"/>
      <c r="S128" s="2354"/>
      <c r="T128" s="2236"/>
    </row>
    <row r="129" spans="1:20" ht="64.5" thickBot="1">
      <c r="A129" s="3988"/>
      <c r="B129" s="3980"/>
      <c r="C129" s="2737"/>
      <c r="D129" s="2253"/>
      <c r="E129" s="2698"/>
      <c r="F129" s="4048"/>
      <c r="G129" s="2355" t="s">
        <v>357</v>
      </c>
      <c r="H129" s="4053"/>
      <c r="I129" s="4072"/>
      <c r="J129" s="2051" t="s">
        <v>36</v>
      </c>
      <c r="K129" s="2350">
        <f>L129+N129</f>
        <v>561.9</v>
      </c>
      <c r="L129" s="2351">
        <v>0</v>
      </c>
      <c r="M129" s="2352">
        <v>0</v>
      </c>
      <c r="N129" s="2628">
        <v>561.9</v>
      </c>
      <c r="O129" s="2316">
        <v>0</v>
      </c>
      <c r="P129" s="2316">
        <v>0</v>
      </c>
      <c r="Q129" s="2357" t="s">
        <v>358</v>
      </c>
      <c r="R129" s="2358" t="s">
        <v>41</v>
      </c>
      <c r="S129" s="2359" t="s">
        <v>41</v>
      </c>
      <c r="T129" s="2360"/>
    </row>
    <row r="130" spans="1:20" ht="51.75" thickBot="1">
      <c r="A130" s="3988"/>
      <c r="B130" s="3980"/>
      <c r="C130" s="2737"/>
      <c r="D130" s="2253"/>
      <c r="E130" s="2698"/>
      <c r="F130" s="4048"/>
      <c r="G130" s="2210" t="s">
        <v>359</v>
      </c>
      <c r="H130" s="4053"/>
      <c r="I130" s="4072"/>
      <c r="J130" s="2058" t="s">
        <v>241</v>
      </c>
      <c r="K130" s="2070">
        <f>L130+N130</f>
        <v>232</v>
      </c>
      <c r="L130" s="2063"/>
      <c r="M130" s="2356"/>
      <c r="N130" s="2063">
        <v>232</v>
      </c>
      <c r="O130" s="2063"/>
      <c r="P130" s="2063"/>
      <c r="Q130" s="2362" t="s">
        <v>439</v>
      </c>
      <c r="R130" s="2363" t="s">
        <v>41</v>
      </c>
      <c r="S130" s="2364" t="s">
        <v>41</v>
      </c>
      <c r="T130" s="2244" t="s">
        <v>41</v>
      </c>
    </row>
    <row r="131" spans="1:20" ht="38.25">
      <c r="A131" s="3988"/>
      <c r="B131" s="3980"/>
      <c r="C131" s="2737"/>
      <c r="D131" s="2253"/>
      <c r="E131" s="2698"/>
      <c r="F131" s="4048"/>
      <c r="G131" s="2365" t="s">
        <v>360</v>
      </c>
      <c r="H131" s="4053"/>
      <c r="I131" s="4072"/>
      <c r="J131" s="1955"/>
      <c r="K131" s="2361"/>
      <c r="L131" s="2050"/>
      <c r="M131" s="2361"/>
      <c r="N131" s="2050"/>
      <c r="O131" s="2050"/>
      <c r="P131" s="2050"/>
      <c r="Q131" s="2357" t="s">
        <v>439</v>
      </c>
      <c r="R131" s="2358" t="s">
        <v>41</v>
      </c>
      <c r="S131" s="2359" t="s">
        <v>41</v>
      </c>
      <c r="T131" s="2360" t="s">
        <v>41</v>
      </c>
    </row>
    <row r="132" spans="1:20" ht="36.6" customHeight="1">
      <c r="A132" s="3988"/>
      <c r="B132" s="3980"/>
      <c r="C132" s="2737"/>
      <c r="D132" s="2253"/>
      <c r="E132" s="2698"/>
      <c r="F132" s="4048"/>
      <c r="G132" s="2365" t="s">
        <v>361</v>
      </c>
      <c r="H132" s="4053"/>
      <c r="I132" s="4072"/>
      <c r="J132" s="1955"/>
      <c r="K132" s="2361"/>
      <c r="L132" s="2050"/>
      <c r="M132" s="2361"/>
      <c r="N132" s="2050"/>
      <c r="O132" s="2050"/>
      <c r="P132" s="2050"/>
      <c r="Q132" s="2366" t="s">
        <v>362</v>
      </c>
      <c r="R132" s="2629" t="s">
        <v>552</v>
      </c>
      <c r="S132" s="2364" t="s">
        <v>364</v>
      </c>
      <c r="T132" s="2244">
        <v>4</v>
      </c>
    </row>
    <row r="133" spans="1:20" ht="38.25">
      <c r="A133" s="3988"/>
      <c r="B133" s="3980"/>
      <c r="C133" s="2737"/>
      <c r="D133" s="2253"/>
      <c r="E133" s="2698"/>
      <c r="F133" s="4048"/>
      <c r="G133" s="2367" t="s">
        <v>365</v>
      </c>
      <c r="H133" s="4053"/>
      <c r="I133" s="4072"/>
      <c r="J133" s="2058"/>
      <c r="K133" s="2356"/>
      <c r="L133" s="2063"/>
      <c r="M133" s="2356"/>
      <c r="N133" s="2063"/>
      <c r="O133" s="2063"/>
      <c r="P133" s="2063"/>
      <c r="Q133" s="2369" t="s">
        <v>366</v>
      </c>
      <c r="R133" s="2363" t="s">
        <v>41</v>
      </c>
      <c r="S133" s="2359" t="s">
        <v>41</v>
      </c>
      <c r="T133" s="2360" t="s">
        <v>41</v>
      </c>
    </row>
    <row r="134" spans="1:20" ht="38.25">
      <c r="A134" s="3988"/>
      <c r="B134" s="3980"/>
      <c r="C134" s="2737"/>
      <c r="D134" s="2253"/>
      <c r="E134" s="2698"/>
      <c r="F134" s="4048"/>
      <c r="G134" s="2355" t="s">
        <v>367</v>
      </c>
      <c r="H134" s="4053"/>
      <c r="I134" s="4072"/>
      <c r="J134" s="1950"/>
      <c r="K134" s="2368"/>
      <c r="L134" s="1964"/>
      <c r="M134" s="2368"/>
      <c r="N134" s="1964"/>
      <c r="O134" s="1964"/>
      <c r="P134" s="1964"/>
      <c r="Q134" s="2369" t="s">
        <v>368</v>
      </c>
      <c r="R134" s="2363" t="s">
        <v>41</v>
      </c>
      <c r="S134" s="2359" t="s">
        <v>41</v>
      </c>
      <c r="T134" s="2360" t="s">
        <v>41</v>
      </c>
    </row>
    <row r="135" spans="1:20" ht="25.5">
      <c r="A135" s="3988"/>
      <c r="B135" s="3980"/>
      <c r="C135" s="2737"/>
      <c r="D135" s="2253"/>
      <c r="E135" s="2698"/>
      <c r="F135" s="4048"/>
      <c r="G135" s="2355" t="s">
        <v>369</v>
      </c>
      <c r="H135" s="4053"/>
      <c r="I135" s="4072"/>
      <c r="J135" s="1950"/>
      <c r="K135" s="2368"/>
      <c r="L135" s="1964"/>
      <c r="M135" s="2368"/>
      <c r="N135" s="1964"/>
      <c r="O135" s="1964"/>
      <c r="P135" s="1964"/>
      <c r="Q135" s="2369" t="s">
        <v>368</v>
      </c>
      <c r="R135" s="2363" t="s">
        <v>41</v>
      </c>
      <c r="S135" s="2359" t="s">
        <v>41</v>
      </c>
      <c r="T135" s="2360" t="s">
        <v>41</v>
      </c>
    </row>
    <row r="136" spans="1:20" ht="38.450000000000003" customHeight="1">
      <c r="A136" s="3988"/>
      <c r="B136" s="3980"/>
      <c r="C136" s="2737"/>
      <c r="D136" s="2253"/>
      <c r="E136" s="2698"/>
      <c r="F136" s="4048"/>
      <c r="G136" s="2355" t="s">
        <v>370</v>
      </c>
      <c r="H136" s="4053"/>
      <c r="I136" s="4072"/>
      <c r="J136" s="1950"/>
      <c r="K136" s="2336"/>
      <c r="L136" s="2317"/>
      <c r="M136" s="2336"/>
      <c r="N136" s="2317"/>
      <c r="O136" s="2317"/>
      <c r="P136" s="2317"/>
      <c r="Q136" s="2370" t="s">
        <v>368</v>
      </c>
      <c r="R136" s="2358" t="s">
        <v>41</v>
      </c>
      <c r="S136" s="2359" t="s">
        <v>41</v>
      </c>
      <c r="T136" s="2360" t="s">
        <v>41</v>
      </c>
    </row>
    <row r="137" spans="1:20" ht="41.45" customHeight="1">
      <c r="A137" s="3988"/>
      <c r="B137" s="3980"/>
      <c r="C137" s="2737"/>
      <c r="D137" s="2253"/>
      <c r="E137" s="2698"/>
      <c r="F137" s="4048"/>
      <c r="G137" s="2355" t="s">
        <v>371</v>
      </c>
      <c r="H137" s="4053"/>
      <c r="I137" s="4072"/>
      <c r="J137" s="1950"/>
      <c r="K137" s="2336"/>
      <c r="L137" s="2317"/>
      <c r="M137" s="2336"/>
      <c r="N137" s="2317"/>
      <c r="O137" s="2317"/>
      <c r="P137" s="2317"/>
      <c r="Q137" s="2371" t="s">
        <v>74</v>
      </c>
      <c r="R137" s="2363" t="s">
        <v>41</v>
      </c>
      <c r="S137" s="2364"/>
      <c r="T137" s="2244"/>
    </row>
    <row r="138" spans="1:20" ht="42" customHeight="1">
      <c r="A138" s="3988"/>
      <c r="B138" s="3980"/>
      <c r="C138" s="2737"/>
      <c r="D138" s="2253"/>
      <c r="E138" s="2698"/>
      <c r="F138" s="4048"/>
      <c r="G138" s="2365" t="s">
        <v>372</v>
      </c>
      <c r="H138" s="4053"/>
      <c r="I138" s="4072"/>
      <c r="J138" s="1950"/>
      <c r="K138" s="2336"/>
      <c r="L138" s="2317"/>
      <c r="M138" s="2336"/>
      <c r="N138" s="2317"/>
      <c r="O138" s="2317"/>
      <c r="P138" s="2317"/>
      <c r="Q138" s="2370" t="s">
        <v>401</v>
      </c>
      <c r="R138" s="2358" t="s">
        <v>41</v>
      </c>
      <c r="S138" s="2359" t="s">
        <v>41</v>
      </c>
      <c r="T138" s="2360"/>
    </row>
    <row r="139" spans="1:20" s="488" customFormat="1" ht="51" customHeight="1">
      <c r="A139" s="3988"/>
      <c r="B139" s="3980"/>
      <c r="C139" s="2737"/>
      <c r="D139" s="2253"/>
      <c r="E139" s="2698"/>
      <c r="F139" s="4048"/>
      <c r="G139" s="2365" t="s">
        <v>428</v>
      </c>
      <c r="H139" s="4053"/>
      <c r="I139" s="4072"/>
      <c r="J139" s="1950"/>
      <c r="K139" s="2336"/>
      <c r="L139" s="2317"/>
      <c r="M139" s="2336"/>
      <c r="N139" s="2317"/>
      <c r="O139" s="2317"/>
      <c r="P139" s="2317"/>
      <c r="Q139" s="2372" t="s">
        <v>429</v>
      </c>
      <c r="R139" s="2373" t="s">
        <v>41</v>
      </c>
      <c r="S139" s="2359" t="s">
        <v>41</v>
      </c>
      <c r="T139" s="2360" t="s">
        <v>41</v>
      </c>
    </row>
    <row r="140" spans="1:20" ht="60" customHeight="1">
      <c r="A140" s="3988"/>
      <c r="B140" s="3980"/>
      <c r="C140" s="2737"/>
      <c r="D140" s="2253"/>
      <c r="E140" s="2698"/>
      <c r="F140" s="4048"/>
      <c r="G140" s="2365" t="s">
        <v>444</v>
      </c>
      <c r="H140" s="4053"/>
      <c r="I140" s="4072"/>
      <c r="J140" s="1950"/>
      <c r="K140" s="2336"/>
      <c r="L140" s="2317"/>
      <c r="M140" s="2336"/>
      <c r="N140" s="2317"/>
      <c r="O140" s="2317"/>
      <c r="P140" s="2317"/>
      <c r="Q140" s="2372" t="s">
        <v>443</v>
      </c>
      <c r="R140" s="2373"/>
      <c r="S140" s="2359" t="s">
        <v>41</v>
      </c>
      <c r="T140" s="2360"/>
    </row>
    <row r="141" spans="1:20" ht="25.5">
      <c r="A141" s="3988"/>
      <c r="B141" s="3980"/>
      <c r="C141" s="2737"/>
      <c r="D141" s="2253"/>
      <c r="E141" s="2698"/>
      <c r="F141" s="4048"/>
      <c r="G141" s="2374" t="s">
        <v>437</v>
      </c>
      <c r="H141" s="4053"/>
      <c r="I141" s="4072"/>
      <c r="J141" s="1950"/>
      <c r="K141" s="2336"/>
      <c r="L141" s="2317"/>
      <c r="M141" s="2336"/>
      <c r="N141" s="2317"/>
      <c r="O141" s="2317"/>
      <c r="P141" s="2317"/>
      <c r="Q141" s="2689" t="s">
        <v>438</v>
      </c>
      <c r="R141" s="2376" t="s">
        <v>41</v>
      </c>
      <c r="S141" s="2377"/>
      <c r="T141" s="2378"/>
    </row>
    <row r="142" spans="1:20" ht="13.5" thickBot="1">
      <c r="A142" s="3989"/>
      <c r="B142" s="3981"/>
      <c r="C142" s="2738"/>
      <c r="D142" s="2306"/>
      <c r="E142" s="2699"/>
      <c r="F142" s="4049"/>
      <c r="G142" s="1982"/>
      <c r="H142" s="4054"/>
      <c r="I142" s="3953"/>
      <c r="J142" s="1950"/>
      <c r="K142" s="2336"/>
      <c r="L142" s="2375"/>
      <c r="M142" s="2336"/>
      <c r="N142" s="2375"/>
      <c r="O142" s="2317"/>
      <c r="P142" s="2375"/>
      <c r="Q142" s="2379"/>
      <c r="R142" s="2380"/>
      <c r="S142" s="2381"/>
      <c r="T142" s="2089"/>
    </row>
    <row r="143" spans="1:20" ht="13.5" thickBot="1">
      <c r="A143" s="526" t="s">
        <v>11</v>
      </c>
      <c r="B143" s="524" t="s">
        <v>35</v>
      </c>
      <c r="C143" s="525"/>
      <c r="D143" s="513"/>
      <c r="E143" s="513"/>
      <c r="F143" s="4215" t="s">
        <v>14</v>
      </c>
      <c r="G143" s="4216"/>
      <c r="H143" s="4216"/>
      <c r="I143" s="4216"/>
      <c r="J143" s="4216"/>
      <c r="K143" s="574">
        <f>K120+K122+K125+K127+K128</f>
        <v>981.9</v>
      </c>
      <c r="L143" s="574">
        <f t="shared" ref="L143:N143" si="16">L120+L122+L125+L127+L128</f>
        <v>188</v>
      </c>
      <c r="M143" s="574">
        <f t="shared" si="16"/>
        <v>0</v>
      </c>
      <c r="N143" s="574">
        <f t="shared" si="16"/>
        <v>793.9</v>
      </c>
      <c r="O143" s="574">
        <f t="shared" ref="O143:P143" si="17">O120+O122+O125+O127+O128</f>
        <v>214</v>
      </c>
      <c r="P143" s="574">
        <f t="shared" si="17"/>
        <v>214</v>
      </c>
      <c r="Q143" s="539"/>
      <c r="R143" s="539"/>
      <c r="S143" s="539"/>
      <c r="T143" s="540"/>
    </row>
    <row r="144" spans="1:20" ht="13.5" thickBot="1">
      <c r="A144" s="2696" t="s">
        <v>11</v>
      </c>
      <c r="B144" s="523"/>
      <c r="C144" s="546"/>
      <c r="D144" s="547"/>
      <c r="E144" s="547"/>
      <c r="F144" s="4217" t="s">
        <v>56</v>
      </c>
      <c r="G144" s="4218"/>
      <c r="H144" s="4218"/>
      <c r="I144" s="4218"/>
      <c r="J144" s="4218"/>
      <c r="K144" s="548">
        <f>K143+K116+K70+K24</f>
        <v>12650.869999999999</v>
      </c>
      <c r="L144" s="548">
        <f t="shared" ref="L144:M144" si="18">L143+L116+L70+L24</f>
        <v>6449.5</v>
      </c>
      <c r="M144" s="548">
        <f t="shared" si="18"/>
        <v>0</v>
      </c>
      <c r="N144" s="548">
        <f>N143+N116+N70+N24</f>
        <v>6201.37</v>
      </c>
      <c r="O144" s="548">
        <f t="shared" ref="O144:P144" si="19">O143+O116+O70+O24</f>
        <v>7190</v>
      </c>
      <c r="P144" s="548">
        <f t="shared" si="19"/>
        <v>7412</v>
      </c>
      <c r="Q144" s="549"/>
      <c r="R144" s="549"/>
      <c r="S144" s="549"/>
      <c r="T144" s="550"/>
    </row>
    <row r="145" spans="1:20" ht="13.5" thickBot="1">
      <c r="A145" s="551"/>
      <c r="B145" s="2706"/>
      <c r="C145" s="2706"/>
      <c r="D145" s="2706"/>
      <c r="E145" s="2706"/>
      <c r="F145" s="2706"/>
      <c r="G145" s="4174" t="s">
        <v>420</v>
      </c>
      <c r="H145" s="4174"/>
      <c r="I145" s="4174"/>
      <c r="J145" s="4175"/>
      <c r="K145" s="552">
        <f>K13+K20+K29+K33+K76+K83+K114</f>
        <v>1374.9699999999998</v>
      </c>
      <c r="L145" s="552">
        <f t="shared" ref="L145:M145" si="20">L13+L20+L29+L33+L76+L83+L114</f>
        <v>1199.0999999999999</v>
      </c>
      <c r="M145" s="552">
        <f t="shared" si="20"/>
        <v>0</v>
      </c>
      <c r="N145" s="552">
        <f>N13+N20+N29+N33+N76+N83+N114</f>
        <v>175.87</v>
      </c>
      <c r="O145" s="552">
        <v>1370</v>
      </c>
      <c r="P145" s="552">
        <v>1370</v>
      </c>
      <c r="Q145" s="553"/>
      <c r="R145" s="553"/>
      <c r="S145" s="553"/>
      <c r="T145" s="554"/>
    </row>
    <row r="146" spans="1:20" ht="13.5" thickBot="1">
      <c r="A146" s="555"/>
      <c r="B146" s="4176" t="s">
        <v>245</v>
      </c>
      <c r="C146" s="4176"/>
      <c r="D146" s="4176"/>
      <c r="E146" s="4176"/>
      <c r="F146" s="4176"/>
      <c r="G146" s="4176"/>
      <c r="H146" s="4176"/>
      <c r="I146" s="4176"/>
      <c r="J146" s="4177"/>
      <c r="K146" s="552">
        <f>K147-K145</f>
        <v>11275.9</v>
      </c>
      <c r="L146" s="552">
        <f t="shared" ref="L146:N146" si="21">L147-L145</f>
        <v>5250.4</v>
      </c>
      <c r="M146" s="552">
        <f t="shared" si="21"/>
        <v>0</v>
      </c>
      <c r="N146" s="552">
        <f t="shared" si="21"/>
        <v>6025.5</v>
      </c>
      <c r="O146" s="552">
        <f t="shared" ref="O146:P146" si="22">O147-O145</f>
        <v>5820</v>
      </c>
      <c r="P146" s="552">
        <f t="shared" si="22"/>
        <v>6042</v>
      </c>
      <c r="Q146" s="556"/>
      <c r="R146" s="557"/>
      <c r="S146" s="557"/>
      <c r="T146" s="558"/>
    </row>
    <row r="147" spans="1:20" ht="13.5" thickBot="1">
      <c r="A147" s="4193" t="s">
        <v>15</v>
      </c>
      <c r="B147" s="4194"/>
      <c r="C147" s="4194"/>
      <c r="D147" s="4194"/>
      <c r="E147" s="4194"/>
      <c r="F147" s="4194"/>
      <c r="G147" s="4194"/>
      <c r="H147" s="4194"/>
      <c r="I147" s="4194"/>
      <c r="J147" s="4195"/>
      <c r="K147" s="2823">
        <f>K144</f>
        <v>12650.869999999999</v>
      </c>
      <c r="L147" s="2823">
        <f>L144</f>
        <v>6449.5</v>
      </c>
      <c r="M147" s="559">
        <f t="shared" ref="M147" si="23">M144</f>
        <v>0</v>
      </c>
      <c r="N147" s="2823">
        <f>N144</f>
        <v>6201.37</v>
      </c>
      <c r="O147" s="559">
        <f t="shared" ref="O147:P147" si="24">O144</f>
        <v>7190</v>
      </c>
      <c r="P147" s="559">
        <f t="shared" si="24"/>
        <v>7412</v>
      </c>
      <c r="Q147" s="560"/>
      <c r="R147" s="560"/>
      <c r="S147" s="560"/>
      <c r="T147" s="561"/>
    </row>
    <row r="148" spans="1:20">
      <c r="A148" s="562"/>
      <c r="B148" s="562"/>
      <c r="C148" s="562"/>
      <c r="D148" s="562"/>
      <c r="E148" s="562"/>
      <c r="F148" s="562"/>
      <c r="G148" s="562"/>
      <c r="H148" s="563"/>
      <c r="I148" s="563"/>
      <c r="J148" s="2733"/>
      <c r="K148" s="565"/>
      <c r="L148" s="562"/>
      <c r="M148" s="562"/>
      <c r="N148" s="562"/>
      <c r="O148" s="562"/>
      <c r="P148" s="562"/>
      <c r="Q148" s="562"/>
      <c r="R148" s="203"/>
      <c r="S148" s="203"/>
      <c r="T148" s="564"/>
    </row>
    <row r="149" spans="1:20">
      <c r="A149" s="562"/>
      <c r="B149" s="562"/>
      <c r="C149" s="562"/>
      <c r="D149" s="562"/>
      <c r="E149" s="562"/>
      <c r="F149" s="562"/>
      <c r="G149" s="562"/>
      <c r="H149" s="2817" t="s">
        <v>36</v>
      </c>
      <c r="I149" s="2817"/>
      <c r="J149" s="2817"/>
      <c r="K149" s="2818">
        <f>K11+K19+K28+K31+K48+K73+K75+K79+K81+K113+K120+K122+K125+K127+K129</f>
        <v>7645.5999999999995</v>
      </c>
      <c r="L149" s="2818">
        <f t="shared" ref="L149:N149" si="25">L11+L19+L28+L31+L48+L73+L75+L79+L81+L113+L120+L122+L125+L127+L129</f>
        <v>4060.1000000000004</v>
      </c>
      <c r="M149" s="2818">
        <f t="shared" si="25"/>
        <v>0</v>
      </c>
      <c r="N149" s="2818">
        <f t="shared" si="25"/>
        <v>3585.5</v>
      </c>
      <c r="O149" s="562"/>
      <c r="P149" s="562"/>
      <c r="Q149" s="562"/>
      <c r="R149" s="203"/>
      <c r="S149" s="203"/>
      <c r="T149" s="564"/>
    </row>
    <row r="150" spans="1:20" ht="13.9" customHeight="1">
      <c r="A150" s="562"/>
      <c r="B150" s="562"/>
      <c r="C150" s="562"/>
      <c r="D150" s="562"/>
      <c r="E150" s="562"/>
      <c r="F150" s="562"/>
      <c r="G150" s="562"/>
      <c r="H150" s="2817" t="s">
        <v>241</v>
      </c>
      <c r="I150" s="2817"/>
      <c r="J150" s="2817"/>
      <c r="K150" s="2819">
        <f>K52+K130</f>
        <v>1033.7</v>
      </c>
      <c r="L150" s="2819">
        <f t="shared" ref="L150:N150" si="26">L52+L130</f>
        <v>0</v>
      </c>
      <c r="M150" s="2819">
        <f t="shared" si="26"/>
        <v>0</v>
      </c>
      <c r="N150" s="2819">
        <f t="shared" si="26"/>
        <v>1033.7</v>
      </c>
      <c r="O150" s="562"/>
      <c r="P150" s="562"/>
      <c r="Q150" s="566"/>
      <c r="R150" s="203"/>
      <c r="S150" s="203"/>
      <c r="T150" s="564"/>
    </row>
    <row r="151" spans="1:20" s="2651" customFormat="1" ht="13.9" customHeight="1">
      <c r="A151" s="562"/>
      <c r="B151" s="562"/>
      <c r="C151" s="562"/>
      <c r="D151" s="562"/>
      <c r="E151" s="562"/>
      <c r="F151" s="562"/>
      <c r="G151" s="562"/>
      <c r="H151" s="2817" t="s">
        <v>52</v>
      </c>
      <c r="I151" s="2817"/>
      <c r="J151" s="2817"/>
      <c r="K151" s="2819">
        <f>K12+K32+K82+K51</f>
        <v>2596.6</v>
      </c>
      <c r="L151" s="2819">
        <f t="shared" ref="L151:M151" si="27">L12+L32+L82</f>
        <v>1190.3</v>
      </c>
      <c r="M151" s="2819">
        <f t="shared" si="27"/>
        <v>0</v>
      </c>
      <c r="N151" s="2819">
        <f>N12+N32+N82+N51</f>
        <v>1406.3</v>
      </c>
      <c r="O151" s="562"/>
      <c r="P151" s="562"/>
      <c r="Q151" s="566"/>
      <c r="R151" s="203"/>
      <c r="S151" s="203"/>
      <c r="T151" s="564"/>
    </row>
    <row r="152" spans="1:20" s="2651" customFormat="1" ht="13.9" customHeight="1">
      <c r="A152" s="562"/>
      <c r="B152" s="562"/>
      <c r="C152" s="562"/>
      <c r="D152" s="562"/>
      <c r="E152" s="562"/>
      <c r="F152" s="562"/>
      <c r="G152" s="562"/>
      <c r="H152" s="2817" t="s">
        <v>827</v>
      </c>
      <c r="I152" s="2817"/>
      <c r="J152" s="2817"/>
      <c r="K152" s="2819">
        <f>K13+K20+K29+K33+K76+K83+K114</f>
        <v>1374.9699999999998</v>
      </c>
      <c r="L152" s="2819">
        <f t="shared" ref="L152:N152" si="28">L13+L20+L29+L33+L76+L83+L114</f>
        <v>1199.0999999999999</v>
      </c>
      <c r="M152" s="2819">
        <f t="shared" si="28"/>
        <v>0</v>
      </c>
      <c r="N152" s="2819">
        <f t="shared" si="28"/>
        <v>175.87</v>
      </c>
      <c r="O152" s="562"/>
      <c r="P152" s="562"/>
      <c r="Q152" s="566"/>
      <c r="R152" s="203"/>
      <c r="S152" s="203"/>
      <c r="T152" s="564"/>
    </row>
    <row r="153" spans="1:20" s="2651" customFormat="1" ht="13.9" customHeight="1">
      <c r="A153" s="562"/>
      <c r="B153" s="562"/>
      <c r="C153" s="562"/>
      <c r="D153" s="562"/>
      <c r="E153" s="562"/>
      <c r="F153" s="562"/>
      <c r="G153" s="562"/>
      <c r="H153" s="2817" t="s">
        <v>1153</v>
      </c>
      <c r="I153" s="2817"/>
      <c r="J153" s="2817"/>
      <c r="K153" s="2819">
        <f>K149+K150+K151</f>
        <v>11275.9</v>
      </c>
      <c r="L153" s="2819">
        <f t="shared" ref="L153:M153" si="29">L149+L150+L151</f>
        <v>5250.4000000000005</v>
      </c>
      <c r="M153" s="2819">
        <f t="shared" si="29"/>
        <v>0</v>
      </c>
      <c r="N153" s="2819">
        <f>N149+N150+N151</f>
        <v>6025.5</v>
      </c>
      <c r="O153" s="562"/>
      <c r="P153" s="562"/>
      <c r="Q153" s="566"/>
      <c r="R153" s="203"/>
      <c r="S153" s="203"/>
      <c r="T153" s="564"/>
    </row>
    <row r="154" spans="1:20" ht="13.15" customHeight="1">
      <c r="A154" s="562"/>
      <c r="B154" s="562"/>
      <c r="C154" s="562"/>
      <c r="D154" s="562"/>
      <c r="E154" s="562"/>
      <c r="F154" s="562"/>
      <c r="G154" s="562"/>
      <c r="H154" s="563" t="s">
        <v>1152</v>
      </c>
      <c r="I154" s="563"/>
      <c r="J154" s="2820"/>
      <c r="K154" s="2822">
        <f>K149+K150+K151+K152</f>
        <v>12650.869999999999</v>
      </c>
      <c r="L154" s="2822">
        <f t="shared" ref="L154:N154" si="30">L149+L150+L151+L152</f>
        <v>6449.5</v>
      </c>
      <c r="M154" s="2822">
        <f t="shared" si="30"/>
        <v>0</v>
      </c>
      <c r="N154" s="2822">
        <f t="shared" si="30"/>
        <v>6201.37</v>
      </c>
      <c r="O154" s="562"/>
      <c r="P154" s="562"/>
      <c r="Q154" s="562"/>
      <c r="R154" s="203"/>
      <c r="S154" s="203"/>
      <c r="T154" s="564"/>
    </row>
    <row r="155" spans="1:20" s="2651" customFormat="1" ht="13.15" customHeight="1">
      <c r="A155" s="562"/>
      <c r="B155" s="562"/>
      <c r="C155" s="562"/>
      <c r="D155" s="562"/>
      <c r="E155" s="562"/>
      <c r="F155" s="562"/>
      <c r="G155" s="562"/>
      <c r="H155" s="563"/>
      <c r="I155" s="563"/>
      <c r="J155" s="2820"/>
      <c r="K155" s="2821"/>
      <c r="L155" s="563"/>
      <c r="M155" s="563"/>
      <c r="N155" s="563"/>
      <c r="O155" s="562"/>
      <c r="P155" s="562"/>
      <c r="Q155" s="562"/>
      <c r="R155" s="203"/>
      <c r="S155" s="203"/>
      <c r="T155" s="564"/>
    </row>
    <row r="156" spans="1:20" s="2651" customFormat="1" ht="13.15" customHeight="1">
      <c r="A156" s="562"/>
      <c r="B156" s="562"/>
      <c r="C156" s="562"/>
      <c r="D156" s="562"/>
      <c r="E156" s="562"/>
      <c r="F156" s="562"/>
      <c r="G156" s="562"/>
      <c r="H156" s="563"/>
      <c r="I156" s="563"/>
      <c r="J156" s="2820"/>
      <c r="K156" s="2821"/>
      <c r="L156" s="563"/>
      <c r="M156" s="563"/>
      <c r="N156" s="563"/>
      <c r="O156" s="562"/>
      <c r="P156" s="562"/>
      <c r="Q156" s="562"/>
      <c r="R156" s="203"/>
      <c r="S156" s="203"/>
      <c r="T156" s="564"/>
    </row>
    <row r="157" spans="1:20" ht="36" customHeight="1">
      <c r="A157" s="562"/>
      <c r="B157" s="562"/>
      <c r="C157" s="562"/>
      <c r="D157" s="562"/>
      <c r="E157" s="562"/>
      <c r="F157" s="4205" t="s">
        <v>17</v>
      </c>
      <c r="G157" s="4206"/>
      <c r="H157" s="4206"/>
      <c r="I157" s="4206"/>
      <c r="J157" s="4207"/>
      <c r="K157" s="4208" t="s">
        <v>1025</v>
      </c>
      <c r="L157" s="4209"/>
      <c r="M157" s="4209"/>
      <c r="N157" s="4210"/>
      <c r="O157" s="562"/>
      <c r="P157" s="562"/>
      <c r="Q157" s="562"/>
      <c r="R157" s="203"/>
      <c r="S157" s="203"/>
      <c r="T157" s="564"/>
    </row>
    <row r="158" spans="1:20" ht="13.15" customHeight="1" thickBot="1">
      <c r="A158" s="562"/>
      <c r="B158" s="562"/>
      <c r="C158" s="562"/>
      <c r="D158" s="562"/>
      <c r="E158" s="562"/>
      <c r="F158" s="4196" t="s">
        <v>18</v>
      </c>
      <c r="G158" s="4197"/>
      <c r="H158" s="4197"/>
      <c r="I158" s="4197"/>
      <c r="J158" s="4198"/>
      <c r="K158" s="4199">
        <f>K159+K160+K161+K162+K163+K164</f>
        <v>12650.87</v>
      </c>
      <c r="L158" s="4200"/>
      <c r="M158" s="4200"/>
      <c r="N158" s="4201"/>
      <c r="O158" s="2761"/>
      <c r="P158" s="565"/>
      <c r="Q158" s="2815"/>
      <c r="R158" s="203"/>
      <c r="S158" s="203"/>
      <c r="T158" s="564"/>
    </row>
    <row r="159" spans="1:20" ht="12" customHeight="1">
      <c r="A159" s="562"/>
      <c r="B159" s="562"/>
      <c r="C159" s="562"/>
      <c r="D159" s="562"/>
      <c r="E159" s="562"/>
      <c r="F159" s="4154" t="s">
        <v>57</v>
      </c>
      <c r="G159" s="4155"/>
      <c r="H159" s="4155"/>
      <c r="I159" s="4155"/>
      <c r="J159" s="4156"/>
      <c r="K159" s="4202">
        <v>7645.6</v>
      </c>
      <c r="L159" s="4203"/>
      <c r="M159" s="4203"/>
      <c r="N159" s="4204"/>
      <c r="O159" s="562"/>
      <c r="P159" s="562"/>
      <c r="Q159" s="2816"/>
      <c r="R159" s="203"/>
      <c r="S159" s="203"/>
      <c r="T159" s="564"/>
    </row>
    <row r="160" spans="1:20" ht="22.9" customHeight="1">
      <c r="A160" s="562"/>
      <c r="B160" s="562"/>
      <c r="C160" s="562"/>
      <c r="D160" s="562"/>
      <c r="E160" s="562"/>
      <c r="F160" s="4163" t="s">
        <v>58</v>
      </c>
      <c r="G160" s="4164"/>
      <c r="H160" s="4164"/>
      <c r="I160" s="4164"/>
      <c r="J160" s="4165"/>
      <c r="K160" s="4166"/>
      <c r="L160" s="4167"/>
      <c r="M160" s="4167"/>
      <c r="N160" s="4168"/>
      <c r="O160" s="562"/>
      <c r="P160" s="562"/>
      <c r="Q160" s="562"/>
      <c r="R160" s="203"/>
      <c r="S160" s="203"/>
      <c r="T160" s="564"/>
    </row>
    <row r="161" spans="1:20" ht="23.45" customHeight="1">
      <c r="A161" s="562"/>
      <c r="B161" s="562"/>
      <c r="C161" s="562"/>
      <c r="D161" s="562"/>
      <c r="E161" s="562"/>
      <c r="F161" s="4169" t="s">
        <v>190</v>
      </c>
      <c r="G161" s="4170"/>
      <c r="H161" s="4170"/>
      <c r="I161" s="4170"/>
      <c r="J161" s="4171"/>
      <c r="K161" s="4166"/>
      <c r="L161" s="4167"/>
      <c r="M161" s="4167"/>
      <c r="N161" s="4168"/>
      <c r="O161" s="562"/>
      <c r="P161" s="562"/>
      <c r="Q161" s="562"/>
      <c r="R161" s="203"/>
      <c r="S161" s="203"/>
      <c r="T161" s="564"/>
    </row>
    <row r="162" spans="1:20" s="487" customFormat="1" ht="23.45" customHeight="1">
      <c r="A162" s="562"/>
      <c r="B162" s="562"/>
      <c r="C162" s="562"/>
      <c r="D162" s="562"/>
      <c r="E162" s="562"/>
      <c r="F162" s="4163" t="s">
        <v>411</v>
      </c>
      <c r="G162" s="4172"/>
      <c r="H162" s="4172"/>
      <c r="I162" s="4172"/>
      <c r="J162" s="4173"/>
      <c r="K162" s="4166">
        <v>1033.7</v>
      </c>
      <c r="L162" s="4167"/>
      <c r="M162" s="4167"/>
      <c r="N162" s="4168"/>
      <c r="O162" s="562"/>
      <c r="P162" s="562"/>
      <c r="Q162" s="562"/>
      <c r="R162" s="203"/>
      <c r="S162" s="203"/>
      <c r="T162" s="564"/>
    </row>
    <row r="163" spans="1:20" ht="13.9" customHeight="1">
      <c r="A163" s="562"/>
      <c r="B163" s="562"/>
      <c r="C163" s="562"/>
      <c r="D163" s="562"/>
      <c r="E163" s="562"/>
      <c r="F163" s="4163" t="s">
        <v>440</v>
      </c>
      <c r="G163" s="4172"/>
      <c r="H163" s="4172"/>
      <c r="I163" s="4172"/>
      <c r="J163" s="4173"/>
      <c r="K163" s="4183">
        <v>2596.6</v>
      </c>
      <c r="L163" s="4184"/>
      <c r="M163" s="4184"/>
      <c r="N163" s="4185"/>
      <c r="O163" s="565"/>
      <c r="P163" s="562"/>
      <c r="Q163" s="562"/>
      <c r="R163" s="203"/>
      <c r="S163" s="203"/>
      <c r="T163" s="564"/>
    </row>
    <row r="164" spans="1:20" ht="28.15" customHeight="1" thickBot="1">
      <c r="A164" s="562"/>
      <c r="B164" s="562"/>
      <c r="C164" s="562"/>
      <c r="D164" s="562"/>
      <c r="E164" s="562"/>
      <c r="F164" s="4186" t="s">
        <v>377</v>
      </c>
      <c r="G164" s="4187"/>
      <c r="H164" s="4187"/>
      <c r="I164" s="4187"/>
      <c r="J164" s="4188"/>
      <c r="K164" s="4189">
        <f>K145</f>
        <v>1374.9699999999998</v>
      </c>
      <c r="L164" s="4190"/>
      <c r="M164" s="4190"/>
      <c r="N164" s="4191"/>
      <c r="O164" s="562"/>
      <c r="P164" s="562"/>
      <c r="Q164" s="562"/>
      <c r="R164" s="203"/>
      <c r="S164" s="203"/>
      <c r="T164" s="564"/>
    </row>
    <row r="165" spans="1:20" ht="13.15" customHeight="1" thickBot="1">
      <c r="A165" s="562"/>
      <c r="B165" s="562"/>
      <c r="C165" s="562"/>
      <c r="D165" s="562"/>
      <c r="E165" s="562"/>
      <c r="F165" s="4148" t="s">
        <v>19</v>
      </c>
      <c r="G165" s="4149"/>
      <c r="H165" s="4149"/>
      <c r="I165" s="4149"/>
      <c r="J165" s="4150"/>
      <c r="K165" s="4151">
        <f>SUM(K166:N169)</f>
        <v>0</v>
      </c>
      <c r="L165" s="4152"/>
      <c r="M165" s="4152"/>
      <c r="N165" s="4153"/>
      <c r="O165" s="562"/>
      <c r="P165" s="562"/>
      <c r="Q165" s="562"/>
      <c r="R165" s="203"/>
      <c r="S165" s="203"/>
      <c r="T165" s="564"/>
    </row>
    <row r="166" spans="1:20" ht="13.15" customHeight="1">
      <c r="A166" s="562"/>
      <c r="B166" s="562"/>
      <c r="C166" s="562"/>
      <c r="D166" s="562"/>
      <c r="E166" s="562"/>
      <c r="F166" s="4154" t="s">
        <v>59</v>
      </c>
      <c r="G166" s="4155"/>
      <c r="H166" s="4155"/>
      <c r="I166" s="4155"/>
      <c r="J166" s="4156"/>
      <c r="K166" s="4157">
        <v>0</v>
      </c>
      <c r="L166" s="4158"/>
      <c r="M166" s="4158"/>
      <c r="N166" s="4159"/>
      <c r="O166" s="562"/>
      <c r="P166" s="562"/>
      <c r="Q166" s="562"/>
      <c r="R166" s="203"/>
      <c r="S166" s="203"/>
      <c r="T166" s="564"/>
    </row>
    <row r="167" spans="1:20" ht="13.9" customHeight="1">
      <c r="A167" s="562"/>
      <c r="B167" s="562"/>
      <c r="C167" s="562"/>
      <c r="D167" s="562"/>
      <c r="E167" s="562"/>
      <c r="F167" s="4160" t="s">
        <v>60</v>
      </c>
      <c r="G167" s="4161"/>
      <c r="H167" s="4161"/>
      <c r="I167" s="4161"/>
      <c r="J167" s="4162"/>
      <c r="K167" s="4146">
        <v>0</v>
      </c>
      <c r="L167" s="4146"/>
      <c r="M167" s="4146"/>
      <c r="N167" s="4147"/>
      <c r="O167" s="562"/>
      <c r="P167" s="562"/>
      <c r="Q167" s="562"/>
      <c r="R167" s="203"/>
      <c r="S167" s="203"/>
      <c r="T167" s="564"/>
    </row>
    <row r="168" spans="1:20" ht="13.9" customHeight="1">
      <c r="A168" s="562"/>
      <c r="B168" s="562"/>
      <c r="C168" s="562"/>
      <c r="D168" s="562"/>
      <c r="E168" s="562"/>
      <c r="F168" s="4143" t="s">
        <v>216</v>
      </c>
      <c r="G168" s="4144"/>
      <c r="H168" s="4144"/>
      <c r="I168" s="4144"/>
      <c r="J168" s="4145"/>
      <c r="K168" s="4146"/>
      <c r="L168" s="4146"/>
      <c r="M168" s="4146"/>
      <c r="N168" s="4147"/>
      <c r="O168" s="562"/>
      <c r="P168" s="562"/>
      <c r="Q168" s="562"/>
      <c r="R168" s="203"/>
      <c r="S168" s="203"/>
      <c r="T168" s="564"/>
    </row>
    <row r="169" spans="1:20" ht="13.9" customHeight="1" thickBot="1">
      <c r="A169" s="562"/>
      <c r="B169" s="562"/>
      <c r="C169" s="562"/>
      <c r="D169" s="562"/>
      <c r="E169" s="562"/>
      <c r="F169" s="4169" t="s">
        <v>61</v>
      </c>
      <c r="G169" s="4170"/>
      <c r="H169" s="4170"/>
      <c r="I169" s="4170"/>
      <c r="J169" s="4192"/>
      <c r="K169" s="4146"/>
      <c r="L169" s="4146"/>
      <c r="M169" s="4146"/>
      <c r="N169" s="4147"/>
      <c r="O169" s="562"/>
      <c r="P169" s="562"/>
      <c r="Q169" s="562"/>
      <c r="R169" s="203"/>
      <c r="S169" s="203"/>
      <c r="T169" s="564"/>
    </row>
    <row r="170" spans="1:20" ht="13.15" customHeight="1" thickBot="1">
      <c r="A170" s="562"/>
      <c r="B170" s="562"/>
      <c r="C170" s="562"/>
      <c r="D170" s="562"/>
      <c r="E170" s="562"/>
      <c r="F170" s="4178" t="s">
        <v>20</v>
      </c>
      <c r="G170" s="4179"/>
      <c r="H170" s="4179"/>
      <c r="I170" s="4179"/>
      <c r="J170" s="4180"/>
      <c r="K170" s="4181">
        <f>K165+K158</f>
        <v>12650.87</v>
      </c>
      <c r="L170" s="4181"/>
      <c r="M170" s="4181"/>
      <c r="N170" s="4182"/>
      <c r="O170" s="562"/>
      <c r="P170" s="562"/>
      <c r="Q170" s="562"/>
      <c r="R170" s="203"/>
      <c r="S170" s="203"/>
      <c r="T170" s="564"/>
    </row>
    <row r="171" spans="1:20">
      <c r="A171" s="475"/>
      <c r="B171" s="475"/>
      <c r="C171" s="475"/>
      <c r="D171" s="475"/>
      <c r="E171" s="475"/>
      <c r="F171" s="475"/>
      <c r="G171" s="475"/>
      <c r="H171" s="475"/>
      <c r="I171" s="475"/>
      <c r="J171" s="475"/>
      <c r="K171" s="475"/>
      <c r="L171" s="475"/>
      <c r="M171" s="475"/>
      <c r="N171" s="475"/>
      <c r="O171" s="475"/>
      <c r="P171" s="475"/>
      <c r="Q171" s="475"/>
      <c r="R171" s="475"/>
      <c r="S171" s="475"/>
      <c r="T171" s="475"/>
    </row>
  </sheetData>
  <mergeCells count="253">
    <mergeCell ref="A121:A123"/>
    <mergeCell ref="B121:B123"/>
    <mergeCell ref="F121:F123"/>
    <mergeCell ref="G121:G123"/>
    <mergeCell ref="H121:H123"/>
    <mergeCell ref="E112:E115"/>
    <mergeCell ref="F112:F115"/>
    <mergeCell ref="G112:G115"/>
    <mergeCell ref="H112:H115"/>
    <mergeCell ref="A112:A115"/>
    <mergeCell ref="A119:A120"/>
    <mergeCell ref="B119:B120"/>
    <mergeCell ref="G119:G120"/>
    <mergeCell ref="H119:H120"/>
    <mergeCell ref="A124:A125"/>
    <mergeCell ref="B124:B125"/>
    <mergeCell ref="A128:A142"/>
    <mergeCell ref="B128:B142"/>
    <mergeCell ref="F128:F142"/>
    <mergeCell ref="H128:H142"/>
    <mergeCell ref="I128:I142"/>
    <mergeCell ref="F143:J143"/>
    <mergeCell ref="F144:J144"/>
    <mergeCell ref="F124:F125"/>
    <mergeCell ref="G124:G125"/>
    <mergeCell ref="H124:H125"/>
    <mergeCell ref="I124:I125"/>
    <mergeCell ref="C126:C127"/>
    <mergeCell ref="C124:C125"/>
    <mergeCell ref="D124:D125"/>
    <mergeCell ref="F170:J170"/>
    <mergeCell ref="K170:N170"/>
    <mergeCell ref="F163:J163"/>
    <mergeCell ref="K163:N163"/>
    <mergeCell ref="F164:J164"/>
    <mergeCell ref="K164:N164"/>
    <mergeCell ref="F169:J169"/>
    <mergeCell ref="K169:N169"/>
    <mergeCell ref="A147:J147"/>
    <mergeCell ref="F158:J158"/>
    <mergeCell ref="K158:N158"/>
    <mergeCell ref="F159:J159"/>
    <mergeCell ref="K159:N159"/>
    <mergeCell ref="F157:J157"/>
    <mergeCell ref="K157:N157"/>
    <mergeCell ref="T126:T127"/>
    <mergeCell ref="Q124:Q125"/>
    <mergeCell ref="R124:R125"/>
    <mergeCell ref="S124:S125"/>
    <mergeCell ref="T124:T125"/>
    <mergeCell ref="F168:J168"/>
    <mergeCell ref="K168:N168"/>
    <mergeCell ref="F165:J165"/>
    <mergeCell ref="K165:N165"/>
    <mergeCell ref="F166:J166"/>
    <mergeCell ref="K166:N166"/>
    <mergeCell ref="F167:J167"/>
    <mergeCell ref="K167:N167"/>
    <mergeCell ref="F160:J160"/>
    <mergeCell ref="K160:N160"/>
    <mergeCell ref="F161:J161"/>
    <mergeCell ref="K161:N161"/>
    <mergeCell ref="F162:J162"/>
    <mergeCell ref="K162:N162"/>
    <mergeCell ref="G145:J145"/>
    <mergeCell ref="B146:J146"/>
    <mergeCell ref="B126:B127"/>
    <mergeCell ref="Q126:Q127"/>
    <mergeCell ref="E124:E125"/>
    <mergeCell ref="B62:B63"/>
    <mergeCell ref="C62:C63"/>
    <mergeCell ref="F62:F63"/>
    <mergeCell ref="G62:G63"/>
    <mergeCell ref="J62:J63"/>
    <mergeCell ref="Q62:Q63"/>
    <mergeCell ref="T80:T81"/>
    <mergeCell ref="G82:G89"/>
    <mergeCell ref="G93:G98"/>
    <mergeCell ref="Q78:Q79"/>
    <mergeCell ref="Q74:T74"/>
    <mergeCell ref="Q75:Q77"/>
    <mergeCell ref="I78:I79"/>
    <mergeCell ref="Q80:Q81"/>
    <mergeCell ref="G75:G77"/>
    <mergeCell ref="H75:H77"/>
    <mergeCell ref="I75:I77"/>
    <mergeCell ref="G80:G81"/>
    <mergeCell ref="G78:G79"/>
    <mergeCell ref="H78:H79"/>
    <mergeCell ref="H80:H111"/>
    <mergeCell ref="I80:I111"/>
    <mergeCell ref="R80:R81"/>
    <mergeCell ref="S80:S81"/>
    <mergeCell ref="B60:B61"/>
    <mergeCell ref="C60:C61"/>
    <mergeCell ref="F60:F61"/>
    <mergeCell ref="G60:G61"/>
    <mergeCell ref="J60:J61"/>
    <mergeCell ref="B58:B59"/>
    <mergeCell ref="C58:C59"/>
    <mergeCell ref="D58:D59"/>
    <mergeCell ref="E58:E59"/>
    <mergeCell ref="F58:F59"/>
    <mergeCell ref="G58:G59"/>
    <mergeCell ref="Q48:Q53"/>
    <mergeCell ref="R48:T53"/>
    <mergeCell ref="B48:B53"/>
    <mergeCell ref="C48:C53"/>
    <mergeCell ref="F48:F53"/>
    <mergeCell ref="G48:G53"/>
    <mergeCell ref="H48:H53"/>
    <mergeCell ref="I48:I53"/>
    <mergeCell ref="B56:B57"/>
    <mergeCell ref="C56:C57"/>
    <mergeCell ref="F56:F57"/>
    <mergeCell ref="G56:G57"/>
    <mergeCell ref="J56:J57"/>
    <mergeCell ref="Q56:Q57"/>
    <mergeCell ref="R56:R57"/>
    <mergeCell ref="S56:S57"/>
    <mergeCell ref="T56:T57"/>
    <mergeCell ref="C54:C55"/>
    <mergeCell ref="B54:B55"/>
    <mergeCell ref="T54:T55"/>
    <mergeCell ref="S54:S55"/>
    <mergeCell ref="R54:R55"/>
    <mergeCell ref="Q54:Q55"/>
    <mergeCell ref="J54:J55"/>
    <mergeCell ref="Q31:Q32"/>
    <mergeCell ref="R31:R32"/>
    <mergeCell ref="S31:S32"/>
    <mergeCell ref="T31:T32"/>
    <mergeCell ref="G33:G37"/>
    <mergeCell ref="G38:G40"/>
    <mergeCell ref="Q28:Q30"/>
    <mergeCell ref="R28:R30"/>
    <mergeCell ref="S28:S30"/>
    <mergeCell ref="T28:T30"/>
    <mergeCell ref="A31:A47"/>
    <mergeCell ref="B31:B47"/>
    <mergeCell ref="F31:F47"/>
    <mergeCell ref="G31:G32"/>
    <mergeCell ref="H31:H47"/>
    <mergeCell ref="I31:I47"/>
    <mergeCell ref="A28:A30"/>
    <mergeCell ref="B28:B30"/>
    <mergeCell ref="F28:F30"/>
    <mergeCell ref="G28:G30"/>
    <mergeCell ref="H28:H30"/>
    <mergeCell ref="I28:I30"/>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I4:I6"/>
    <mergeCell ref="J4:J6"/>
    <mergeCell ref="K4:N4"/>
    <mergeCell ref="O4:O6"/>
    <mergeCell ref="P4:P6"/>
    <mergeCell ref="B7:T7"/>
    <mergeCell ref="C9:T9"/>
    <mergeCell ref="A11:A18"/>
    <mergeCell ref="B11:B18"/>
    <mergeCell ref="C11:C18"/>
    <mergeCell ref="F11:F18"/>
    <mergeCell ref="G11:G12"/>
    <mergeCell ref="H11:H18"/>
    <mergeCell ref="I11:I18"/>
    <mergeCell ref="Q11:Q12"/>
    <mergeCell ref="B112:B115"/>
    <mergeCell ref="C112:C115"/>
    <mergeCell ref="D112:D115"/>
    <mergeCell ref="B75:B77"/>
    <mergeCell ref="C75:C77"/>
    <mergeCell ref="D75:D77"/>
    <mergeCell ref="E75:E77"/>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R112:R115"/>
    <mergeCell ref="S112:S115"/>
    <mergeCell ref="A73:A74"/>
    <mergeCell ref="B73:B74"/>
    <mergeCell ref="C73:C74"/>
    <mergeCell ref="D73:D74"/>
    <mergeCell ref="E73:E74"/>
    <mergeCell ref="F73:F74"/>
    <mergeCell ref="G73:G74"/>
    <mergeCell ref="H73:H74"/>
    <mergeCell ref="I73:I74"/>
    <mergeCell ref="B78:B79"/>
    <mergeCell ref="C78:C79"/>
    <mergeCell ref="D78:D79"/>
    <mergeCell ref="E78:E79"/>
    <mergeCell ref="F78:F79"/>
    <mergeCell ref="Q112:Q115"/>
    <mergeCell ref="F80:F111"/>
    <mergeCell ref="I112:I115"/>
    <mergeCell ref="B80:B111"/>
    <mergeCell ref="G99:G100"/>
    <mergeCell ref="G101:G105"/>
    <mergeCell ref="G108:G109"/>
    <mergeCell ref="A80:A111"/>
    <mergeCell ref="S126:S127"/>
    <mergeCell ref="F119:F120"/>
    <mergeCell ref="C116:I116"/>
    <mergeCell ref="R126:R127"/>
    <mergeCell ref="G54:G55"/>
    <mergeCell ref="F54:F55"/>
    <mergeCell ref="I121:I123"/>
    <mergeCell ref="T112:T115"/>
    <mergeCell ref="J58:J59"/>
    <mergeCell ref="Q58:Q59"/>
    <mergeCell ref="R58:R59"/>
    <mergeCell ref="S58:S59"/>
    <mergeCell ref="T58:T59"/>
    <mergeCell ref="Q60:Q61"/>
    <mergeCell ref="R60:R61"/>
    <mergeCell ref="S60:S61"/>
    <mergeCell ref="T60:T61"/>
    <mergeCell ref="F75:F77"/>
    <mergeCell ref="F70:J70"/>
    <mergeCell ref="R62:R63"/>
    <mergeCell ref="S62:S63"/>
    <mergeCell ref="T62:T63"/>
    <mergeCell ref="J64:J65"/>
    <mergeCell ref="I119:I120"/>
  </mergeCells>
  <pageMargins left="0.7" right="0.7" top="0.75" bottom="0.75" header="0.3" footer="0.3"/>
  <pageSetup paperSize="9" scale="96"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topLeftCell="A106" workbookViewId="0">
      <selection activeCell="C119" sqref="C119:K11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569"/>
      <c r="B1" s="569"/>
      <c r="C1" s="569"/>
      <c r="D1" s="569"/>
      <c r="E1" s="569"/>
      <c r="F1" s="569"/>
      <c r="G1" s="569"/>
      <c r="H1" s="569"/>
      <c r="I1" s="569"/>
      <c r="J1" s="569"/>
      <c r="K1" s="569"/>
      <c r="L1" s="569"/>
      <c r="M1" s="569"/>
      <c r="N1" s="3351" t="s">
        <v>828</v>
      </c>
      <c r="O1" s="3351"/>
      <c r="P1" s="244"/>
      <c r="Q1" s="244"/>
    </row>
    <row r="2" spans="1:17">
      <c r="A2" s="30"/>
      <c r="B2" s="30"/>
      <c r="C2" s="30"/>
      <c r="D2" s="151"/>
      <c r="E2" s="1116" t="s">
        <v>695</v>
      </c>
      <c r="F2" s="1116"/>
      <c r="G2" s="329"/>
      <c r="H2" s="1116"/>
      <c r="I2" s="1116"/>
      <c r="J2" s="1116"/>
      <c r="K2" s="151"/>
      <c r="L2" s="736"/>
      <c r="M2" s="737"/>
      <c r="N2" s="737"/>
      <c r="O2" s="737"/>
      <c r="P2" s="737"/>
      <c r="Q2" s="737"/>
    </row>
    <row r="3" spans="1:17" ht="13.5" thickBot="1">
      <c r="A3" s="28"/>
      <c r="B3" s="9"/>
      <c r="C3" s="9"/>
      <c r="D3" s="4283" t="s">
        <v>33</v>
      </c>
      <c r="E3" s="4283"/>
      <c r="F3" s="4283"/>
      <c r="G3" s="4283"/>
      <c r="H3" s="4283"/>
      <c r="I3" s="4283"/>
      <c r="J3" s="4283"/>
      <c r="K3" s="4283"/>
      <c r="L3" s="4283"/>
      <c r="M3" s="4283"/>
      <c r="N3" s="4283"/>
      <c r="O3" s="4283"/>
      <c r="P3" s="4283"/>
      <c r="Q3" s="4283"/>
    </row>
    <row r="4" spans="1:17" ht="28.9" customHeight="1">
      <c r="A4" s="4284" t="s">
        <v>0</v>
      </c>
      <c r="B4" s="3893" t="s">
        <v>1</v>
      </c>
      <c r="C4" s="3893" t="s">
        <v>2</v>
      </c>
      <c r="D4" s="3118" t="s">
        <v>3</v>
      </c>
      <c r="E4" s="3121" t="s">
        <v>4</v>
      </c>
      <c r="F4" s="3121" t="s">
        <v>5</v>
      </c>
      <c r="G4" s="3121" t="s">
        <v>6</v>
      </c>
      <c r="H4" s="4288" t="s">
        <v>567</v>
      </c>
      <c r="I4" s="4289"/>
      <c r="J4" s="4289"/>
      <c r="K4" s="4290"/>
      <c r="L4" s="3095" t="s">
        <v>249</v>
      </c>
      <c r="M4" s="3095" t="s">
        <v>250</v>
      </c>
      <c r="N4" s="3098" t="s">
        <v>21</v>
      </c>
      <c r="O4" s="3099"/>
      <c r="P4" s="3099"/>
      <c r="Q4" s="3100"/>
    </row>
    <row r="5" spans="1:17">
      <c r="A5" s="4285"/>
      <c r="B5" s="4286"/>
      <c r="C5" s="4286"/>
      <c r="D5" s="3119"/>
      <c r="E5" s="3122"/>
      <c r="F5" s="3122"/>
      <c r="G5" s="3122"/>
      <c r="H5" s="3101" t="s">
        <v>7</v>
      </c>
      <c r="I5" s="4279" t="s">
        <v>8</v>
      </c>
      <c r="J5" s="4280"/>
      <c r="K5" s="3104" t="s">
        <v>696</v>
      </c>
      <c r="L5" s="3096"/>
      <c r="M5" s="3096"/>
      <c r="N5" s="3106" t="s">
        <v>32</v>
      </c>
      <c r="O5" s="4279" t="s">
        <v>9</v>
      </c>
      <c r="P5" s="4281"/>
      <c r="Q5" s="4282"/>
    </row>
    <row r="6" spans="1:17" ht="123" customHeight="1" thickBot="1">
      <c r="A6" s="3102"/>
      <c r="B6" s="4287"/>
      <c r="C6" s="4287"/>
      <c r="D6" s="3120"/>
      <c r="E6" s="3123"/>
      <c r="F6" s="3123"/>
      <c r="G6" s="3123"/>
      <c r="H6" s="3102"/>
      <c r="I6" s="575" t="s">
        <v>7</v>
      </c>
      <c r="J6" s="575" t="s">
        <v>10</v>
      </c>
      <c r="K6" s="3105"/>
      <c r="L6" s="3097"/>
      <c r="M6" s="3097"/>
      <c r="N6" s="3107"/>
      <c r="O6" s="31" t="s">
        <v>163</v>
      </c>
      <c r="P6" s="31" t="s">
        <v>182</v>
      </c>
      <c r="Q6" s="32" t="s">
        <v>214</v>
      </c>
    </row>
    <row r="7" spans="1:17" ht="13.5" thickBot="1">
      <c r="A7" s="586" t="s">
        <v>11</v>
      </c>
      <c r="B7" s="4278" t="s">
        <v>697</v>
      </c>
      <c r="C7" s="3515"/>
      <c r="D7" s="3515"/>
      <c r="E7" s="3515"/>
      <c r="F7" s="3515"/>
      <c r="G7" s="3515"/>
      <c r="H7" s="3515"/>
      <c r="I7" s="3515"/>
      <c r="J7" s="3515"/>
      <c r="K7" s="3515"/>
      <c r="L7" s="3515"/>
      <c r="M7" s="3515"/>
      <c r="N7" s="3515"/>
      <c r="O7" s="3515"/>
      <c r="P7" s="3515"/>
      <c r="Q7" s="3516"/>
    </row>
    <row r="8" spans="1:17" ht="13.5" thickBot="1">
      <c r="A8" s="587" t="s">
        <v>11</v>
      </c>
      <c r="B8" s="33" t="s">
        <v>11</v>
      </c>
      <c r="C8" s="3626" t="s">
        <v>698</v>
      </c>
      <c r="D8" s="3627"/>
      <c r="E8" s="3627"/>
      <c r="F8" s="3627"/>
      <c r="G8" s="3627"/>
      <c r="H8" s="3627"/>
      <c r="I8" s="3627"/>
      <c r="J8" s="3627"/>
      <c r="K8" s="3627"/>
      <c r="L8" s="3627"/>
      <c r="M8" s="3627"/>
      <c r="N8" s="3667"/>
      <c r="O8" s="3667"/>
      <c r="P8" s="3667"/>
      <c r="Q8" s="4257"/>
    </row>
    <row r="9" spans="1:17">
      <c r="A9" s="3704" t="s">
        <v>11</v>
      </c>
      <c r="B9" s="3707" t="s">
        <v>11</v>
      </c>
      <c r="C9" s="3274" t="s">
        <v>11</v>
      </c>
      <c r="D9" s="3276" t="s">
        <v>699</v>
      </c>
      <c r="E9" s="3634" t="s">
        <v>700</v>
      </c>
      <c r="F9" s="3726" t="s">
        <v>701</v>
      </c>
      <c r="G9" s="34" t="s">
        <v>36</v>
      </c>
      <c r="H9" s="1117">
        <v>346.7</v>
      </c>
      <c r="I9" s="1065">
        <v>346.7</v>
      </c>
      <c r="J9" s="1065">
        <v>324.10000000000002</v>
      </c>
      <c r="K9" s="1118"/>
      <c r="L9" s="1119">
        <v>350</v>
      </c>
      <c r="M9" s="1120">
        <v>367</v>
      </c>
      <c r="N9" s="1121" t="s">
        <v>702</v>
      </c>
      <c r="O9" s="1122" t="s">
        <v>703</v>
      </c>
      <c r="P9" s="1122" t="s">
        <v>704</v>
      </c>
      <c r="Q9" s="1123">
        <v>195</v>
      </c>
    </row>
    <row r="10" spans="1:17">
      <c r="A10" s="3705"/>
      <c r="B10" s="3084"/>
      <c r="C10" s="3244"/>
      <c r="D10" s="3277"/>
      <c r="E10" s="3635"/>
      <c r="F10" s="3088"/>
      <c r="G10" s="1124" t="s">
        <v>52</v>
      </c>
      <c r="H10" s="1125">
        <v>5</v>
      </c>
      <c r="I10" s="1072">
        <v>5</v>
      </c>
      <c r="J10" s="1072">
        <v>4.9000000000000004</v>
      </c>
      <c r="K10" s="1076"/>
      <c r="L10" s="1126">
        <v>6</v>
      </c>
      <c r="M10" s="1074">
        <v>7</v>
      </c>
      <c r="N10" s="1127" t="s">
        <v>705</v>
      </c>
      <c r="O10" s="1128" t="s">
        <v>552</v>
      </c>
      <c r="P10" s="1128" t="s">
        <v>552</v>
      </c>
      <c r="Q10" s="1129">
        <v>2</v>
      </c>
    </row>
    <row r="11" spans="1:17" ht="25.5">
      <c r="A11" s="3705"/>
      <c r="B11" s="3084"/>
      <c r="C11" s="3244"/>
      <c r="D11" s="3277"/>
      <c r="E11" s="3635"/>
      <c r="F11" s="3088"/>
      <c r="G11" s="1124" t="s">
        <v>152</v>
      </c>
      <c r="H11" s="1125">
        <v>23.5</v>
      </c>
      <c r="I11" s="1072">
        <v>23.5</v>
      </c>
      <c r="J11" s="1072">
        <v>4.9000000000000004</v>
      </c>
      <c r="K11" s="1076"/>
      <c r="L11" s="1126">
        <v>24</v>
      </c>
      <c r="M11" s="1074">
        <v>25</v>
      </c>
      <c r="N11" s="1130" t="s">
        <v>706</v>
      </c>
      <c r="O11" s="1128" t="s">
        <v>707</v>
      </c>
      <c r="P11" s="1128" t="s">
        <v>708</v>
      </c>
      <c r="Q11" s="1129">
        <v>14000</v>
      </c>
    </row>
    <row r="12" spans="1:17">
      <c r="A12" s="3705"/>
      <c r="B12" s="3084"/>
      <c r="C12" s="3244"/>
      <c r="D12" s="3277"/>
      <c r="E12" s="3635"/>
      <c r="F12" s="3088"/>
      <c r="G12" s="1124" t="s">
        <v>63</v>
      </c>
      <c r="H12" s="1131"/>
      <c r="I12" s="1131"/>
      <c r="J12" s="1131"/>
      <c r="K12" s="1132"/>
      <c r="L12" s="1133"/>
      <c r="M12" s="1134"/>
      <c r="N12" s="1135"/>
      <c r="O12" s="1136"/>
      <c r="P12" s="1136"/>
      <c r="Q12" s="1137"/>
    </row>
    <row r="13" spans="1:17" ht="13.5" thickBot="1">
      <c r="A13" s="3706"/>
      <c r="B13" s="3708"/>
      <c r="C13" s="3275"/>
      <c r="D13" s="3278"/>
      <c r="E13" s="3636"/>
      <c r="F13" s="3727"/>
      <c r="G13" s="924" t="s">
        <v>12</v>
      </c>
      <c r="H13" s="1138">
        <f t="shared" ref="H13:M13" si="0">H9+H10+H11</f>
        <v>375.2</v>
      </c>
      <c r="I13" s="1138">
        <f t="shared" si="0"/>
        <v>375.2</v>
      </c>
      <c r="J13" s="1138">
        <f t="shared" si="0"/>
        <v>333.9</v>
      </c>
      <c r="K13" s="1139">
        <f t="shared" si="0"/>
        <v>0</v>
      </c>
      <c r="L13" s="1140">
        <f t="shared" si="0"/>
        <v>380</v>
      </c>
      <c r="M13" s="1141">
        <f t="shared" si="0"/>
        <v>399</v>
      </c>
      <c r="N13" s="1142"/>
      <c r="O13" s="1143"/>
      <c r="P13" s="1143"/>
      <c r="Q13" s="1144"/>
    </row>
    <row r="14" spans="1:17">
      <c r="A14" s="3704" t="s">
        <v>11</v>
      </c>
      <c r="B14" s="3707" t="s">
        <v>11</v>
      </c>
      <c r="C14" s="3274" t="s">
        <v>13</v>
      </c>
      <c r="D14" s="3276" t="s">
        <v>709</v>
      </c>
      <c r="E14" s="3634" t="s">
        <v>710</v>
      </c>
      <c r="F14" s="3726" t="s">
        <v>701</v>
      </c>
      <c r="G14" s="1933" t="s">
        <v>36</v>
      </c>
      <c r="H14" s="1117">
        <v>417.7</v>
      </c>
      <c r="I14" s="1065">
        <v>417.7</v>
      </c>
      <c r="J14" s="1935">
        <v>367.9</v>
      </c>
      <c r="K14" s="1118"/>
      <c r="L14" s="1119">
        <v>420</v>
      </c>
      <c r="M14" s="1120">
        <v>441</v>
      </c>
      <c r="N14" s="1145" t="s">
        <v>702</v>
      </c>
      <c r="O14" s="1146">
        <v>72</v>
      </c>
      <c r="P14" s="1146">
        <v>148</v>
      </c>
      <c r="Q14" s="1147">
        <v>148</v>
      </c>
    </row>
    <row r="15" spans="1:17">
      <c r="A15" s="3705"/>
      <c r="B15" s="3084"/>
      <c r="C15" s="3244"/>
      <c r="D15" s="3277"/>
      <c r="E15" s="3635"/>
      <c r="F15" s="3088"/>
      <c r="G15" s="1124" t="s">
        <v>52</v>
      </c>
      <c r="H15" s="1125">
        <v>6.6</v>
      </c>
      <c r="I15" s="1072">
        <v>6.6</v>
      </c>
      <c r="J15" s="1072">
        <v>6.5</v>
      </c>
      <c r="K15" s="1076"/>
      <c r="L15" s="1126">
        <v>7</v>
      </c>
      <c r="M15" s="1074">
        <v>8</v>
      </c>
      <c r="N15" s="1127" t="s">
        <v>705</v>
      </c>
      <c r="O15" s="1148">
        <v>3</v>
      </c>
      <c r="P15" s="1148">
        <v>4</v>
      </c>
      <c r="Q15" s="1129">
        <v>4</v>
      </c>
    </row>
    <row r="16" spans="1:17" ht="25.5">
      <c r="A16" s="3705"/>
      <c r="B16" s="3084"/>
      <c r="C16" s="3244"/>
      <c r="D16" s="3277"/>
      <c r="E16" s="3635"/>
      <c r="F16" s="3088"/>
      <c r="G16" s="1124" t="s">
        <v>152</v>
      </c>
      <c r="H16" s="1125">
        <v>40</v>
      </c>
      <c r="I16" s="1072">
        <v>40</v>
      </c>
      <c r="J16" s="1072"/>
      <c r="K16" s="1076"/>
      <c r="L16" s="1126">
        <v>42</v>
      </c>
      <c r="M16" s="1074">
        <v>44</v>
      </c>
      <c r="N16" s="1130" t="s">
        <v>711</v>
      </c>
      <c r="O16" s="1128" t="s">
        <v>712</v>
      </c>
      <c r="P16" s="1128" t="s">
        <v>713</v>
      </c>
      <c r="Q16" s="1129">
        <v>11000</v>
      </c>
    </row>
    <row r="17" spans="1:17">
      <c r="A17" s="3705"/>
      <c r="B17" s="3084"/>
      <c r="C17" s="3244"/>
      <c r="D17" s="3277"/>
      <c r="E17" s="3635"/>
      <c r="F17" s="3088"/>
      <c r="G17" s="1124" t="s">
        <v>63</v>
      </c>
      <c r="H17" s="1125"/>
      <c r="I17" s="1125"/>
      <c r="J17" s="1125"/>
      <c r="K17" s="1077"/>
      <c r="L17" s="1126"/>
      <c r="M17" s="1074"/>
      <c r="N17" s="1149"/>
      <c r="O17" s="1150"/>
      <c r="P17" s="1150"/>
      <c r="Q17" s="1151"/>
    </row>
    <row r="18" spans="1:17" ht="13.5" thickBot="1">
      <c r="A18" s="3706"/>
      <c r="B18" s="3708"/>
      <c r="C18" s="3275"/>
      <c r="D18" s="3278"/>
      <c r="E18" s="3636"/>
      <c r="F18" s="3727"/>
      <c r="G18" s="924" t="s">
        <v>12</v>
      </c>
      <c r="H18" s="1138">
        <f t="shared" ref="H18:M18" si="1">H14+H15+H16</f>
        <v>464.3</v>
      </c>
      <c r="I18" s="1138">
        <f t="shared" si="1"/>
        <v>464.3</v>
      </c>
      <c r="J18" s="1138">
        <f t="shared" si="1"/>
        <v>374.4</v>
      </c>
      <c r="K18" s="1139">
        <f t="shared" si="1"/>
        <v>0</v>
      </c>
      <c r="L18" s="1140">
        <f t="shared" si="1"/>
        <v>469</v>
      </c>
      <c r="M18" s="1141">
        <f t="shared" si="1"/>
        <v>493</v>
      </c>
      <c r="N18" s="1142"/>
      <c r="O18" s="1143"/>
      <c r="P18" s="1143"/>
      <c r="Q18" s="1144"/>
    </row>
    <row r="19" spans="1:17">
      <c r="A19" s="3704" t="s">
        <v>11</v>
      </c>
      <c r="B19" s="3707" t="s">
        <v>11</v>
      </c>
      <c r="C19" s="3274" t="s">
        <v>34</v>
      </c>
      <c r="D19" s="3276" t="s">
        <v>714</v>
      </c>
      <c r="E19" s="3634" t="s">
        <v>715</v>
      </c>
      <c r="F19" s="3726" t="s">
        <v>701</v>
      </c>
      <c r="G19" s="1933" t="s">
        <v>36</v>
      </c>
      <c r="H19" s="1117">
        <v>1242.3</v>
      </c>
      <c r="I19" s="1065">
        <v>1242.3</v>
      </c>
      <c r="J19" s="1935">
        <v>1161.9000000000001</v>
      </c>
      <c r="K19" s="1118"/>
      <c r="L19" s="1119">
        <v>1300</v>
      </c>
      <c r="M19" s="1152">
        <v>1370</v>
      </c>
      <c r="N19" s="1121" t="s">
        <v>702</v>
      </c>
      <c r="O19" s="1122" t="s">
        <v>151</v>
      </c>
      <c r="P19" s="1122" t="s">
        <v>39</v>
      </c>
      <c r="Q19" s="1123">
        <v>14</v>
      </c>
    </row>
    <row r="20" spans="1:17">
      <c r="A20" s="3705"/>
      <c r="B20" s="3084"/>
      <c r="C20" s="3244"/>
      <c r="D20" s="3277"/>
      <c r="E20" s="3635"/>
      <c r="F20" s="3088"/>
      <c r="G20" s="1124" t="s">
        <v>52</v>
      </c>
      <c r="H20" s="1125">
        <v>23.3</v>
      </c>
      <c r="I20" s="1072">
        <v>23.3</v>
      </c>
      <c r="J20" s="1072">
        <v>23</v>
      </c>
      <c r="K20" s="1076"/>
      <c r="L20" s="1126">
        <v>24</v>
      </c>
      <c r="M20" s="1077">
        <v>25</v>
      </c>
      <c r="N20" s="1127" t="s">
        <v>705</v>
      </c>
      <c r="O20" s="1128" t="s">
        <v>550</v>
      </c>
      <c r="P20" s="1128" t="s">
        <v>550</v>
      </c>
      <c r="Q20" s="1129">
        <v>1</v>
      </c>
    </row>
    <row r="21" spans="1:17">
      <c r="A21" s="3705"/>
      <c r="B21" s="3084"/>
      <c r="C21" s="3244"/>
      <c r="D21" s="3277"/>
      <c r="E21" s="3635"/>
      <c r="F21" s="3088"/>
      <c r="G21" s="2385" t="s">
        <v>152</v>
      </c>
      <c r="H21" s="2386">
        <v>72.7</v>
      </c>
      <c r="I21" s="2387">
        <v>72.7</v>
      </c>
      <c r="J21" s="1072"/>
      <c r="K21" s="1076"/>
      <c r="L21" s="1126">
        <v>78</v>
      </c>
      <c r="M21" s="1077">
        <v>83</v>
      </c>
      <c r="N21" s="1153" t="s">
        <v>716</v>
      </c>
      <c r="O21" s="1128" t="s">
        <v>717</v>
      </c>
      <c r="P21" s="1128" t="s">
        <v>718</v>
      </c>
      <c r="Q21" s="1129">
        <v>54</v>
      </c>
    </row>
    <row r="22" spans="1:17" ht="25.5">
      <c r="A22" s="3705"/>
      <c r="B22" s="3084"/>
      <c r="C22" s="3244"/>
      <c r="D22" s="3277"/>
      <c r="E22" s="3635"/>
      <c r="F22" s="3088"/>
      <c r="G22" s="1124" t="s">
        <v>63</v>
      </c>
      <c r="H22" s="1125"/>
      <c r="I22" s="1072"/>
      <c r="J22" s="1072"/>
      <c r="K22" s="1076"/>
      <c r="L22" s="1126"/>
      <c r="M22" s="1077"/>
      <c r="N22" s="1130" t="s">
        <v>719</v>
      </c>
      <c r="O22" s="1128" t="s">
        <v>720</v>
      </c>
      <c r="P22" s="1128" t="s">
        <v>721</v>
      </c>
      <c r="Q22" s="1129">
        <v>6</v>
      </c>
    </row>
    <row r="23" spans="1:17" ht="26.25" thickBot="1">
      <c r="A23" s="3706"/>
      <c r="B23" s="3708"/>
      <c r="C23" s="3275"/>
      <c r="D23" s="3278"/>
      <c r="E23" s="3636"/>
      <c r="F23" s="3727"/>
      <c r="G23" s="924" t="s">
        <v>12</v>
      </c>
      <c r="H23" s="1138">
        <f t="shared" ref="H23:M23" si="2">H19+H20+H21</f>
        <v>1338.3</v>
      </c>
      <c r="I23" s="1138">
        <f t="shared" si="2"/>
        <v>1338.3</v>
      </c>
      <c r="J23" s="1138">
        <f t="shared" si="2"/>
        <v>1184.9000000000001</v>
      </c>
      <c r="K23" s="1139">
        <f t="shared" si="2"/>
        <v>0</v>
      </c>
      <c r="L23" s="1140">
        <f t="shared" si="2"/>
        <v>1402</v>
      </c>
      <c r="M23" s="1139">
        <f t="shared" si="2"/>
        <v>1478</v>
      </c>
      <c r="N23" s="1154" t="s">
        <v>706</v>
      </c>
      <c r="O23" s="1155" t="s">
        <v>722</v>
      </c>
      <c r="P23" s="1155" t="s">
        <v>723</v>
      </c>
      <c r="Q23" s="1156">
        <v>13500</v>
      </c>
    </row>
    <row r="24" spans="1:17">
      <c r="A24" s="3704" t="s">
        <v>11</v>
      </c>
      <c r="B24" s="3707" t="s">
        <v>11</v>
      </c>
      <c r="C24" s="3274" t="s">
        <v>53</v>
      </c>
      <c r="D24" s="3276" t="s">
        <v>724</v>
      </c>
      <c r="E24" s="3634" t="s">
        <v>725</v>
      </c>
      <c r="F24" s="3726" t="s">
        <v>701</v>
      </c>
      <c r="G24" s="34" t="s">
        <v>36</v>
      </c>
      <c r="H24" s="1117">
        <v>240.2</v>
      </c>
      <c r="I24" s="1065">
        <v>240.2</v>
      </c>
      <c r="J24" s="1065">
        <v>181.2</v>
      </c>
      <c r="K24" s="1118"/>
      <c r="L24" s="1119">
        <v>250</v>
      </c>
      <c r="M24" s="1120">
        <v>260</v>
      </c>
      <c r="N24" s="1157" t="s">
        <v>726</v>
      </c>
      <c r="O24" s="1122" t="s">
        <v>727</v>
      </c>
      <c r="P24" s="1122" t="s">
        <v>728</v>
      </c>
      <c r="Q24" s="1123">
        <v>20</v>
      </c>
    </row>
    <row r="25" spans="1:17">
      <c r="A25" s="3705"/>
      <c r="B25" s="3084"/>
      <c r="C25" s="3244"/>
      <c r="D25" s="3277"/>
      <c r="E25" s="3635"/>
      <c r="F25" s="3088"/>
      <c r="G25" s="1124" t="s">
        <v>52</v>
      </c>
      <c r="H25" s="1125">
        <v>2</v>
      </c>
      <c r="I25" s="1072">
        <v>2</v>
      </c>
      <c r="J25" s="1072">
        <v>2</v>
      </c>
      <c r="K25" s="1076"/>
      <c r="L25" s="1126">
        <v>3</v>
      </c>
      <c r="M25" s="1074">
        <v>4</v>
      </c>
      <c r="N25" s="1130" t="s">
        <v>729</v>
      </c>
      <c r="O25" s="1128" t="s">
        <v>730</v>
      </c>
      <c r="P25" s="1128" t="s">
        <v>730</v>
      </c>
      <c r="Q25" s="1129">
        <v>6000</v>
      </c>
    </row>
    <row r="26" spans="1:17" ht="25.5">
      <c r="A26" s="3705"/>
      <c r="B26" s="3084"/>
      <c r="C26" s="3244"/>
      <c r="D26" s="3277"/>
      <c r="E26" s="3635"/>
      <c r="F26" s="3088"/>
      <c r="G26" s="2385" t="s">
        <v>152</v>
      </c>
      <c r="H26" s="2386">
        <v>7.1</v>
      </c>
      <c r="I26" s="2387">
        <v>7.1</v>
      </c>
      <c r="J26" s="1072"/>
      <c r="K26" s="1076"/>
      <c r="L26" s="1126">
        <v>5</v>
      </c>
      <c r="M26" s="1074">
        <v>6</v>
      </c>
      <c r="N26" s="1130" t="s">
        <v>731</v>
      </c>
      <c r="O26" s="1128" t="s">
        <v>494</v>
      </c>
      <c r="P26" s="1128" t="s">
        <v>498</v>
      </c>
      <c r="Q26" s="1129">
        <v>11</v>
      </c>
    </row>
    <row r="27" spans="1:17">
      <c r="A27" s="3705"/>
      <c r="B27" s="3084"/>
      <c r="C27" s="3244"/>
      <c r="D27" s="3277"/>
      <c r="E27" s="3635"/>
      <c r="F27" s="3088"/>
      <c r="G27" s="1124" t="s">
        <v>63</v>
      </c>
      <c r="H27" s="1125"/>
      <c r="I27" s="1125"/>
      <c r="J27" s="1125"/>
      <c r="K27" s="1077"/>
      <c r="L27" s="1126"/>
      <c r="M27" s="1074"/>
      <c r="N27" s="1149" t="s">
        <v>732</v>
      </c>
      <c r="O27" s="1150" t="s">
        <v>733</v>
      </c>
      <c r="P27" s="1150" t="s">
        <v>734</v>
      </c>
      <c r="Q27" s="1151">
        <v>3500</v>
      </c>
    </row>
    <row r="28" spans="1:17" ht="13.5" thickBot="1">
      <c r="A28" s="3706"/>
      <c r="B28" s="3708"/>
      <c r="C28" s="3275"/>
      <c r="D28" s="3278"/>
      <c r="E28" s="3636"/>
      <c r="F28" s="3727"/>
      <c r="G28" s="924" t="s">
        <v>12</v>
      </c>
      <c r="H28" s="1138">
        <f t="shared" ref="H28:M28" si="3">H24+H25+H26</f>
        <v>249.29999999999998</v>
      </c>
      <c r="I28" s="1138">
        <f t="shared" si="3"/>
        <v>249.29999999999998</v>
      </c>
      <c r="J28" s="1138">
        <f t="shared" si="3"/>
        <v>183.2</v>
      </c>
      <c r="K28" s="1138">
        <f t="shared" si="3"/>
        <v>0</v>
      </c>
      <c r="L28" s="1140">
        <f t="shared" si="3"/>
        <v>258</v>
      </c>
      <c r="M28" s="1141">
        <f t="shared" si="3"/>
        <v>270</v>
      </c>
      <c r="N28" s="1154"/>
      <c r="O28" s="1143"/>
      <c r="P28" s="1143"/>
      <c r="Q28" s="1158"/>
    </row>
    <row r="29" spans="1:17">
      <c r="A29" s="3704" t="s">
        <v>11</v>
      </c>
      <c r="B29" s="3707" t="s">
        <v>11</v>
      </c>
      <c r="C29" s="3274" t="s">
        <v>37</v>
      </c>
      <c r="D29" s="3276" t="s">
        <v>735</v>
      </c>
      <c r="E29" s="3634" t="s">
        <v>736</v>
      </c>
      <c r="F29" s="3726" t="s">
        <v>701</v>
      </c>
      <c r="G29" s="34" t="s">
        <v>36</v>
      </c>
      <c r="H29" s="1117">
        <v>279.10000000000002</v>
      </c>
      <c r="I29" s="1065">
        <v>279.10000000000002</v>
      </c>
      <c r="J29" s="1065">
        <v>191.7</v>
      </c>
      <c r="K29" s="1118">
        <v>0</v>
      </c>
      <c r="L29" s="1119">
        <v>290</v>
      </c>
      <c r="M29" s="1120">
        <v>307</v>
      </c>
      <c r="N29" s="1157" t="s">
        <v>737</v>
      </c>
      <c r="O29" s="1159" t="s">
        <v>738</v>
      </c>
      <c r="P29" s="1159" t="s">
        <v>738</v>
      </c>
      <c r="Q29" s="1123">
        <v>72</v>
      </c>
    </row>
    <row r="30" spans="1:17">
      <c r="A30" s="3705"/>
      <c r="B30" s="3084"/>
      <c r="C30" s="3244"/>
      <c r="D30" s="3277"/>
      <c r="E30" s="3635"/>
      <c r="F30" s="3088"/>
      <c r="G30" s="242" t="s">
        <v>52</v>
      </c>
      <c r="H30" s="1160">
        <v>2.7</v>
      </c>
      <c r="I30" s="1161">
        <v>2.7</v>
      </c>
      <c r="J30" s="1161">
        <v>2.7</v>
      </c>
      <c r="K30" s="1162">
        <v>0</v>
      </c>
      <c r="L30" s="1163">
        <v>3</v>
      </c>
      <c r="M30" s="1164">
        <v>4</v>
      </c>
      <c r="N30" s="1130" t="s">
        <v>739</v>
      </c>
      <c r="O30" s="1165" t="s">
        <v>656</v>
      </c>
      <c r="P30" s="1165" t="s">
        <v>343</v>
      </c>
      <c r="Q30" s="1129">
        <v>30</v>
      </c>
    </row>
    <row r="31" spans="1:17" ht="25.5">
      <c r="A31" s="3705"/>
      <c r="B31" s="3084"/>
      <c r="C31" s="3244"/>
      <c r="D31" s="3277"/>
      <c r="E31" s="3635"/>
      <c r="F31" s="3088"/>
      <c r="G31" s="1124" t="s">
        <v>152</v>
      </c>
      <c r="H31" s="1125">
        <v>35</v>
      </c>
      <c r="I31" s="1072">
        <v>35</v>
      </c>
      <c r="J31" s="1072"/>
      <c r="K31" s="1076"/>
      <c r="L31" s="1166">
        <v>36</v>
      </c>
      <c r="M31" s="1167">
        <v>38</v>
      </c>
      <c r="N31" s="1130" t="s">
        <v>711</v>
      </c>
      <c r="O31" s="1165" t="s">
        <v>740</v>
      </c>
      <c r="P31" s="1165" t="s">
        <v>741</v>
      </c>
      <c r="Q31" s="1129">
        <v>25000</v>
      </c>
    </row>
    <row r="32" spans="1:17">
      <c r="A32" s="3705"/>
      <c r="B32" s="3084"/>
      <c r="C32" s="3244"/>
      <c r="D32" s="3277"/>
      <c r="E32" s="3635"/>
      <c r="F32" s="3088"/>
      <c r="G32" s="1124" t="s">
        <v>63</v>
      </c>
      <c r="H32" s="1131"/>
      <c r="I32" s="1131"/>
      <c r="J32" s="1131"/>
      <c r="K32" s="1132"/>
      <c r="L32" s="1133"/>
      <c r="M32" s="1134"/>
      <c r="N32" s="1135"/>
      <c r="O32" s="1168"/>
      <c r="P32" s="1168"/>
      <c r="Q32" s="1137"/>
    </row>
    <row r="33" spans="1:17" ht="13.5" thickBot="1">
      <c r="A33" s="3706"/>
      <c r="B33" s="3708"/>
      <c r="C33" s="3275"/>
      <c r="D33" s="3278"/>
      <c r="E33" s="3636"/>
      <c r="F33" s="3727"/>
      <c r="G33" s="924" t="s">
        <v>12</v>
      </c>
      <c r="H33" s="1138">
        <f t="shared" ref="H33:M33" si="4">H29+H31+H30</f>
        <v>316.8</v>
      </c>
      <c r="I33" s="1138">
        <f t="shared" si="4"/>
        <v>316.8</v>
      </c>
      <c r="J33" s="1138">
        <f t="shared" si="4"/>
        <v>194.39999999999998</v>
      </c>
      <c r="K33" s="1139">
        <f t="shared" si="4"/>
        <v>0</v>
      </c>
      <c r="L33" s="1140">
        <f t="shared" si="4"/>
        <v>329</v>
      </c>
      <c r="M33" s="1141">
        <f t="shared" si="4"/>
        <v>349</v>
      </c>
      <c r="N33" s="1142"/>
      <c r="O33" s="1169"/>
      <c r="P33" s="1169"/>
      <c r="Q33" s="1158"/>
    </row>
    <row r="34" spans="1:17" ht="25.5">
      <c r="A34" s="3704" t="s">
        <v>11</v>
      </c>
      <c r="B34" s="3707" t="s">
        <v>11</v>
      </c>
      <c r="C34" s="3274" t="s">
        <v>54</v>
      </c>
      <c r="D34" s="3276" t="s">
        <v>742</v>
      </c>
      <c r="E34" s="3634" t="s">
        <v>40</v>
      </c>
      <c r="F34" s="3726" t="s">
        <v>701</v>
      </c>
      <c r="G34" s="34" t="s">
        <v>36</v>
      </c>
      <c r="H34" s="1117">
        <v>15</v>
      </c>
      <c r="I34" s="1065">
        <v>15</v>
      </c>
      <c r="J34" s="1065">
        <v>0</v>
      </c>
      <c r="K34" s="1118">
        <v>0</v>
      </c>
      <c r="L34" s="1119">
        <v>16</v>
      </c>
      <c r="M34" s="1152">
        <v>17</v>
      </c>
      <c r="N34" s="1170" t="s">
        <v>743</v>
      </c>
      <c r="O34" s="1171">
        <v>10</v>
      </c>
      <c r="P34" s="1171">
        <v>11</v>
      </c>
      <c r="Q34" s="1123">
        <v>12</v>
      </c>
    </row>
    <row r="35" spans="1:17" ht="13.5" thickBot="1">
      <c r="A35" s="3706"/>
      <c r="B35" s="3708"/>
      <c r="C35" s="3275"/>
      <c r="D35" s="3278"/>
      <c r="E35" s="3636"/>
      <c r="F35" s="3727"/>
      <c r="G35" s="924" t="s">
        <v>12</v>
      </c>
      <c r="H35" s="1172">
        <f t="shared" ref="H35:M35" si="5">H34*1</f>
        <v>15</v>
      </c>
      <c r="I35" s="1172">
        <f t="shared" si="5"/>
        <v>15</v>
      </c>
      <c r="J35" s="1172">
        <f t="shared" si="5"/>
        <v>0</v>
      </c>
      <c r="K35" s="1173">
        <f t="shared" si="5"/>
        <v>0</v>
      </c>
      <c r="L35" s="1174">
        <f t="shared" si="5"/>
        <v>16</v>
      </c>
      <c r="M35" s="1173">
        <f t="shared" si="5"/>
        <v>17</v>
      </c>
      <c r="N35" s="1175"/>
      <c r="O35" s="1155"/>
      <c r="P35" s="1155"/>
      <c r="Q35" s="1176"/>
    </row>
    <row r="36" spans="1:17">
      <c r="A36" s="3705" t="s">
        <v>11</v>
      </c>
      <c r="B36" s="3084" t="s">
        <v>11</v>
      </c>
      <c r="C36" s="3244" t="s">
        <v>38</v>
      </c>
      <c r="D36" s="3277" t="s">
        <v>744</v>
      </c>
      <c r="E36" s="3635" t="s">
        <v>40</v>
      </c>
      <c r="F36" s="3088" t="s">
        <v>701</v>
      </c>
      <c r="G36" s="339" t="s">
        <v>36</v>
      </c>
      <c r="H36" s="1177"/>
      <c r="I36" s="1178"/>
      <c r="J36" s="1178"/>
      <c r="K36" s="1179"/>
      <c r="L36" s="1180"/>
      <c r="M36" s="1181"/>
      <c r="N36" s="1182" t="s">
        <v>745</v>
      </c>
      <c r="O36" s="1183"/>
      <c r="P36" s="1184"/>
      <c r="Q36" s="1185"/>
    </row>
    <row r="37" spans="1:17">
      <c r="A37" s="3705"/>
      <c r="B37" s="3084"/>
      <c r="C37" s="3244"/>
      <c r="D37" s="3277"/>
      <c r="E37" s="3635"/>
      <c r="F37" s="3088"/>
      <c r="G37" s="1124"/>
      <c r="H37" s="1131"/>
      <c r="I37" s="1186"/>
      <c r="J37" s="1186"/>
      <c r="K37" s="1187"/>
      <c r="L37" s="1133"/>
      <c r="M37" s="1132"/>
      <c r="N37" s="1188"/>
      <c r="O37" s="1189"/>
      <c r="P37" s="1189"/>
      <c r="Q37" s="1190"/>
    </row>
    <row r="38" spans="1:17">
      <c r="A38" s="3705"/>
      <c r="B38" s="3084"/>
      <c r="C38" s="3244"/>
      <c r="D38" s="3277"/>
      <c r="E38" s="3635"/>
      <c r="F38" s="3088"/>
      <c r="G38" s="1124"/>
      <c r="H38" s="1131"/>
      <c r="I38" s="1186"/>
      <c r="J38" s="1186"/>
      <c r="K38" s="1187"/>
      <c r="L38" s="1133"/>
      <c r="M38" s="1132"/>
      <c r="N38" s="1191"/>
      <c r="O38" s="1189"/>
      <c r="P38" s="1189"/>
      <c r="Q38" s="1190"/>
    </row>
    <row r="39" spans="1:17" ht="13.5" thickBot="1">
      <c r="A39" s="3706"/>
      <c r="B39" s="3708"/>
      <c r="C39" s="3275"/>
      <c r="D39" s="3278"/>
      <c r="E39" s="3636"/>
      <c r="F39" s="3727"/>
      <c r="G39" s="924" t="s">
        <v>12</v>
      </c>
      <c r="H39" s="1192">
        <f t="shared" ref="H39:M39" si="6">H36*1</f>
        <v>0</v>
      </c>
      <c r="I39" s="1138">
        <f t="shared" si="6"/>
        <v>0</v>
      </c>
      <c r="J39" s="1138">
        <f t="shared" si="6"/>
        <v>0</v>
      </c>
      <c r="K39" s="1139">
        <f t="shared" si="6"/>
        <v>0</v>
      </c>
      <c r="L39" s="1140">
        <f t="shared" si="6"/>
        <v>0</v>
      </c>
      <c r="M39" s="1139">
        <f t="shared" si="6"/>
        <v>0</v>
      </c>
      <c r="N39" s="1142"/>
      <c r="O39" s="1143"/>
      <c r="P39" s="1143"/>
      <c r="Q39" s="1144"/>
    </row>
    <row r="40" spans="1:17">
      <c r="A40" s="3704" t="s">
        <v>11</v>
      </c>
      <c r="B40" s="3707" t="s">
        <v>11</v>
      </c>
      <c r="C40" s="4268" t="s">
        <v>55</v>
      </c>
      <c r="D40" s="4251" t="s">
        <v>746</v>
      </c>
      <c r="E40" s="4271" t="s">
        <v>40</v>
      </c>
      <c r="F40" s="4274" t="s">
        <v>701</v>
      </c>
      <c r="G40" s="1063" t="s">
        <v>36</v>
      </c>
      <c r="H40" s="1117"/>
      <c r="I40" s="1065"/>
      <c r="J40" s="1065"/>
      <c r="K40" s="1118"/>
      <c r="L40" s="1193"/>
      <c r="M40" s="1193"/>
      <c r="N40" s="1194" t="s">
        <v>747</v>
      </c>
      <c r="O40" s="1184"/>
      <c r="P40" s="1195"/>
      <c r="Q40" s="1196"/>
    </row>
    <row r="41" spans="1:17">
      <c r="A41" s="3705"/>
      <c r="B41" s="3084"/>
      <c r="C41" s="4269"/>
      <c r="D41" s="4256"/>
      <c r="E41" s="4272"/>
      <c r="F41" s="4275"/>
      <c r="G41" s="1197" t="s">
        <v>12</v>
      </c>
      <c r="H41" s="1198">
        <f t="shared" ref="H41:M41" si="7">H40*1</f>
        <v>0</v>
      </c>
      <c r="I41" s="1198">
        <f t="shared" si="7"/>
        <v>0</v>
      </c>
      <c r="J41" s="1198">
        <f t="shared" si="7"/>
        <v>0</v>
      </c>
      <c r="K41" s="1198">
        <f t="shared" si="7"/>
        <v>0</v>
      </c>
      <c r="L41" s="1198">
        <f t="shared" si="7"/>
        <v>0</v>
      </c>
      <c r="M41" s="1199">
        <f t="shared" si="7"/>
        <v>0</v>
      </c>
      <c r="N41" s="1130" t="s">
        <v>748</v>
      </c>
      <c r="O41" s="1189"/>
      <c r="P41" s="1189"/>
      <c r="Q41" s="1190"/>
    </row>
    <row r="42" spans="1:17" ht="13.5" thickBot="1">
      <c r="A42" s="3706"/>
      <c r="B42" s="3708"/>
      <c r="C42" s="4270"/>
      <c r="D42" s="4252"/>
      <c r="E42" s="4273"/>
      <c r="F42" s="4276"/>
      <c r="G42" s="1200"/>
      <c r="H42" s="1201"/>
      <c r="I42" s="1201"/>
      <c r="J42" s="1201"/>
      <c r="K42" s="1202"/>
      <c r="L42" s="1202"/>
      <c r="M42" s="1203"/>
      <c r="N42" s="1149" t="s">
        <v>749</v>
      </c>
      <c r="O42" s="1136"/>
      <c r="P42" s="1136"/>
      <c r="Q42" s="1204"/>
    </row>
    <row r="43" spans="1:17" ht="25.5">
      <c r="A43" s="3704" t="s">
        <v>11</v>
      </c>
      <c r="B43" s="3707" t="s">
        <v>11</v>
      </c>
      <c r="C43" s="4268" t="s">
        <v>494</v>
      </c>
      <c r="D43" s="4251" t="s">
        <v>750</v>
      </c>
      <c r="E43" s="4271" t="s">
        <v>40</v>
      </c>
      <c r="F43" s="4274" t="s">
        <v>701</v>
      </c>
      <c r="G43" s="1063" t="s">
        <v>36</v>
      </c>
      <c r="H43" s="1117"/>
      <c r="I43" s="1065"/>
      <c r="J43" s="1065"/>
      <c r="K43" s="1205"/>
      <c r="L43" s="1206"/>
      <c r="M43" s="1152"/>
      <c r="N43" s="1157" t="s">
        <v>751</v>
      </c>
      <c r="O43" s="1122" t="s">
        <v>552</v>
      </c>
      <c r="P43" s="1122" t="s">
        <v>720</v>
      </c>
      <c r="Q43" s="1123">
        <v>5</v>
      </c>
    </row>
    <row r="44" spans="1:17" ht="13.5" thickBot="1">
      <c r="A44" s="3706"/>
      <c r="B44" s="3708"/>
      <c r="C44" s="4270"/>
      <c r="D44" s="4252"/>
      <c r="E44" s="4273"/>
      <c r="F44" s="4276"/>
      <c r="G44" s="1207" t="s">
        <v>12</v>
      </c>
      <c r="H44" s="1192">
        <f t="shared" ref="H44:M44" si="8">H43*1</f>
        <v>0</v>
      </c>
      <c r="I44" s="1192">
        <f t="shared" si="8"/>
        <v>0</v>
      </c>
      <c r="J44" s="1192">
        <f t="shared" si="8"/>
        <v>0</v>
      </c>
      <c r="K44" s="1192">
        <f t="shared" si="8"/>
        <v>0</v>
      </c>
      <c r="L44" s="1192">
        <f t="shared" si="8"/>
        <v>0</v>
      </c>
      <c r="M44" s="1208">
        <f t="shared" si="8"/>
        <v>0</v>
      </c>
      <c r="N44" s="1175"/>
      <c r="O44" s="1155"/>
      <c r="P44" s="1155"/>
      <c r="Q44" s="1176"/>
    </row>
    <row r="45" spans="1:17" ht="38.25">
      <c r="A45" s="3704" t="s">
        <v>11</v>
      </c>
      <c r="B45" s="3707" t="s">
        <v>11</v>
      </c>
      <c r="C45" s="4268" t="s">
        <v>498</v>
      </c>
      <c r="D45" s="4251" t="s">
        <v>752</v>
      </c>
      <c r="E45" s="4271" t="s">
        <v>40</v>
      </c>
      <c r="F45" s="4274" t="s">
        <v>701</v>
      </c>
      <c r="G45" s="34" t="s">
        <v>36</v>
      </c>
      <c r="H45" s="1117">
        <v>97.2</v>
      </c>
      <c r="I45" s="1117">
        <v>97.2</v>
      </c>
      <c r="J45" s="1117">
        <v>63.1</v>
      </c>
      <c r="K45" s="1117"/>
      <c r="L45" s="1117">
        <v>101</v>
      </c>
      <c r="M45" s="1209">
        <v>105</v>
      </c>
      <c r="N45" s="1210" t="s">
        <v>753</v>
      </c>
      <c r="O45" s="1211" t="s">
        <v>550</v>
      </c>
      <c r="P45" s="1211"/>
      <c r="Q45" s="1212"/>
    </row>
    <row r="46" spans="1:17" ht="25.5">
      <c r="A46" s="3705"/>
      <c r="B46" s="3084"/>
      <c r="C46" s="4269"/>
      <c r="D46" s="4256"/>
      <c r="E46" s="4272"/>
      <c r="F46" s="4277"/>
      <c r="G46" s="242" t="s">
        <v>52</v>
      </c>
      <c r="H46" s="1213">
        <v>0.5</v>
      </c>
      <c r="I46" s="1213">
        <v>0.5</v>
      </c>
      <c r="J46" s="1213">
        <v>0.5</v>
      </c>
      <c r="K46" s="1214"/>
      <c r="L46" s="1214"/>
      <c r="M46" s="1215"/>
      <c r="N46" s="1216" t="s">
        <v>754</v>
      </c>
      <c r="O46" s="1217" t="s">
        <v>552</v>
      </c>
      <c r="P46" s="1217" t="s">
        <v>364</v>
      </c>
      <c r="Q46" s="1218" t="s">
        <v>721</v>
      </c>
    </row>
    <row r="47" spans="1:17" ht="25.5">
      <c r="A47" s="3705"/>
      <c r="B47" s="3084"/>
      <c r="C47" s="4269"/>
      <c r="D47" s="4256"/>
      <c r="E47" s="4272"/>
      <c r="F47" s="4277"/>
      <c r="G47" s="1124" t="s">
        <v>152</v>
      </c>
      <c r="H47" s="1214"/>
      <c r="I47" s="1214"/>
      <c r="J47" s="1214"/>
      <c r="K47" s="1214"/>
      <c r="L47" s="1214"/>
      <c r="M47" s="1215"/>
      <c r="N47" s="1219" t="s">
        <v>755</v>
      </c>
      <c r="O47" s="1220" t="s">
        <v>550</v>
      </c>
      <c r="P47" s="1220" t="s">
        <v>550</v>
      </c>
      <c r="Q47" s="1221"/>
    </row>
    <row r="48" spans="1:17" ht="38.25">
      <c r="A48" s="3705"/>
      <c r="B48" s="3084"/>
      <c r="C48" s="4269"/>
      <c r="D48" s="4256"/>
      <c r="E48" s="4272"/>
      <c r="F48" s="4277"/>
      <c r="G48" s="1124" t="s">
        <v>63</v>
      </c>
      <c r="H48" s="1222"/>
      <c r="I48" s="1222"/>
      <c r="J48" s="1222"/>
      <c r="K48" s="1222"/>
      <c r="L48" s="1222"/>
      <c r="M48" s="1223"/>
      <c r="N48" s="1219" t="s">
        <v>756</v>
      </c>
      <c r="O48" s="1224"/>
      <c r="P48" s="1224"/>
      <c r="Q48" s="1225"/>
    </row>
    <row r="49" spans="1:17" ht="13.5" thickBot="1">
      <c r="A49" s="3706"/>
      <c r="B49" s="3708"/>
      <c r="C49" s="4270"/>
      <c r="D49" s="4252"/>
      <c r="E49" s="4273"/>
      <c r="F49" s="4276"/>
      <c r="G49" s="1207" t="s">
        <v>12</v>
      </c>
      <c r="H49" s="1192">
        <f t="shared" ref="H49:M49" si="9">SUM(H45+H46+H47+H48)</f>
        <v>97.7</v>
      </c>
      <c r="I49" s="1192">
        <f t="shared" si="9"/>
        <v>97.7</v>
      </c>
      <c r="J49" s="1192">
        <f t="shared" si="9"/>
        <v>63.6</v>
      </c>
      <c r="K49" s="1192">
        <f t="shared" si="9"/>
        <v>0</v>
      </c>
      <c r="L49" s="1192">
        <f t="shared" si="9"/>
        <v>101</v>
      </c>
      <c r="M49" s="1192">
        <f t="shared" si="9"/>
        <v>105</v>
      </c>
      <c r="N49" s="1226"/>
      <c r="O49" s="1183"/>
      <c r="P49" s="1183"/>
      <c r="Q49" s="1185"/>
    </row>
    <row r="50" spans="1:17" ht="13.5" thickBot="1">
      <c r="A50" s="587" t="s">
        <v>11</v>
      </c>
      <c r="B50" s="35" t="s">
        <v>11</v>
      </c>
      <c r="C50" s="4264" t="s">
        <v>14</v>
      </c>
      <c r="D50" s="3429"/>
      <c r="E50" s="3429"/>
      <c r="F50" s="3429"/>
      <c r="G50" s="3430"/>
      <c r="H50" s="1227">
        <f t="shared" ref="H50:M50" si="10">H13+H18+H23+H28+H33+H35+H39+H41+H44+H49</f>
        <v>2856.6000000000004</v>
      </c>
      <c r="I50" s="1227">
        <f t="shared" si="10"/>
        <v>2856.6000000000004</v>
      </c>
      <c r="J50" s="1227">
        <f t="shared" si="10"/>
        <v>2334.4</v>
      </c>
      <c r="K50" s="1227">
        <f t="shared" si="10"/>
        <v>0</v>
      </c>
      <c r="L50" s="1227">
        <f t="shared" si="10"/>
        <v>2955</v>
      </c>
      <c r="M50" s="1228">
        <f t="shared" si="10"/>
        <v>3111</v>
      </c>
      <c r="N50" s="1229"/>
      <c r="O50" s="1230"/>
      <c r="P50" s="1230"/>
      <c r="Q50" s="1231"/>
    </row>
    <row r="51" spans="1:17" ht="13.5" thickBot="1">
      <c r="A51" s="587" t="s">
        <v>11</v>
      </c>
      <c r="B51" s="33" t="s">
        <v>13</v>
      </c>
      <c r="C51" s="4265" t="s">
        <v>757</v>
      </c>
      <c r="D51" s="4266"/>
      <c r="E51" s="4266"/>
      <c r="F51" s="4266"/>
      <c r="G51" s="4266"/>
      <c r="H51" s="4266"/>
      <c r="I51" s="4266"/>
      <c r="J51" s="4266"/>
      <c r="K51" s="4266"/>
      <c r="L51" s="4266"/>
      <c r="M51" s="4266"/>
      <c r="N51" s="4266"/>
      <c r="O51" s="4266"/>
      <c r="P51" s="4266"/>
      <c r="Q51" s="4267"/>
    </row>
    <row r="52" spans="1:17" ht="25.5">
      <c r="A52" s="3704" t="s">
        <v>11</v>
      </c>
      <c r="B52" s="3707" t="s">
        <v>13</v>
      </c>
      <c r="C52" s="4268" t="s">
        <v>11</v>
      </c>
      <c r="D52" s="4251" t="s">
        <v>758</v>
      </c>
      <c r="E52" s="4271" t="s">
        <v>759</v>
      </c>
      <c r="F52" s="4274" t="s">
        <v>701</v>
      </c>
      <c r="G52" s="2384" t="s">
        <v>36</v>
      </c>
      <c r="H52" s="1117">
        <v>794.2</v>
      </c>
      <c r="I52" s="1065">
        <v>794.2</v>
      </c>
      <c r="J52" s="1935">
        <v>690.6</v>
      </c>
      <c r="K52" s="1118"/>
      <c r="L52" s="1065">
        <v>833</v>
      </c>
      <c r="M52" s="1232">
        <v>870</v>
      </c>
      <c r="N52" s="1233" t="s">
        <v>760</v>
      </c>
      <c r="O52" s="1122" t="s">
        <v>761</v>
      </c>
      <c r="P52" s="1171">
        <v>10800</v>
      </c>
      <c r="Q52" s="1123">
        <v>11000</v>
      </c>
    </row>
    <row r="53" spans="1:17">
      <c r="A53" s="3705"/>
      <c r="B53" s="3084"/>
      <c r="C53" s="4269"/>
      <c r="D53" s="4256"/>
      <c r="E53" s="4272"/>
      <c r="F53" s="4275"/>
      <c r="G53" s="1070" t="s">
        <v>52</v>
      </c>
      <c r="H53" s="1125">
        <v>44</v>
      </c>
      <c r="I53" s="1072">
        <v>44</v>
      </c>
      <c r="J53" s="1072">
        <v>11.9</v>
      </c>
      <c r="K53" s="1076"/>
      <c r="L53" s="1072">
        <v>46</v>
      </c>
      <c r="M53" s="1234">
        <v>48</v>
      </c>
      <c r="N53" s="1235" t="s">
        <v>762</v>
      </c>
      <c r="O53" s="1128" t="s">
        <v>599</v>
      </c>
      <c r="P53" s="1128" t="s">
        <v>763</v>
      </c>
      <c r="Q53" s="1129">
        <v>4030</v>
      </c>
    </row>
    <row r="54" spans="1:17">
      <c r="A54" s="3705"/>
      <c r="B54" s="3084"/>
      <c r="C54" s="4269"/>
      <c r="D54" s="4256"/>
      <c r="E54" s="4272"/>
      <c r="F54" s="4275"/>
      <c r="G54" s="1070" t="s">
        <v>152</v>
      </c>
      <c r="H54" s="1125">
        <f>I54+K54</f>
        <v>3</v>
      </c>
      <c r="I54" s="1072">
        <v>3</v>
      </c>
      <c r="J54" s="1072"/>
      <c r="K54" s="1076"/>
      <c r="L54" s="1072">
        <v>4</v>
      </c>
      <c r="M54" s="1234">
        <v>4</v>
      </c>
      <c r="N54" s="1236" t="s">
        <v>764</v>
      </c>
      <c r="O54" s="1128" t="s">
        <v>765</v>
      </c>
      <c r="P54" s="1128" t="s">
        <v>765</v>
      </c>
      <c r="Q54" s="1129">
        <v>63</v>
      </c>
    </row>
    <row r="55" spans="1:17">
      <c r="A55" s="3705"/>
      <c r="B55" s="3084"/>
      <c r="C55" s="4269"/>
      <c r="D55" s="4256"/>
      <c r="E55" s="4272"/>
      <c r="F55" s="4275"/>
      <c r="G55" s="1070" t="s">
        <v>63</v>
      </c>
      <c r="H55" s="1125"/>
      <c r="I55" s="1125"/>
      <c r="J55" s="1125"/>
      <c r="K55" s="1077"/>
      <c r="L55" s="1075"/>
      <c r="M55" s="1077"/>
      <c r="N55" s="1237" t="s">
        <v>766</v>
      </c>
      <c r="O55" s="1150" t="s">
        <v>767</v>
      </c>
      <c r="P55" s="1150" t="s">
        <v>768</v>
      </c>
      <c r="Q55" s="1151">
        <v>25000</v>
      </c>
    </row>
    <row r="56" spans="1:17" ht="13.5" thickBot="1">
      <c r="A56" s="3706"/>
      <c r="B56" s="3708"/>
      <c r="C56" s="4270"/>
      <c r="D56" s="4252"/>
      <c r="E56" s="4273"/>
      <c r="F56" s="4276"/>
      <c r="G56" s="1207" t="s">
        <v>12</v>
      </c>
      <c r="H56" s="1192">
        <f t="shared" ref="H56:M56" si="11">H52+H53+H54</f>
        <v>841.2</v>
      </c>
      <c r="I56" s="1192">
        <f t="shared" si="11"/>
        <v>841.2</v>
      </c>
      <c r="J56" s="1192">
        <f t="shared" si="11"/>
        <v>702.5</v>
      </c>
      <c r="K56" s="1208">
        <f t="shared" si="11"/>
        <v>0</v>
      </c>
      <c r="L56" s="1238">
        <f t="shared" si="11"/>
        <v>883</v>
      </c>
      <c r="M56" s="1192">
        <f t="shared" si="11"/>
        <v>922</v>
      </c>
      <c r="N56" s="1239"/>
      <c r="O56" s="1240"/>
      <c r="P56" s="1240"/>
      <c r="Q56" s="1158"/>
    </row>
    <row r="57" spans="1:17">
      <c r="A57" s="3704" t="s">
        <v>11</v>
      </c>
      <c r="B57" s="3707" t="s">
        <v>13</v>
      </c>
      <c r="C57" s="3274" t="s">
        <v>13</v>
      </c>
      <c r="D57" s="3276" t="s">
        <v>769</v>
      </c>
      <c r="E57" s="3634" t="s">
        <v>759</v>
      </c>
      <c r="F57" s="3726" t="s">
        <v>701</v>
      </c>
      <c r="G57" s="34" t="s">
        <v>36</v>
      </c>
      <c r="H57" s="1241"/>
      <c r="I57" s="1242"/>
      <c r="J57" s="1242"/>
      <c r="K57" s="1243"/>
      <c r="L57" s="1244"/>
      <c r="M57" s="1245"/>
      <c r="N57" s="1246" t="s">
        <v>770</v>
      </c>
      <c r="O57" s="1159" t="s">
        <v>771</v>
      </c>
      <c r="P57" s="1159" t="s">
        <v>771</v>
      </c>
      <c r="Q57" s="1123">
        <v>2000</v>
      </c>
    </row>
    <row r="58" spans="1:17">
      <c r="A58" s="3705"/>
      <c r="B58" s="3084"/>
      <c r="C58" s="3244"/>
      <c r="D58" s="3277"/>
      <c r="E58" s="3635"/>
      <c r="F58" s="3088"/>
      <c r="G58" s="1124"/>
      <c r="H58" s="1131"/>
      <c r="I58" s="1186"/>
      <c r="J58" s="1186"/>
      <c r="K58" s="1187"/>
      <c r="L58" s="1133"/>
      <c r="M58" s="1247"/>
      <c r="N58" s="4258" t="s">
        <v>772</v>
      </c>
      <c r="O58" s="4260" t="s">
        <v>773</v>
      </c>
      <c r="P58" s="4260" t="s">
        <v>773</v>
      </c>
      <c r="Q58" s="4262">
        <v>600</v>
      </c>
    </row>
    <row r="59" spans="1:17" ht="13.5" thickBot="1">
      <c r="A59" s="3706"/>
      <c r="B59" s="3708"/>
      <c r="C59" s="3275"/>
      <c r="D59" s="3278"/>
      <c r="E59" s="3636"/>
      <c r="F59" s="3727"/>
      <c r="G59" s="924" t="s">
        <v>12</v>
      </c>
      <c r="H59" s="1138">
        <f t="shared" ref="H59:M59" si="12">H57*1</f>
        <v>0</v>
      </c>
      <c r="I59" s="1138">
        <f t="shared" si="12"/>
        <v>0</v>
      </c>
      <c r="J59" s="1138">
        <f t="shared" si="12"/>
        <v>0</v>
      </c>
      <c r="K59" s="1139">
        <f t="shared" si="12"/>
        <v>0</v>
      </c>
      <c r="L59" s="1140">
        <f t="shared" si="12"/>
        <v>0</v>
      </c>
      <c r="M59" s="1138">
        <f t="shared" si="12"/>
        <v>0</v>
      </c>
      <c r="N59" s="4259"/>
      <c r="O59" s="4261"/>
      <c r="P59" s="4261"/>
      <c r="Q59" s="4263"/>
    </row>
    <row r="60" spans="1:17" ht="25.5">
      <c r="A60" s="3704" t="s">
        <v>11</v>
      </c>
      <c r="B60" s="3707" t="s">
        <v>13</v>
      </c>
      <c r="C60" s="3274" t="s">
        <v>34</v>
      </c>
      <c r="D60" s="3276" t="s">
        <v>774</v>
      </c>
      <c r="E60" s="3634" t="s">
        <v>40</v>
      </c>
      <c r="F60" s="3726" t="s">
        <v>701</v>
      </c>
      <c r="G60" s="34" t="s">
        <v>36</v>
      </c>
      <c r="H60" s="1241"/>
      <c r="I60" s="1242"/>
      <c r="J60" s="1242"/>
      <c r="K60" s="1243"/>
      <c r="L60" s="1244"/>
      <c r="M60" s="1244"/>
      <c r="N60" s="1248" t="s">
        <v>775</v>
      </c>
      <c r="O60" s="1249"/>
      <c r="P60" s="1249"/>
      <c r="Q60" s="1250"/>
    </row>
    <row r="61" spans="1:17" ht="13.5" thickBot="1">
      <c r="A61" s="3706"/>
      <c r="B61" s="3708"/>
      <c r="C61" s="3275"/>
      <c r="D61" s="3278"/>
      <c r="E61" s="3636"/>
      <c r="F61" s="3727"/>
      <c r="G61" s="924" t="s">
        <v>12</v>
      </c>
      <c r="H61" s="1138">
        <f t="shared" ref="H61:M61" si="13">H60*1</f>
        <v>0</v>
      </c>
      <c r="I61" s="1138">
        <f t="shared" si="13"/>
        <v>0</v>
      </c>
      <c r="J61" s="1138">
        <f t="shared" si="13"/>
        <v>0</v>
      </c>
      <c r="K61" s="1139">
        <f t="shared" si="13"/>
        <v>0</v>
      </c>
      <c r="L61" s="1140">
        <f t="shared" si="13"/>
        <v>0</v>
      </c>
      <c r="M61" s="1140">
        <f t="shared" si="13"/>
        <v>0</v>
      </c>
      <c r="N61" s="1251" t="s">
        <v>776</v>
      </c>
      <c r="O61" s="1143"/>
      <c r="P61" s="1143"/>
      <c r="Q61" s="1158"/>
    </row>
    <row r="62" spans="1:17">
      <c r="A62" s="3704" t="s">
        <v>11</v>
      </c>
      <c r="B62" s="3707" t="s">
        <v>13</v>
      </c>
      <c r="C62" s="3274" t="s">
        <v>53</v>
      </c>
      <c r="D62" s="3276" t="s">
        <v>777</v>
      </c>
      <c r="E62" s="3634" t="s">
        <v>40</v>
      </c>
      <c r="F62" s="3726" t="s">
        <v>701</v>
      </c>
      <c r="G62" s="34" t="s">
        <v>36</v>
      </c>
      <c r="H62" s="1241"/>
      <c r="I62" s="1242"/>
      <c r="J62" s="1242"/>
      <c r="K62" s="1243"/>
      <c r="L62" s="1244"/>
      <c r="M62" s="1252"/>
      <c r="N62" s="1253" t="s">
        <v>778</v>
      </c>
      <c r="O62" s="1249"/>
      <c r="P62" s="1249"/>
      <c r="Q62" s="1254"/>
    </row>
    <row r="63" spans="1:17">
      <c r="A63" s="3705"/>
      <c r="B63" s="3084"/>
      <c r="C63" s="3244"/>
      <c r="D63" s="3277"/>
      <c r="E63" s="3635"/>
      <c r="F63" s="3088"/>
      <c r="G63" s="1124"/>
      <c r="H63" s="1131"/>
      <c r="I63" s="1186"/>
      <c r="J63" s="1186"/>
      <c r="K63" s="1187"/>
      <c r="L63" s="1133"/>
      <c r="M63" s="1134"/>
      <c r="N63" s="1255"/>
      <c r="O63" s="1189"/>
      <c r="P63" s="1189"/>
      <c r="Q63" s="1190"/>
    </row>
    <row r="64" spans="1:17" ht="13.5" thickBot="1">
      <c r="A64" s="3706"/>
      <c r="B64" s="3708"/>
      <c r="C64" s="3275"/>
      <c r="D64" s="3278"/>
      <c r="E64" s="3636"/>
      <c r="F64" s="3727"/>
      <c r="G64" s="924" t="s">
        <v>12</v>
      </c>
      <c r="H64" s="1138">
        <f t="shared" ref="H64:M64" si="14">H62*1</f>
        <v>0</v>
      </c>
      <c r="I64" s="1138">
        <f t="shared" si="14"/>
        <v>0</v>
      </c>
      <c r="J64" s="1138">
        <f t="shared" si="14"/>
        <v>0</v>
      </c>
      <c r="K64" s="1138">
        <f t="shared" si="14"/>
        <v>0</v>
      </c>
      <c r="L64" s="1138">
        <f t="shared" si="14"/>
        <v>0</v>
      </c>
      <c r="M64" s="1139">
        <f t="shared" si="14"/>
        <v>0</v>
      </c>
      <c r="N64" s="1256"/>
      <c r="O64" s="1143"/>
      <c r="P64" s="1143"/>
      <c r="Q64" s="1144"/>
    </row>
    <row r="65" spans="1:17">
      <c r="A65" s="3704" t="s">
        <v>11</v>
      </c>
      <c r="B65" s="3707" t="s">
        <v>13</v>
      </c>
      <c r="C65" s="3274" t="s">
        <v>37</v>
      </c>
      <c r="D65" s="3276" t="s">
        <v>779</v>
      </c>
      <c r="E65" s="3634" t="s">
        <v>40</v>
      </c>
      <c r="F65" s="3726" t="s">
        <v>701</v>
      </c>
      <c r="G65" s="34" t="s">
        <v>36</v>
      </c>
      <c r="H65" s="1241"/>
      <c r="I65" s="1242"/>
      <c r="J65" s="1242"/>
      <c r="K65" s="1243"/>
      <c r="L65" s="1244"/>
      <c r="M65" s="1252"/>
      <c r="N65" s="1253" t="s">
        <v>780</v>
      </c>
      <c r="O65" s="949"/>
      <c r="P65" s="949"/>
      <c r="Q65" s="950"/>
    </row>
    <row r="66" spans="1:17" ht="13.5" thickBot="1">
      <c r="A66" s="3706"/>
      <c r="B66" s="3708"/>
      <c r="C66" s="3275"/>
      <c r="D66" s="3278"/>
      <c r="E66" s="3636"/>
      <c r="F66" s="3727"/>
      <c r="G66" s="924" t="s">
        <v>12</v>
      </c>
      <c r="H66" s="1138">
        <f t="shared" ref="H66:M66" si="15">H65*1</f>
        <v>0</v>
      </c>
      <c r="I66" s="1138">
        <f t="shared" si="15"/>
        <v>0</v>
      </c>
      <c r="J66" s="1138">
        <f t="shared" si="15"/>
        <v>0</v>
      </c>
      <c r="K66" s="1138">
        <f t="shared" si="15"/>
        <v>0</v>
      </c>
      <c r="L66" s="1138">
        <f t="shared" si="15"/>
        <v>0</v>
      </c>
      <c r="M66" s="1139">
        <f t="shared" si="15"/>
        <v>0</v>
      </c>
      <c r="N66" s="1256"/>
      <c r="O66" s="1257"/>
      <c r="P66" s="1257"/>
      <c r="Q66" s="1258"/>
    </row>
    <row r="67" spans="1:17" ht="25.5">
      <c r="A67" s="3704" t="s">
        <v>11</v>
      </c>
      <c r="B67" s="3707" t="s">
        <v>13</v>
      </c>
      <c r="C67" s="3274" t="s">
        <v>54</v>
      </c>
      <c r="D67" s="3276" t="s">
        <v>781</v>
      </c>
      <c r="E67" s="3634" t="s">
        <v>40</v>
      </c>
      <c r="F67" s="3726" t="s">
        <v>701</v>
      </c>
      <c r="G67" s="1933" t="s">
        <v>36</v>
      </c>
      <c r="H67" s="1934">
        <f>I67+K67</f>
        <v>11.1</v>
      </c>
      <c r="I67" s="1935">
        <v>11.1</v>
      </c>
      <c r="J67" s="1065">
        <v>0</v>
      </c>
      <c r="K67" s="1118">
        <v>0</v>
      </c>
      <c r="L67" s="1119">
        <v>5</v>
      </c>
      <c r="M67" s="1120">
        <v>6</v>
      </c>
      <c r="N67" s="1157" t="s">
        <v>782</v>
      </c>
      <c r="O67" s="1259" t="s">
        <v>550</v>
      </c>
      <c r="P67" s="1259" t="s">
        <v>552</v>
      </c>
      <c r="Q67" s="1123">
        <v>2</v>
      </c>
    </row>
    <row r="68" spans="1:17">
      <c r="A68" s="3705"/>
      <c r="B68" s="3084"/>
      <c r="C68" s="3244"/>
      <c r="D68" s="3277"/>
      <c r="E68" s="3635"/>
      <c r="F68" s="3088"/>
      <c r="G68" s="1124"/>
      <c r="H68" s="1125"/>
      <c r="I68" s="1072"/>
      <c r="J68" s="1072"/>
      <c r="K68" s="1076"/>
      <c r="L68" s="1126"/>
      <c r="M68" s="1074"/>
      <c r="N68" s="1194"/>
      <c r="O68" s="1260"/>
      <c r="P68" s="1260"/>
      <c r="Q68" s="1261"/>
    </row>
    <row r="69" spans="1:17" ht="13.5" thickBot="1">
      <c r="A69" s="3706"/>
      <c r="B69" s="3708"/>
      <c r="C69" s="3275"/>
      <c r="D69" s="3278"/>
      <c r="E69" s="3636"/>
      <c r="F69" s="3727"/>
      <c r="G69" s="924" t="s">
        <v>12</v>
      </c>
      <c r="H69" s="1172">
        <f t="shared" ref="H69:M69" si="16">H67*1</f>
        <v>11.1</v>
      </c>
      <c r="I69" s="1172">
        <f t="shared" si="16"/>
        <v>11.1</v>
      </c>
      <c r="J69" s="1172">
        <f t="shared" si="16"/>
        <v>0</v>
      </c>
      <c r="K69" s="1172">
        <f t="shared" si="16"/>
        <v>0</v>
      </c>
      <c r="L69" s="1172">
        <f t="shared" si="16"/>
        <v>5</v>
      </c>
      <c r="M69" s="1173">
        <f t="shared" si="16"/>
        <v>6</v>
      </c>
      <c r="N69" s="1262"/>
      <c r="O69" s="1263"/>
      <c r="P69" s="1263"/>
      <c r="Q69" s="1264"/>
    </row>
    <row r="70" spans="1:17" ht="25.5">
      <c r="A70" s="3704" t="s">
        <v>11</v>
      </c>
      <c r="B70" s="3707" t="s">
        <v>13</v>
      </c>
      <c r="C70" s="3274" t="s">
        <v>38</v>
      </c>
      <c r="D70" s="3276" t="s">
        <v>783</v>
      </c>
      <c r="E70" s="3634" t="s">
        <v>40</v>
      </c>
      <c r="F70" s="3726" t="s">
        <v>701</v>
      </c>
      <c r="G70" s="34" t="s">
        <v>36</v>
      </c>
      <c r="H70" s="1117">
        <f>I70+K70</f>
        <v>3</v>
      </c>
      <c r="I70" s="1065">
        <v>3</v>
      </c>
      <c r="J70" s="1065">
        <v>0</v>
      </c>
      <c r="K70" s="1118">
        <v>0</v>
      </c>
      <c r="L70" s="1119">
        <v>4</v>
      </c>
      <c r="M70" s="1120">
        <v>4</v>
      </c>
      <c r="N70" s="1157" t="s">
        <v>784</v>
      </c>
      <c r="O70" s="1259" t="s">
        <v>363</v>
      </c>
      <c r="P70" s="1259" t="s">
        <v>363</v>
      </c>
      <c r="Q70" s="1123">
        <v>3</v>
      </c>
    </row>
    <row r="71" spans="1:17">
      <c r="A71" s="3705"/>
      <c r="B71" s="3084"/>
      <c r="C71" s="3244"/>
      <c r="D71" s="3277"/>
      <c r="E71" s="3635"/>
      <c r="F71" s="3088"/>
      <c r="G71" s="1124" t="s">
        <v>63</v>
      </c>
      <c r="H71" s="1131"/>
      <c r="I71" s="1186"/>
      <c r="J71" s="1186"/>
      <c r="K71" s="1187"/>
      <c r="L71" s="1133"/>
      <c r="M71" s="1134"/>
      <c r="N71" s="1265"/>
      <c r="O71" s="954"/>
      <c r="P71" s="954"/>
      <c r="Q71" s="955"/>
    </row>
    <row r="72" spans="1:17" ht="13.5" thickBot="1">
      <c r="A72" s="3706"/>
      <c r="B72" s="3708"/>
      <c r="C72" s="3275"/>
      <c r="D72" s="3278"/>
      <c r="E72" s="3636"/>
      <c r="F72" s="3727"/>
      <c r="G72" s="924" t="s">
        <v>12</v>
      </c>
      <c r="H72" s="1138">
        <f t="shared" ref="H72:M72" si="17">H70*1</f>
        <v>3</v>
      </c>
      <c r="I72" s="1138">
        <f t="shared" si="17"/>
        <v>3</v>
      </c>
      <c r="J72" s="1138">
        <f t="shared" si="17"/>
        <v>0</v>
      </c>
      <c r="K72" s="1138">
        <f t="shared" si="17"/>
        <v>0</v>
      </c>
      <c r="L72" s="1138">
        <f t="shared" si="17"/>
        <v>4</v>
      </c>
      <c r="M72" s="1139">
        <f t="shared" si="17"/>
        <v>4</v>
      </c>
      <c r="N72" s="1266"/>
      <c r="O72" s="1257"/>
      <c r="P72" s="1257"/>
      <c r="Q72" s="1258"/>
    </row>
    <row r="73" spans="1:17" ht="13.5" thickBot="1">
      <c r="A73" s="587" t="s">
        <v>11</v>
      </c>
      <c r="B73" s="35" t="s">
        <v>13</v>
      </c>
      <c r="C73" s="3665" t="s">
        <v>14</v>
      </c>
      <c r="D73" s="3587"/>
      <c r="E73" s="3587"/>
      <c r="F73" s="3587"/>
      <c r="G73" s="3666"/>
      <c r="H73" s="1044">
        <f t="shared" ref="H73:M73" si="18">H56+H59+H61+H64+H72+H66+H69</f>
        <v>855.30000000000007</v>
      </c>
      <c r="I73" s="1044">
        <f t="shared" si="18"/>
        <v>855.30000000000007</v>
      </c>
      <c r="J73" s="1044">
        <f>J56+J59+J61+J64+J72+J66+J69</f>
        <v>702.5</v>
      </c>
      <c r="K73" s="1044">
        <f t="shared" si="18"/>
        <v>0</v>
      </c>
      <c r="L73" s="1044">
        <f t="shared" si="18"/>
        <v>892</v>
      </c>
      <c r="M73" s="1044">
        <f t="shared" si="18"/>
        <v>932</v>
      </c>
      <c r="N73" s="1045"/>
      <c r="O73" s="974"/>
      <c r="P73" s="974"/>
      <c r="Q73" s="975"/>
    </row>
    <row r="74" spans="1:17" ht="13.5" thickBot="1">
      <c r="A74" s="587" t="s">
        <v>11</v>
      </c>
      <c r="B74" s="33" t="s">
        <v>34</v>
      </c>
      <c r="C74" s="3626" t="s">
        <v>785</v>
      </c>
      <c r="D74" s="3627"/>
      <c r="E74" s="3627"/>
      <c r="F74" s="3627"/>
      <c r="G74" s="3627"/>
      <c r="H74" s="3627"/>
      <c r="I74" s="3627"/>
      <c r="J74" s="3627"/>
      <c r="K74" s="3627"/>
      <c r="L74" s="3627"/>
      <c r="M74" s="3627"/>
      <c r="N74" s="3667"/>
      <c r="O74" s="3667"/>
      <c r="P74" s="3667"/>
      <c r="Q74" s="4257"/>
    </row>
    <row r="75" spans="1:17" ht="25.5">
      <c r="A75" s="3704" t="s">
        <v>11</v>
      </c>
      <c r="B75" s="3707" t="s">
        <v>34</v>
      </c>
      <c r="C75" s="3274" t="s">
        <v>11</v>
      </c>
      <c r="D75" s="3276" t="s">
        <v>786</v>
      </c>
      <c r="E75" s="3634" t="s">
        <v>787</v>
      </c>
      <c r="F75" s="3726" t="s">
        <v>701</v>
      </c>
      <c r="G75" s="1933" t="s">
        <v>36</v>
      </c>
      <c r="H75" s="1064">
        <f>I75+K75</f>
        <v>458.1</v>
      </c>
      <c r="I75" s="1065">
        <v>456.6</v>
      </c>
      <c r="J75" s="1065">
        <v>394.7</v>
      </c>
      <c r="K75" s="2388">
        <v>1.5</v>
      </c>
      <c r="L75" s="1119">
        <v>480</v>
      </c>
      <c r="M75" s="1120">
        <v>505</v>
      </c>
      <c r="N75" s="1246" t="s">
        <v>788</v>
      </c>
      <c r="O75" s="1259" t="s">
        <v>789</v>
      </c>
      <c r="P75" s="1171">
        <v>5000</v>
      </c>
      <c r="Q75" s="1123">
        <v>8000</v>
      </c>
    </row>
    <row r="76" spans="1:17">
      <c r="A76" s="3705"/>
      <c r="B76" s="3084"/>
      <c r="C76" s="3244"/>
      <c r="D76" s="3277"/>
      <c r="E76" s="3635"/>
      <c r="F76" s="3088"/>
      <c r="G76" s="242" t="s">
        <v>152</v>
      </c>
      <c r="H76" s="1160">
        <v>5.9</v>
      </c>
      <c r="I76" s="1161">
        <v>5.9</v>
      </c>
      <c r="J76" s="1161">
        <v>5.8</v>
      </c>
      <c r="K76" s="1162"/>
      <c r="L76" s="1163">
        <v>6</v>
      </c>
      <c r="M76" s="1164">
        <v>7</v>
      </c>
      <c r="N76" s="1267" t="s">
        <v>790</v>
      </c>
      <c r="O76" s="1268"/>
      <c r="P76" s="1148">
        <v>2</v>
      </c>
      <c r="Q76" s="1129">
        <v>3</v>
      </c>
    </row>
    <row r="77" spans="1:17" ht="25.5">
      <c r="A77" s="3705"/>
      <c r="B77" s="3084"/>
      <c r="C77" s="3244"/>
      <c r="D77" s="3277"/>
      <c r="E77" s="3635"/>
      <c r="F77" s="3088"/>
      <c r="G77" s="1124" t="s">
        <v>52</v>
      </c>
      <c r="H77" s="1125">
        <v>3.5</v>
      </c>
      <c r="I77" s="1072">
        <v>3.5</v>
      </c>
      <c r="J77" s="1072"/>
      <c r="K77" s="1076"/>
      <c r="L77" s="1126">
        <v>4</v>
      </c>
      <c r="M77" s="1074">
        <v>5</v>
      </c>
      <c r="N77" s="1269" t="s">
        <v>791</v>
      </c>
      <c r="O77" s="1260" t="s">
        <v>733</v>
      </c>
      <c r="P77" s="1128" t="s">
        <v>792</v>
      </c>
      <c r="Q77" s="1129">
        <v>3500</v>
      </c>
    </row>
    <row r="78" spans="1:17">
      <c r="A78" s="3705"/>
      <c r="B78" s="3084"/>
      <c r="C78" s="3244"/>
      <c r="D78" s="3277"/>
      <c r="E78" s="3635"/>
      <c r="F78" s="3088"/>
      <c r="G78" s="1124" t="s">
        <v>63</v>
      </c>
      <c r="H78" s="1131"/>
      <c r="I78" s="1131"/>
      <c r="J78" s="1131"/>
      <c r="K78" s="1132"/>
      <c r="L78" s="1133"/>
      <c r="M78" s="1134"/>
      <c r="N78" s="1270"/>
      <c r="O78" s="1271"/>
      <c r="P78" s="1136"/>
      <c r="Q78" s="1137"/>
    </row>
    <row r="79" spans="1:17" ht="13.5" thickBot="1">
      <c r="A79" s="3706"/>
      <c r="B79" s="3708"/>
      <c r="C79" s="3275"/>
      <c r="D79" s="3278"/>
      <c r="E79" s="3636"/>
      <c r="F79" s="3727"/>
      <c r="G79" s="924" t="s">
        <v>12</v>
      </c>
      <c r="H79" s="1138">
        <f t="shared" ref="H79:M79" si="19">H75+H77+H76</f>
        <v>467.5</v>
      </c>
      <c r="I79" s="1138">
        <f t="shared" si="19"/>
        <v>466</v>
      </c>
      <c r="J79" s="1138">
        <f t="shared" si="19"/>
        <v>400.5</v>
      </c>
      <c r="K79" s="1139">
        <f t="shared" si="19"/>
        <v>1.5</v>
      </c>
      <c r="L79" s="1140">
        <f t="shared" si="19"/>
        <v>490</v>
      </c>
      <c r="M79" s="1141">
        <f t="shared" si="19"/>
        <v>517</v>
      </c>
      <c r="N79" s="817"/>
      <c r="O79" s="1272"/>
      <c r="P79" s="1272"/>
      <c r="Q79" s="1273"/>
    </row>
    <row r="80" spans="1:17" ht="25.5">
      <c r="A80" s="3704" t="s">
        <v>11</v>
      </c>
      <c r="B80" s="3707" t="s">
        <v>34</v>
      </c>
      <c r="C80" s="3274" t="s">
        <v>13</v>
      </c>
      <c r="D80" s="3276" t="s">
        <v>793</v>
      </c>
      <c r="E80" s="3634" t="s">
        <v>40</v>
      </c>
      <c r="F80" s="3726" t="s">
        <v>701</v>
      </c>
      <c r="G80" s="34" t="s">
        <v>36</v>
      </c>
      <c r="H80" s="1241"/>
      <c r="I80" s="1242"/>
      <c r="J80" s="1242"/>
      <c r="K80" s="1243"/>
      <c r="L80" s="1244"/>
      <c r="M80" s="1252"/>
      <c r="N80" s="1194" t="s">
        <v>794</v>
      </c>
      <c r="O80" s="1274" t="s">
        <v>550</v>
      </c>
      <c r="P80" s="1259" t="s">
        <v>550</v>
      </c>
      <c r="Q80" s="1275" t="s">
        <v>550</v>
      </c>
    </row>
    <row r="81" spans="1:17" ht="33" customHeight="1" thickBot="1">
      <c r="A81" s="3706"/>
      <c r="B81" s="3708"/>
      <c r="C81" s="3275"/>
      <c r="D81" s="3278"/>
      <c r="E81" s="3636"/>
      <c r="F81" s="3727"/>
      <c r="G81" s="924" t="s">
        <v>12</v>
      </c>
      <c r="H81" s="1138">
        <f t="shared" ref="H81:M81" si="20">H80*1</f>
        <v>0</v>
      </c>
      <c r="I81" s="1138">
        <f t="shared" si="20"/>
        <v>0</v>
      </c>
      <c r="J81" s="1138">
        <f t="shared" si="20"/>
        <v>0</v>
      </c>
      <c r="K81" s="1139">
        <f t="shared" si="20"/>
        <v>0</v>
      </c>
      <c r="L81" s="1140">
        <f t="shared" si="20"/>
        <v>0</v>
      </c>
      <c r="M81" s="1141">
        <f t="shared" si="20"/>
        <v>0</v>
      </c>
      <c r="N81" s="1276"/>
      <c r="O81" s="1155"/>
      <c r="P81" s="1155"/>
      <c r="Q81" s="1176"/>
    </row>
    <row r="82" spans="1:17">
      <c r="A82" s="3704" t="s">
        <v>11</v>
      </c>
      <c r="B82" s="3707" t="s">
        <v>34</v>
      </c>
      <c r="C82" s="3274" t="s">
        <v>34</v>
      </c>
      <c r="D82" s="3276" t="s">
        <v>795</v>
      </c>
      <c r="E82" s="3634" t="s">
        <v>40</v>
      </c>
      <c r="F82" s="3726" t="s">
        <v>701</v>
      </c>
      <c r="G82" s="34" t="s">
        <v>36</v>
      </c>
      <c r="H82" s="1241"/>
      <c r="I82" s="1242"/>
      <c r="J82" s="1242"/>
      <c r="K82" s="1243"/>
      <c r="L82" s="1244"/>
      <c r="M82" s="1252"/>
      <c r="N82" s="1277" t="s">
        <v>796</v>
      </c>
      <c r="O82" s="1122" t="s">
        <v>797</v>
      </c>
      <c r="P82" s="1122" t="s">
        <v>798</v>
      </c>
      <c r="Q82" s="1123">
        <v>54</v>
      </c>
    </row>
    <row r="83" spans="1:17" ht="13.5" thickBot="1">
      <c r="A83" s="3706"/>
      <c r="B83" s="3708"/>
      <c r="C83" s="3275"/>
      <c r="D83" s="3278"/>
      <c r="E83" s="3636"/>
      <c r="F83" s="3727"/>
      <c r="G83" s="924" t="s">
        <v>12</v>
      </c>
      <c r="H83" s="1138">
        <f t="shared" ref="H83:M83" si="21">H82*1</f>
        <v>0</v>
      </c>
      <c r="I83" s="1138">
        <f t="shared" si="21"/>
        <v>0</v>
      </c>
      <c r="J83" s="1138">
        <f t="shared" si="21"/>
        <v>0</v>
      </c>
      <c r="K83" s="1139">
        <f t="shared" si="21"/>
        <v>0</v>
      </c>
      <c r="L83" s="1140">
        <f t="shared" si="21"/>
        <v>0</v>
      </c>
      <c r="M83" s="1141">
        <f t="shared" si="21"/>
        <v>0</v>
      </c>
      <c r="N83" s="1142"/>
      <c r="O83" s="1155"/>
      <c r="P83" s="1155"/>
      <c r="Q83" s="1176"/>
    </row>
    <row r="84" spans="1:17">
      <c r="A84" s="3704" t="s">
        <v>11</v>
      </c>
      <c r="B84" s="3707" t="s">
        <v>34</v>
      </c>
      <c r="C84" s="3274" t="s">
        <v>35</v>
      </c>
      <c r="D84" s="3276" t="s">
        <v>799</v>
      </c>
      <c r="E84" s="3634" t="s">
        <v>40</v>
      </c>
      <c r="F84" s="3726" t="s">
        <v>701</v>
      </c>
      <c r="G84" s="34" t="s">
        <v>36</v>
      </c>
      <c r="H84" s="1241"/>
      <c r="I84" s="1242"/>
      <c r="J84" s="1242"/>
      <c r="K84" s="1243"/>
      <c r="L84" s="1244">
        <v>0</v>
      </c>
      <c r="M84" s="1244">
        <v>0</v>
      </c>
      <c r="N84" s="1278" t="s">
        <v>800</v>
      </c>
      <c r="O84" s="1122" t="s">
        <v>771</v>
      </c>
      <c r="P84" s="1122" t="s">
        <v>771</v>
      </c>
      <c r="Q84" s="1123">
        <v>2000</v>
      </c>
    </row>
    <row r="85" spans="1:17">
      <c r="A85" s="3705"/>
      <c r="B85" s="3084"/>
      <c r="C85" s="3244"/>
      <c r="D85" s="3277"/>
      <c r="E85" s="3635"/>
      <c r="F85" s="3088"/>
      <c r="G85" s="1124"/>
      <c r="H85" s="1131"/>
      <c r="I85" s="1186"/>
      <c r="J85" s="1186"/>
      <c r="K85" s="1187"/>
      <c r="L85" s="1133"/>
      <c r="M85" s="1133"/>
      <c r="N85" s="1279"/>
      <c r="O85" s="1189"/>
      <c r="P85" s="1189"/>
      <c r="Q85" s="1190"/>
    </row>
    <row r="86" spans="1:17" ht="13.5" thickBot="1">
      <c r="A86" s="3706"/>
      <c r="B86" s="3708"/>
      <c r="C86" s="3275"/>
      <c r="D86" s="3278"/>
      <c r="E86" s="3636"/>
      <c r="F86" s="3727"/>
      <c r="G86" s="924" t="s">
        <v>12</v>
      </c>
      <c r="H86" s="1138">
        <f t="shared" ref="H86:M86" si="22">H84*1</f>
        <v>0</v>
      </c>
      <c r="I86" s="1138">
        <f t="shared" si="22"/>
        <v>0</v>
      </c>
      <c r="J86" s="1138">
        <f t="shared" si="22"/>
        <v>0</v>
      </c>
      <c r="K86" s="1139">
        <f t="shared" si="22"/>
        <v>0</v>
      </c>
      <c r="L86" s="1140">
        <f t="shared" si="22"/>
        <v>0</v>
      </c>
      <c r="M86" s="1140">
        <f t="shared" si="22"/>
        <v>0</v>
      </c>
      <c r="N86" s="1280"/>
      <c r="O86" s="1143"/>
      <c r="P86" s="1143"/>
      <c r="Q86" s="1144"/>
    </row>
    <row r="87" spans="1:17" ht="13.5" thickBot="1">
      <c r="A87" s="37" t="s">
        <v>11</v>
      </c>
      <c r="B87" s="35" t="s">
        <v>34</v>
      </c>
      <c r="C87" s="3665" t="s">
        <v>14</v>
      </c>
      <c r="D87" s="3587"/>
      <c r="E87" s="3587"/>
      <c r="F87" s="3587"/>
      <c r="G87" s="3666"/>
      <c r="H87" s="1112">
        <f t="shared" ref="H87:M87" si="23">H79+H81+H83+H86</f>
        <v>467.5</v>
      </c>
      <c r="I87" s="1112">
        <f t="shared" si="23"/>
        <v>466</v>
      </c>
      <c r="J87" s="1112">
        <f>J79+J81+J83+J86</f>
        <v>400.5</v>
      </c>
      <c r="K87" s="1112">
        <f t="shared" si="23"/>
        <v>1.5</v>
      </c>
      <c r="L87" s="1112">
        <f t="shared" si="23"/>
        <v>490</v>
      </c>
      <c r="M87" s="1281">
        <f t="shared" si="23"/>
        <v>517</v>
      </c>
      <c r="N87" s="927"/>
      <c r="O87" s="36"/>
      <c r="P87" s="36"/>
      <c r="Q87" s="928"/>
    </row>
    <row r="88" spans="1:17" ht="13.5" thickBot="1">
      <c r="A88" s="587" t="s">
        <v>11</v>
      </c>
      <c r="B88" s="33" t="s">
        <v>35</v>
      </c>
      <c r="C88" s="3626" t="s">
        <v>801</v>
      </c>
      <c r="D88" s="3627"/>
      <c r="E88" s="3627"/>
      <c r="F88" s="3627"/>
      <c r="G88" s="3627"/>
      <c r="H88" s="3627"/>
      <c r="I88" s="3627"/>
      <c r="J88" s="3627"/>
      <c r="K88" s="3627"/>
      <c r="L88" s="3627"/>
      <c r="M88" s="3627"/>
      <c r="N88" s="3667"/>
      <c r="O88" s="3667"/>
      <c r="P88" s="3667"/>
      <c r="Q88" s="4257"/>
    </row>
    <row r="89" spans="1:17">
      <c r="A89" s="3704" t="s">
        <v>11</v>
      </c>
      <c r="B89" s="3707" t="s">
        <v>35</v>
      </c>
      <c r="C89" s="3274" t="s">
        <v>34</v>
      </c>
      <c r="D89" s="3276" t="s">
        <v>802</v>
      </c>
      <c r="E89" s="3634" t="s">
        <v>40</v>
      </c>
      <c r="F89" s="3726" t="s">
        <v>803</v>
      </c>
      <c r="G89" s="34" t="s">
        <v>36</v>
      </c>
      <c r="H89" s="1241">
        <v>0</v>
      </c>
      <c r="I89" s="1242"/>
      <c r="J89" s="1242"/>
      <c r="K89" s="1243"/>
      <c r="L89" s="1244"/>
      <c r="M89" s="1252"/>
      <c r="N89" s="1121" t="s">
        <v>804</v>
      </c>
      <c r="O89" s="949"/>
      <c r="P89" s="949"/>
      <c r="Q89" s="1282"/>
    </row>
    <row r="90" spans="1:17">
      <c r="A90" s="3705"/>
      <c r="B90" s="3084"/>
      <c r="C90" s="3244"/>
      <c r="D90" s="3277"/>
      <c r="E90" s="3635"/>
      <c r="F90" s="3088"/>
      <c r="G90" s="1124"/>
      <c r="H90" s="1131"/>
      <c r="I90" s="1186"/>
      <c r="J90" s="1186"/>
      <c r="K90" s="1187"/>
      <c r="L90" s="1133"/>
      <c r="M90" s="1134"/>
      <c r="N90" s="1283"/>
      <c r="O90" s="1284"/>
      <c r="P90" s="1285"/>
      <c r="Q90" s="1286"/>
    </row>
    <row r="91" spans="1:17" ht="13.5" thickBot="1">
      <c r="A91" s="3706"/>
      <c r="B91" s="3708"/>
      <c r="C91" s="3275"/>
      <c r="D91" s="3278"/>
      <c r="E91" s="3636"/>
      <c r="F91" s="3727"/>
      <c r="G91" s="924" t="s">
        <v>12</v>
      </c>
      <c r="H91" s="1138">
        <f t="shared" ref="H91:M91" si="24">H89*1</f>
        <v>0</v>
      </c>
      <c r="I91" s="1138">
        <f t="shared" si="24"/>
        <v>0</v>
      </c>
      <c r="J91" s="1138">
        <f t="shared" si="24"/>
        <v>0</v>
      </c>
      <c r="K91" s="1139">
        <f t="shared" si="24"/>
        <v>0</v>
      </c>
      <c r="L91" s="1140">
        <f t="shared" si="24"/>
        <v>0</v>
      </c>
      <c r="M91" s="1141">
        <f t="shared" si="24"/>
        <v>0</v>
      </c>
      <c r="N91" s="1287"/>
      <c r="O91" s="1257"/>
      <c r="P91" s="1257"/>
      <c r="Q91" s="1258"/>
    </row>
    <row r="92" spans="1:17" ht="25.5">
      <c r="A92" s="3704" t="s">
        <v>11</v>
      </c>
      <c r="B92" s="3707" t="s">
        <v>35</v>
      </c>
      <c r="C92" s="3274" t="s">
        <v>53</v>
      </c>
      <c r="D92" s="4251" t="s">
        <v>805</v>
      </c>
      <c r="E92" s="3634" t="s">
        <v>40</v>
      </c>
      <c r="F92" s="3146" t="s">
        <v>701</v>
      </c>
      <c r="G92" s="1933" t="s">
        <v>36</v>
      </c>
      <c r="H92" s="1934">
        <v>82.9</v>
      </c>
      <c r="I92" s="1935">
        <v>82.9</v>
      </c>
      <c r="J92" s="1065"/>
      <c r="K92" s="1118"/>
      <c r="L92" s="1119">
        <v>95</v>
      </c>
      <c r="M92" s="1120">
        <v>100</v>
      </c>
      <c r="N92" s="1157" t="s">
        <v>806</v>
      </c>
      <c r="O92" s="1259" t="s">
        <v>807</v>
      </c>
      <c r="P92" s="1259" t="s">
        <v>808</v>
      </c>
      <c r="Q92" s="1123">
        <v>35</v>
      </c>
    </row>
    <row r="93" spans="1:17">
      <c r="A93" s="3705"/>
      <c r="B93" s="3084"/>
      <c r="C93" s="3244"/>
      <c r="D93" s="4256"/>
      <c r="E93" s="3635"/>
      <c r="F93" s="3271"/>
      <c r="G93" s="1124"/>
      <c r="H93" s="1125"/>
      <c r="I93" s="1072"/>
      <c r="J93" s="1072"/>
      <c r="K93" s="1076"/>
      <c r="L93" s="1126"/>
      <c r="M93" s="1074"/>
      <c r="N93" s="1153" t="s">
        <v>809</v>
      </c>
      <c r="O93" s="1260" t="s">
        <v>363</v>
      </c>
      <c r="P93" s="1260" t="s">
        <v>364</v>
      </c>
      <c r="Q93" s="1129">
        <v>5</v>
      </c>
    </row>
    <row r="94" spans="1:17" ht="13.5" thickBot="1">
      <c r="A94" s="3706"/>
      <c r="B94" s="3708"/>
      <c r="C94" s="3275"/>
      <c r="D94" s="4252"/>
      <c r="E94" s="3636"/>
      <c r="F94" s="3637"/>
      <c r="G94" s="924" t="s">
        <v>12</v>
      </c>
      <c r="H94" s="1172">
        <f t="shared" ref="H94:M94" si="25">H92*1</f>
        <v>82.9</v>
      </c>
      <c r="I94" s="1172">
        <f t="shared" si="25"/>
        <v>82.9</v>
      </c>
      <c r="J94" s="1172">
        <f t="shared" si="25"/>
        <v>0</v>
      </c>
      <c r="K94" s="1173">
        <f t="shared" si="25"/>
        <v>0</v>
      </c>
      <c r="L94" s="1174">
        <f t="shared" si="25"/>
        <v>95</v>
      </c>
      <c r="M94" s="1288">
        <f t="shared" si="25"/>
        <v>100</v>
      </c>
      <c r="N94" s="1153" t="s">
        <v>810</v>
      </c>
      <c r="O94" s="1263" t="s">
        <v>494</v>
      </c>
      <c r="P94" s="1263" t="s">
        <v>153</v>
      </c>
      <c r="Q94" s="1289" t="s">
        <v>153</v>
      </c>
    </row>
    <row r="95" spans="1:17" ht="13.5" thickBot="1">
      <c r="A95" s="587" t="s">
        <v>11</v>
      </c>
      <c r="B95" s="35" t="s">
        <v>35</v>
      </c>
      <c r="C95" s="3665" t="s">
        <v>14</v>
      </c>
      <c r="D95" s="3587"/>
      <c r="E95" s="3587"/>
      <c r="F95" s="3587"/>
      <c r="G95" s="3666"/>
      <c r="H95" s="1044">
        <f t="shared" ref="H95:M95" si="26">H91+H94</f>
        <v>82.9</v>
      </c>
      <c r="I95" s="1044">
        <f t="shared" si="26"/>
        <v>82.9</v>
      </c>
      <c r="J95" s="1044">
        <f t="shared" si="26"/>
        <v>0</v>
      </c>
      <c r="K95" s="1290">
        <f t="shared" si="26"/>
        <v>0</v>
      </c>
      <c r="L95" s="1291">
        <f t="shared" si="26"/>
        <v>95</v>
      </c>
      <c r="M95" s="1291">
        <f t="shared" si="26"/>
        <v>100</v>
      </c>
      <c r="N95" s="927"/>
      <c r="O95" s="36"/>
      <c r="P95" s="36"/>
      <c r="Q95" s="928"/>
    </row>
    <row r="96" spans="1:17" ht="13.5" thickBot="1">
      <c r="A96" s="587" t="s">
        <v>11</v>
      </c>
      <c r="B96" s="33" t="s">
        <v>53</v>
      </c>
      <c r="C96" s="4253" t="s">
        <v>811</v>
      </c>
      <c r="D96" s="4254"/>
      <c r="E96" s="4254"/>
      <c r="F96" s="4254"/>
      <c r="G96" s="4254"/>
      <c r="H96" s="4254"/>
      <c r="I96" s="4254"/>
      <c r="J96" s="4254"/>
      <c r="K96" s="4254"/>
      <c r="L96" s="4254"/>
      <c r="M96" s="4254"/>
      <c r="N96" s="4254"/>
      <c r="O96" s="4254"/>
      <c r="P96" s="4254"/>
      <c r="Q96" s="4255"/>
    </row>
    <row r="97" spans="1:17" ht="25.5">
      <c r="A97" s="3704" t="s">
        <v>11</v>
      </c>
      <c r="B97" s="3707" t="s">
        <v>53</v>
      </c>
      <c r="C97" s="3274" t="s">
        <v>11</v>
      </c>
      <c r="D97" s="3276" t="s">
        <v>812</v>
      </c>
      <c r="E97" s="3634" t="s">
        <v>813</v>
      </c>
      <c r="F97" s="3726" t="s">
        <v>701</v>
      </c>
      <c r="G97" s="34" t="s">
        <v>36</v>
      </c>
      <c r="H97" s="1064">
        <v>760.9</v>
      </c>
      <c r="I97" s="1065">
        <v>760.9</v>
      </c>
      <c r="J97" s="1065">
        <v>540.1</v>
      </c>
      <c r="K97" s="1118"/>
      <c r="L97" s="1120">
        <v>798</v>
      </c>
      <c r="M97" s="1119">
        <v>838</v>
      </c>
      <c r="N97" s="1157" t="s">
        <v>814</v>
      </c>
      <c r="O97" s="1122" t="s">
        <v>815</v>
      </c>
      <c r="P97" s="1122" t="s">
        <v>816</v>
      </c>
      <c r="Q97" s="1123">
        <v>318</v>
      </c>
    </row>
    <row r="98" spans="1:17">
      <c r="A98" s="3705"/>
      <c r="B98" s="3084"/>
      <c r="C98" s="3244"/>
      <c r="D98" s="3277"/>
      <c r="E98" s="3635"/>
      <c r="F98" s="3088"/>
      <c r="G98" s="1292" t="s">
        <v>52</v>
      </c>
      <c r="H98" s="1293">
        <v>5.9</v>
      </c>
      <c r="I98" s="1294">
        <v>5.9</v>
      </c>
      <c r="J98" s="1294">
        <v>5.8</v>
      </c>
      <c r="K98" s="1295">
        <v>0</v>
      </c>
      <c r="L98" s="1296">
        <v>7</v>
      </c>
      <c r="M98" s="1297">
        <v>8</v>
      </c>
      <c r="N98" s="1130"/>
      <c r="O98" s="1298"/>
      <c r="P98" s="1298"/>
      <c r="Q98" s="1299"/>
    </row>
    <row r="99" spans="1:17">
      <c r="A99" s="3705"/>
      <c r="B99" s="3084"/>
      <c r="C99" s="3244"/>
      <c r="D99" s="3277"/>
      <c r="E99" s="3635"/>
      <c r="F99" s="3088"/>
      <c r="G99" s="242" t="s">
        <v>152</v>
      </c>
      <c r="H99" s="1160">
        <v>130</v>
      </c>
      <c r="I99" s="1160">
        <v>125.3</v>
      </c>
      <c r="J99" s="1160">
        <v>0</v>
      </c>
      <c r="K99" s="1300">
        <v>4.7</v>
      </c>
      <c r="L99" s="1164">
        <v>136</v>
      </c>
      <c r="M99" s="1163">
        <v>143</v>
      </c>
      <c r="N99" s="1130"/>
      <c r="O99" s="1298"/>
      <c r="P99" s="1298"/>
      <c r="Q99" s="1299"/>
    </row>
    <row r="100" spans="1:17">
      <c r="A100" s="3705"/>
      <c r="B100" s="3084"/>
      <c r="C100" s="3244"/>
      <c r="D100" s="3277"/>
      <c r="E100" s="3635"/>
      <c r="F100" s="3088"/>
      <c r="G100" s="69" t="s">
        <v>63</v>
      </c>
      <c r="H100" s="1301"/>
      <c r="I100" s="1302"/>
      <c r="J100" s="1302"/>
      <c r="K100" s="1303"/>
      <c r="L100" s="1304"/>
      <c r="M100" s="1305"/>
      <c r="N100" s="1306"/>
      <c r="O100" s="1307"/>
      <c r="P100" s="1307"/>
      <c r="Q100" s="1308"/>
    </row>
    <row r="101" spans="1:17" ht="13.5" thickBot="1">
      <c r="A101" s="3706"/>
      <c r="B101" s="3708"/>
      <c r="C101" s="3275"/>
      <c r="D101" s="3278"/>
      <c r="E101" s="3636"/>
      <c r="F101" s="3727"/>
      <c r="G101" s="924" t="s">
        <v>12</v>
      </c>
      <c r="H101" s="1138">
        <f>SUM(H97:H99)</f>
        <v>896.8</v>
      </c>
      <c r="I101" s="1138">
        <f>I97+I99+I98</f>
        <v>892.09999999999991</v>
      </c>
      <c r="J101" s="1138">
        <f>J97+J99+J98</f>
        <v>545.9</v>
      </c>
      <c r="K101" s="1139">
        <f>K97+K99+K98</f>
        <v>4.7</v>
      </c>
      <c r="L101" s="1141">
        <f>L97+L99+L98</f>
        <v>941</v>
      </c>
      <c r="M101" s="1140">
        <f>M97+M99+M98</f>
        <v>989</v>
      </c>
      <c r="N101" s="1309"/>
      <c r="O101" s="1307"/>
      <c r="P101" s="1307"/>
      <c r="Q101" s="1308"/>
    </row>
    <row r="102" spans="1:17">
      <c r="A102" s="3704" t="s">
        <v>11</v>
      </c>
      <c r="B102" s="3707" t="s">
        <v>53</v>
      </c>
      <c r="C102" s="3274" t="s">
        <v>13</v>
      </c>
      <c r="D102" s="4251" t="s">
        <v>817</v>
      </c>
      <c r="E102" s="3634" t="s">
        <v>40</v>
      </c>
      <c r="F102" s="3726" t="s">
        <v>701</v>
      </c>
      <c r="G102" s="34" t="s">
        <v>36</v>
      </c>
      <c r="H102" s="1241"/>
      <c r="I102" s="1242"/>
      <c r="J102" s="1242"/>
      <c r="K102" s="1243"/>
      <c r="L102" s="1244"/>
      <c r="M102" s="1252"/>
      <c r="N102" s="1157" t="s">
        <v>818</v>
      </c>
      <c r="O102" s="1249"/>
      <c r="P102" s="1249"/>
      <c r="Q102" s="1310"/>
    </row>
    <row r="103" spans="1:17" ht="13.5" thickBot="1">
      <c r="A103" s="3706"/>
      <c r="B103" s="3708"/>
      <c r="C103" s="3275"/>
      <c r="D103" s="4252"/>
      <c r="E103" s="3636"/>
      <c r="F103" s="3727"/>
      <c r="G103" s="924" t="s">
        <v>12</v>
      </c>
      <c r="H103" s="1138">
        <f>H102*1</f>
        <v>0</v>
      </c>
      <c r="I103" s="1311"/>
      <c r="J103" s="1311"/>
      <c r="K103" s="1312"/>
      <c r="L103" s="1140"/>
      <c r="M103" s="1141"/>
      <c r="N103" s="1313"/>
      <c r="O103" s="1314"/>
      <c r="P103" s="1314"/>
      <c r="Q103" s="1315"/>
    </row>
    <row r="104" spans="1:17">
      <c r="A104" s="3704" t="s">
        <v>11</v>
      </c>
      <c r="B104" s="3707" t="s">
        <v>53</v>
      </c>
      <c r="C104" s="3274" t="s">
        <v>34</v>
      </c>
      <c r="D104" s="3276" t="s">
        <v>819</v>
      </c>
      <c r="E104" s="3634" t="s">
        <v>40</v>
      </c>
      <c r="F104" s="3726" t="s">
        <v>701</v>
      </c>
      <c r="G104" s="34" t="s">
        <v>36</v>
      </c>
      <c r="H104" s="1241">
        <f>I104+K104</f>
        <v>0</v>
      </c>
      <c r="I104" s="1242">
        <v>0</v>
      </c>
      <c r="J104" s="1242">
        <v>0</v>
      </c>
      <c r="K104" s="1243">
        <v>0</v>
      </c>
      <c r="L104" s="1252">
        <v>0</v>
      </c>
      <c r="M104" s="1244">
        <v>0</v>
      </c>
      <c r="N104" s="1316" t="s">
        <v>745</v>
      </c>
      <c r="O104" s="949"/>
      <c r="P104" s="949"/>
      <c r="Q104" s="1317"/>
    </row>
    <row r="105" spans="1:17">
      <c r="A105" s="3705"/>
      <c r="B105" s="3084"/>
      <c r="C105" s="3244"/>
      <c r="D105" s="3277"/>
      <c r="E105" s="3635"/>
      <c r="F105" s="3088"/>
      <c r="G105" s="1124"/>
      <c r="H105" s="1131"/>
      <c r="I105" s="1186"/>
      <c r="J105" s="1186"/>
      <c r="K105" s="1187"/>
      <c r="L105" s="1134"/>
      <c r="M105" s="1133"/>
      <c r="N105" s="1188"/>
      <c r="O105" s="954"/>
      <c r="P105" s="954"/>
      <c r="Q105" s="955"/>
    </row>
    <row r="106" spans="1:17" ht="13.5" thickBot="1">
      <c r="A106" s="3706"/>
      <c r="B106" s="3708"/>
      <c r="C106" s="3275"/>
      <c r="D106" s="3278"/>
      <c r="E106" s="3636"/>
      <c r="F106" s="3727"/>
      <c r="G106" s="924" t="s">
        <v>12</v>
      </c>
      <c r="H106" s="1138">
        <f t="shared" ref="H106:M106" si="27">H104*1</f>
        <v>0</v>
      </c>
      <c r="I106" s="1138">
        <f t="shared" si="27"/>
        <v>0</v>
      </c>
      <c r="J106" s="1138">
        <f t="shared" si="27"/>
        <v>0</v>
      </c>
      <c r="K106" s="1139">
        <f t="shared" si="27"/>
        <v>0</v>
      </c>
      <c r="L106" s="1141">
        <f t="shared" si="27"/>
        <v>0</v>
      </c>
      <c r="M106" s="1140">
        <f t="shared" si="27"/>
        <v>0</v>
      </c>
      <c r="N106" s="1256"/>
      <c r="O106" s="1257"/>
      <c r="P106" s="1257"/>
      <c r="Q106" s="1258"/>
    </row>
    <row r="107" spans="1:17">
      <c r="A107" s="3704" t="s">
        <v>11</v>
      </c>
      <c r="B107" s="3707" t="s">
        <v>53</v>
      </c>
      <c r="C107" s="3274" t="s">
        <v>37</v>
      </c>
      <c r="D107" s="3276" t="s">
        <v>820</v>
      </c>
      <c r="E107" s="3634" t="s">
        <v>40</v>
      </c>
      <c r="F107" s="1318" t="s">
        <v>701</v>
      </c>
      <c r="G107" s="34" t="s">
        <v>36</v>
      </c>
      <c r="H107" s="1117">
        <f>I107+K107</f>
        <v>8</v>
      </c>
      <c r="I107" s="1065">
        <v>8</v>
      </c>
      <c r="J107" s="1065"/>
      <c r="K107" s="1118"/>
      <c r="L107" s="1120">
        <v>9</v>
      </c>
      <c r="M107" s="1119">
        <v>10</v>
      </c>
      <c r="N107" s="4248" t="s">
        <v>821</v>
      </c>
      <c r="O107" s="1259" t="s">
        <v>39</v>
      </c>
      <c r="P107" s="1259" t="s">
        <v>39</v>
      </c>
      <c r="Q107" s="1319">
        <v>13</v>
      </c>
    </row>
    <row r="108" spans="1:17">
      <c r="A108" s="3705"/>
      <c r="B108" s="3084"/>
      <c r="C108" s="3244"/>
      <c r="D108" s="3277"/>
      <c r="E108" s="3635"/>
      <c r="F108" s="1320"/>
      <c r="G108" s="1124"/>
      <c r="H108" s="1125"/>
      <c r="I108" s="1072"/>
      <c r="J108" s="1072"/>
      <c r="K108" s="1076"/>
      <c r="L108" s="1074"/>
      <c r="M108" s="1126"/>
      <c r="N108" s="4249"/>
      <c r="O108" s="1260"/>
      <c r="P108" s="1260"/>
      <c r="Q108" s="1321"/>
    </row>
    <row r="109" spans="1:17" ht="13.5" thickBot="1">
      <c r="A109" s="3706"/>
      <c r="B109" s="3708"/>
      <c r="C109" s="3275"/>
      <c r="D109" s="3278"/>
      <c r="E109" s="3636"/>
      <c r="F109" s="1320"/>
      <c r="G109" s="924" t="s">
        <v>12</v>
      </c>
      <c r="H109" s="1172">
        <f t="shared" ref="H109:M109" si="28">H107*1</f>
        <v>8</v>
      </c>
      <c r="I109" s="1172">
        <f t="shared" si="28"/>
        <v>8</v>
      </c>
      <c r="J109" s="1172">
        <f t="shared" si="28"/>
        <v>0</v>
      </c>
      <c r="K109" s="1173">
        <f t="shared" si="28"/>
        <v>0</v>
      </c>
      <c r="L109" s="1288">
        <f t="shared" si="28"/>
        <v>9</v>
      </c>
      <c r="M109" s="1174">
        <f t="shared" si="28"/>
        <v>10</v>
      </c>
      <c r="N109" s="4250"/>
      <c r="O109" s="1263"/>
      <c r="P109" s="1263"/>
      <c r="Q109" s="1289"/>
    </row>
    <row r="110" spans="1:17" ht="13.5" thickBot="1">
      <c r="A110" s="587" t="s">
        <v>11</v>
      </c>
      <c r="B110" s="35" t="s">
        <v>53</v>
      </c>
      <c r="C110" s="3665" t="s">
        <v>14</v>
      </c>
      <c r="D110" s="3587"/>
      <c r="E110" s="3587"/>
      <c r="F110" s="3587"/>
      <c r="G110" s="3666"/>
      <c r="H110" s="1044">
        <f t="shared" ref="H110:M110" si="29">H101+H103+H106+H109</f>
        <v>904.8</v>
      </c>
      <c r="I110" s="1044">
        <f t="shared" si="29"/>
        <v>900.09999999999991</v>
      </c>
      <c r="J110" s="1044">
        <f t="shared" si="29"/>
        <v>545.9</v>
      </c>
      <c r="K110" s="1044">
        <f t="shared" si="29"/>
        <v>4.7</v>
      </c>
      <c r="L110" s="1044">
        <f t="shared" si="29"/>
        <v>950</v>
      </c>
      <c r="M110" s="1044">
        <f t="shared" si="29"/>
        <v>999</v>
      </c>
      <c r="N110" s="1045"/>
      <c r="O110" s="974"/>
      <c r="P110" s="974"/>
      <c r="Q110" s="975"/>
    </row>
    <row r="111" spans="1:17" ht="13.5" thickBot="1">
      <c r="A111" s="37" t="s">
        <v>11</v>
      </c>
      <c r="B111" s="3588" t="s">
        <v>822</v>
      </c>
      <c r="C111" s="3589"/>
      <c r="D111" s="3589"/>
      <c r="E111" s="3589"/>
      <c r="F111" s="3589"/>
      <c r="G111" s="4243"/>
      <c r="H111" s="1322">
        <f t="shared" ref="H111:M111" si="30">H50+H73+H87+H95+H110</f>
        <v>5167.1000000000004</v>
      </c>
      <c r="I111" s="1322">
        <f t="shared" si="30"/>
        <v>5160.8999999999996</v>
      </c>
      <c r="J111" s="1322">
        <f t="shared" si="30"/>
        <v>3983.3</v>
      </c>
      <c r="K111" s="1322">
        <f t="shared" si="30"/>
        <v>6.2</v>
      </c>
      <c r="L111" s="1323">
        <f t="shared" si="30"/>
        <v>5382</v>
      </c>
      <c r="M111" s="1323">
        <f t="shared" si="30"/>
        <v>5659</v>
      </c>
      <c r="N111" s="1324"/>
      <c r="O111" s="1324"/>
      <c r="P111" s="1324"/>
      <c r="Q111" s="1325"/>
    </row>
    <row r="112" spans="1:17" ht="13.5" thickBot="1">
      <c r="A112" s="37"/>
      <c r="B112" s="3588" t="s">
        <v>823</v>
      </c>
      <c r="C112" s="3589"/>
      <c r="D112" s="3589"/>
      <c r="E112" s="3589"/>
      <c r="F112" s="3589"/>
      <c r="G112" s="4243"/>
      <c r="H112" s="1326">
        <v>49.48</v>
      </c>
      <c r="I112" s="1326">
        <v>34.950000000000003</v>
      </c>
      <c r="J112" s="1326">
        <v>4</v>
      </c>
      <c r="K112" s="1326">
        <v>14.53</v>
      </c>
      <c r="L112" s="1327"/>
      <c r="M112" s="1327"/>
      <c r="N112" s="1324"/>
      <c r="O112" s="1324"/>
      <c r="P112" s="1324"/>
      <c r="Q112" s="1325"/>
    </row>
    <row r="113" spans="1:17" ht="13.5" thickBot="1">
      <c r="A113" s="10" t="s">
        <v>11</v>
      </c>
      <c r="B113" s="3909" t="s">
        <v>15</v>
      </c>
      <c r="C113" s="3575"/>
      <c r="D113" s="3575"/>
      <c r="E113" s="3575"/>
      <c r="F113" s="3575"/>
      <c r="G113" s="3575"/>
      <c r="H113" s="1002">
        <f t="shared" ref="H113:M113" si="31">SUM(H111+H112)</f>
        <v>5216.58</v>
      </c>
      <c r="I113" s="1002">
        <f t="shared" si="31"/>
        <v>5195.8499999999995</v>
      </c>
      <c r="J113" s="1002">
        <f t="shared" si="31"/>
        <v>3987.3</v>
      </c>
      <c r="K113" s="1002">
        <f t="shared" si="31"/>
        <v>20.73</v>
      </c>
      <c r="L113" s="1328">
        <f t="shared" si="31"/>
        <v>5382</v>
      </c>
      <c r="M113" s="1328">
        <f t="shared" si="31"/>
        <v>5659</v>
      </c>
      <c r="N113" s="4244"/>
      <c r="O113" s="4245"/>
      <c r="P113" s="4245"/>
      <c r="Q113" s="4246"/>
    </row>
    <row r="114" spans="1:17">
      <c r="A114" s="75"/>
      <c r="B114" s="104"/>
      <c r="C114" s="104"/>
      <c r="D114" s="104"/>
      <c r="E114" s="104"/>
      <c r="F114" s="104"/>
      <c r="G114" s="104"/>
      <c r="H114" s="104"/>
      <c r="I114" s="28"/>
      <c r="J114" s="28"/>
      <c r="K114" s="28"/>
      <c r="L114" s="28"/>
      <c r="M114" s="28"/>
      <c r="N114" s="336"/>
      <c r="O114" s="28"/>
      <c r="P114" s="28"/>
      <c r="Q114" s="28"/>
    </row>
    <row r="115" spans="1:17">
      <c r="A115" s="75"/>
      <c r="B115" s="104"/>
      <c r="C115" s="104"/>
      <c r="D115" s="104"/>
      <c r="E115" s="104"/>
      <c r="F115" s="104"/>
      <c r="G115" s="104"/>
      <c r="H115" s="104"/>
      <c r="I115" s="28"/>
      <c r="J115" s="28"/>
      <c r="K115" s="28"/>
      <c r="L115" s="28"/>
      <c r="M115" s="28"/>
      <c r="N115" s="336"/>
      <c r="O115" s="28"/>
      <c r="P115" s="28"/>
      <c r="Q115" s="28"/>
    </row>
    <row r="116" spans="1:17">
      <c r="A116" s="75"/>
      <c r="B116" s="104"/>
      <c r="C116" s="104"/>
      <c r="D116" s="104"/>
      <c r="E116" s="104"/>
      <c r="F116" s="104"/>
      <c r="G116" s="104"/>
      <c r="H116" s="104"/>
      <c r="I116" s="28"/>
      <c r="J116" s="28"/>
      <c r="K116" s="28"/>
      <c r="L116" s="28"/>
      <c r="M116" s="28"/>
      <c r="N116" s="336"/>
      <c r="O116" s="28"/>
      <c r="P116" s="28"/>
      <c r="Q116" s="28"/>
    </row>
    <row r="117" spans="1:17">
      <c r="A117" s="75"/>
      <c r="B117" s="104"/>
      <c r="C117" s="104"/>
      <c r="D117" s="104"/>
      <c r="E117" s="104"/>
      <c r="F117" s="104"/>
      <c r="G117" s="104"/>
      <c r="H117" s="104"/>
      <c r="I117" s="28"/>
      <c r="J117" s="28"/>
      <c r="K117" s="28"/>
      <c r="L117" s="28"/>
      <c r="M117" s="28"/>
      <c r="N117" s="336"/>
      <c r="O117" s="28"/>
      <c r="P117" s="28"/>
      <c r="Q117" s="28"/>
    </row>
    <row r="118" spans="1:17" ht="16.5" thickBot="1">
      <c r="A118" s="75"/>
      <c r="B118" s="104"/>
      <c r="C118" s="104"/>
      <c r="D118" s="4247" t="s">
        <v>16</v>
      </c>
      <c r="E118" s="4247"/>
      <c r="F118" s="4247"/>
      <c r="G118" s="4247"/>
      <c r="H118" s="28"/>
      <c r="I118" s="273"/>
      <c r="J118" s="273"/>
      <c r="K118" s="273"/>
      <c r="L118" s="273"/>
      <c r="M118" s="273"/>
      <c r="N118" s="336"/>
      <c r="O118" s="28"/>
      <c r="P118" s="28"/>
      <c r="Q118" s="28"/>
    </row>
    <row r="119" spans="1:17" ht="42" customHeight="1" thickBot="1">
      <c r="A119" s="30"/>
      <c r="B119" s="30"/>
      <c r="C119" s="3175" t="s">
        <v>17</v>
      </c>
      <c r="D119" s="3176"/>
      <c r="E119" s="3176"/>
      <c r="F119" s="3176"/>
      <c r="G119" s="3177"/>
      <c r="H119" s="3178" t="s">
        <v>824</v>
      </c>
      <c r="I119" s="3179"/>
      <c r="J119" s="3179"/>
      <c r="K119" s="3180"/>
      <c r="L119" s="30"/>
      <c r="M119" s="30"/>
      <c r="N119" s="30"/>
      <c r="O119" s="41"/>
      <c r="P119" s="30"/>
      <c r="Q119" s="30"/>
    </row>
    <row r="120" spans="1:17" ht="13.5" thickBot="1">
      <c r="A120" s="30"/>
      <c r="B120" s="30"/>
      <c r="C120" s="3910" t="s">
        <v>18</v>
      </c>
      <c r="D120" s="3911"/>
      <c r="E120" s="3911"/>
      <c r="F120" s="3911"/>
      <c r="G120" s="3912"/>
      <c r="H120" s="3554">
        <v>5216.58</v>
      </c>
      <c r="I120" s="3555"/>
      <c r="J120" s="3555"/>
      <c r="K120" s="3556"/>
      <c r="L120" s="30"/>
      <c r="M120" s="30"/>
      <c r="N120" s="30"/>
      <c r="O120" s="41"/>
      <c r="P120" s="30"/>
      <c r="Q120" s="30"/>
    </row>
    <row r="121" spans="1:17">
      <c r="A121" s="30"/>
      <c r="B121" s="30"/>
      <c r="C121" s="3222" t="s">
        <v>57</v>
      </c>
      <c r="D121" s="3223"/>
      <c r="E121" s="3223"/>
      <c r="F121" s="3223"/>
      <c r="G121" s="3224"/>
      <c r="H121" s="3878">
        <v>4756.3999999999996</v>
      </c>
      <c r="I121" s="3879"/>
      <c r="J121" s="3879"/>
      <c r="K121" s="3880"/>
      <c r="L121" s="30"/>
      <c r="M121" s="30"/>
      <c r="N121" s="30"/>
      <c r="O121" s="41"/>
      <c r="P121" s="30"/>
      <c r="Q121" s="30"/>
    </row>
    <row r="122" spans="1:17">
      <c r="A122" s="30"/>
      <c r="B122" s="30"/>
      <c r="C122" s="3213" t="s">
        <v>58</v>
      </c>
      <c r="D122" s="3214"/>
      <c r="E122" s="3214"/>
      <c r="F122" s="3214"/>
      <c r="G122" s="3215"/>
      <c r="H122" s="3205">
        <v>0</v>
      </c>
      <c r="I122" s="3163"/>
      <c r="J122" s="3163"/>
      <c r="K122" s="3164"/>
      <c r="L122" s="30"/>
      <c r="M122" s="30"/>
      <c r="N122" s="30"/>
      <c r="O122" s="41"/>
      <c r="P122" s="30"/>
      <c r="Q122" s="30"/>
    </row>
    <row r="123" spans="1:17">
      <c r="A123" s="30"/>
      <c r="B123" s="30"/>
      <c r="C123" s="3213" t="s">
        <v>518</v>
      </c>
      <c r="D123" s="3214"/>
      <c r="E123" s="3214"/>
      <c r="F123" s="3214"/>
      <c r="G123" s="3215"/>
      <c r="H123" s="3205">
        <v>314.8</v>
      </c>
      <c r="I123" s="3163"/>
      <c r="J123" s="3163"/>
      <c r="K123" s="3164"/>
      <c r="L123" s="30"/>
      <c r="M123" s="30"/>
      <c r="N123" s="30"/>
      <c r="O123" s="41"/>
      <c r="P123" s="30"/>
      <c r="Q123" s="30"/>
    </row>
    <row r="124" spans="1:17">
      <c r="A124" s="30"/>
      <c r="B124" s="30"/>
      <c r="C124" s="3213" t="s">
        <v>825</v>
      </c>
      <c r="D124" s="3214"/>
      <c r="E124" s="3214"/>
      <c r="F124" s="3214"/>
      <c r="G124" s="3215"/>
      <c r="H124" s="3205">
        <v>95.9</v>
      </c>
      <c r="I124" s="3163"/>
      <c r="J124" s="3163"/>
      <c r="K124" s="3164"/>
      <c r="L124" s="30"/>
      <c r="M124" s="30"/>
      <c r="N124" s="30"/>
      <c r="O124" s="41"/>
      <c r="P124" s="30"/>
      <c r="Q124" s="30"/>
    </row>
    <row r="125" spans="1:17">
      <c r="A125" s="30"/>
      <c r="B125" s="30"/>
      <c r="C125" s="3213" t="s">
        <v>826</v>
      </c>
      <c r="D125" s="3214"/>
      <c r="E125" s="3214"/>
      <c r="F125" s="3214"/>
      <c r="G125" s="3215"/>
      <c r="H125" s="3205">
        <v>0</v>
      </c>
      <c r="I125" s="3163"/>
      <c r="J125" s="3163"/>
      <c r="K125" s="3164"/>
      <c r="L125" s="30"/>
      <c r="M125" s="30"/>
      <c r="N125" s="30"/>
      <c r="O125" s="41"/>
      <c r="P125" s="30"/>
      <c r="Q125" s="30"/>
    </row>
    <row r="126" spans="1:17">
      <c r="A126" s="30"/>
      <c r="B126" s="30"/>
      <c r="C126" s="3213" t="s">
        <v>59</v>
      </c>
      <c r="D126" s="3214"/>
      <c r="E126" s="3214"/>
      <c r="F126" s="3214"/>
      <c r="G126" s="3215"/>
      <c r="H126" s="3205"/>
      <c r="I126" s="3163"/>
      <c r="J126" s="3163"/>
      <c r="K126" s="3164"/>
      <c r="L126" s="30"/>
      <c r="M126" s="30"/>
      <c r="N126" s="30"/>
      <c r="O126" s="41"/>
      <c r="P126" s="30"/>
      <c r="Q126" s="30"/>
    </row>
    <row r="127" spans="1:17">
      <c r="A127" s="30"/>
      <c r="B127" s="30"/>
      <c r="C127" s="3565" t="s">
        <v>60</v>
      </c>
      <c r="D127" s="4241"/>
      <c r="E127" s="4241"/>
      <c r="F127" s="4241"/>
      <c r="G127" s="4242"/>
      <c r="H127" s="3205"/>
      <c r="I127" s="3163"/>
      <c r="J127" s="3163"/>
      <c r="K127" s="3164"/>
      <c r="L127" s="30"/>
      <c r="M127" s="30"/>
      <c r="N127" s="30"/>
      <c r="O127" s="41"/>
      <c r="P127" s="30"/>
      <c r="Q127" s="30"/>
    </row>
    <row r="128" spans="1:17" ht="13.5" thickBot="1">
      <c r="A128" s="30"/>
      <c r="B128" s="30"/>
      <c r="C128" s="4238" t="s">
        <v>827</v>
      </c>
      <c r="D128" s="4239"/>
      <c r="E128" s="4239"/>
      <c r="F128" s="4239"/>
      <c r="G128" s="4240"/>
      <c r="H128" s="3205">
        <v>49.48</v>
      </c>
      <c r="I128" s="3163"/>
      <c r="J128" s="3163"/>
      <c r="K128" s="3164"/>
      <c r="L128" s="30"/>
      <c r="M128" s="30"/>
      <c r="N128" s="30"/>
      <c r="O128" s="41"/>
      <c r="P128" s="30"/>
      <c r="Q128" s="30"/>
    </row>
    <row r="129" spans="1:17" ht="13.5" thickBot="1">
      <c r="A129" s="30"/>
      <c r="B129" s="30"/>
      <c r="C129" s="3910" t="s">
        <v>19</v>
      </c>
      <c r="D129" s="3911"/>
      <c r="E129" s="3911"/>
      <c r="F129" s="3911"/>
      <c r="G129" s="3912"/>
      <c r="H129" s="3554">
        <f>H130*1</f>
        <v>0</v>
      </c>
      <c r="I129" s="3555"/>
      <c r="J129" s="3555"/>
      <c r="K129" s="3556"/>
      <c r="L129" s="30"/>
      <c r="M129" s="30"/>
      <c r="N129" s="30"/>
      <c r="O129" s="41"/>
      <c r="P129" s="30"/>
      <c r="Q129" s="30"/>
    </row>
    <row r="130" spans="1:17" ht="13.5" thickBot="1">
      <c r="A130" s="30"/>
      <c r="B130" s="30"/>
      <c r="C130" s="3881" t="s">
        <v>61</v>
      </c>
      <c r="D130" s="3882"/>
      <c r="E130" s="3882"/>
      <c r="F130" s="3882"/>
      <c r="G130" s="3883"/>
      <c r="H130" s="3884">
        <v>0</v>
      </c>
      <c r="I130" s="3885"/>
      <c r="J130" s="3885"/>
      <c r="K130" s="3886"/>
      <c r="L130" s="30"/>
      <c r="M130" s="30"/>
      <c r="N130" s="30"/>
      <c r="O130" s="41"/>
      <c r="P130" s="30"/>
      <c r="Q130" s="30"/>
    </row>
    <row r="131" spans="1:17" ht="13.5" thickBot="1">
      <c r="A131" s="30"/>
      <c r="B131" s="30"/>
      <c r="C131" s="4234" t="s">
        <v>20</v>
      </c>
      <c r="D131" s="4235"/>
      <c r="E131" s="4235"/>
      <c r="F131" s="4235"/>
      <c r="G131" s="4236"/>
      <c r="H131" s="4237">
        <f>H129+H120</f>
        <v>5216.58</v>
      </c>
      <c r="I131" s="3558"/>
      <c r="J131" s="3558"/>
      <c r="K131" s="3559"/>
      <c r="L131" s="30"/>
      <c r="M131" s="30"/>
      <c r="N131" s="30"/>
      <c r="O131" s="41"/>
      <c r="P131" s="30"/>
      <c r="Q131" s="30"/>
    </row>
  </sheetData>
  <mergeCells count="226">
    <mergeCell ref="N1:O1"/>
    <mergeCell ref="D3:Q3"/>
    <mergeCell ref="A4:A6"/>
    <mergeCell ref="B4:B6"/>
    <mergeCell ref="C4:C6"/>
    <mergeCell ref="D4:D6"/>
    <mergeCell ref="E4:E6"/>
    <mergeCell ref="F4:F6"/>
    <mergeCell ref="G4:G6"/>
    <mergeCell ref="H4:K4"/>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A19:A23"/>
    <mergeCell ref="B19:B23"/>
    <mergeCell ref="C19:C23"/>
    <mergeCell ref="D19:D23"/>
    <mergeCell ref="E19:E23"/>
    <mergeCell ref="F19:F23"/>
    <mergeCell ref="A14:A18"/>
    <mergeCell ref="B14:B18"/>
    <mergeCell ref="C14:C18"/>
    <mergeCell ref="D14:D18"/>
    <mergeCell ref="E14:E18"/>
    <mergeCell ref="F14:F18"/>
    <mergeCell ref="A29:A33"/>
    <mergeCell ref="B29:B33"/>
    <mergeCell ref="C29:C33"/>
    <mergeCell ref="D29:D33"/>
    <mergeCell ref="E29:E33"/>
    <mergeCell ref="F29:F33"/>
    <mergeCell ref="A24:A28"/>
    <mergeCell ref="B24:B28"/>
    <mergeCell ref="C24:C28"/>
    <mergeCell ref="D24:D28"/>
    <mergeCell ref="E24:E28"/>
    <mergeCell ref="F24:F28"/>
    <mergeCell ref="A36:A39"/>
    <mergeCell ref="B36:B39"/>
    <mergeCell ref="C36:C39"/>
    <mergeCell ref="D36:D39"/>
    <mergeCell ref="E36:E39"/>
    <mergeCell ref="F36:F39"/>
    <mergeCell ref="A34:A35"/>
    <mergeCell ref="B34:B35"/>
    <mergeCell ref="C34:C35"/>
    <mergeCell ref="D34:D35"/>
    <mergeCell ref="E34:E35"/>
    <mergeCell ref="F34:F35"/>
    <mergeCell ref="A43:A44"/>
    <mergeCell ref="B43:B44"/>
    <mergeCell ref="C43:C44"/>
    <mergeCell ref="D43:D44"/>
    <mergeCell ref="E43:E44"/>
    <mergeCell ref="F43:F44"/>
    <mergeCell ref="A40:A42"/>
    <mergeCell ref="B40:B42"/>
    <mergeCell ref="C40:C42"/>
    <mergeCell ref="D40:D42"/>
    <mergeCell ref="E40:E42"/>
    <mergeCell ref="F40:F42"/>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Q58:Q59"/>
    <mergeCell ref="A60:A61"/>
    <mergeCell ref="B60:B61"/>
    <mergeCell ref="C60:C61"/>
    <mergeCell ref="D60:D61"/>
    <mergeCell ref="E60:E61"/>
    <mergeCell ref="F60:F61"/>
    <mergeCell ref="A57:A59"/>
    <mergeCell ref="B57:B59"/>
    <mergeCell ref="C57:C59"/>
    <mergeCell ref="D57:D59"/>
    <mergeCell ref="E57:E59"/>
    <mergeCell ref="F57:F59"/>
    <mergeCell ref="A62:A64"/>
    <mergeCell ref="B62:B64"/>
    <mergeCell ref="C62:C64"/>
    <mergeCell ref="D62:D64"/>
    <mergeCell ref="E62:E64"/>
    <mergeCell ref="F62:F64"/>
    <mergeCell ref="N58:N59"/>
    <mergeCell ref="O58:O59"/>
    <mergeCell ref="P58:P59"/>
    <mergeCell ref="A67:A69"/>
    <mergeCell ref="B67:B69"/>
    <mergeCell ref="C67:C69"/>
    <mergeCell ref="D67:D69"/>
    <mergeCell ref="E67:E69"/>
    <mergeCell ref="F67:F69"/>
    <mergeCell ref="A65:A66"/>
    <mergeCell ref="B65:B66"/>
    <mergeCell ref="C65:C66"/>
    <mergeCell ref="D65:D66"/>
    <mergeCell ref="E65:E66"/>
    <mergeCell ref="F65:F66"/>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82:A83"/>
    <mergeCell ref="B82:B83"/>
    <mergeCell ref="C82:C83"/>
    <mergeCell ref="D82:D83"/>
    <mergeCell ref="E82:E83"/>
    <mergeCell ref="F82:F83"/>
    <mergeCell ref="A80:A81"/>
    <mergeCell ref="B80:B81"/>
    <mergeCell ref="C80:C81"/>
    <mergeCell ref="D80:D81"/>
    <mergeCell ref="E80:E81"/>
    <mergeCell ref="F80:F81"/>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A104:A106"/>
    <mergeCell ref="B104:B106"/>
    <mergeCell ref="C104:C106"/>
    <mergeCell ref="D104:D106"/>
    <mergeCell ref="E104:E106"/>
    <mergeCell ref="F104:F106"/>
    <mergeCell ref="A102:A103"/>
    <mergeCell ref="B102:B103"/>
    <mergeCell ref="C102:C103"/>
    <mergeCell ref="D102:D103"/>
    <mergeCell ref="E102:E103"/>
    <mergeCell ref="F102:F103"/>
    <mergeCell ref="C110:G110"/>
    <mergeCell ref="B111:G111"/>
    <mergeCell ref="B112:G112"/>
    <mergeCell ref="B113:G113"/>
    <mergeCell ref="N113:Q113"/>
    <mergeCell ref="D118:G118"/>
    <mergeCell ref="A107:A109"/>
    <mergeCell ref="B107:B109"/>
    <mergeCell ref="C107:C109"/>
    <mergeCell ref="D107:D109"/>
    <mergeCell ref="E107:E109"/>
    <mergeCell ref="N107:N109"/>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01</vt:lpstr>
      <vt:lpstr>02</vt:lpstr>
      <vt:lpstr>03</vt:lpstr>
      <vt:lpstr>04</vt:lpstr>
      <vt:lpstr>05</vt:lpstr>
      <vt:lpstr>08</vt:lpstr>
      <vt:lpstr>09</vt:lpstr>
      <vt:lpstr>10 </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2021-10-14T12:55:03Z</cp:lastPrinted>
  <dcterms:created xsi:type="dcterms:W3CDTF">1996-10-14T23:33:28Z</dcterms:created>
  <dcterms:modified xsi:type="dcterms:W3CDTF">2021-10-20T13:32:22Z</dcterms:modified>
</cp:coreProperties>
</file>