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activeTab="8"/>
  </bookViews>
  <sheets>
    <sheet name="01" sheetId="121" r:id="rId1"/>
    <sheet name="02" sheetId="109" r:id="rId2"/>
    <sheet name="05" sheetId="113" r:id="rId3"/>
    <sheet name="09" sheetId="115" r:id="rId4"/>
    <sheet name="11" sheetId="116" r:id="rId5"/>
    <sheet name="12" sheetId="117" r:id="rId6"/>
    <sheet name="13" sheetId="118" r:id="rId7"/>
    <sheet name="15" sheetId="120" r:id="rId8"/>
    <sheet name="16" sheetId="107" r:id="rId9"/>
    <sheet name="Priemoniu vykdytoju kodai"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3" i="107" l="1"/>
  <c r="M114" i="118" l="1"/>
  <c r="H134" i="120"/>
  <c r="H136" i="120" s="1"/>
  <c r="H124" i="120"/>
  <c r="M119" i="120"/>
  <c r="L119" i="120"/>
  <c r="K119" i="120"/>
  <c r="J119" i="120"/>
  <c r="I119" i="120"/>
  <c r="H119" i="120"/>
  <c r="K117" i="120"/>
  <c r="K118" i="120" s="1"/>
  <c r="J117" i="120"/>
  <c r="J118" i="120" s="1"/>
  <c r="I117" i="120"/>
  <c r="I118" i="120" s="1"/>
  <c r="M116" i="120"/>
  <c r="M117" i="120" s="1"/>
  <c r="M118" i="120" s="1"/>
  <c r="L116" i="120"/>
  <c r="L117" i="120" s="1"/>
  <c r="L118" i="120" s="1"/>
  <c r="J116" i="120"/>
  <c r="I116" i="120"/>
  <c r="H116" i="120"/>
  <c r="H117" i="120" s="1"/>
  <c r="H118" i="120" s="1"/>
  <c r="K110" i="120"/>
  <c r="J109" i="120"/>
  <c r="J110" i="120" s="1"/>
  <c r="I109" i="120"/>
  <c r="I110" i="120" s="1"/>
  <c r="M108" i="120"/>
  <c r="L108" i="120"/>
  <c r="K108" i="120"/>
  <c r="J108" i="120"/>
  <c r="I108" i="120"/>
  <c r="H108" i="120"/>
  <c r="M106" i="120"/>
  <c r="L106" i="120"/>
  <c r="K106" i="120"/>
  <c r="J106" i="120"/>
  <c r="I106" i="120"/>
  <c r="H106" i="120"/>
  <c r="M103" i="120"/>
  <c r="L103" i="120"/>
  <c r="K103" i="120"/>
  <c r="J103" i="120"/>
  <c r="I103" i="120"/>
  <c r="H103" i="120"/>
  <c r="K99" i="120"/>
  <c r="J99" i="120"/>
  <c r="I99" i="120"/>
  <c r="H99" i="120"/>
  <c r="K92" i="120"/>
  <c r="M91" i="120"/>
  <c r="L91" i="120"/>
  <c r="K91" i="120"/>
  <c r="J91" i="120"/>
  <c r="I91" i="120"/>
  <c r="H91" i="120"/>
  <c r="M89" i="120"/>
  <c r="L89" i="120"/>
  <c r="L92" i="120" s="1"/>
  <c r="K89" i="120"/>
  <c r="J89" i="120"/>
  <c r="I89" i="120"/>
  <c r="H89" i="120"/>
  <c r="M87" i="120"/>
  <c r="L87" i="120"/>
  <c r="K87" i="120"/>
  <c r="J87" i="120"/>
  <c r="J92" i="120" s="1"/>
  <c r="I87" i="120"/>
  <c r="H87" i="120"/>
  <c r="H92" i="120" s="1"/>
  <c r="M83" i="120"/>
  <c r="M84" i="120" s="1"/>
  <c r="L83" i="120"/>
  <c r="K83" i="120"/>
  <c r="J83" i="120"/>
  <c r="I83" i="120"/>
  <c r="H83" i="120"/>
  <c r="M79" i="120"/>
  <c r="L79" i="120"/>
  <c r="L84" i="120" s="1"/>
  <c r="K79" i="120"/>
  <c r="K84" i="120" s="1"/>
  <c r="J79" i="120"/>
  <c r="J84" i="120" s="1"/>
  <c r="I79" i="120"/>
  <c r="I84" i="120" s="1"/>
  <c r="H79" i="120"/>
  <c r="H84" i="120" s="1"/>
  <c r="M71" i="120"/>
  <c r="M70" i="120"/>
  <c r="L70" i="120"/>
  <c r="K70" i="120"/>
  <c r="J70" i="120"/>
  <c r="I70" i="120"/>
  <c r="H70" i="120"/>
  <c r="M65" i="120"/>
  <c r="L65" i="120"/>
  <c r="K65" i="120"/>
  <c r="J65" i="120"/>
  <c r="I65" i="120"/>
  <c r="H65" i="120"/>
  <c r="M59" i="120"/>
  <c r="L59" i="120"/>
  <c r="L71" i="120" s="1"/>
  <c r="K59" i="120"/>
  <c r="K71" i="120" s="1"/>
  <c r="J59" i="120"/>
  <c r="J71" i="120" s="1"/>
  <c r="I59" i="120"/>
  <c r="H59" i="120"/>
  <c r="L48" i="120"/>
  <c r="M47" i="120"/>
  <c r="M48" i="120" s="1"/>
  <c r="L47" i="120"/>
  <c r="K47" i="120"/>
  <c r="K48" i="120" s="1"/>
  <c r="J47" i="120"/>
  <c r="J48" i="120" s="1"/>
  <c r="I47" i="120"/>
  <c r="I48" i="120" s="1"/>
  <c r="H47" i="120"/>
  <c r="H48" i="120" s="1"/>
  <c r="I44" i="120"/>
  <c r="H44" i="120"/>
  <c r="M43" i="120"/>
  <c r="M44" i="120" s="1"/>
  <c r="L43" i="120"/>
  <c r="L44" i="120" s="1"/>
  <c r="K43" i="120"/>
  <c r="K44" i="120" s="1"/>
  <c r="I43" i="120"/>
  <c r="H43" i="120"/>
  <c r="M38" i="120"/>
  <c r="L38" i="120"/>
  <c r="K38" i="120"/>
  <c r="J38" i="120"/>
  <c r="I38" i="120"/>
  <c r="H38" i="120"/>
  <c r="M36" i="120"/>
  <c r="L36" i="120"/>
  <c r="K36" i="120"/>
  <c r="J36" i="120"/>
  <c r="I36" i="120"/>
  <c r="H36" i="120"/>
  <c r="M34" i="120"/>
  <c r="L34" i="120"/>
  <c r="K34" i="120"/>
  <c r="J34" i="120"/>
  <c r="I34" i="120"/>
  <c r="H34" i="120"/>
  <c r="M32" i="120"/>
  <c r="M39" i="120" s="1"/>
  <c r="L32" i="120"/>
  <c r="L39" i="120" s="1"/>
  <c r="K32" i="120"/>
  <c r="J32" i="120"/>
  <c r="I32" i="120"/>
  <c r="H32" i="120"/>
  <c r="M27" i="120"/>
  <c r="L27" i="120"/>
  <c r="K27" i="120"/>
  <c r="J27" i="120"/>
  <c r="I27" i="120"/>
  <c r="H27" i="120"/>
  <c r="M24" i="120"/>
  <c r="L24" i="120"/>
  <c r="K24" i="120"/>
  <c r="J24" i="120"/>
  <c r="I24" i="120"/>
  <c r="H23" i="120"/>
  <c r="H24" i="120" s="1"/>
  <c r="M22" i="120"/>
  <c r="L22" i="120"/>
  <c r="K22" i="120"/>
  <c r="J22" i="120"/>
  <c r="I22" i="120"/>
  <c r="H22" i="120"/>
  <c r="M20" i="120"/>
  <c r="L20" i="120"/>
  <c r="K20" i="120"/>
  <c r="J20" i="120"/>
  <c r="I20" i="120"/>
  <c r="H20" i="120"/>
  <c r="M18" i="120"/>
  <c r="L18" i="120"/>
  <c r="K18" i="120"/>
  <c r="J18" i="120"/>
  <c r="I18" i="120"/>
  <c r="H18" i="120"/>
  <c r="M16" i="120"/>
  <c r="L16" i="120"/>
  <c r="K16" i="120"/>
  <c r="J16" i="120"/>
  <c r="I16" i="120"/>
  <c r="H16" i="120"/>
  <c r="M13" i="120"/>
  <c r="L13" i="120"/>
  <c r="K13" i="120"/>
  <c r="J13" i="120"/>
  <c r="I13" i="120"/>
  <c r="H13" i="120"/>
  <c r="M10" i="120"/>
  <c r="M28" i="120" s="1"/>
  <c r="L10" i="120"/>
  <c r="L28" i="120" s="1"/>
  <c r="L49" i="120" s="1"/>
  <c r="K10" i="120"/>
  <c r="J10" i="120"/>
  <c r="J28" i="120" s="1"/>
  <c r="I10" i="120"/>
  <c r="H10" i="120"/>
  <c r="J39" i="120" l="1"/>
  <c r="J93" i="120"/>
  <c r="K28" i="120"/>
  <c r="K39" i="120"/>
  <c r="K93" i="120"/>
  <c r="I92" i="120"/>
  <c r="L109" i="120"/>
  <c r="L110" i="120" s="1"/>
  <c r="M92" i="120"/>
  <c r="M109" i="120"/>
  <c r="M110" i="120" s="1"/>
  <c r="H39" i="120"/>
  <c r="H71" i="120"/>
  <c r="L93" i="120"/>
  <c r="L120" i="120" s="1"/>
  <c r="H109" i="120"/>
  <c r="H110" i="120" s="1"/>
  <c r="I28" i="120"/>
  <c r="I49" i="120" s="1"/>
  <c r="I39" i="120"/>
  <c r="I71" i="120"/>
  <c r="J49" i="120"/>
  <c r="J120" i="120" s="1"/>
  <c r="M93" i="120"/>
  <c r="K49" i="120"/>
  <c r="M49" i="120"/>
  <c r="M120" i="120" s="1"/>
  <c r="H28" i="120"/>
  <c r="H49" i="120" s="1"/>
  <c r="H120" i="120" s="1"/>
  <c r="H93" i="120"/>
  <c r="K120" i="120" l="1"/>
  <c r="I93" i="120"/>
  <c r="I120" i="120" s="1"/>
  <c r="H97" i="121"/>
  <c r="H90" i="121"/>
  <c r="H100" i="121" s="1"/>
  <c r="M83" i="121"/>
  <c r="L83" i="121"/>
  <c r="K83" i="121"/>
  <c r="J83" i="121"/>
  <c r="I83" i="121"/>
  <c r="M80" i="121"/>
  <c r="L80" i="121"/>
  <c r="L81" i="121" s="1"/>
  <c r="L82" i="121" s="1"/>
  <c r="K80" i="121"/>
  <c r="K81" i="121" s="1"/>
  <c r="K82" i="121" s="1"/>
  <c r="J80" i="121"/>
  <c r="I80" i="121"/>
  <c r="I81" i="121" s="1"/>
  <c r="I82" i="121" s="1"/>
  <c r="H79" i="121"/>
  <c r="H80" i="121" s="1"/>
  <c r="M78" i="121"/>
  <c r="L78" i="121"/>
  <c r="K78" i="121"/>
  <c r="J78" i="121"/>
  <c r="I78" i="121"/>
  <c r="H75" i="121"/>
  <c r="H78" i="121" s="1"/>
  <c r="M74" i="121"/>
  <c r="L74" i="121"/>
  <c r="K74" i="121"/>
  <c r="J74" i="121"/>
  <c r="I74" i="121"/>
  <c r="H73" i="121"/>
  <c r="H74" i="121" s="1"/>
  <c r="H72" i="121"/>
  <c r="M69" i="121"/>
  <c r="M68" i="121"/>
  <c r="L68" i="121"/>
  <c r="L69" i="121" s="1"/>
  <c r="K68" i="121"/>
  <c r="K69" i="121" s="1"/>
  <c r="J68" i="121"/>
  <c r="J69" i="121" s="1"/>
  <c r="I68" i="121"/>
  <c r="I69" i="121" s="1"/>
  <c r="H68" i="121"/>
  <c r="H69" i="121" s="1"/>
  <c r="H67" i="121"/>
  <c r="M64" i="121"/>
  <c r="M65" i="121" s="1"/>
  <c r="L64" i="121"/>
  <c r="L65" i="121" s="1"/>
  <c r="K64" i="121"/>
  <c r="K65" i="121" s="1"/>
  <c r="J64" i="121"/>
  <c r="J65" i="121" s="1"/>
  <c r="I64" i="121"/>
  <c r="I65" i="121" s="1"/>
  <c r="H63" i="121"/>
  <c r="H64" i="121" s="1"/>
  <c r="H65" i="121" s="1"/>
  <c r="M60" i="121"/>
  <c r="L60" i="121"/>
  <c r="K60" i="121"/>
  <c r="J60" i="121"/>
  <c r="I60" i="121"/>
  <c r="H60" i="121"/>
  <c r="H59" i="121"/>
  <c r="M58" i="121"/>
  <c r="L58" i="121"/>
  <c r="K58" i="121"/>
  <c r="J58" i="121"/>
  <c r="I58" i="121"/>
  <c r="H57" i="121"/>
  <c r="H58" i="121" s="1"/>
  <c r="M56" i="121"/>
  <c r="L56" i="121"/>
  <c r="K56" i="121"/>
  <c r="J56" i="121"/>
  <c r="I56" i="121"/>
  <c r="H55" i="121"/>
  <c r="H56" i="121" s="1"/>
  <c r="M54" i="121"/>
  <c r="L54" i="121"/>
  <c r="K54" i="121"/>
  <c r="J54" i="121"/>
  <c r="I54" i="121"/>
  <c r="H53" i="121"/>
  <c r="H54" i="121" s="1"/>
  <c r="M52" i="121"/>
  <c r="L52" i="121"/>
  <c r="K52" i="121"/>
  <c r="J52" i="121"/>
  <c r="I52" i="121"/>
  <c r="H51" i="121"/>
  <c r="H52" i="121" s="1"/>
  <c r="M50" i="121"/>
  <c r="L50" i="121"/>
  <c r="K50" i="121"/>
  <c r="J50" i="121"/>
  <c r="I50" i="121"/>
  <c r="H48" i="121"/>
  <c r="H50" i="121" s="1"/>
  <c r="M47" i="121"/>
  <c r="L47" i="121"/>
  <c r="K47" i="121"/>
  <c r="J47" i="121"/>
  <c r="I47" i="121"/>
  <c r="H47" i="121"/>
  <c r="H46" i="121"/>
  <c r="M45" i="121"/>
  <c r="L45" i="121"/>
  <c r="K45" i="121"/>
  <c r="J45" i="121"/>
  <c r="I45" i="121"/>
  <c r="H44" i="121"/>
  <c r="H45" i="121" s="1"/>
  <c r="M43" i="121"/>
  <c r="L43" i="121"/>
  <c r="K43" i="121"/>
  <c r="J43" i="121"/>
  <c r="I43" i="121"/>
  <c r="H42" i="121"/>
  <c r="H43" i="121" s="1"/>
  <c r="M41" i="121"/>
  <c r="L41" i="121"/>
  <c r="K41" i="121"/>
  <c r="J41" i="121"/>
  <c r="I41" i="121"/>
  <c r="H40" i="121"/>
  <c r="H41" i="121" s="1"/>
  <c r="M39" i="121"/>
  <c r="L39" i="121"/>
  <c r="K39" i="121"/>
  <c r="J39" i="121"/>
  <c r="I39" i="121"/>
  <c r="H38" i="121"/>
  <c r="H39" i="121" s="1"/>
  <c r="M37" i="121"/>
  <c r="L37" i="121"/>
  <c r="K37" i="121"/>
  <c r="J37" i="121"/>
  <c r="I37" i="121"/>
  <c r="H37" i="121"/>
  <c r="H36" i="121"/>
  <c r="M35" i="121"/>
  <c r="L35" i="121"/>
  <c r="K35" i="121"/>
  <c r="J35" i="121"/>
  <c r="I35" i="121"/>
  <c r="H34" i="121"/>
  <c r="H35" i="121" s="1"/>
  <c r="M33" i="121"/>
  <c r="L33" i="121"/>
  <c r="K33" i="121"/>
  <c r="J33" i="121"/>
  <c r="I33" i="121"/>
  <c r="H32" i="121"/>
  <c r="H33" i="121" s="1"/>
  <c r="M31" i="121"/>
  <c r="L31" i="121"/>
  <c r="K31" i="121"/>
  <c r="J31" i="121"/>
  <c r="I31" i="121"/>
  <c r="H29" i="121"/>
  <c r="H31" i="121" s="1"/>
  <c r="M26" i="121"/>
  <c r="L26" i="121"/>
  <c r="K26" i="121"/>
  <c r="J26" i="121"/>
  <c r="I26" i="121"/>
  <c r="H25" i="121"/>
  <c r="H26" i="121" s="1"/>
  <c r="M24" i="121"/>
  <c r="L24" i="121"/>
  <c r="K24" i="121"/>
  <c r="J24" i="121"/>
  <c r="I24" i="121"/>
  <c r="H22" i="121"/>
  <c r="H24" i="121" s="1"/>
  <c r="M21" i="121"/>
  <c r="L21" i="121"/>
  <c r="K21" i="121"/>
  <c r="J21" i="121"/>
  <c r="I21" i="121"/>
  <c r="H20" i="121"/>
  <c r="H17" i="121"/>
  <c r="H21" i="121" s="1"/>
  <c r="M16" i="121"/>
  <c r="L16" i="121"/>
  <c r="K16" i="121"/>
  <c r="J16" i="121"/>
  <c r="J27" i="121" s="1"/>
  <c r="I16" i="121"/>
  <c r="I27" i="121" s="1"/>
  <c r="H15" i="121"/>
  <c r="H83" i="121" s="1"/>
  <c r="H14" i="121"/>
  <c r="H12" i="121"/>
  <c r="H11" i="121"/>
  <c r="H10" i="121"/>
  <c r="N115" i="118"/>
  <c r="N114" i="118"/>
  <c r="J81" i="121" l="1"/>
  <c r="J82" i="121" s="1"/>
  <c r="H16" i="121"/>
  <c r="L27" i="121"/>
  <c r="L84" i="121" s="1"/>
  <c r="L85" i="121" s="1"/>
  <c r="M81" i="121"/>
  <c r="M82" i="121" s="1"/>
  <c r="M27" i="121"/>
  <c r="M84" i="121" s="1"/>
  <c r="M85" i="121" s="1"/>
  <c r="I61" i="121"/>
  <c r="I84" i="121" s="1"/>
  <c r="I85" i="121" s="1"/>
  <c r="J61" i="121"/>
  <c r="J70" i="121" s="1"/>
  <c r="K27" i="121"/>
  <c r="K70" i="121" s="1"/>
  <c r="K61" i="121"/>
  <c r="H81" i="121"/>
  <c r="H82" i="121" s="1"/>
  <c r="K84" i="121"/>
  <c r="K85" i="121" s="1"/>
  <c r="L70" i="121"/>
  <c r="H27" i="121"/>
  <c r="H61" i="121"/>
  <c r="H70" i="121" s="1"/>
  <c r="M70" i="121"/>
  <c r="I70" i="121" l="1"/>
  <c r="J84" i="121"/>
  <c r="J85" i="121" s="1"/>
  <c r="H84" i="121"/>
  <c r="H85" i="121" s="1"/>
  <c r="H97" i="116"/>
  <c r="H56" i="113" l="1"/>
  <c r="H52" i="113"/>
  <c r="H46" i="113"/>
  <c r="H45" i="113"/>
  <c r="H42" i="113"/>
  <c r="H40" i="113"/>
  <c r="H37" i="113"/>
  <c r="H30" i="113"/>
  <c r="H28" i="113"/>
  <c r="H26" i="113"/>
  <c r="H23" i="113"/>
  <c r="H18" i="113"/>
  <c r="H16" i="113"/>
  <c r="K502" i="109"/>
  <c r="K582" i="109"/>
  <c r="L582" i="109"/>
  <c r="M582" i="109"/>
  <c r="M14" i="109"/>
  <c r="K14" i="109"/>
  <c r="L14" i="109"/>
  <c r="N14" i="109"/>
  <c r="O14" i="109"/>
  <c r="K76" i="109"/>
  <c r="L76" i="109"/>
  <c r="M76" i="109"/>
  <c r="J75" i="109"/>
  <c r="J14" i="109" s="1"/>
  <c r="K389" i="109"/>
  <c r="L389" i="109"/>
  <c r="M389" i="109"/>
  <c r="K388" i="109"/>
  <c r="L388" i="109"/>
  <c r="M388" i="109"/>
  <c r="K387" i="109"/>
  <c r="L387" i="109"/>
  <c r="M387" i="109"/>
  <c r="K386" i="109"/>
  <c r="L386" i="109"/>
  <c r="M386" i="109"/>
  <c r="O552" i="109"/>
  <c r="N552" i="109"/>
  <c r="M552" i="109"/>
  <c r="L552" i="109"/>
  <c r="K552" i="109"/>
  <c r="J551" i="109"/>
  <c r="J550" i="109"/>
  <c r="J549" i="109"/>
  <c r="J548" i="109"/>
  <c r="J547" i="109"/>
  <c r="K84" i="109"/>
  <c r="L84" i="109"/>
  <c r="M84" i="109"/>
  <c r="M83" i="109"/>
  <c r="K82" i="109"/>
  <c r="L82" i="109"/>
  <c r="M82" i="109"/>
  <c r="M81" i="109"/>
  <c r="K81" i="109"/>
  <c r="L81" i="109"/>
  <c r="M79" i="109"/>
  <c r="M80" i="109"/>
  <c r="K80" i="109"/>
  <c r="L80" i="109"/>
  <c r="K79" i="109"/>
  <c r="L79" i="109"/>
  <c r="M274" i="109"/>
  <c r="O274" i="109"/>
  <c r="N274" i="109"/>
  <c r="L274" i="109"/>
  <c r="K274" i="109"/>
  <c r="J273" i="109"/>
  <c r="J272" i="109"/>
  <c r="J271" i="109"/>
  <c r="J270" i="109"/>
  <c r="J269" i="109"/>
  <c r="J552" i="109" l="1"/>
  <c r="J274" i="109"/>
  <c r="K83" i="109" l="1"/>
  <c r="J83" i="109" s="1"/>
  <c r="L83" i="109"/>
  <c r="J596" i="109"/>
  <c r="J253" i="109" l="1"/>
  <c r="J605" i="109"/>
  <c r="O570" i="109"/>
  <c r="N570" i="109"/>
  <c r="M570" i="109"/>
  <c r="L570" i="109"/>
  <c r="K570" i="109"/>
  <c r="J569" i="109"/>
  <c r="J568" i="109"/>
  <c r="J567" i="109"/>
  <c r="J566" i="109"/>
  <c r="J565" i="109"/>
  <c r="O563" i="109"/>
  <c r="N563" i="109"/>
  <c r="M563" i="109"/>
  <c r="L563" i="109"/>
  <c r="K563" i="109"/>
  <c r="O562" i="109"/>
  <c r="N562" i="109"/>
  <c r="M562" i="109"/>
  <c r="L562" i="109"/>
  <c r="K562" i="109"/>
  <c r="O561" i="109"/>
  <c r="N561" i="109"/>
  <c r="M561" i="109"/>
  <c r="L561" i="109"/>
  <c r="K561" i="109"/>
  <c r="O560" i="109"/>
  <c r="N560" i="109"/>
  <c r="M560" i="109"/>
  <c r="L560" i="109"/>
  <c r="K560" i="109"/>
  <c r="O559" i="109"/>
  <c r="N559" i="109"/>
  <c r="M559" i="109"/>
  <c r="L559" i="109"/>
  <c r="K559" i="109"/>
  <c r="O546" i="109"/>
  <c r="N546" i="109"/>
  <c r="M546" i="109"/>
  <c r="L546" i="109"/>
  <c r="K546" i="109"/>
  <c r="J545" i="109"/>
  <c r="J544" i="109"/>
  <c r="J543" i="109"/>
  <c r="J542" i="109"/>
  <c r="J541" i="109"/>
  <c r="O540" i="109"/>
  <c r="N540" i="109"/>
  <c r="M540" i="109"/>
  <c r="L540" i="109"/>
  <c r="K540" i="109"/>
  <c r="J539" i="109"/>
  <c r="J538" i="109"/>
  <c r="J537" i="109"/>
  <c r="J536" i="109"/>
  <c r="J535" i="109"/>
  <c r="O534" i="109"/>
  <c r="N534" i="109"/>
  <c r="M534" i="109"/>
  <c r="L534" i="109"/>
  <c r="K534" i="109"/>
  <c r="J533" i="109"/>
  <c r="J532" i="109"/>
  <c r="J531" i="109"/>
  <c r="J530" i="109"/>
  <c r="J529" i="109"/>
  <c r="O528" i="109"/>
  <c r="N528" i="109"/>
  <c r="M528" i="109"/>
  <c r="L528" i="109"/>
  <c r="K528" i="109"/>
  <c r="J527" i="109"/>
  <c r="J526" i="109"/>
  <c r="J525" i="109"/>
  <c r="O524" i="109"/>
  <c r="N524" i="109"/>
  <c r="M524" i="109"/>
  <c r="L524" i="109"/>
  <c r="K524" i="109"/>
  <c r="J523" i="109"/>
  <c r="J522" i="109"/>
  <c r="J521" i="109"/>
  <c r="O520" i="109"/>
  <c r="N520" i="109"/>
  <c r="M520" i="109"/>
  <c r="L520" i="109"/>
  <c r="K520" i="109"/>
  <c r="J519" i="109"/>
  <c r="J518" i="109"/>
  <c r="J517" i="109"/>
  <c r="O516" i="109"/>
  <c r="N516" i="109"/>
  <c r="M516" i="109"/>
  <c r="L516" i="109"/>
  <c r="K516" i="109"/>
  <c r="J515" i="109"/>
  <c r="J514" i="109"/>
  <c r="J513" i="109"/>
  <c r="O512" i="109"/>
  <c r="N512" i="109"/>
  <c r="M512" i="109"/>
  <c r="L512" i="109"/>
  <c r="K512" i="109"/>
  <c r="J511" i="109"/>
  <c r="J510" i="109"/>
  <c r="J509" i="109"/>
  <c r="O508" i="109"/>
  <c r="N508" i="109"/>
  <c r="M508" i="109"/>
  <c r="L508" i="109"/>
  <c r="K508" i="109"/>
  <c r="J507" i="109"/>
  <c r="J506" i="109"/>
  <c r="O504" i="109"/>
  <c r="N504" i="109"/>
  <c r="M504" i="109"/>
  <c r="L504" i="109"/>
  <c r="K504" i="109"/>
  <c r="J503" i="109"/>
  <c r="J504" i="109" s="1"/>
  <c r="O502" i="109"/>
  <c r="N502" i="109"/>
  <c r="M502" i="109"/>
  <c r="L502" i="109"/>
  <c r="J501" i="109"/>
  <c r="J500" i="109"/>
  <c r="J499" i="109"/>
  <c r="J498" i="109"/>
  <c r="J497" i="109"/>
  <c r="O496" i="109"/>
  <c r="N496" i="109"/>
  <c r="M496" i="109"/>
  <c r="L496" i="109"/>
  <c r="K496" i="109"/>
  <c r="J493" i="109"/>
  <c r="J496" i="109" s="1"/>
  <c r="O492" i="109"/>
  <c r="N492" i="109"/>
  <c r="M492" i="109"/>
  <c r="L492" i="109"/>
  <c r="K492" i="109"/>
  <c r="J490" i="109"/>
  <c r="J489" i="109"/>
  <c r="O488" i="109"/>
  <c r="N488" i="109"/>
  <c r="M488" i="109"/>
  <c r="L488" i="109"/>
  <c r="K488" i="109"/>
  <c r="J485" i="109"/>
  <c r="J484" i="109"/>
  <c r="O483" i="109"/>
  <c r="N483" i="109"/>
  <c r="M483" i="109"/>
  <c r="L483" i="109"/>
  <c r="K483" i="109"/>
  <c r="J480" i="109"/>
  <c r="J479" i="109"/>
  <c r="O478" i="109"/>
  <c r="N478" i="109"/>
  <c r="M478" i="109"/>
  <c r="L478" i="109"/>
  <c r="K478" i="109"/>
  <c r="J475" i="109"/>
  <c r="J474" i="109"/>
  <c r="O473" i="109"/>
  <c r="N473" i="109"/>
  <c r="M473" i="109"/>
  <c r="L473" i="109"/>
  <c r="K473" i="109"/>
  <c r="J470" i="109"/>
  <c r="J469" i="109"/>
  <c r="O468" i="109"/>
  <c r="N468" i="109"/>
  <c r="M468" i="109"/>
  <c r="L468" i="109"/>
  <c r="K468" i="109"/>
  <c r="J465" i="109"/>
  <c r="J464" i="109"/>
  <c r="O463" i="109"/>
  <c r="N463" i="109"/>
  <c r="M463" i="109"/>
  <c r="L463" i="109"/>
  <c r="K463" i="109"/>
  <c r="J460" i="109"/>
  <c r="J459" i="109"/>
  <c r="O458" i="109"/>
  <c r="N458" i="109"/>
  <c r="M458" i="109"/>
  <c r="L458" i="109"/>
  <c r="K458" i="109"/>
  <c r="J456" i="109"/>
  <c r="J455" i="109"/>
  <c r="J454" i="109"/>
  <c r="O453" i="109"/>
  <c r="N453" i="109"/>
  <c r="M453" i="109"/>
  <c r="L453" i="109"/>
  <c r="K453" i="109"/>
  <c r="J451" i="109"/>
  <c r="J450" i="109"/>
  <c r="J449" i="109"/>
  <c r="O448" i="109"/>
  <c r="N448" i="109"/>
  <c r="M448" i="109"/>
  <c r="L448" i="109"/>
  <c r="K448" i="109"/>
  <c r="J447" i="109"/>
  <c r="J446" i="109"/>
  <c r="J445" i="109"/>
  <c r="O444" i="109"/>
  <c r="N444" i="109"/>
  <c r="M444" i="109"/>
  <c r="L444" i="109"/>
  <c r="K444" i="109"/>
  <c r="J443" i="109"/>
  <c r="J442" i="109"/>
  <c r="J441" i="109"/>
  <c r="J440" i="109"/>
  <c r="J439" i="109"/>
  <c r="O438" i="109"/>
  <c r="N438" i="109"/>
  <c r="M438" i="109"/>
  <c r="L438" i="109"/>
  <c r="K438" i="109"/>
  <c r="J437" i="109"/>
  <c r="J436" i="109"/>
  <c r="J435" i="109"/>
  <c r="J434" i="109"/>
  <c r="J433" i="109"/>
  <c r="O432" i="109"/>
  <c r="N432" i="109"/>
  <c r="M432" i="109"/>
  <c r="L432" i="109"/>
  <c r="K432" i="109"/>
  <c r="J430" i="109"/>
  <c r="J429" i="109"/>
  <c r="J428" i="109"/>
  <c r="O427" i="109"/>
  <c r="N427" i="109"/>
  <c r="M427" i="109"/>
  <c r="L427" i="109"/>
  <c r="K427" i="109"/>
  <c r="J425" i="109"/>
  <c r="J424" i="109"/>
  <c r="J423" i="109"/>
  <c r="O422" i="109"/>
  <c r="N422" i="109"/>
  <c r="M422" i="109"/>
  <c r="L422" i="109"/>
  <c r="K422" i="109"/>
  <c r="J421" i="109"/>
  <c r="J420" i="109"/>
  <c r="J419" i="109"/>
  <c r="J418" i="109"/>
  <c r="J417" i="109"/>
  <c r="O416" i="109"/>
  <c r="N416" i="109"/>
  <c r="M416" i="109"/>
  <c r="L416" i="109"/>
  <c r="K416" i="109"/>
  <c r="J415" i="109"/>
  <c r="J414" i="109"/>
  <c r="J413" i="109"/>
  <c r="J412" i="109"/>
  <c r="J411" i="109"/>
  <c r="O410" i="109"/>
  <c r="N410" i="109"/>
  <c r="M410" i="109"/>
  <c r="L410" i="109"/>
  <c r="K410" i="109"/>
  <c r="J409" i="109"/>
  <c r="J408" i="109"/>
  <c r="J407" i="109"/>
  <c r="J406" i="109"/>
  <c r="J405" i="109"/>
  <c r="O404" i="109"/>
  <c r="N404" i="109"/>
  <c r="M404" i="109"/>
  <c r="L404" i="109"/>
  <c r="K404" i="109"/>
  <c r="J403" i="109"/>
  <c r="J402" i="109"/>
  <c r="J401" i="109"/>
  <c r="J400" i="109"/>
  <c r="J399" i="109"/>
  <c r="O397" i="109"/>
  <c r="N397" i="109" s="1"/>
  <c r="J396" i="109"/>
  <c r="J395" i="109"/>
  <c r="J394" i="109"/>
  <c r="J393" i="109"/>
  <c r="O391" i="109"/>
  <c r="N391" i="109"/>
  <c r="M391" i="109"/>
  <c r="L391" i="109"/>
  <c r="K391" i="109"/>
  <c r="O389" i="109"/>
  <c r="N389" i="109"/>
  <c r="O388" i="109"/>
  <c r="N388" i="109"/>
  <c r="O387" i="109"/>
  <c r="N387" i="109"/>
  <c r="O386" i="109"/>
  <c r="N386" i="109"/>
  <c r="O383" i="109"/>
  <c r="N383" i="109"/>
  <c r="M383" i="109"/>
  <c r="L383" i="109"/>
  <c r="K383" i="109"/>
  <c r="J382" i="109"/>
  <c r="J381" i="109"/>
  <c r="J380" i="109"/>
  <c r="J379" i="109"/>
  <c r="J378" i="109"/>
  <c r="O377" i="109"/>
  <c r="N377" i="109"/>
  <c r="M377" i="109"/>
  <c r="L377" i="109"/>
  <c r="K377" i="109"/>
  <c r="J376" i="109"/>
  <c r="J375" i="109"/>
  <c r="J374" i="109"/>
  <c r="J373" i="109"/>
  <c r="J372" i="109"/>
  <c r="O371" i="109"/>
  <c r="N371" i="109"/>
  <c r="M371" i="109"/>
  <c r="L371" i="109"/>
  <c r="K371" i="109"/>
  <c r="J370" i="109"/>
  <c r="J369" i="109"/>
  <c r="J368" i="109"/>
  <c r="J367" i="109"/>
  <c r="J366" i="109"/>
  <c r="O365" i="109"/>
  <c r="N365" i="109"/>
  <c r="M365" i="109"/>
  <c r="L365" i="109"/>
  <c r="K365" i="109"/>
  <c r="J364" i="109"/>
  <c r="J363" i="109"/>
  <c r="J362" i="109"/>
  <c r="J361" i="109"/>
  <c r="J360" i="109"/>
  <c r="O359" i="109"/>
  <c r="N359" i="109"/>
  <c r="M359" i="109"/>
  <c r="L359" i="109"/>
  <c r="K359" i="109"/>
  <c r="J358" i="109"/>
  <c r="J357" i="109"/>
  <c r="J356" i="109"/>
  <c r="O355" i="109"/>
  <c r="N355" i="109"/>
  <c r="M355" i="109"/>
  <c r="L355" i="109"/>
  <c r="K355" i="109"/>
  <c r="J354" i="109"/>
  <c r="J353" i="109"/>
  <c r="J352" i="109"/>
  <c r="J351" i="109"/>
  <c r="J350" i="109"/>
  <c r="O349" i="109"/>
  <c r="N349" i="109"/>
  <c r="M349" i="109"/>
  <c r="L349" i="109"/>
  <c r="K349" i="109"/>
  <c r="J348" i="109"/>
  <c r="J347" i="109"/>
  <c r="J346" i="109"/>
  <c r="J345" i="109"/>
  <c r="J344" i="109"/>
  <c r="O343" i="109"/>
  <c r="N343" i="109"/>
  <c r="M343" i="109"/>
  <c r="L343" i="109"/>
  <c r="K343" i="109"/>
  <c r="J341" i="109"/>
  <c r="J340" i="109"/>
  <c r="J339" i="109"/>
  <c r="O338" i="109"/>
  <c r="N338" i="109"/>
  <c r="M338" i="109"/>
  <c r="L338" i="109"/>
  <c r="K338" i="109"/>
  <c r="J337" i="109"/>
  <c r="J336" i="109"/>
  <c r="J335" i="109"/>
  <c r="O334" i="109"/>
  <c r="N334" i="109"/>
  <c r="M334" i="109"/>
  <c r="L334" i="109"/>
  <c r="K334" i="109"/>
  <c r="J333" i="109"/>
  <c r="J332" i="109"/>
  <c r="J331" i="109"/>
  <c r="J330" i="109"/>
  <c r="J329" i="109"/>
  <c r="O328" i="109"/>
  <c r="N328" i="109"/>
  <c r="M328" i="109"/>
  <c r="L328" i="109"/>
  <c r="K328" i="109"/>
  <c r="J327" i="109"/>
  <c r="J326" i="109"/>
  <c r="J325" i="109"/>
  <c r="O324" i="109"/>
  <c r="N324" i="109"/>
  <c r="M324" i="109"/>
  <c r="L324" i="109"/>
  <c r="K324" i="109"/>
  <c r="J323" i="109"/>
  <c r="J322" i="109"/>
  <c r="J321" i="109"/>
  <c r="O320" i="109"/>
  <c r="N320" i="109"/>
  <c r="M320" i="109"/>
  <c r="L320" i="109"/>
  <c r="K320" i="109"/>
  <c r="J319" i="109"/>
  <c r="J318" i="109"/>
  <c r="J317" i="109"/>
  <c r="J316" i="109"/>
  <c r="J315" i="109"/>
  <c r="O314" i="109"/>
  <c r="N314" i="109"/>
  <c r="M314" i="109"/>
  <c r="L314" i="109"/>
  <c r="K314" i="109"/>
  <c r="J313" i="109"/>
  <c r="J312" i="109"/>
  <c r="J311" i="109"/>
  <c r="J310" i="109"/>
  <c r="J309" i="109"/>
  <c r="O308" i="109"/>
  <c r="N308" i="109"/>
  <c r="M308" i="109"/>
  <c r="L308" i="109"/>
  <c r="K308" i="109"/>
  <c r="J307" i="109"/>
  <c r="J306" i="109"/>
  <c r="J305" i="109"/>
  <c r="J304" i="109"/>
  <c r="J303" i="109"/>
  <c r="O302" i="109"/>
  <c r="N302" i="109"/>
  <c r="M302" i="109"/>
  <c r="L302" i="109"/>
  <c r="K302" i="109"/>
  <c r="J301" i="109"/>
  <c r="J300" i="109"/>
  <c r="J299" i="109"/>
  <c r="J298" i="109"/>
  <c r="J297" i="109"/>
  <c r="O296" i="109"/>
  <c r="N296" i="109"/>
  <c r="M296" i="109"/>
  <c r="L296" i="109"/>
  <c r="K296" i="109"/>
  <c r="J295" i="109"/>
  <c r="J294" i="109"/>
  <c r="J293" i="109"/>
  <c r="J292" i="109"/>
  <c r="J291" i="109"/>
  <c r="O290" i="109"/>
  <c r="N290" i="109"/>
  <c r="M290" i="109"/>
  <c r="L290" i="109"/>
  <c r="K290" i="109"/>
  <c r="J289" i="109"/>
  <c r="J288" i="109"/>
  <c r="J287" i="109"/>
  <c r="J286" i="109"/>
  <c r="J285" i="109"/>
  <c r="O283" i="109"/>
  <c r="N283" i="109"/>
  <c r="M283" i="109"/>
  <c r="L283" i="109"/>
  <c r="K283" i="109"/>
  <c r="O282" i="109"/>
  <c r="N282" i="109"/>
  <c r="M282" i="109"/>
  <c r="L282" i="109"/>
  <c r="K282" i="109"/>
  <c r="O281" i="109"/>
  <c r="N281" i="109"/>
  <c r="M281" i="109"/>
  <c r="L281" i="109"/>
  <c r="K281" i="109"/>
  <c r="O280" i="109"/>
  <c r="N280" i="109"/>
  <c r="M280" i="109"/>
  <c r="L280" i="109"/>
  <c r="K280" i="109"/>
  <c r="O279" i="109"/>
  <c r="N279" i="109"/>
  <c r="M279" i="109"/>
  <c r="L279" i="109"/>
  <c r="K279" i="109"/>
  <c r="O268" i="109"/>
  <c r="N268" i="109"/>
  <c r="M268" i="109"/>
  <c r="L268" i="109"/>
  <c r="K268" i="109"/>
  <c r="J267" i="109"/>
  <c r="J266" i="109"/>
  <c r="J265" i="109"/>
  <c r="J264" i="109"/>
  <c r="J263" i="109"/>
  <c r="O262" i="109"/>
  <c r="N262" i="109"/>
  <c r="M262" i="109"/>
  <c r="L262" i="109"/>
  <c r="K262" i="109"/>
  <c r="J261" i="109"/>
  <c r="J260" i="109"/>
  <c r="J259" i="109"/>
  <c r="J258" i="109"/>
  <c r="J257" i="109"/>
  <c r="O254" i="109"/>
  <c r="O256" i="109" s="1"/>
  <c r="N254" i="109"/>
  <c r="N256" i="109" s="1"/>
  <c r="M254" i="109"/>
  <c r="L254" i="109"/>
  <c r="L256" i="109" s="1"/>
  <c r="K254" i="109"/>
  <c r="K256" i="109" s="1"/>
  <c r="J252" i="109"/>
  <c r="J251" i="109"/>
  <c r="J250" i="109"/>
  <c r="J249" i="109"/>
  <c r="O248" i="109"/>
  <c r="N248" i="109"/>
  <c r="M248" i="109"/>
  <c r="L248" i="109"/>
  <c r="K248" i="109"/>
  <c r="J247" i="109"/>
  <c r="J245" i="109"/>
  <c r="J244" i="109"/>
  <c r="J243" i="109"/>
  <c r="O242" i="109"/>
  <c r="N242" i="109"/>
  <c r="M242" i="109"/>
  <c r="L242" i="109"/>
  <c r="K242" i="109"/>
  <c r="J241" i="109"/>
  <c r="J240" i="109"/>
  <c r="J239" i="109"/>
  <c r="J238" i="109"/>
  <c r="J237" i="109"/>
  <c r="O236" i="109"/>
  <c r="N236" i="109"/>
  <c r="M236" i="109"/>
  <c r="L236" i="109"/>
  <c r="K236" i="109"/>
  <c r="J235" i="109"/>
  <c r="J234" i="109"/>
  <c r="J233" i="109"/>
  <c r="J232" i="109"/>
  <c r="J231" i="109"/>
  <c r="O230" i="109"/>
  <c r="N230" i="109"/>
  <c r="M230" i="109"/>
  <c r="L230" i="109"/>
  <c r="K230" i="109"/>
  <c r="J229" i="109"/>
  <c r="J228" i="109"/>
  <c r="J227" i="109"/>
  <c r="J226" i="109"/>
  <c r="J225" i="109"/>
  <c r="O224" i="109"/>
  <c r="N224" i="109"/>
  <c r="M224" i="109"/>
  <c r="L224" i="109"/>
  <c r="K224" i="109"/>
  <c r="J223" i="109"/>
  <c r="J222" i="109"/>
  <c r="J221" i="109"/>
  <c r="J220" i="109"/>
  <c r="J219" i="109"/>
  <c r="O218" i="109"/>
  <c r="N218" i="109"/>
  <c r="M218" i="109"/>
  <c r="L218" i="109"/>
  <c r="K218" i="109"/>
  <c r="J217" i="109"/>
  <c r="J216" i="109"/>
  <c r="J215" i="109"/>
  <c r="J214" i="109"/>
  <c r="J213" i="109"/>
  <c r="O212" i="109"/>
  <c r="N212" i="109"/>
  <c r="M212" i="109"/>
  <c r="L212" i="109"/>
  <c r="K212" i="109"/>
  <c r="J211" i="109"/>
  <c r="J210" i="109"/>
  <c r="J209" i="109"/>
  <c r="J208" i="109"/>
  <c r="J207" i="109"/>
  <c r="O206" i="109"/>
  <c r="N206" i="109"/>
  <c r="M206" i="109"/>
  <c r="L206" i="109"/>
  <c r="K206" i="109"/>
  <c r="J205" i="109"/>
  <c r="J204" i="109"/>
  <c r="J203" i="109"/>
  <c r="J202" i="109"/>
  <c r="J201" i="109"/>
  <c r="O200" i="109"/>
  <c r="N200" i="109"/>
  <c r="M200" i="109"/>
  <c r="L200" i="109"/>
  <c r="K200" i="109"/>
  <c r="J199" i="109"/>
  <c r="J198" i="109"/>
  <c r="J197" i="109"/>
  <c r="J196" i="109"/>
  <c r="J195" i="109"/>
  <c r="O194" i="109"/>
  <c r="N194" i="109"/>
  <c r="M194" i="109"/>
  <c r="L194" i="109"/>
  <c r="K194" i="109"/>
  <c r="J193" i="109"/>
  <c r="J192" i="109"/>
  <c r="J191" i="109"/>
  <c r="J190" i="109"/>
  <c r="J189" i="109"/>
  <c r="O188" i="109"/>
  <c r="N188" i="109"/>
  <c r="M188" i="109"/>
  <c r="L188" i="109"/>
  <c r="K188" i="109"/>
  <c r="J187" i="109"/>
  <c r="J186" i="109"/>
  <c r="J185" i="109"/>
  <c r="J184" i="109"/>
  <c r="J183" i="109"/>
  <c r="O182" i="109"/>
  <c r="N182" i="109"/>
  <c r="M182" i="109"/>
  <c r="L182" i="109"/>
  <c r="K182" i="109"/>
  <c r="J181" i="109"/>
  <c r="J180" i="109"/>
  <c r="J179" i="109"/>
  <c r="J178" i="109"/>
  <c r="J177" i="109"/>
  <c r="O176" i="109"/>
  <c r="N176" i="109"/>
  <c r="M176" i="109"/>
  <c r="L176" i="109"/>
  <c r="K176" i="109"/>
  <c r="J174" i="109"/>
  <c r="J173" i="109"/>
  <c r="J172" i="109"/>
  <c r="O171" i="109"/>
  <c r="N171" i="109"/>
  <c r="M171" i="109"/>
  <c r="L171" i="109"/>
  <c r="K171" i="109"/>
  <c r="J170" i="109"/>
  <c r="J169" i="109"/>
  <c r="J168" i="109"/>
  <c r="J167" i="109"/>
  <c r="J166" i="109"/>
  <c r="O165" i="109"/>
  <c r="N165" i="109"/>
  <c r="M165" i="109"/>
  <c r="L165" i="109"/>
  <c r="K165" i="109"/>
  <c r="J164" i="109"/>
  <c r="J163" i="109"/>
  <c r="J162" i="109"/>
  <c r="J161" i="109"/>
  <c r="J160" i="109"/>
  <c r="O159" i="109"/>
  <c r="N159" i="109"/>
  <c r="M159" i="109"/>
  <c r="L159" i="109"/>
  <c r="K159" i="109"/>
  <c r="J158" i="109"/>
  <c r="J157" i="109"/>
  <c r="J156" i="109"/>
  <c r="J155" i="109"/>
  <c r="J154" i="109"/>
  <c r="O153" i="109"/>
  <c r="N153" i="109"/>
  <c r="M153" i="109"/>
  <c r="L153" i="109"/>
  <c r="K153" i="109"/>
  <c r="J152" i="109"/>
  <c r="J151" i="109"/>
  <c r="J150" i="109"/>
  <c r="J149" i="109"/>
  <c r="J148" i="109"/>
  <c r="O147" i="109"/>
  <c r="N147" i="109"/>
  <c r="M147" i="109"/>
  <c r="L147" i="109"/>
  <c r="K147" i="109"/>
  <c r="J146" i="109"/>
  <c r="J145" i="109"/>
  <c r="J144" i="109"/>
  <c r="J143" i="109"/>
  <c r="J142" i="109"/>
  <c r="O141" i="109"/>
  <c r="N141" i="109"/>
  <c r="M141" i="109"/>
  <c r="L141" i="109"/>
  <c r="K141" i="109"/>
  <c r="J139" i="109"/>
  <c r="J138" i="109"/>
  <c r="O137" i="109"/>
  <c r="N137" i="109"/>
  <c r="M137" i="109"/>
  <c r="L137" i="109"/>
  <c r="K137" i="109"/>
  <c r="J136" i="109"/>
  <c r="J135" i="109"/>
  <c r="J134" i="109"/>
  <c r="J133" i="109"/>
  <c r="J132" i="109"/>
  <c r="O131" i="109"/>
  <c r="N131" i="109"/>
  <c r="M131" i="109"/>
  <c r="L131" i="109"/>
  <c r="K131" i="109"/>
  <c r="J129" i="109"/>
  <c r="J128" i="109"/>
  <c r="O127" i="109"/>
  <c r="N127" i="109"/>
  <c r="M127" i="109"/>
  <c r="L127" i="109"/>
  <c r="K127" i="109"/>
  <c r="J126" i="109"/>
  <c r="J125" i="109"/>
  <c r="J124" i="109"/>
  <c r="J123" i="109"/>
  <c r="J122" i="109"/>
  <c r="O121" i="109"/>
  <c r="N121" i="109"/>
  <c r="M121" i="109"/>
  <c r="L121" i="109"/>
  <c r="K121" i="109"/>
  <c r="J120" i="109"/>
  <c r="J119" i="109"/>
  <c r="J118" i="109"/>
  <c r="J117" i="109"/>
  <c r="J116" i="109"/>
  <c r="O115" i="109"/>
  <c r="N115" i="109"/>
  <c r="M115" i="109"/>
  <c r="L115" i="109"/>
  <c r="K115" i="109"/>
  <c r="J114" i="109"/>
  <c r="J582" i="109" s="1"/>
  <c r="J113" i="109"/>
  <c r="J112" i="109"/>
  <c r="J111" i="109"/>
  <c r="J110" i="109"/>
  <c r="O109" i="109"/>
  <c r="N109" i="109"/>
  <c r="M109" i="109"/>
  <c r="L109" i="109"/>
  <c r="K109" i="109"/>
  <c r="J108" i="109"/>
  <c r="J107" i="109"/>
  <c r="J106" i="109"/>
  <c r="J105" i="109"/>
  <c r="J104" i="109"/>
  <c r="O103" i="109"/>
  <c r="N103" i="109"/>
  <c r="M103" i="109"/>
  <c r="L103" i="109"/>
  <c r="K103" i="109"/>
  <c r="J102" i="109"/>
  <c r="J101" i="109"/>
  <c r="J100" i="109"/>
  <c r="J99" i="109"/>
  <c r="J98" i="109"/>
  <c r="O97" i="109"/>
  <c r="N97" i="109"/>
  <c r="M97" i="109"/>
  <c r="L97" i="109"/>
  <c r="K97" i="109"/>
  <c r="J96" i="109"/>
  <c r="J95" i="109"/>
  <c r="J94" i="109"/>
  <c r="J93" i="109"/>
  <c r="J92" i="109"/>
  <c r="O91" i="109"/>
  <c r="N91" i="109"/>
  <c r="M91" i="109"/>
  <c r="L91" i="109"/>
  <c r="K91" i="109"/>
  <c r="J90" i="109"/>
  <c r="J89" i="109"/>
  <c r="J88" i="109"/>
  <c r="J87" i="109"/>
  <c r="J86" i="109"/>
  <c r="O84" i="109"/>
  <c r="N84" i="109"/>
  <c r="O82" i="109"/>
  <c r="N82" i="109"/>
  <c r="O81" i="109"/>
  <c r="N81" i="109"/>
  <c r="O80" i="109"/>
  <c r="N80" i="109"/>
  <c r="O79" i="109"/>
  <c r="N79" i="109"/>
  <c r="O76" i="109"/>
  <c r="N76" i="109"/>
  <c r="J74" i="109"/>
  <c r="J73" i="109"/>
  <c r="J72" i="109"/>
  <c r="J71" i="109"/>
  <c r="J70" i="109"/>
  <c r="O69" i="109"/>
  <c r="N69" i="109"/>
  <c r="M69" i="109"/>
  <c r="L69" i="109"/>
  <c r="K69" i="109"/>
  <c r="J68" i="109"/>
  <c r="J67" i="109"/>
  <c r="J66" i="109"/>
  <c r="J65" i="109"/>
  <c r="J64" i="109"/>
  <c r="O63" i="109"/>
  <c r="N63" i="109"/>
  <c r="M63" i="109"/>
  <c r="L63" i="109"/>
  <c r="K63" i="109"/>
  <c r="J62" i="109"/>
  <c r="J61" i="109"/>
  <c r="J60" i="109"/>
  <c r="J59" i="109"/>
  <c r="J58" i="109"/>
  <c r="O57" i="109"/>
  <c r="N57" i="109"/>
  <c r="M57" i="109"/>
  <c r="L57" i="109"/>
  <c r="K57" i="109"/>
  <c r="J56" i="109"/>
  <c r="J55" i="109"/>
  <c r="J54" i="109"/>
  <c r="J53" i="109"/>
  <c r="J52" i="109"/>
  <c r="O51" i="109"/>
  <c r="N51" i="109"/>
  <c r="M51" i="109"/>
  <c r="L51" i="109"/>
  <c r="K51" i="109"/>
  <c r="J50" i="109"/>
  <c r="J49" i="109"/>
  <c r="J48" i="109"/>
  <c r="J47" i="109"/>
  <c r="J46" i="109"/>
  <c r="O45" i="109"/>
  <c r="N45" i="109"/>
  <c r="M45" i="109"/>
  <c r="L45" i="109"/>
  <c r="K45" i="109"/>
  <c r="J44" i="109"/>
  <c r="J43" i="109"/>
  <c r="J42" i="109"/>
  <c r="J41" i="109"/>
  <c r="J40" i="109"/>
  <c r="O39" i="109"/>
  <c r="N39" i="109"/>
  <c r="M39" i="109"/>
  <c r="L39" i="109"/>
  <c r="K39" i="109"/>
  <c r="J38" i="109"/>
  <c r="J37" i="109"/>
  <c r="J36" i="109"/>
  <c r="J35" i="109"/>
  <c r="J34" i="109"/>
  <c r="O33" i="109"/>
  <c r="N33" i="109"/>
  <c r="M33" i="109"/>
  <c r="L33" i="109"/>
  <c r="K33" i="109"/>
  <c r="J32" i="109"/>
  <c r="J31" i="109"/>
  <c r="J30" i="109"/>
  <c r="J29" i="109"/>
  <c r="J28" i="109"/>
  <c r="O27" i="109"/>
  <c r="N27" i="109"/>
  <c r="M27" i="109"/>
  <c r="L27" i="109"/>
  <c r="K27" i="109"/>
  <c r="J26" i="109"/>
  <c r="J25" i="109"/>
  <c r="J24" i="109"/>
  <c r="J23" i="109"/>
  <c r="J22" i="109"/>
  <c r="O21" i="109"/>
  <c r="N21" i="109"/>
  <c r="M21" i="109"/>
  <c r="L21" i="109"/>
  <c r="K21" i="109"/>
  <c r="J20" i="109"/>
  <c r="J19" i="109"/>
  <c r="J18" i="109"/>
  <c r="J17" i="109"/>
  <c r="J16" i="109"/>
  <c r="O13" i="109"/>
  <c r="N13" i="109"/>
  <c r="M13" i="109"/>
  <c r="L13" i="109"/>
  <c r="K13" i="109"/>
  <c r="O12" i="109"/>
  <c r="N12" i="109"/>
  <c r="M12" i="109"/>
  <c r="L12" i="109"/>
  <c r="K12" i="109"/>
  <c r="O11" i="109"/>
  <c r="N11" i="109"/>
  <c r="M11" i="109"/>
  <c r="M577" i="109" s="1"/>
  <c r="L11" i="109"/>
  <c r="K11" i="109"/>
  <c r="O10" i="109"/>
  <c r="N10" i="109"/>
  <c r="M10" i="109"/>
  <c r="L10" i="109"/>
  <c r="K10" i="109"/>
  <c r="O9" i="109"/>
  <c r="N9" i="109"/>
  <c r="M9" i="109"/>
  <c r="L9" i="109"/>
  <c r="K9" i="109"/>
  <c r="L15" i="109" l="1"/>
  <c r="K15" i="109"/>
  <c r="N15" i="109"/>
  <c r="M15" i="109"/>
  <c r="J388" i="109"/>
  <c r="M573" i="109"/>
  <c r="O15" i="109"/>
  <c r="K573" i="109"/>
  <c r="L573" i="109"/>
  <c r="J76" i="109"/>
  <c r="J389" i="109"/>
  <c r="J386" i="109"/>
  <c r="J387" i="109"/>
  <c r="J81" i="109"/>
  <c r="J82" i="109"/>
  <c r="J279" i="109"/>
  <c r="J80" i="109"/>
  <c r="J84" i="109"/>
  <c r="K275" i="109"/>
  <c r="L275" i="109"/>
  <c r="J79" i="109"/>
  <c r="J131" i="109"/>
  <c r="M275" i="109"/>
  <c r="J268" i="109"/>
  <c r="J12" i="109"/>
  <c r="J391" i="109"/>
  <c r="J147" i="109"/>
  <c r="J559" i="109"/>
  <c r="J171" i="109"/>
  <c r="J200" i="109"/>
  <c r="J262" i="109"/>
  <c r="K579" i="109"/>
  <c r="J33" i="109"/>
  <c r="J57" i="109"/>
  <c r="J563" i="109"/>
  <c r="J562" i="109"/>
  <c r="J281" i="109"/>
  <c r="J39" i="109"/>
  <c r="J371" i="109"/>
  <c r="J502" i="109"/>
  <c r="J512" i="109"/>
  <c r="J534" i="109"/>
  <c r="J218" i="109"/>
  <c r="J282" i="109"/>
  <c r="L384" i="109"/>
  <c r="J308" i="109"/>
  <c r="J338" i="109"/>
  <c r="J343" i="109"/>
  <c r="J349" i="109"/>
  <c r="J560" i="109"/>
  <c r="J416" i="109"/>
  <c r="J438" i="109"/>
  <c r="J448" i="109"/>
  <c r="J453" i="109"/>
  <c r="J458" i="109"/>
  <c r="J463" i="109"/>
  <c r="J508" i="109"/>
  <c r="J109" i="109"/>
  <c r="J176" i="109"/>
  <c r="J492" i="109"/>
  <c r="O564" i="109"/>
  <c r="O572" i="109" s="1"/>
  <c r="M579" i="109"/>
  <c r="L77" i="109"/>
  <c r="L276" i="109" s="1"/>
  <c r="L581" i="109"/>
  <c r="O275" i="109"/>
  <c r="J206" i="109"/>
  <c r="J230" i="109"/>
  <c r="J296" i="109"/>
  <c r="J546" i="109"/>
  <c r="L578" i="109"/>
  <c r="J97" i="109"/>
  <c r="J121" i="109"/>
  <c r="J188" i="109"/>
  <c r="J212" i="109"/>
  <c r="J383" i="109"/>
  <c r="L579" i="109"/>
  <c r="K577" i="109"/>
  <c r="J45" i="109"/>
  <c r="J69" i="109"/>
  <c r="J153" i="109"/>
  <c r="J359" i="109"/>
  <c r="J365" i="109"/>
  <c r="M564" i="109"/>
  <c r="M572" i="109" s="1"/>
  <c r="L577" i="109"/>
  <c r="J27" i="109"/>
  <c r="J127" i="109"/>
  <c r="J165" i="109"/>
  <c r="J194" i="109"/>
  <c r="J236" i="109"/>
  <c r="J254" i="109"/>
  <c r="J324" i="109"/>
  <c r="J328" i="109"/>
  <c r="J473" i="109"/>
  <c r="J516" i="109"/>
  <c r="J137" i="109"/>
  <c r="J51" i="109"/>
  <c r="J115" i="109"/>
  <c r="L284" i="109"/>
  <c r="O284" i="109"/>
  <c r="M384" i="109"/>
  <c r="J334" i="109"/>
  <c r="K77" i="109"/>
  <c r="J141" i="109"/>
  <c r="M284" i="109"/>
  <c r="J290" i="109"/>
  <c r="J422" i="109"/>
  <c r="K578" i="109"/>
  <c r="N85" i="109"/>
  <c r="N284" i="109"/>
  <c r="O384" i="109"/>
  <c r="J404" i="109"/>
  <c r="J488" i="109"/>
  <c r="J520" i="109"/>
  <c r="J524" i="109"/>
  <c r="J528" i="109"/>
  <c r="K564" i="109"/>
  <c r="K571" i="109" s="1"/>
  <c r="N564" i="109"/>
  <c r="N572" i="109" s="1"/>
  <c r="J570" i="109"/>
  <c r="M77" i="109"/>
  <c r="K85" i="109"/>
  <c r="J103" i="109"/>
  <c r="J314" i="109"/>
  <c r="J427" i="109"/>
  <c r="J432" i="109"/>
  <c r="J483" i="109"/>
  <c r="L564" i="109"/>
  <c r="L571" i="109" s="1"/>
  <c r="J11" i="109"/>
  <c r="M581" i="109"/>
  <c r="J21" i="109"/>
  <c r="N77" i="109"/>
  <c r="L85" i="109"/>
  <c r="O85" i="109"/>
  <c r="J182" i="109"/>
  <c r="J242" i="109"/>
  <c r="J280" i="109"/>
  <c r="J283" i="109"/>
  <c r="J377" i="109"/>
  <c r="J410" i="109"/>
  <c r="J478" i="109"/>
  <c r="J561" i="109"/>
  <c r="O77" i="109"/>
  <c r="J63" i="109"/>
  <c r="M85" i="109"/>
  <c r="J159" i="109"/>
  <c r="J224" i="109"/>
  <c r="J320" i="109"/>
  <c r="N384" i="109"/>
  <c r="J355" i="109"/>
  <c r="J444" i="109"/>
  <c r="J540" i="109"/>
  <c r="J91" i="109"/>
  <c r="N275" i="109"/>
  <c r="J248" i="109"/>
  <c r="K384" i="109"/>
  <c r="J302" i="109"/>
  <c r="O390" i="109"/>
  <c r="O392" i="109" s="1"/>
  <c r="J468" i="109"/>
  <c r="J607" i="109"/>
  <c r="N390" i="109"/>
  <c r="N392" i="109" s="1"/>
  <c r="M397" i="109"/>
  <c r="M390" i="109" s="1"/>
  <c r="N398" i="109"/>
  <c r="N553" i="109" s="1"/>
  <c r="J10" i="109"/>
  <c r="K581" i="109"/>
  <c r="K284" i="109"/>
  <c r="O398" i="109"/>
  <c r="O553" i="109" s="1"/>
  <c r="M578" i="109"/>
  <c r="J9" i="109"/>
  <c r="J13" i="109"/>
  <c r="J15" i="109" l="1"/>
  <c r="K572" i="109"/>
  <c r="O276" i="109"/>
  <c r="N276" i="109"/>
  <c r="J275" i="109"/>
  <c r="J573" i="109"/>
  <c r="N571" i="109"/>
  <c r="N575" i="109" s="1"/>
  <c r="N574" i="109" s="1"/>
  <c r="J581" i="109"/>
  <c r="K276" i="109"/>
  <c r="J564" i="109"/>
  <c r="J571" i="109" s="1"/>
  <c r="J284" i="109"/>
  <c r="J577" i="109"/>
  <c r="L572" i="109"/>
  <c r="J384" i="109"/>
  <c r="O571" i="109"/>
  <c r="O575" i="109" s="1"/>
  <c r="O574" i="109" s="1"/>
  <c r="M571" i="109"/>
  <c r="J77" i="109"/>
  <c r="J85" i="109"/>
  <c r="J579" i="109"/>
  <c r="O554" i="109"/>
  <c r="M276" i="109"/>
  <c r="N554" i="109"/>
  <c r="M580" i="109"/>
  <c r="L397" i="109"/>
  <c r="L390" i="109" s="1"/>
  <c r="M398" i="109"/>
  <c r="M553" i="109" s="1"/>
  <c r="J578" i="109"/>
  <c r="J572" i="109" l="1"/>
  <c r="J276" i="109"/>
  <c r="M554" i="109"/>
  <c r="M575" i="109"/>
  <c r="M574" i="109" s="1"/>
  <c r="K397" i="109"/>
  <c r="K390" i="109" s="1"/>
  <c r="L398" i="109"/>
  <c r="L553" i="109" s="1"/>
  <c r="M583" i="109"/>
  <c r="M392" i="109"/>
  <c r="L554" i="109" l="1"/>
  <c r="L575" i="109"/>
  <c r="L574" i="109" s="1"/>
  <c r="K398" i="109"/>
  <c r="K553" i="109" s="1"/>
  <c r="J397" i="109"/>
  <c r="L580" i="109"/>
  <c r="L583" i="109" s="1"/>
  <c r="L392" i="109"/>
  <c r="J398" i="109" l="1"/>
  <c r="J390" i="109"/>
  <c r="J580" i="109" s="1"/>
  <c r="K580" i="109"/>
  <c r="K583" i="109" s="1"/>
  <c r="K392" i="109"/>
  <c r="J392" i="109" s="1"/>
  <c r="K554" i="109"/>
  <c r="K575" i="109"/>
  <c r="K574" i="109" s="1"/>
  <c r="J553" i="109" l="1"/>
  <c r="J575" i="109" s="1"/>
  <c r="J574" i="109" s="1"/>
  <c r="J583" i="109"/>
  <c r="J554" i="109" l="1"/>
  <c r="K11" i="118"/>
  <c r="K12" i="118"/>
  <c r="K13" i="118"/>
  <c r="L15" i="118"/>
  <c r="M15" i="118"/>
  <c r="N15" i="118"/>
  <c r="O15" i="118"/>
  <c r="P15" i="118"/>
  <c r="K16" i="118"/>
  <c r="K17" i="118"/>
  <c r="K18" i="118"/>
  <c r="K19" i="118"/>
  <c r="L19" i="118"/>
  <c r="M19" i="118"/>
  <c r="N19" i="118"/>
  <c r="O19" i="118"/>
  <c r="P19" i="118"/>
  <c r="K20" i="118"/>
  <c r="K21" i="118"/>
  <c r="L21" i="118"/>
  <c r="M21" i="118"/>
  <c r="M22" i="118" s="1"/>
  <c r="N21" i="118"/>
  <c r="N22" i="118" s="1"/>
  <c r="O21" i="118"/>
  <c r="O22" i="118" s="1"/>
  <c r="P21" i="118"/>
  <c r="P22" i="118"/>
  <c r="K26" i="118"/>
  <c r="K27" i="118"/>
  <c r="K28" i="118"/>
  <c r="K29" i="118"/>
  <c r="K117" i="118" s="1"/>
  <c r="K30" i="118"/>
  <c r="K31" i="118"/>
  <c r="L32" i="118"/>
  <c r="M32" i="118"/>
  <c r="N32" i="118"/>
  <c r="O32" i="118"/>
  <c r="P32" i="118"/>
  <c r="K33" i="118"/>
  <c r="K34" i="118"/>
  <c r="K35" i="118"/>
  <c r="L36" i="118"/>
  <c r="M36" i="118"/>
  <c r="N36" i="118"/>
  <c r="O36" i="118"/>
  <c r="P36" i="118"/>
  <c r="K37" i="118"/>
  <c r="K38" i="118" s="1"/>
  <c r="L38" i="118"/>
  <c r="M38" i="118"/>
  <c r="N38" i="118"/>
  <c r="O38" i="118"/>
  <c r="P38" i="118"/>
  <c r="K39" i="118"/>
  <c r="K42" i="118" s="1"/>
  <c r="K40" i="118"/>
  <c r="K41" i="118"/>
  <c r="L42" i="118"/>
  <c r="M42" i="118"/>
  <c r="N42" i="118"/>
  <c r="O42" i="118"/>
  <c r="P42" i="118"/>
  <c r="K43" i="118"/>
  <c r="K46" i="118" s="1"/>
  <c r="K44" i="118"/>
  <c r="K45" i="118"/>
  <c r="L46" i="118"/>
  <c r="M46" i="118"/>
  <c r="N46" i="118"/>
  <c r="O46" i="118"/>
  <c r="O47" i="118" s="1"/>
  <c r="P46" i="118"/>
  <c r="P47" i="118" s="1"/>
  <c r="M47" i="118"/>
  <c r="K50" i="118"/>
  <c r="K51" i="118"/>
  <c r="K52" i="118"/>
  <c r="K53" i="118"/>
  <c r="K54" i="118"/>
  <c r="L55" i="118"/>
  <c r="M55" i="118"/>
  <c r="N55" i="118"/>
  <c r="O55" i="118"/>
  <c r="P55" i="118"/>
  <c r="K56" i="118"/>
  <c r="K57" i="118" s="1"/>
  <c r="L57" i="118"/>
  <c r="M57" i="118"/>
  <c r="N57" i="118"/>
  <c r="O57" i="118"/>
  <c r="P57" i="118"/>
  <c r="K58" i="118"/>
  <c r="K59" i="118"/>
  <c r="K60" i="118"/>
  <c r="K61" i="118"/>
  <c r="L62" i="118"/>
  <c r="M62" i="118"/>
  <c r="N62" i="118"/>
  <c r="O62" i="118"/>
  <c r="P62" i="118"/>
  <c r="K63" i="118"/>
  <c r="K64" i="118" s="1"/>
  <c r="L64" i="118"/>
  <c r="L65" i="118" s="1"/>
  <c r="M64" i="118"/>
  <c r="M65" i="118" s="1"/>
  <c r="N64" i="118"/>
  <c r="O64" i="118"/>
  <c r="O65" i="118" s="1"/>
  <c r="P64" i="118"/>
  <c r="P65" i="118" s="1"/>
  <c r="K68" i="118"/>
  <c r="K69" i="118"/>
  <c r="K70" i="118"/>
  <c r="K71" i="118"/>
  <c r="L72" i="118"/>
  <c r="M72" i="118"/>
  <c r="N72" i="118"/>
  <c r="O72" i="118"/>
  <c r="P72" i="118"/>
  <c r="K73" i="118"/>
  <c r="K74" i="118"/>
  <c r="K76" i="118"/>
  <c r="L77" i="118"/>
  <c r="L78" i="118" s="1"/>
  <c r="M77" i="118"/>
  <c r="M78" i="118" s="1"/>
  <c r="N77" i="118"/>
  <c r="N78" i="118" s="1"/>
  <c r="O77" i="118"/>
  <c r="O78" i="118" s="1"/>
  <c r="P77" i="118"/>
  <c r="P78" i="118" s="1"/>
  <c r="K81" i="118"/>
  <c r="K82" i="118"/>
  <c r="L82" i="118"/>
  <c r="L113" i="118" s="1"/>
  <c r="M82" i="118"/>
  <c r="N82" i="118"/>
  <c r="O82" i="118"/>
  <c r="P82" i="118"/>
  <c r="K83" i="118"/>
  <c r="K84" i="118"/>
  <c r="L84" i="118"/>
  <c r="L85" i="118" s="1"/>
  <c r="M84" i="118"/>
  <c r="M113" i="118" s="1"/>
  <c r="N84" i="118"/>
  <c r="O84" i="118"/>
  <c r="P84" i="118"/>
  <c r="N85" i="118"/>
  <c r="O85" i="118"/>
  <c r="P85" i="118"/>
  <c r="K87" i="118"/>
  <c r="K90" i="118" s="1"/>
  <c r="K106" i="118" s="1"/>
  <c r="K88" i="118"/>
  <c r="K89" i="118"/>
  <c r="L90" i="118"/>
  <c r="L106" i="118" s="1"/>
  <c r="M90" i="118"/>
  <c r="M106" i="118" s="1"/>
  <c r="N90" i="118"/>
  <c r="N113" i="118" s="1"/>
  <c r="O90" i="118"/>
  <c r="O113" i="118" s="1"/>
  <c r="P90" i="118"/>
  <c r="P113" i="118" s="1"/>
  <c r="P119" i="118" s="1"/>
  <c r="K108" i="118"/>
  <c r="L114" i="118"/>
  <c r="O114" i="118"/>
  <c r="P114" i="118"/>
  <c r="L115" i="118"/>
  <c r="M115" i="118"/>
  <c r="O115" i="118"/>
  <c r="P115" i="118"/>
  <c r="L116" i="118"/>
  <c r="M116" i="118"/>
  <c r="N116" i="118"/>
  <c r="O116" i="118"/>
  <c r="P116" i="118"/>
  <c r="L117" i="118"/>
  <c r="M117" i="118"/>
  <c r="N117" i="118"/>
  <c r="O117" i="118"/>
  <c r="P117" i="118"/>
  <c r="L118" i="118"/>
  <c r="M118" i="118"/>
  <c r="N118" i="118"/>
  <c r="O118" i="118"/>
  <c r="P118" i="118"/>
  <c r="K128" i="118"/>
  <c r="K136" i="118"/>
  <c r="K139" i="118" s="1"/>
  <c r="O119" i="118" l="1"/>
  <c r="K85" i="118"/>
  <c r="K107" i="118" s="1"/>
  <c r="P106" i="118"/>
  <c r="N65" i="118"/>
  <c r="K116" i="118"/>
  <c r="O106" i="118"/>
  <c r="O109" i="118" s="1"/>
  <c r="O110" i="118" s="1"/>
  <c r="K118" i="118"/>
  <c r="K77" i="118"/>
  <c r="K72" i="118"/>
  <c r="K113" i="118"/>
  <c r="K62" i="118"/>
  <c r="K65" i="118" s="1"/>
  <c r="K55" i="118"/>
  <c r="K36" i="118"/>
  <c r="N47" i="118"/>
  <c r="L119" i="118"/>
  <c r="L47" i="118"/>
  <c r="L22" i="118"/>
  <c r="N119" i="118"/>
  <c r="K114" i="118"/>
  <c r="K15" i="118"/>
  <c r="K22" i="118" s="1"/>
  <c r="K78" i="118"/>
  <c r="P109" i="118"/>
  <c r="P110" i="118" s="1"/>
  <c r="M119" i="118"/>
  <c r="K32" i="118"/>
  <c r="N106" i="118"/>
  <c r="K115" i="118"/>
  <c r="M85" i="118"/>
  <c r="M109" i="118" s="1"/>
  <c r="M110" i="118" s="1"/>
  <c r="L109" i="118" l="1"/>
  <c r="L110" i="118" s="1"/>
  <c r="K119" i="118"/>
  <c r="K47" i="118"/>
  <c r="K109" i="118" s="1"/>
  <c r="K110" i="118" s="1"/>
  <c r="N109" i="118"/>
  <c r="N110" i="118" s="1"/>
  <c r="H54" i="117" l="1"/>
  <c r="K15" i="117"/>
  <c r="H62" i="117" l="1"/>
  <c r="H64" i="117" s="1"/>
  <c r="I46" i="117"/>
  <c r="H46" i="117"/>
  <c r="H44" i="117"/>
  <c r="M43" i="117"/>
  <c r="K43" i="117"/>
  <c r="J43" i="117"/>
  <c r="I43" i="117"/>
  <c r="H43" i="117"/>
  <c r="M40" i="117"/>
  <c r="L40" i="117"/>
  <c r="L44" i="117" s="1"/>
  <c r="K40" i="117"/>
  <c r="K44" i="117" s="1"/>
  <c r="J40" i="117"/>
  <c r="J44" i="117" s="1"/>
  <c r="I40" i="117"/>
  <c r="I44" i="117" s="1"/>
  <c r="H40" i="117"/>
  <c r="M35" i="117"/>
  <c r="L35" i="117"/>
  <c r="K35" i="117"/>
  <c r="J35" i="117"/>
  <c r="I35" i="117"/>
  <c r="I36" i="117" s="1"/>
  <c r="H35" i="117"/>
  <c r="M32" i="117"/>
  <c r="L32" i="117"/>
  <c r="K32" i="117"/>
  <c r="K36" i="117" s="1"/>
  <c r="J32" i="117"/>
  <c r="J36" i="117" s="1"/>
  <c r="I32" i="117"/>
  <c r="H32" i="117"/>
  <c r="M27" i="117"/>
  <c r="L27" i="117"/>
  <c r="K27" i="117"/>
  <c r="J27" i="117"/>
  <c r="I27" i="117"/>
  <c r="H25" i="117"/>
  <c r="H27" i="117" s="1"/>
  <c r="M24" i="117"/>
  <c r="L24" i="117"/>
  <c r="K24" i="117"/>
  <c r="J24" i="117"/>
  <c r="I24" i="117"/>
  <c r="H22" i="117"/>
  <c r="H24" i="117" s="1"/>
  <c r="M21" i="117"/>
  <c r="L21" i="117"/>
  <c r="K21" i="117"/>
  <c r="K28" i="117" s="1"/>
  <c r="J21" i="117"/>
  <c r="I21" i="117"/>
  <c r="H21" i="117"/>
  <c r="M19" i="117"/>
  <c r="L19" i="117"/>
  <c r="K19" i="117"/>
  <c r="J19" i="117"/>
  <c r="I19" i="117"/>
  <c r="H19" i="117"/>
  <c r="M15" i="117"/>
  <c r="L15" i="117"/>
  <c r="J15" i="117"/>
  <c r="I15" i="117"/>
  <c r="H14" i="117"/>
  <c r="H12" i="117"/>
  <c r="H11" i="117"/>
  <c r="H10" i="117"/>
  <c r="K45" i="117" l="1"/>
  <c r="K48" i="117" s="1"/>
  <c r="K47" i="117" s="1"/>
  <c r="M44" i="117"/>
  <c r="M28" i="117"/>
  <c r="L28" i="117"/>
  <c r="L36" i="117"/>
  <c r="M36" i="117"/>
  <c r="H36" i="117"/>
  <c r="H15" i="117"/>
  <c r="H28" i="117" s="1"/>
  <c r="H45" i="117" s="1"/>
  <c r="H48" i="117" s="1"/>
  <c r="H47" i="117" s="1"/>
  <c r="I28" i="117"/>
  <c r="I45" i="117" s="1"/>
  <c r="I48" i="117" s="1"/>
  <c r="I47" i="117" s="1"/>
  <c r="J28" i="117"/>
  <c r="J45" i="117" s="1"/>
  <c r="J48" i="117" s="1"/>
  <c r="J47" i="117" s="1"/>
  <c r="L45" i="117" l="1"/>
  <c r="L48" i="117" s="1"/>
  <c r="L47" i="117" s="1"/>
  <c r="M45" i="117"/>
  <c r="M48" i="117" s="1"/>
  <c r="M47" i="117" s="1"/>
  <c r="H75" i="116"/>
  <c r="L37" i="107" l="1"/>
  <c r="K17" i="107" l="1"/>
  <c r="K41" i="115" l="1"/>
  <c r="K37" i="115"/>
  <c r="K45" i="115" s="1"/>
  <c r="P30" i="115"/>
  <c r="O30" i="115"/>
  <c r="N30" i="115"/>
  <c r="M30" i="115"/>
  <c r="L30" i="115"/>
  <c r="K28" i="115"/>
  <c r="K30" i="115" s="1"/>
  <c r="P27" i="115"/>
  <c r="O27" i="115"/>
  <c r="N27" i="115"/>
  <c r="M27" i="115"/>
  <c r="L27" i="115"/>
  <c r="K27" i="115"/>
  <c r="K26" i="115"/>
  <c r="P25" i="115"/>
  <c r="P31" i="115" s="1"/>
  <c r="O25" i="115"/>
  <c r="O31" i="115" s="1"/>
  <c r="N25" i="115"/>
  <c r="M25" i="115"/>
  <c r="L25" i="115"/>
  <c r="L31" i="115" s="1"/>
  <c r="K23" i="115"/>
  <c r="K25" i="115" s="1"/>
  <c r="K31" i="115" s="1"/>
  <c r="P19" i="115"/>
  <c r="O19" i="115"/>
  <c r="N19" i="115"/>
  <c r="M19" i="115"/>
  <c r="L19" i="115"/>
  <c r="K17" i="115"/>
  <c r="K19" i="115" s="1"/>
  <c r="P16" i="115"/>
  <c r="O16" i="115"/>
  <c r="N16" i="115"/>
  <c r="M16" i="115"/>
  <c r="L16" i="115"/>
  <c r="K15" i="115"/>
  <c r="K16" i="115" s="1"/>
  <c r="P14" i="115"/>
  <c r="O14" i="115"/>
  <c r="O20" i="115" s="1"/>
  <c r="N14" i="115"/>
  <c r="N20" i="115" s="1"/>
  <c r="M14" i="115"/>
  <c r="M20" i="115" s="1"/>
  <c r="L14" i="115"/>
  <c r="K11" i="115"/>
  <c r="K14" i="115" s="1"/>
  <c r="M31" i="115" l="1"/>
  <c r="P20" i="115"/>
  <c r="L20" i="115"/>
  <c r="L32" i="115" s="1"/>
  <c r="L33" i="115" s="1"/>
  <c r="N31" i="115"/>
  <c r="N32" i="115" s="1"/>
  <c r="N33" i="115" s="1"/>
  <c r="M32" i="115"/>
  <c r="M33" i="115" s="1"/>
  <c r="K20" i="115"/>
  <c r="K32" i="115" s="1"/>
  <c r="K33" i="115" s="1"/>
  <c r="O32" i="115"/>
  <c r="O33" i="115" s="1"/>
  <c r="P32" i="115"/>
  <c r="P33" i="115" s="1"/>
  <c r="H129" i="116" l="1"/>
  <c r="H131" i="116" s="1"/>
  <c r="M109" i="116"/>
  <c r="L109" i="116"/>
  <c r="K109" i="116"/>
  <c r="J109" i="116"/>
  <c r="I109" i="116"/>
  <c r="H107" i="116"/>
  <c r="H109" i="116" s="1"/>
  <c r="M106" i="116"/>
  <c r="L106" i="116"/>
  <c r="K106" i="116"/>
  <c r="J106" i="116"/>
  <c r="I106" i="116"/>
  <c r="H104" i="116"/>
  <c r="H106" i="116" s="1"/>
  <c r="H103" i="116"/>
  <c r="M101" i="116"/>
  <c r="M110" i="116" s="1"/>
  <c r="L101" i="116"/>
  <c r="L110" i="116" s="1"/>
  <c r="K101" i="116"/>
  <c r="J101" i="116"/>
  <c r="I101" i="116"/>
  <c r="H101" i="116"/>
  <c r="H95" i="116"/>
  <c r="M94" i="116"/>
  <c r="L94" i="116"/>
  <c r="K94" i="116"/>
  <c r="J94" i="116"/>
  <c r="I94" i="116"/>
  <c r="H94" i="116"/>
  <c r="M91" i="116"/>
  <c r="L91" i="116"/>
  <c r="L95" i="116" s="1"/>
  <c r="K91" i="116"/>
  <c r="K95" i="116" s="1"/>
  <c r="J91" i="116"/>
  <c r="I91" i="116"/>
  <c r="H91" i="116"/>
  <c r="M86" i="116"/>
  <c r="L86" i="116"/>
  <c r="K86" i="116"/>
  <c r="J86" i="116"/>
  <c r="I86" i="116"/>
  <c r="H86" i="116"/>
  <c r="M83" i="116"/>
  <c r="L83" i="116"/>
  <c r="K83" i="116"/>
  <c r="J83" i="116"/>
  <c r="I83" i="116"/>
  <c r="H83" i="116"/>
  <c r="M81" i="116"/>
  <c r="L81" i="116"/>
  <c r="K81" i="116"/>
  <c r="J81" i="116"/>
  <c r="I81" i="116"/>
  <c r="H81" i="116"/>
  <c r="M79" i="116"/>
  <c r="M87" i="116" s="1"/>
  <c r="L79" i="116"/>
  <c r="L87" i="116" s="1"/>
  <c r="K79" i="116"/>
  <c r="J79" i="116"/>
  <c r="I79" i="116"/>
  <c r="H79" i="116"/>
  <c r="M72" i="116"/>
  <c r="L72" i="116"/>
  <c r="K72" i="116"/>
  <c r="J72" i="116"/>
  <c r="I72" i="116"/>
  <c r="H70" i="116"/>
  <c r="H72" i="116" s="1"/>
  <c r="M69" i="116"/>
  <c r="L69" i="116"/>
  <c r="K69" i="116"/>
  <c r="J69" i="116"/>
  <c r="I69" i="116"/>
  <c r="H67" i="116"/>
  <c r="H69" i="116" s="1"/>
  <c r="M66" i="116"/>
  <c r="L66" i="116"/>
  <c r="K66" i="116"/>
  <c r="J66" i="116"/>
  <c r="I66" i="116"/>
  <c r="H66" i="116"/>
  <c r="M64" i="116"/>
  <c r="L64" i="116"/>
  <c r="K64" i="116"/>
  <c r="J64" i="116"/>
  <c r="I64" i="116"/>
  <c r="H64" i="116"/>
  <c r="M61" i="116"/>
  <c r="L61" i="116"/>
  <c r="K61" i="116"/>
  <c r="J61" i="116"/>
  <c r="I61" i="116"/>
  <c r="H61" i="116"/>
  <c r="M59" i="116"/>
  <c r="L59" i="116"/>
  <c r="K59" i="116"/>
  <c r="J59" i="116"/>
  <c r="I59" i="116"/>
  <c r="H59" i="116"/>
  <c r="M56" i="116"/>
  <c r="L56" i="116"/>
  <c r="K56" i="116"/>
  <c r="J56" i="116"/>
  <c r="I56" i="116"/>
  <c r="H54" i="116"/>
  <c r="H56" i="116" s="1"/>
  <c r="M49" i="116"/>
  <c r="L49" i="116"/>
  <c r="K49" i="116"/>
  <c r="J49" i="116"/>
  <c r="I49" i="116"/>
  <c r="H49" i="116"/>
  <c r="M44" i="116"/>
  <c r="L44" i="116"/>
  <c r="K44" i="116"/>
  <c r="J44" i="116"/>
  <c r="I44" i="116"/>
  <c r="H44" i="116"/>
  <c r="M41" i="116"/>
  <c r="L41" i="116"/>
  <c r="K41" i="116"/>
  <c r="J41" i="116"/>
  <c r="I41" i="116"/>
  <c r="H41" i="116"/>
  <c r="M39" i="116"/>
  <c r="L39" i="116"/>
  <c r="K39" i="116"/>
  <c r="J39" i="116"/>
  <c r="I39" i="116"/>
  <c r="H39" i="116"/>
  <c r="M35" i="116"/>
  <c r="L35" i="116"/>
  <c r="K35" i="116"/>
  <c r="J35" i="116"/>
  <c r="I35" i="116"/>
  <c r="H35" i="116"/>
  <c r="M33" i="116"/>
  <c r="L33" i="116"/>
  <c r="K33" i="116"/>
  <c r="J33" i="116"/>
  <c r="I33" i="116"/>
  <c r="H33" i="116"/>
  <c r="M28" i="116"/>
  <c r="L28" i="116"/>
  <c r="K28" i="116"/>
  <c r="J28" i="116"/>
  <c r="I28" i="116"/>
  <c r="H28" i="116"/>
  <c r="M23" i="116"/>
  <c r="L23" i="116"/>
  <c r="K23" i="116"/>
  <c r="J23" i="116"/>
  <c r="I23" i="116"/>
  <c r="H23" i="116"/>
  <c r="M18" i="116"/>
  <c r="L18" i="116"/>
  <c r="K18" i="116"/>
  <c r="J18" i="116"/>
  <c r="I18" i="116"/>
  <c r="H18" i="116"/>
  <c r="M13" i="116"/>
  <c r="L13" i="116"/>
  <c r="K13" i="116"/>
  <c r="J13" i="116"/>
  <c r="I13" i="116"/>
  <c r="H13" i="116"/>
  <c r="H71" i="113"/>
  <c r="H65" i="113"/>
  <c r="M57" i="113"/>
  <c r="L57" i="113"/>
  <c r="K57" i="113"/>
  <c r="J57" i="113"/>
  <c r="I57" i="113"/>
  <c r="H57" i="113"/>
  <c r="M55" i="113"/>
  <c r="M58" i="113" s="1"/>
  <c r="L55" i="113"/>
  <c r="L58" i="113" s="1"/>
  <c r="K55" i="113"/>
  <c r="J55" i="113"/>
  <c r="I55" i="113"/>
  <c r="H55" i="113"/>
  <c r="M48" i="113"/>
  <c r="L48" i="113"/>
  <c r="I48" i="113"/>
  <c r="H48" i="113"/>
  <c r="M43" i="113"/>
  <c r="L43" i="113"/>
  <c r="K43" i="113"/>
  <c r="I43" i="113"/>
  <c r="H43" i="113"/>
  <c r="M41" i="113"/>
  <c r="L41" i="113"/>
  <c r="K41" i="113"/>
  <c r="I41" i="113"/>
  <c r="H41" i="113"/>
  <c r="M39" i="113"/>
  <c r="L39" i="113"/>
  <c r="K39" i="113"/>
  <c r="J39" i="113"/>
  <c r="J49" i="113" s="1"/>
  <c r="I39" i="113"/>
  <c r="H39" i="113"/>
  <c r="J32" i="113"/>
  <c r="M31" i="113"/>
  <c r="L31" i="113"/>
  <c r="K31" i="113"/>
  <c r="I31" i="113"/>
  <c r="H31" i="113"/>
  <c r="M29" i="113"/>
  <c r="L29" i="113"/>
  <c r="K29" i="113"/>
  <c r="I29" i="113"/>
  <c r="H29" i="113"/>
  <c r="M27" i="113"/>
  <c r="L27" i="113"/>
  <c r="K27" i="113"/>
  <c r="I27" i="113"/>
  <c r="H27" i="113"/>
  <c r="M25" i="113"/>
  <c r="L25" i="113"/>
  <c r="K25" i="113"/>
  <c r="I25" i="113"/>
  <c r="H25" i="113"/>
  <c r="M22" i="113"/>
  <c r="L22" i="113"/>
  <c r="K22" i="113"/>
  <c r="I22" i="113"/>
  <c r="H21" i="113"/>
  <c r="H22" i="113" s="1"/>
  <c r="M20" i="113"/>
  <c r="L20" i="113"/>
  <c r="K20" i="113"/>
  <c r="I20" i="113"/>
  <c r="H20" i="113"/>
  <c r="M17" i="113"/>
  <c r="L17" i="113"/>
  <c r="K17" i="113"/>
  <c r="I17" i="113"/>
  <c r="H17" i="113"/>
  <c r="M15" i="113"/>
  <c r="L15" i="113"/>
  <c r="K15" i="113"/>
  <c r="I15" i="113"/>
  <c r="H13" i="113"/>
  <c r="H15" i="113" s="1"/>
  <c r="M12" i="113"/>
  <c r="L12" i="113"/>
  <c r="K12" i="113"/>
  <c r="I12" i="113"/>
  <c r="H10" i="113"/>
  <c r="K58" i="113" l="1"/>
  <c r="L50" i="116"/>
  <c r="I110" i="116"/>
  <c r="M50" i="116"/>
  <c r="M111" i="116" s="1"/>
  <c r="M113" i="116" s="1"/>
  <c r="J110" i="116"/>
  <c r="J73" i="116"/>
  <c r="H87" i="116"/>
  <c r="K110" i="116"/>
  <c r="K50" i="116"/>
  <c r="K73" i="116"/>
  <c r="M73" i="116"/>
  <c r="I87" i="116"/>
  <c r="L73" i="116"/>
  <c r="J87" i="116"/>
  <c r="J95" i="116"/>
  <c r="K87" i="116"/>
  <c r="M95" i="116"/>
  <c r="I49" i="113"/>
  <c r="I73" i="116"/>
  <c r="H110" i="116"/>
  <c r="H49" i="113"/>
  <c r="H50" i="116"/>
  <c r="I50" i="116"/>
  <c r="J50" i="116"/>
  <c r="J111" i="116" s="1"/>
  <c r="J113" i="116" s="1"/>
  <c r="I95" i="116"/>
  <c r="L49" i="113"/>
  <c r="K49" i="113"/>
  <c r="M49" i="113"/>
  <c r="K32" i="113"/>
  <c r="K59" i="113" s="1"/>
  <c r="H58" i="113"/>
  <c r="H77" i="113"/>
  <c r="L32" i="113"/>
  <c r="I58" i="113"/>
  <c r="M32" i="113"/>
  <c r="J58" i="113"/>
  <c r="J59" i="113" s="1"/>
  <c r="H32" i="113"/>
  <c r="I32" i="113"/>
  <c r="L111" i="116"/>
  <c r="L113" i="116" s="1"/>
  <c r="H73" i="116"/>
  <c r="K111" i="116"/>
  <c r="K113" i="116" s="1"/>
  <c r="L59" i="113" l="1"/>
  <c r="I111" i="116"/>
  <c r="I113" i="116" s="1"/>
  <c r="H59" i="113"/>
  <c r="H111" i="116"/>
  <c r="H113" i="116" s="1"/>
  <c r="M59" i="113"/>
  <c r="I59" i="113"/>
  <c r="L39" i="107" l="1"/>
  <c r="M39" i="107"/>
  <c r="N39" i="107"/>
  <c r="O39" i="107"/>
  <c r="P39" i="107"/>
  <c r="L19" i="107"/>
  <c r="K16" i="107"/>
  <c r="K36" i="107" l="1"/>
  <c r="K56" i="107" l="1"/>
  <c r="P37" i="107"/>
  <c r="O37" i="107"/>
  <c r="N37" i="107"/>
  <c r="M37" i="107"/>
  <c r="K35" i="107"/>
  <c r="K34" i="107"/>
  <c r="K33" i="107"/>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19" i="107" l="1"/>
  <c r="K48" i="107"/>
  <c r="K58" i="107" s="1"/>
  <c r="O38" i="107"/>
  <c r="O40" i="107" s="1"/>
  <c r="M38" i="107"/>
  <c r="M40" i="107" s="1"/>
  <c r="K26" i="107"/>
  <c r="N38" i="107"/>
  <c r="N41" i="107" s="1"/>
  <c r="K37" i="107"/>
  <c r="K32" i="107"/>
  <c r="L38" i="107"/>
  <c r="P38" i="107"/>
  <c r="P40" i="107" s="1"/>
  <c r="L41" i="107" l="1"/>
  <c r="L40" i="107"/>
  <c r="M41" i="107"/>
  <c r="P41" i="107"/>
  <c r="K38" i="107"/>
  <c r="K40" i="107" s="1"/>
  <c r="O41" i="107"/>
  <c r="N40" i="107"/>
  <c r="K41" i="107" l="1"/>
</calcChain>
</file>

<file path=xl/sharedStrings.xml><?xml version="1.0" encoding="utf-8"?>
<sst xmlns="http://schemas.openxmlformats.org/spreadsheetml/2006/main" count="3183" uniqueCount="799">
  <si>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</si>
  <si>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</si>
  <si>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</si>
  <si>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</si>
  <si>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</si>
  <si>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</si>
  <si>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</si>
  <si>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</si>
  <si>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</si>
  <si>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</si>
  <si>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</si>
  <si>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</si>
  <si>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</si>
  <si>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</si>
  <si>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</si>
  <si>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</si>
  <si>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</si>
  <si>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</si>
  <si>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</si>
  <si>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</si>
  <si>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</si>
  <si>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</si>
  <si>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</si>
  <si>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</si>
  <si>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</si>
  <si>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</si>
  <si>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</si>
  <si>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</si>
  <si>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</si>
  <si>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</si>
  <si>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</si>
  <si>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</si>
  <si>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</si>
  <si>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</si>
  <si>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</si>
  <si>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</si>
  <si>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</si>
  <si>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</si>
  <si>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</si>
  <si>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</si>
  <si>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</si>
  <si>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</si>
  <si>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</si>
  <si>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</si>
  <si>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</si>
  <si>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</si>
  <si>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</si>
  <si>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</si>
  <si>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</si>
  <si>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</si>
  <si>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</si>
  <si>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</si>
  <si>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</si>
  <si>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</si>
  <si>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</si>
  <si>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</si>
  <si>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</si>
  <si>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</si>
  <si>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</si>
  <si>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</si>
  <si>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</si>
  <si>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</si>
  <si>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0</t>
  </si>
  <si>
    <t>ES</t>
  </si>
  <si>
    <t>SB(VB)</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</si>
  <si>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</si>
  <si>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</si>
  <si>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</si>
  <si>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</si>
  <si>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</si>
  <si>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</si>
  <si>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</si>
  <si>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</si>
  <si>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</si>
  <si>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</si>
  <si>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</si>
  <si>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</si>
  <si>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</si>
  <si>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</si>
  <si>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</si>
  <si>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</si>
  <si>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</si>
  <si>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</si>
  <si>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</si>
  <si>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</si>
  <si>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</si>
  <si>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</si>
  <si>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</si>
  <si>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</si>
  <si>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</si>
  <si>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</si>
  <si>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</si>
  <si>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</si>
  <si>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</si>
  <si>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</si>
  <si>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</si>
  <si>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</si>
  <si>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</si>
  <si>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</si>
  <si>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</si>
  <si>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</si>
  <si>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</si>
  <si>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</si>
  <si>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</si>
  <si>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</si>
  <si>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</si>
  <si>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</si>
  <si>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</si>
  <si>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</si>
  <si>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</si>
  <si>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</si>
  <si>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</si>
  <si>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</si>
  <si>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</si>
  <si>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</si>
  <si>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</si>
  <si>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</si>
  <si>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</si>
  <si>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</si>
  <si>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</si>
  <si>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</si>
  <si>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</si>
  <si>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</si>
  <si>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</si>
  <si>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</si>
  <si>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</si>
  <si>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</si>
  <si>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</si>
  <si>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</si>
  <si>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</si>
  <si>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</si>
  <si>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</si>
  <si>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</si>
  <si>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</si>
  <si>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</si>
  <si>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</si>
  <si>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</si>
  <si>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</si>
  <si>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</si>
  <si>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</si>
  <si>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</si>
  <si>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</si>
  <si>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</si>
  <si>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</si>
  <si>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</si>
  <si>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</si>
  <si>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</si>
  <si>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</si>
  <si>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</si>
  <si>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</si>
  <si>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8</t>
  </si>
  <si>
    <t>SP</t>
  </si>
  <si>
    <t>15</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</si>
  <si>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</si>
  <si>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</si>
  <si>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</si>
  <si>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</si>
  <si>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</si>
  <si>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</si>
  <si>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</si>
  <si>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</si>
  <si>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</si>
  <si>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</si>
  <si>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</si>
  <si>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</si>
  <si>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</si>
  <si>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</si>
  <si>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</si>
  <si>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</si>
  <si>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</si>
  <si>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</si>
  <si>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</si>
  <si>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</si>
  <si>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</si>
  <si>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</si>
  <si>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</si>
  <si>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</si>
  <si>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</si>
  <si>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</si>
  <si>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</si>
  <si>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</si>
  <si>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</si>
  <si>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</si>
  <si>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 xml:space="preserve">ES </t>
  </si>
  <si>
    <t>Investicijų projektų skyrius</t>
  </si>
  <si>
    <t>Strateginio planavimo ir finansų skyrius</t>
  </si>
  <si>
    <t>Švietimo skyrius</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</si>
  <si>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</si>
  <si>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</si>
  <si>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</si>
  <si>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</si>
  <si>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</si>
  <si>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</si>
  <si>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</si>
  <si>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</si>
  <si>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</si>
  <si>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</si>
  <si>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</si>
  <si>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</si>
  <si>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</si>
  <si>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</si>
  <si>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</si>
  <si>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</si>
  <si>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</si>
  <si>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</si>
  <si>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</si>
  <si>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</si>
  <si>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</si>
  <si>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</si>
  <si>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</si>
  <si>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</si>
  <si>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</si>
  <si>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</si>
  <si>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Kelių priežiūros ir plėtros programos lėšos </t>
    </r>
    <r>
      <rPr>
        <b/>
        <sz val="9"/>
        <rFont val="Times New Roman"/>
        <family val="1"/>
      </rPr>
      <t>KPPP</t>
    </r>
  </si>
  <si>
    <t>Kurti tvarią socialinę ir ekonominę kultūros vertę Panevėžyje</t>
  </si>
  <si>
    <t>Užtikrinti Panevėžio miesto savivaldybės kultūros įstaigų veiklos kokybės ir paslaugų prieinamumo gerinimą</t>
  </si>
  <si>
    <t>2023 metų išlaidų projektas, tūkst.Eur.</t>
  </si>
  <si>
    <t>Vidutinė tikėtina gyvenimo trukmė (metais) ir santykis su šalies rodikliu (proc.)</t>
  </si>
  <si>
    <t>Išvengiamas mirtingumo (proc.) ir santykis su šalies rodikliu (proc.)</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</si>
  <si>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</si>
  <si>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</si>
  <si>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</si>
  <si>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</si>
  <si>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</si>
  <si>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 xml:space="preserve">Įgyvendinti projektą „Mokyklų aprūpinimas gamtos ir technologinių mokslų priemonėmis“  </t>
  </si>
  <si>
    <t>Visuomenės sveikatos biuro veiklų dalis skirta Stebėsenos ataskaitoje identifikuotoms  problemoms spręsti (proc.)</t>
  </si>
  <si>
    <t>9</t>
  </si>
  <si>
    <r>
      <t xml:space="preserve"> Likutis </t>
    </r>
    <r>
      <rPr>
        <b/>
        <sz val="9"/>
        <rFont val="Times New Roman"/>
        <family val="1"/>
      </rPr>
      <t>L</t>
    </r>
  </si>
  <si>
    <r>
      <t xml:space="preserve">Likutis </t>
    </r>
    <r>
      <rPr>
        <b/>
        <sz val="9"/>
        <rFont val="Times New Roman"/>
        <family val="1"/>
      </rPr>
      <t>L</t>
    </r>
  </si>
  <si>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</si>
  <si>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</si>
  <si>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</si>
  <si>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</si>
  <si>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</si>
  <si>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</si>
  <si>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</si>
  <si>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</si>
  <si>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</si>
  <si>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VKI</t>
  </si>
  <si>
    <t>78,5/1,02</t>
  </si>
  <si>
    <r>
      <rPr>
        <sz val="9"/>
        <rFont val="Times New Roman"/>
        <family val="1"/>
      </rPr>
      <t>Likutis</t>
    </r>
    <r>
      <rPr>
        <b/>
        <sz val="9"/>
        <rFont val="Times New Roman"/>
        <family val="1"/>
      </rPr>
      <t xml:space="preserve"> L</t>
    </r>
  </si>
  <si>
    <t>Gyventojų sveikatą stiprinančios priemonės</t>
  </si>
  <si>
    <t xml:space="preserve">Iš viso  programai be likučio: </t>
  </si>
  <si>
    <t xml:space="preserve">Likutis L: </t>
  </si>
  <si>
    <t xml:space="preserve">Vykdyti investicijų projektus, naudojant bankų paskolos, savivaldybės biudžeto ir likučio lėšas </t>
  </si>
  <si>
    <t>2022 metų išlaidų projektas, tūkst.Eur</t>
  </si>
  <si>
    <t>2023 metų išlaidų projektas, tūkst.Eur</t>
  </si>
  <si>
    <t>27</t>
  </si>
  <si>
    <t>0;7</t>
  </si>
  <si>
    <t>3</t>
  </si>
  <si>
    <t>4</t>
  </si>
  <si>
    <r>
      <t xml:space="preserve">Likutis </t>
    </r>
    <r>
      <rPr>
        <b/>
        <sz val="9"/>
        <rFont val="Times New Roman"/>
        <family val="1"/>
        <charset val="186"/>
      </rPr>
      <t>L</t>
    </r>
  </si>
  <si>
    <t>Iš viso programai be likučio</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</si>
  <si>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</si>
  <si>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</si>
  <si>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</si>
  <si>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</si>
  <si>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</si>
  <si>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</si>
  <si>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</si>
  <si>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0;8;12</t>
  </si>
  <si>
    <t>Užtikrinti visuomenės sveikatos priežiūros paslaugų teikimą ir užkrečiamųjų ligų kontrolę</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</si>
  <si>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</si>
  <si>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</si>
  <si>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</si>
  <si>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</si>
  <si>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</si>
  <si>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</si>
  <si>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</si>
  <si>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</si>
  <si>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</si>
  <si>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</si>
  <si>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</si>
  <si>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288724610; 304929400</t>
  </si>
  <si>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</si>
  <si>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</si>
  <si>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</si>
  <si>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</si>
  <si>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</si>
  <si>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</si>
  <si>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0;15; 5</t>
  </si>
  <si>
    <t xml:space="preserve">0;14;15;6
 </t>
  </si>
  <si>
    <t>0;15;5</t>
  </si>
  <si>
    <r>
      <t>Įgyvendinti projektą „Erdvės žmonėms“</t>
    </r>
    <r>
      <rPr>
        <sz val="10"/>
        <rFont val="Times New Roman"/>
        <family val="1"/>
      </rPr>
      <t xml:space="preserve"> </t>
    </r>
  </si>
  <si>
    <t>301738112</t>
  </si>
  <si>
    <t>Įgyvendinti projektą „Tiltas“</t>
  </si>
  <si>
    <t>0;5</t>
  </si>
  <si>
    <t>Įgyvendinti projektą „"Infrastruktūros Biliūno g., Elektronikos g., Tinklų g. rengimas/ modernizavimas, sukuriant palankias sąlygas  verslo vystymuisi Panevėžio mieste"“</t>
  </si>
  <si>
    <t>0;9</t>
  </si>
  <si>
    <t>10</t>
  </si>
  <si>
    <t>11</t>
  </si>
  <si>
    <t>12</t>
  </si>
  <si>
    <r>
      <t xml:space="preserve">Įstaigų uždirbtos pajamos </t>
    </r>
    <r>
      <rPr>
        <b/>
        <sz val="9"/>
        <rFont val="Times New Roman"/>
        <family val="1"/>
      </rPr>
      <t>SP</t>
    </r>
    <r>
      <rPr>
        <sz val="9"/>
        <rFont val="Times New Roman"/>
        <family val="1"/>
      </rPr>
      <t xml:space="preserve"> (pajamos už paslaugas)</t>
    </r>
  </si>
  <si>
    <t>1</t>
  </si>
  <si>
    <t>2</t>
  </si>
  <si>
    <t>Asignavimai biudžetiniams 2021 metams, tūkst.Eur</t>
  </si>
  <si>
    <t>500</t>
  </si>
  <si>
    <t>4000</t>
  </si>
  <si>
    <t>EKONOMINĖS PLĖTROS IR VERSLO SKATINIMO PROGRAMA (05)</t>
  </si>
  <si>
    <t xml:space="preserve">Sukurti smulkiam ir vidutiniam verslui palankią aplinką </t>
  </si>
  <si>
    <t>Sudaryti palankias sąlygas Panevėžyje plėtotis SVV verslui</t>
  </si>
  <si>
    <t>Nedarbo lygis (registruotų bedarbių ir darbingo amžiaus gyventojų santykis), proc.</t>
  </si>
  <si>
    <t>Teikti miesto įmonėms nekilnojamojo turto ir žemės nuomos mokesčių lengvatas už darbo vietų sukūrimą (ir išlaikymą)</t>
  </si>
  <si>
    <t>Suteiktų lengvatų skaičius įmonėms</t>
  </si>
  <si>
    <t>Teikti nemokamą informaciją, konsultacijas asmenims, norintiems pradėti verslą</t>
  </si>
  <si>
    <t>Suteiktų paslaugų trukmė (val.)</t>
  </si>
  <si>
    <t>Paslaugos gavėjų skaičius (vnt.)</t>
  </si>
  <si>
    <t>Inicijuoti mokymų verslo pradžia, verslo plėtra ir kt. verslumo temomis organizavimą</t>
  </si>
  <si>
    <t>SVV atstovų mokymai (ak.val.)</t>
  </si>
  <si>
    <t>Iš dalies finansuoti investuotojų/ekonomikos forumų organizavimą</t>
  </si>
  <si>
    <t>Suorganizuoti investuotojų / ekonomikos forumai (skaičius)</t>
  </si>
  <si>
    <t>Organizuoti Panevėžio inovatyviausios įmonės rinkimus</t>
  </si>
  <si>
    <t>Įsteigtas prizas Panevėžio inovatyviausiai įmonei</t>
  </si>
  <si>
    <t>Iš dalies finansuoti SVV įmonėms, dalyvavimo parodoje „Expo Aukštaitija“ išlaidas</t>
  </si>
  <si>
    <t>SVV įmonėms (vnt.) išpirktas parodoms skirtas plotas</t>
  </si>
  <si>
    <t>25</t>
  </si>
  <si>
    <t>Esant poreikiui kompensuoti nuostolius (bendrovių paslaugų teikimo mastui ir kainoms išlaikyti), kurių akcininkė yra Panevėžio miesto savivaldybė</t>
  </si>
  <si>
    <t>8; 7</t>
  </si>
  <si>
    <t>Kompensuotų nuostolių dydis (tūkst. Eur)</t>
  </si>
  <si>
    <t>Iš dalies finansuoti verslo misijas</t>
  </si>
  <si>
    <t>Iš dalies finansuotų verslo misijų skaičius (vnt.)</t>
  </si>
  <si>
    <t>Projektų, didinančių miesto investicinį patrauklumą ir gerinančių verslo plėtros sąlygas, dalinis finansavimas</t>
  </si>
  <si>
    <t>Iš dalies finansuotų projektų skaičius (vnt.)</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</si>
  <si>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</si>
  <si>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</si>
  <si>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</si>
  <si>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</si>
  <si>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</si>
  <si>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</si>
  <si>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</si>
  <si>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0;8</t>
  </si>
  <si>
    <t>Apdraustas projekto „Panevėžio pramoninis parkas“ (Panevėžio Laisvosios ekonominės zonos (LEZ)) įgyvendinimo metu sukurtas turtas</t>
  </si>
  <si>
    <t>Išplėsti mieste esančią (PMTP / PMC / RoboLabo ar kitą) laboratorijos infrastruktūrą</t>
  </si>
  <si>
    <t>Laboratorijų komplektavimas trūkstama įranga</t>
  </si>
  <si>
    <t>Naujų produktų ar technologijų komercializavimas</t>
  </si>
  <si>
    <t>Keleivių laukimo paviljonų Panevėžio mieste įrengimas ir ekspoatavimas</t>
  </si>
  <si>
    <t>Įrengti/atnaujinti keleivių laukimo paviljonai</t>
  </si>
  <si>
    <t>Vykdyti koncesijos sutarčių įsipareigojimus</t>
  </si>
  <si>
    <t>Vykdyti sutartinius įsipareigojimus dėl „Cido“  arenos  veiklos</t>
  </si>
  <si>
    <t xml:space="preserve">0; 8
</t>
  </si>
  <si>
    <t>„Cido“ arenoje suorganizuotų renginių skaičius per metus</t>
  </si>
  <si>
    <t>Sumokėtas „Cido“ arenos koncesijos mokestis</t>
  </si>
  <si>
    <t>Apdraustas koncesijos objekto („Cido“ arenos) turtas</t>
  </si>
  <si>
    <t>Kryptingai plėtoti ir stiprinti Panevėžio miesto (ir regiono) ekonominės specializacijos kryptį (-is)</t>
  </si>
  <si>
    <t>Užtikrinti ekonominės specializacijos priemonių ir skatinimo veiksmų organizavimą ir kontrolę</t>
  </si>
  <si>
    <t>Didinti robotikos populiarumą ikimokyklinio ugdymo įstaigose, mokyklose ir kitose švietimo bei profesinio rengimo įstaigose</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</si>
  <si>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</si>
  <si>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</si>
  <si>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</si>
  <si>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</si>
  <si>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 xml:space="preserve">Organizuoti robotikos renginius </t>
  </si>
  <si>
    <t>Suorganizuota robotikos konferencijų / varžybų / parodų (skaičius)</t>
  </si>
  <si>
    <r>
      <t xml:space="preserve"> Valstybės  biudžeto lėšos </t>
    </r>
    <r>
      <rPr>
        <b/>
        <sz val="9"/>
        <rFont val="Times New Roman"/>
        <family val="1"/>
      </rPr>
      <t>VB</t>
    </r>
  </si>
  <si>
    <r>
      <t xml:space="preserve">Privatizavimo fondo lėšos </t>
    </r>
    <r>
      <rPr>
        <b/>
        <sz val="9"/>
        <rFont val="Times New Roman"/>
        <family val="1"/>
      </rPr>
      <t>PF</t>
    </r>
  </si>
  <si>
    <t>KULTŪROS IR MENO PROGRAMA (11)</t>
  </si>
  <si>
    <t>Turtui įsigyti</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</si>
  <si>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</si>
  <si>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</si>
  <si>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</si>
  <si>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</si>
  <si>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</si>
  <si>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</si>
  <si>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</si>
  <si>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</si>
  <si>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</si>
  <si>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</si>
  <si>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</si>
  <si>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</si>
  <si>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</si>
  <si>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</si>
  <si>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</si>
  <si>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</si>
  <si>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</si>
  <si>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</si>
  <si>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</si>
  <si>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</si>
  <si>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</si>
  <si>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</si>
  <si>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</si>
  <si>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</si>
  <si>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</si>
  <si>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</si>
  <si>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</si>
  <si>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</si>
  <si>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</si>
  <si>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</si>
  <si>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</si>
  <si>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</si>
  <si>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</si>
  <si>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</si>
  <si>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</si>
  <si>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</si>
  <si>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</si>
  <si>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</si>
  <si>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</si>
  <si>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</si>
  <si>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</si>
  <si>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</si>
  <si>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</si>
  <si>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</si>
  <si>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</si>
  <si>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</si>
  <si>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</si>
  <si>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</si>
  <si>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</si>
  <si>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</si>
  <si>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</si>
  <si>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</si>
  <si>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</si>
  <si>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</si>
  <si>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</si>
  <si>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</si>
  <si>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</si>
  <si>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</si>
  <si>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</si>
  <si>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</si>
  <si>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</si>
  <si>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</si>
  <si>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</si>
  <si>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</si>
  <si>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</si>
  <si>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</si>
  <si>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</si>
  <si>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</si>
  <si>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</si>
  <si>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</si>
  <si>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</si>
  <si>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</si>
  <si>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</si>
  <si>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</si>
  <si>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</si>
  <si>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</si>
  <si>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</si>
  <si>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</si>
  <si>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</si>
  <si>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</si>
  <si>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</si>
  <si>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</si>
  <si>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</si>
  <si>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</si>
  <si>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</si>
  <si>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</si>
  <si>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</si>
  <si>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</si>
  <si>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</si>
  <si>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</si>
  <si>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</si>
  <si>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</si>
  <si>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</si>
  <si>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</si>
  <si>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</si>
  <si>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</si>
  <si>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</si>
  <si>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</si>
  <si>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</si>
  <si>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</si>
  <si>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</si>
  <si>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</si>
  <si>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</si>
  <si>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</si>
  <si>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</si>
  <si>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</si>
  <si>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</si>
  <si>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</si>
  <si>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</si>
  <si>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</si>
  <si>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</si>
  <si>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</si>
  <si>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</si>
  <si>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</si>
  <si>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</si>
  <si>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</si>
  <si>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</si>
  <si>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</si>
  <si>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</si>
  <si>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</si>
  <si>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</si>
  <si>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</si>
  <si>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</si>
  <si>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</si>
  <si>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</si>
  <si>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</si>
  <si>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</si>
  <si>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</si>
  <si>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</si>
  <si>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</si>
  <si>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ŠVIETIMO IR UGDYMO PROGRAMA (13)</t>
  </si>
  <si>
    <t xml:space="preserve">Formaliojo ir neformaliojo švietimo kokybės ir prieinamumo gerinimas               
</t>
  </si>
  <si>
    <t xml:space="preserve">
</t>
  </si>
  <si>
    <t>Ikimokyklinio (1-5 metų) amžiaus vaikų, gimusių ir lankančių Panevėžio miesto ikimokyklines įstaigas, dalis (proc.)</t>
  </si>
  <si>
    <t>Aukštos kvalifikacijos (ekspertų, metodininkų) mokytojų dalis (proc.)</t>
  </si>
  <si>
    <t>Sudaryti sąlygas ugdyti bendruosius vaikų gebėjimus ir vertybines nuostatas  ikimokyklinio  ugdymo mokyklose</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</si>
  <si>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</si>
  <si>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</si>
  <si>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</si>
  <si>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</si>
  <si>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MK</t>
  </si>
  <si>
    <t>Priešmokyklinio ugdymo grupes lankančių vaikų skaičius</t>
  </si>
  <si>
    <t>Pedagogų skaičius</t>
  </si>
  <si>
    <t>MKrez.</t>
  </si>
  <si>
    <t>Privačių darželių ugdymo programų įgyvendinimo užtikrinimas</t>
  </si>
  <si>
    <t>Privačių darželių sk.</t>
  </si>
  <si>
    <t>Formaliojo ir neformaliojo švietimo kokybės ir prieinamumo gerinimas</t>
  </si>
  <si>
    <t>Sudaryti sąlygas mokinių mokymuisi bendrojo ugdymo mokyklose</t>
  </si>
  <si>
    <t xml:space="preserve">Įgyvendintų ikimokyklinio, bendrojo ir neformaliojo ugdymo mokyklų infrastruktūros modernizavimo projektų skaičius (vnt.)
</t>
  </si>
  <si>
    <t xml:space="preserve">Bendrojo ugdymo mokyklų išlaikymas </t>
  </si>
  <si>
    <t>Bendrojo ugdymo mokyklų skaičius</t>
  </si>
  <si>
    <t>Atnaujintų/sukurtų STEAM dalykų ugdomųjų aplinkų mokyklose skaičius</t>
  </si>
  <si>
    <t>Bendrojo ugdymo mokyklose dirbančių pedagogų skaičius</t>
  </si>
  <si>
    <t xml:space="preserve">Pradinio, pagrindinio, vidurinio ugdymo  programų įgyvendinimas </t>
  </si>
  <si>
    <t>Mokinių skaičius</t>
  </si>
  <si>
    <t>MK rez.</t>
  </si>
  <si>
    <t>Mokyklinės dokumentacijos įsigijimas iš Švietimo ir mokslo ministerijos</t>
  </si>
  <si>
    <t>Egzempliorių skaičius</t>
  </si>
  <si>
    <t>K. Paltaroko gimnazijos ugdymo programų įgyvendinimas</t>
  </si>
  <si>
    <t>Mokinių ugdymosi pasiekimų gerinimas diegiant kokybės krepšelį</t>
  </si>
  <si>
    <t>Dalyvaujančių projekte mokyklų skaičius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</si>
  <si>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</si>
  <si>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aplinkos išlaikymas</t>
  </si>
  <si>
    <t>Neformaliojo vaikų švietimo mokyklų ir formalųjį švietimą papildančio ugdymo mokyklų  skaičius</t>
  </si>
  <si>
    <t>Atviro jaunimo centro veikla</t>
  </si>
  <si>
    <t>Neformaliojo vaikų švietimo projektų įgyvendinimas</t>
  </si>
  <si>
    <t>Neformaliojo vaikų švietimo mokyklų ir formalųjį švietimą papildančio ugdymo mokyklų programų įgyvendinimas, užtikrinant mokinių verslumo, kūrybiškumo, iniciatyvumo skatinimą</t>
  </si>
  <si>
    <t>Neformaliojo vaikų švietimo mokyklose ir formalųjį švietimą papildančio ugdymo mokyklose dirbančių pedagogų skaičius</t>
  </si>
  <si>
    <t>Neformaliojo vaikų švietimo (NVŠ krepšelis) programose dalyvaujančių mokinių skaičius</t>
  </si>
  <si>
    <t>Neformaliojo vaikų švietimo (NVŠ krepšelis) akredituotų  programų skaičius</t>
  </si>
  <si>
    <t>Išorės audite dalyvavusių mokyklų (procentais)</t>
  </si>
  <si>
    <t>Neformaliojo suaugusiųjų švietimo ir tęstinio mokymosi programų įgyvendinimas</t>
  </si>
  <si>
    <t>Finansuotų neformaliojo suaugusiųjų švietimo ir tęstinio mokymosi programų skaičius</t>
  </si>
  <si>
    <t>Sudaryti sąlygas mokiniui, mokytojui, mokyklai gauti pedagoginę, psichologinę, metodinę pagalbą</t>
  </si>
  <si>
    <t>Pedagoginės-psichologinės tarnybos išlaikymas</t>
  </si>
  <si>
    <t>Darbuotojų skaičius</t>
  </si>
  <si>
    <t>Švietimo centro išlaikymas</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</si>
  <si>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</si>
  <si>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</si>
  <si>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</si>
  <si>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 xml:space="preserve">Kolektyvų dalyvavimo regiono ir respublikinėse meno šventėse finansavimas </t>
  </si>
  <si>
    <t>Kolektyvų veikloje dalyvaujančių vaikų ir jaunuolių skaičius</t>
  </si>
  <si>
    <t>Organizuoti švietimo, kultūros ir kitus renginius</t>
  </si>
  <si>
    <t>Švietimo, kultūros, sporto ir kitų renginių bei projektų įgyvendinimas</t>
  </si>
  <si>
    <t>Vaikų vasaros poilsio projektų finansavimas</t>
  </si>
  <si>
    <t>Mokinių, dalyvaujančių vaikų vasaros poilsio projektuose, skaičius</t>
  </si>
  <si>
    <t>Gabių mokinių skatinimas</t>
  </si>
  <si>
    <t>Paskatintų (apdovanotų) gabių mokinių skaičius</t>
  </si>
  <si>
    <t>Tarptautinės Mokytojų dienos minėjimo organizavimas</t>
  </si>
  <si>
    <t>Renginių  skaičius</t>
  </si>
  <si>
    <t>Mokslo projektų dalinis finansavimas</t>
  </si>
  <si>
    <t>Iš dalies finansuotų tinkamai parengtų mokslo projektų skaičius (proc.)</t>
  </si>
  <si>
    <t>Konkursų, olimpiadų, varžybų, festivalių miesto mokiniams organizavimas</t>
  </si>
  <si>
    <t>Renginių skaičius</t>
  </si>
  <si>
    <t>Transporto skyrimas mokiniams nuvežti į olimpiadas, konkursus, varžybas</t>
  </si>
  <si>
    <t>Išvykų skaičius</t>
  </si>
  <si>
    <t>Petro Būtėno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</si>
  <si>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</si>
  <si>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</si>
  <si>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</si>
  <si>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</si>
  <si>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</si>
  <si>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</si>
  <si>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Finansinę paramą gavusių pedagogų skaičius</t>
  </si>
  <si>
    <t>Mokinių tarptautinių mainų skatinimo projektų finansavimas</t>
  </si>
  <si>
    <t>Mokinių, dalyvaujančių  tarptautinių mainų skatinimo projektuose, skaičius</t>
  </si>
  <si>
    <t>Motyvuotų ir gabių mokinių papildomo mokymo projektų finansavimas</t>
  </si>
  <si>
    <t>Projektuose dalyvaujančių mokinių skaičius</t>
  </si>
  <si>
    <t>Mokyklų edukacinių erdvių konkurso organizavimas</t>
  </si>
  <si>
    <t>Apdovanotų mokyklų skaičius</t>
  </si>
  <si>
    <t>Ikimokyklinio ugdymo įstaigoms turtui apdrausti</t>
  </si>
  <si>
    <t>Apdraustų ikimokyklinio ugdymo įstaigų skaičius</t>
  </si>
  <si>
    <t xml:space="preserve">Iš viso  programai su likučiu: </t>
  </si>
  <si>
    <t>VISO</t>
  </si>
  <si>
    <t>SOCIALINĖS PARAMOS PROGRAMA (15)</t>
  </si>
  <si>
    <t>Asignavimai biudžetiniams 2021 metams, tūkst. Eur</t>
  </si>
  <si>
    <t>2022 metų išlaidų projektas, tūkst.Eurų</t>
  </si>
  <si>
    <t>2023 metų išlaidų projektas, tūkst.Eurų</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</si>
  <si>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</si>
  <si>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</si>
  <si>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Skirti ir mokėti iš valstybės biudžeto specialiosios tikslinės dotacijos savivaldybių biudžetams lėšų vienkartines paramos mirties atveju pašalpas</t>
  </si>
  <si>
    <t>gavėjų skaičius (asmenimis)</t>
  </si>
  <si>
    <t>Skirti ir mokėti iš valstybės biudžeto lėšų  slaugos ar priežiūros (pagalbos) išlaidų tikslines kompensacijas</t>
  </si>
  <si>
    <t>0;1;9</t>
  </si>
  <si>
    <t xml:space="preserve">Skirti ir mokėti iš valstybės biudžeto lėšų  išmokas vaikams </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</si>
  <si>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</si>
  <si>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</si>
  <si>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 xml:space="preserve">Skirti ir mokėti iš savivaldybės biudžeto </t>
  </si>
  <si>
    <t>Pervesti lėšas už bendravimo su vaikais tobulinimo kursus nepasiturintiems tėvams</t>
  </si>
  <si>
    <t>Skirti ir mokėti iš savivaldybės biudžeto lėšų socialines ir  socialinės paramos pašalpas</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</si>
  <si>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</si>
  <si>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Skirti ir mokėti iš savivaldybės biudžeto lėšų būsto šildymo išlaidų, išlaidų šaltam ir karštam  vandeniui kompensacijas</t>
  </si>
  <si>
    <t>4590</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</si>
  <si>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</si>
  <si>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</si>
  <si>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Mokėti iš valstybės biudžeto specialiosios tikslinės dotacijos savivaldybių biudžetams lėšų būsto nuomos ar išperkamosios būsto nuomos mokesčių dalies kompensacijas</t>
  </si>
  <si>
    <t>80</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</si>
  <si>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</si>
  <si>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</si>
  <si>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0;1;7</t>
  </si>
  <si>
    <t>parduotų autobuso bilietų skaičius (tūkst. vnt)</t>
  </si>
  <si>
    <t>2280</t>
  </si>
  <si>
    <t>Užtikrinti socialinę paramą, nustatytą  Lietuvos Respublikos socialinės paramos mokiniams įstatyme.</t>
  </si>
  <si>
    <t>Skirti ir mokėti iš valstybės biudžeto specialiosios tikslinės dotacijos savivaldybių biudžetams lėšų socialinę paramą mokiniams</t>
  </si>
  <si>
    <t>3140</t>
  </si>
  <si>
    <t>3305</t>
  </si>
  <si>
    <t>Organizuoti ir plėtoti kokybiškas socialines paslaugas pagal Panevėžio miesto gyventojų poreikius</t>
  </si>
  <si>
    <t>Užtikrinti socialinės globos paslaugų teikimą asmenims.</t>
  </si>
  <si>
    <t>Teikti  dienos ir trumpalaikės socialinės globos paslaugas Panevėžio specialiojoje mokykloje - daugiafunkciame centre</t>
  </si>
  <si>
    <t>148209637</t>
  </si>
  <si>
    <t>K</t>
  </si>
  <si>
    <t>SB (VD)</t>
  </si>
  <si>
    <t>Teikti  dienos socialinės globos paslaugas Jaunuolių dienos centre ir asmens namuose</t>
  </si>
  <si>
    <t>248209780</t>
  </si>
  <si>
    <t>Teikti  bendrąsias socialines paslaugas Panevėžio atvirame jaunimo centre</t>
  </si>
  <si>
    <t>Užtikrinti socialinių paslaugų teikimą Panevėžio miesto gyventojams</t>
  </si>
  <si>
    <t>Teikti  socialines paslaugas Panevėžio socialinių paslaugų centre</t>
  </si>
  <si>
    <t>300601541</t>
  </si>
  <si>
    <t xml:space="preserve">Teikti  socialinės globos paslaugas socialinių paslaugų įstaigose ir asmens namuose </t>
  </si>
  <si>
    <t>įvertintas esamų ir papildomai reikalingų pagalbos į namus paslaugų poreikis pagal lytį</t>
  </si>
  <si>
    <t>Kitos su socialine apsauga susijusios priemonės</t>
  </si>
  <si>
    <t>Vykdyti Panevėžio miesto savivaldybės administracijos ir Lietuvos agentūros "SOS vaikai" Panevėžio skyriaus bendradarbiavimo sutartį</t>
  </si>
  <si>
    <t>Organizuoti Socialinio darbuotojo, Neįgaliųjų dienos ir Globėjų dienos renginius</t>
  </si>
  <si>
    <t>organizuotų renginių skaičius</t>
  </si>
  <si>
    <t xml:space="preserve">Finansuoti papildomų lengvatų gavėjų lengvatinį kreditą </t>
  </si>
  <si>
    <t>Įgyvendinti Lietuvos Respublikos įstatymų ir norminių teisės aktų nustatytą socialinę politiką, užtikrinant lygias neįgaliųjų teises ir galimybes, įgyvendinant neįgalių žmonių integracijos principus</t>
  </si>
  <si>
    <t>Užtikrinti neįgaliųjų integraciją, nustatytą Lietuvos Respublikos neįgaliųjų integracijos įstatyme, bei būsto pritaikymo neįgaliesiems dalinį finansavimą</t>
  </si>
  <si>
    <t>Organizuoti būsto pritaikymą neįgaliesiems</t>
  </si>
  <si>
    <t>asmenų, kuriems pritaikytas būstas, skaičius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</si>
  <si>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</si>
  <si>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</si>
  <si>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</si>
  <si>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</si>
  <si>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</si>
  <si>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Organizuoti ir finansuoti užimtumo didinimo ir motyvavimo priemones miesto gyventojams</t>
  </si>
  <si>
    <t>dalyvavusių asmenų skaičius (asmenimis)                                                                                                           priemonių skaičius (vnt.)</t>
  </si>
  <si>
    <t>450</t>
  </si>
  <si>
    <t>Likutis L</t>
  </si>
  <si>
    <t>Iš viso programai:</t>
  </si>
  <si>
    <t>Asignavimų poreikis biudžetiniams 2021 metams tūkst. Eur</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</si>
  <si>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</si>
  <si>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</si>
  <si>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</si>
  <si>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</si>
  <si>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</si>
  <si>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INFORMACINĖS VISUOMENĖS PLĖTROS PROGRAMA (09)</t>
  </si>
  <si>
    <t>2021 metų išlaidų projektas, tūkst.Eur.</t>
  </si>
  <si>
    <t>Sudaryti sąlygas išmaniajam miestui sukurti</t>
  </si>
  <si>
    <t>Perkelti ir plėtoti elektronines demokratijos priemones, viešąsiais ir administracines paslaugas</t>
  </si>
  <si>
    <t>Įdiegtų informacinių ir ryšių technologijų išmaniųjų sprendimų, padedančių įtraukti   miesto gyventojus į Savivaldybės valdymą, plėtojant e. paslaugas ir e. demokratijos    priemones, skaičius</t>
  </si>
  <si>
    <t>Įdiegtų  informacinių sistemų, mažinančių administracinę naštą, skaičius</t>
  </si>
  <si>
    <t xml:space="preserve">Plėtoti elektroninės demokratijos priemones </t>
  </si>
  <si>
    <t>Viešųjų erdvių, kuriuose naudojamas belaidis internetas,  skaičius</t>
  </si>
  <si>
    <t>Atnaujinta Savivaldybės interneto svetainė</t>
  </si>
  <si>
    <t>Kitų nenumatytų priemonių skaičius</t>
  </si>
  <si>
    <t>Savivaldybės atvirų duomenų plėtra</t>
  </si>
  <si>
    <t>Įvairių veiklos sričių, kurių atviri duomenys viešinami, skaičius</t>
  </si>
  <si>
    <t xml:space="preserve">Viešųjų ir administracinių paslaugų teikimo elektroniniu būdu plėtra </t>
  </si>
  <si>
    <t>Naujai sukurtų elektroninių paslaugų skaičius</t>
  </si>
  <si>
    <t>Modernizuoti viešąjį administravimą</t>
  </si>
  <si>
    <t xml:space="preserve">Atnaujinti ir plėsti informacinių technologijų ir ryšių infostruktūrą, modernizuojant kompiuterių techninę įrangą  atnaujinant ir plėtojant kompiuterinių techninę įrangą </t>
  </si>
  <si>
    <t>Atnaujinta kompiuterių techninė įranga Savivaldybės administracijoje (vnt.)</t>
  </si>
  <si>
    <t>Atnaujinta kompiuterių techninė įranga biudžetinėse įstaigose (vnt.).</t>
  </si>
  <si>
    <t>Centralizuotos buhalterinės apskaitos procesų optimizavimas</t>
  </si>
  <si>
    <t>Įstaigų, kurių buhalterinės apskaitos procesai optimizuojami, skaičius</t>
  </si>
  <si>
    <t xml:space="preserve">Viešojo administravimo modernizavimas, diegiant ir plėtojant bendras informacines sistemas </t>
  </si>
  <si>
    <t>Naujai įdiegtų informacinių sistemų skaičius (vnt.)</t>
  </si>
  <si>
    <t>Išplėtotų  informacinių sistemų skaičius (vnt.)</t>
  </si>
  <si>
    <t>Įstaigų, kurių turto duomenys sukaupti bendroje duomenų  bazėje, skaičius</t>
  </si>
  <si>
    <t>Įgyvendinti projektą „Kūrybos užuovėja“</t>
  </si>
  <si>
    <t>Įgyvendinti projektą „Skate parko įrengimas Panevėžyje didinant turistų srautus“</t>
  </si>
  <si>
    <t>Įgyvendinti projektą „Ekologinio  vandens turizmo Latvijoje ir Lietuvoje vystymas“</t>
  </si>
  <si>
    <t>Parengta galimybių studija</t>
  </si>
  <si>
    <t xml:space="preserve"> SPORTO PROGRAMA (12)</t>
  </si>
  <si>
    <t xml:space="preserve">Sudaryti sąlygas kūno kultūros ir sporto veiklų plėtojimui                   </t>
  </si>
  <si>
    <t>Plėtoti ir propaguoti kūno kultūrą ir sportą.</t>
  </si>
  <si>
    <t>Sportui tenkanti lėšų dalis nuo bendros finansavimo dalies (proc.)</t>
  </si>
  <si>
    <r>
      <rPr>
        <i/>
        <sz val="10"/>
        <color rgb="FFFF0000"/>
        <rFont val="Times New Roman"/>
        <family val="1"/>
        <charset val="186"/>
      </rPr>
      <t xml:space="preserve"> </t>
    </r>
    <r>
      <rPr>
        <sz val="10"/>
        <rFont val="Times New Roman"/>
        <family val="1"/>
        <charset val="186"/>
      </rPr>
      <t>Finansuoti savivaldybei pavaldžias sporto įstaigas, futbolo vystymo programą</t>
    </r>
  </si>
  <si>
    <t>300036519
304764443</t>
  </si>
  <si>
    <t xml:space="preserve">0;10; 18;
</t>
  </si>
  <si>
    <t>Panevėžio sporto centre, „Žemynos“ progimnazijoje (plaukimas)  sportuojančių  skaičius</t>
  </si>
  <si>
    <t xml:space="preserve">Sporto organizacijoje, vykdančioje futbolo vystymo programą, sportuojančių skaičius </t>
  </si>
  <si>
    <t>Sporto centro uždirbtos pajamos (pajamos už paslaugas)</t>
  </si>
  <si>
    <t>Miesto sporto bazėse vykusių įvairių sporto šakų varžybų skaičius</t>
  </si>
  <si>
    <t>Skirti premijas aukšto meistriškumo sportininkams ir jų treneriams už sporto laimėjimus</t>
  </si>
  <si>
    <t xml:space="preserve">288724610
</t>
  </si>
  <si>
    <t>10;18</t>
  </si>
  <si>
    <t xml:space="preserve">Olimpinei ir nacionalinei rinktinei parengtų sportininkų skaičius </t>
  </si>
  <si>
    <t xml:space="preserve">Pasaulio ir Europos pirmenybėse dalyvavusių miesto sportininkų,  skaičius </t>
  </si>
  <si>
    <t xml:space="preserve">Olimpinėse žaidynėse, Pasaulio ir Europos čempionatuose laimėtų prizinių vietų skaičius </t>
  </si>
  <si>
    <t xml:space="preserve">Remiamų žaidimų sporto komandų skaičius </t>
  </si>
  <si>
    <t>Finansuoti neįgaliųjų sporto  klubų programas</t>
  </si>
  <si>
    <t>300036519</t>
  </si>
  <si>
    <t>Paremtų neįgaliųjų sporto klubų projektų skaičius</t>
  </si>
  <si>
    <r>
      <t>Finansuoti  nevyriausybinių kūno kultūros ir sporto organizacijų rengiamų tradicinių ir naujų kūno kultūros ir sporto renginių</t>
    </r>
    <r>
      <rPr>
        <sz val="10"/>
        <rFont val="Times New Roman"/>
        <family val="1"/>
      </rPr>
      <t xml:space="preserve"> projektus, </t>
    </r>
    <r>
      <rPr>
        <sz val="10"/>
        <rFont val="Times New Roman"/>
        <family val="1"/>
        <charset val="186"/>
      </rPr>
      <t>programas</t>
    </r>
  </si>
  <si>
    <t>Finansuojamų tarptautinių renginių skaičius</t>
  </si>
  <si>
    <t>Finansuojamų renginių programų skaičius</t>
  </si>
  <si>
    <t>Rengti ir vykdyti viešosios ir privačios partnerystės sutartis kūno kultūros ir sporto veikloms skatinti Panevėžio mieste</t>
  </si>
  <si>
    <t>0;8;10</t>
  </si>
  <si>
    <t>Sutarčių skaičius</t>
  </si>
  <si>
    <t>Plėtoti judėjimo „Sportas visiems"  veiklą</t>
  </si>
  <si>
    <t>Pratęsti daugiabučių namų kiemuose ir mokyklų teritorijose esančių sporto aikštelių sutvarkymo programos įgyvendinimą</t>
  </si>
  <si>
    <t>Sutvarkytų daugiabučių namų kiemuose ir mokyklų teritorijose esančių sporto aikštelių skaičius</t>
  </si>
  <si>
    <t>Įrengtų lauko treniruoklių aikštelių skaičius</t>
  </si>
  <si>
    <t xml:space="preserve">Dalyvauti, organizuoti  fizinio aktyvumo veiklas, sporto renginius ir varžybas </t>
  </si>
  <si>
    <t xml:space="preserve">
300036519   288724610</t>
  </si>
  <si>
    <t xml:space="preserve">10;18 </t>
  </si>
  <si>
    <t xml:space="preserve">SB   </t>
  </si>
  <si>
    <t>Organizuotų masinių sporto renginių miesto gyventojams ir moksleiviams sporto renginių skaičius</t>
  </si>
  <si>
    <t>Remti aukšto meistriškumo sportinę veiklą</t>
  </si>
  <si>
    <t>Finansuoti olimpinio rezervo sportininkų rengimą</t>
  </si>
  <si>
    <t>Pasaulio ir Europos čempionatuose dalyvavusių sportininkų skaičius ir užimta vieta (1-3)</t>
  </si>
  <si>
    <t>Finansuoti žaidimų sporto šakų komandas, reprezentuojančias miestą</t>
  </si>
  <si>
    <t>Paramą gavusių žaidimų komandų skaičius ir rezultatai</t>
  </si>
  <si>
    <r>
      <t xml:space="preserve">Įstaigų pajamos už paslaugas  </t>
    </r>
    <r>
      <rPr>
        <b/>
        <sz val="9"/>
        <rFont val="Times New Roman"/>
        <family val="1"/>
      </rPr>
      <t>SP</t>
    </r>
    <r>
      <rPr>
        <sz val="9"/>
        <rFont val="Times New Roman"/>
        <family val="1"/>
      </rPr>
      <t xml:space="preserve"> </t>
    </r>
  </si>
  <si>
    <t>Mokyklų aprūpinimas priemonėmis, skirtoms šventėms organizuoti</t>
  </si>
  <si>
    <r>
      <t xml:space="preserve">Ugdymo reikmių lėšos </t>
    </r>
    <r>
      <rPr>
        <b/>
        <sz val="9"/>
        <rFont val="Times New Roman"/>
        <family val="1"/>
      </rPr>
      <t>MK</t>
    </r>
  </si>
  <si>
    <r>
      <t xml:space="preserve">Europos sąjungos finansinės paramos lėšos </t>
    </r>
    <r>
      <rPr>
        <b/>
        <sz val="9"/>
        <rFont val="Times New Roman"/>
        <family val="1"/>
      </rPr>
      <t>ES</t>
    </r>
  </si>
  <si>
    <t>Pirmokų, aprūpintų piemonėmis, skaičius</t>
  </si>
  <si>
    <t>es</t>
  </si>
  <si>
    <t>VB(KPP)</t>
  </si>
  <si>
    <t>VB(VKI)</t>
  </si>
  <si>
    <t>lėšų pagalbos pinigus už tėvų globos netekusių vaikų globą (rūpybą)</t>
  </si>
  <si>
    <r>
      <t xml:space="preserve">Valstybės biudžeto lėšos  </t>
    </r>
    <r>
      <rPr>
        <b/>
        <sz val="9"/>
        <rFont val="Times New Roman"/>
        <family val="1"/>
      </rPr>
      <t>VB (KPP)</t>
    </r>
  </si>
  <si>
    <r>
      <t xml:space="preserve">Valstybės biudžeto lėšos kapitalo investicijoms </t>
    </r>
    <r>
      <rPr>
        <b/>
        <sz val="9"/>
        <rFont val="Times New Roman"/>
        <family val="1"/>
        <charset val="186"/>
      </rPr>
      <t xml:space="preserve">VB </t>
    </r>
    <r>
      <rPr>
        <sz val="9"/>
        <rFont val="Times New Roman"/>
        <family val="1"/>
      </rPr>
      <t>(</t>
    </r>
    <r>
      <rPr>
        <b/>
        <sz val="9"/>
        <rFont val="Times New Roman"/>
        <family val="1"/>
      </rPr>
      <t>VKI )</t>
    </r>
  </si>
  <si>
    <t>PATVIRTINTA
Panevėžio miesto savivaldybės tarybos
2021 m. lapkričio  d. sprendimu Nr.</t>
  </si>
  <si>
    <t>Įgyvendinti projektą „Kompleksinių paslaugų centro „Harmonijos miestas" vaikams, turintiems negalią ir jų šeimos nariams statyba Panevėžio mieste“</t>
  </si>
  <si>
    <t xml:space="preserve">Įgyvendinti projektą „Pripučiamo futbolo maniežo įrengimas Beržų g. 37, Panevėžyje“  </t>
  </si>
  <si>
    <t>0;10;15</t>
  </si>
  <si>
    <t xml:space="preserve">PATVIRTINTA
Panevėžio miesto savivaldybės tarybos
2021 m. lapkričio d. sprendimu Nr. </t>
  </si>
  <si>
    <t xml:space="preserve">PATVIRTINTA
Panevėžio miesto savivaldybės tarybos
2021 m. lapkričio  d. sprendimu Nr. </t>
  </si>
  <si>
    <t>PATVIRTINTA
Panevėžio miesto savivaldybės tarybos
2021 m. lapkričio d. sprendimu Nr.</t>
  </si>
  <si>
    <t xml:space="preserve">PATVIRTINTA
Panevėžio miesto savivaldybės tarybos
2021 m.lapkričio  d. sprendimu Nr. </t>
  </si>
  <si>
    <t xml:space="preserve">PATVIRTINTA
Panevėžio miesto savivaldybės tarybos
2021 m. lapkričio    d. sprendimu Nr. </t>
  </si>
  <si>
    <t>Sudaryti sąlygas Elenos Mezginaitės viešosios bibliotekos veiklai</t>
  </si>
  <si>
    <t>SAVIVALDYBĖS VALDYMO PROGRAMA (01)</t>
  </si>
  <si>
    <t>Efektyviai organizuoti Savivaldybės darbą, tinkamai įgyvendinti jos funkcijas</t>
  </si>
  <si>
    <t>Didinti savivaldybės valdymo efektyvumą ir teikiamų viešųjų paslaugų kokybę</t>
  </si>
  <si>
    <t>Savivaldybės administracijos darbuotojų, per metus tobulinusių kvalifikaciją, dalis (proc.)</t>
  </si>
  <si>
    <t>Organizuotas savivaldybės administracijos darbas</t>
  </si>
  <si>
    <t>Valstybės tarnautojų pareigybių skaičius</t>
  </si>
  <si>
    <t>123</t>
  </si>
  <si>
    <t xml:space="preserve"> iš jų moterys/vyrai</t>
  </si>
  <si>
    <t>93/30</t>
  </si>
  <si>
    <t>Darbuotojų, dirbančių pagal darbo sutartis, pareigybių skaičius</t>
  </si>
  <si>
    <t>120</t>
  </si>
  <si>
    <t>93/27</t>
  </si>
  <si>
    <t>Savivaldybės administracijos dirbančiųjų kvalifikacijos kėlimas (žmonių skaičius)</t>
  </si>
  <si>
    <t>421</t>
  </si>
  <si>
    <t>430</t>
  </si>
  <si>
    <t xml:space="preserve">Organizuotas Savivaldybės tarybos, Tarybos sekretoriato darbas </t>
  </si>
  <si>
    <t>Savivaldybės Tarybos narių skaičius</t>
  </si>
  <si>
    <t>9/18</t>
  </si>
  <si>
    <t>Tarybos ir mero sekretoriato pareigybių skaičius</t>
  </si>
  <si>
    <t>Užtikrintas Savivaldybės kontrolės ir audito tarnybos darbas</t>
  </si>
  <si>
    <t>Kontrolės ir audito tarnybos pareigybių skaičius</t>
  </si>
  <si>
    <t>8/0</t>
  </si>
  <si>
    <t>Darbuotojų civilinės atsakomybės draudimas (valstybės tarnautojų ir biudžetinių įstaigų vadovų)</t>
  </si>
  <si>
    <t>Apdraustų biudžetinių įstaigų vadovų atsakomybės draudimu, skaičius</t>
  </si>
  <si>
    <t>Iš viso uždaviniui</t>
  </si>
  <si>
    <t>Tinkamai įgyvendinti Savivaldybei perduotas valstybės funkcijas</t>
  </si>
  <si>
    <t>Tvarkyti Gyventojų registrą ir teikti duomenis Valstybės registrui</t>
  </si>
  <si>
    <t>0;3</t>
  </si>
  <si>
    <t>Registruoti civilinės būklės aktus</t>
  </si>
  <si>
    <t>Civilinės būklės aktų įrašymo sudarymo, keitimo, papildymo, atkūrimo anuliavimas bei pakartotinių dokumentų išdavimas per metus (vnt.)</t>
  </si>
  <si>
    <t xml:space="preserve"> Organizuoti civilinę saugą ir mobilizaciją</t>
  </si>
  <si>
    <t>Savivaldybės pasirengimo reaguoti į ekstremalias situacijas lygis, ne žemesnis kaip 0,76 balo</t>
  </si>
  <si>
    <t>Kontroliuoti valstybinės kalbos vartojimą ir taisyklingumą</t>
  </si>
  <si>
    <t>0;16</t>
  </si>
  <si>
    <t>Vykdyti žemės ūkio funkcijas</t>
  </si>
  <si>
    <t>0;1</t>
  </si>
  <si>
    <t>Tvarkyti archyvinius dokumentus</t>
  </si>
  <si>
    <t>Administruoti laikinuosius darbus</t>
  </si>
  <si>
    <t>Vykdyti jaunimo teisių apsaugą</t>
  </si>
  <si>
    <t>Teikti pirminę teisinę pagalbą</t>
  </si>
  <si>
    <t>0;13</t>
  </si>
  <si>
    <t>Per metus suteikta pirminė teisinė pagalba (asmenų skaičius)</t>
  </si>
  <si>
    <t>Organizuoti gyventojų gyvenamosios vietos deklaravimą</t>
  </si>
  <si>
    <t>Gyvenamosios vietos deklaracijų, asmenų  pateiktų elektroniniu būdu (pagal VĮ „Registrų centras“ pateiktus duomenis)</t>
  </si>
  <si>
    <t>Dalies didėjimas per metus, ne mažiau kaip 1,5 proc.</t>
  </si>
  <si>
    <t>Teikti duomenis Valstybės suteiktos pagalbos registrui</t>
  </si>
  <si>
    <t>Administruoti socialines išmokas, paslaugas ir kompensacijas</t>
  </si>
  <si>
    <t>Savivaldybei priskirtai valstybinei žemei ir kitam valstybiniam turtui valdyti, naudoti ir disponuoti  juo patikėjimo teise</t>
  </si>
  <si>
    <t>14</t>
  </si>
  <si>
    <t>Tvarkyti erdvinių duomenų rinkinį</t>
  </si>
  <si>
    <t>16</t>
  </si>
  <si>
    <t>Tarpinstitucinio bendradarbiavimo koordinavimui finansuoti (TBK)</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</si>
  <si>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</si>
  <si>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</si>
  <si>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</si>
  <si>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</si>
  <si>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 xml:space="preserve">Sudarytas administracijos direktoriaus rezervas </t>
  </si>
  <si>
    <t>Iš dalies finansuoti ES ir kitos tarptautinės paramos fondų lėšomis įgyvendinamus projektus, tinkamai valdyti ir administruoti ilgalaikius skolinius įsipareigojimus</t>
  </si>
  <si>
    <t>Grąžintos ilgalaikės paskolos ir vykdyti finansiniai įsipareigojimai</t>
  </si>
  <si>
    <t>Grąžintos paskolos bei sumokėtos skolos pagal pasirašytas sutartis (su palūkanomis) (tūkst.Eur)</t>
  </si>
  <si>
    <t>Finansinių įsipareigojimų vykdymas (paskolų ir palūkanų mokėjimas pagal grafiką, kitų finansinių įsipareigojimų vykdymas), proc.</t>
  </si>
  <si>
    <t xml:space="preserve">Numatytos Savivaldybės biudžete lėšos, reikalingos palūkanoms ir kitoms su paskolomis susijusiomis išlaidoms padengti </t>
  </si>
  <si>
    <t xml:space="preserve">Perduotoms skoloms bankams sumokėti </t>
  </si>
  <si>
    <r>
      <t>Savivaldybės biudžeto lėšos</t>
    </r>
    <r>
      <rPr>
        <b/>
        <sz val="9"/>
        <rFont val="Times New Roman"/>
        <family val="1"/>
      </rPr>
      <t xml:space="preserve"> SB</t>
    </r>
  </si>
  <si>
    <r>
      <t xml:space="preserve">Valstybės biudžeto lėšos </t>
    </r>
    <r>
      <rPr>
        <b/>
        <sz val="9"/>
        <rFont val="Times New Roman"/>
        <family val="1"/>
      </rPr>
      <t>VB</t>
    </r>
  </si>
  <si>
    <r>
      <t>Likutis</t>
    </r>
    <r>
      <rPr>
        <b/>
        <sz val="9"/>
        <rFont val="Times New Roman"/>
        <family val="1"/>
      </rPr>
      <t xml:space="preserve"> L</t>
    </r>
  </si>
  <si>
    <t>PATVIRTINTA
Panevėžio miesto savivaldybės tarybos
2021 m. lapkričio sprendimu Nr.</t>
  </si>
  <si>
    <t>Asmeninės pagalbos teikimas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</si>
</sst>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00"/>
  </numFmts>
  <fonts count="67">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10"/>
      <color rgb="FFFF0000"/>
      <name val="Times New Roman"/>
      <family val="1"/>
    </font>
    <font>
      <sz val="9"/>
      <name val="Arial"/>
      <family val="2"/>
      <charset val="186"/>
    </font>
    <font>
      <sz val="8"/>
      <color theme="0"/>
      <name val="Times New Roman"/>
      <family val="1"/>
    </font>
    <font>
      <b/>
      <sz val="9"/>
      <color theme="5"/>
      <name val="Times New Roman"/>
      <family val="1"/>
    </font>
    <font>
      <b/>
      <sz val="8"/>
      <color rgb="FFFF0000"/>
      <name val="Times New Roman"/>
      <family val="1"/>
      <charset val="186"/>
    </font>
    <font>
      <sz val="9"/>
      <color theme="5"/>
      <name val="Times New Roman"/>
      <family val="1"/>
    </font>
    <font>
      <sz val="9"/>
      <color theme="5"/>
      <name val="Times New Roman"/>
      <family val="1"/>
      <charset val="186"/>
    </font>
    <font>
      <b/>
      <sz val="9"/>
      <color theme="5"/>
      <name val="Times New Roman"/>
      <family val="1"/>
      <charset val="186"/>
    </font>
    <font>
      <b/>
      <sz val="10"/>
      <name val="Arial"/>
      <family val="2"/>
      <charset val="186"/>
    </font>
    <font>
      <sz val="7"/>
      <name val="Times New Roman"/>
      <family val="1"/>
      <charset val="186"/>
    </font>
    <font>
      <b/>
      <sz val="8"/>
      <color rgb="FF002060"/>
      <name val="Times New Roman"/>
      <family val="1"/>
      <charset val="186"/>
    </font>
    <font>
      <b/>
      <sz val="9"/>
      <name val="Arial"/>
      <family val="2"/>
      <charset val="186"/>
    </font>
    <font>
      <sz val="9"/>
      <color rgb="FFFF0000"/>
      <name val="Times New Roman"/>
      <family val="1"/>
    </font>
    <font>
      <sz val="8"/>
      <color rgb="FFFF0000"/>
      <name val="Times New Roman"/>
      <family val="1"/>
      <charset val="186"/>
    </font>
    <font>
      <b/>
      <sz val="11"/>
      <name val="Times New Roman"/>
      <family val="1"/>
      <charset val="186"/>
    </font>
    <font>
      <strike/>
      <sz val="10"/>
      <name val="Cambria"/>
      <family val="1"/>
      <charset val="186"/>
    </font>
    <font>
      <strike/>
      <sz val="8"/>
      <name val="Times New Roman"/>
      <family val="1"/>
      <charset val="186"/>
    </font>
    <font>
      <sz val="10"/>
      <color rgb="FFFF0000"/>
      <name val="Arial"/>
      <family val="2"/>
      <charset val="186"/>
    </font>
    <font>
      <sz val="9"/>
      <color rgb="FFFF0000"/>
      <name val="Times New Roman"/>
      <family val="1"/>
      <charset val="186"/>
    </font>
    <font>
      <sz val="8"/>
      <color theme="5"/>
      <name val="Times New Roman"/>
      <family val="1"/>
    </font>
    <font>
      <i/>
      <sz val="10"/>
      <color rgb="FFFF0000"/>
      <name val="Times New Roman"/>
      <family val="1"/>
      <charset val="186"/>
    </font>
    <font>
      <sz val="7.5"/>
      <name val="Times New Roman"/>
      <family val="1"/>
      <charset val="186"/>
    </font>
    <font>
      <sz val="8"/>
      <color rgb="FF008000"/>
      <name val="Times New Roman"/>
      <family val="1"/>
    </font>
    <font>
      <sz val="10"/>
      <color rgb="FF008000"/>
      <name val="Times New Roman"/>
      <family val="1"/>
      <charset val="186"/>
    </font>
    <font>
      <sz val="10"/>
      <color rgb="FF008000"/>
      <name val="Times New Roman"/>
      <family val="1"/>
    </font>
    <font>
      <sz val="8"/>
      <color rgb="FF008000"/>
      <name val="Times New Roman"/>
      <family val="1"/>
      <charset val="186"/>
    </font>
    <font>
      <b/>
      <sz val="8"/>
      <color rgb="FF008000"/>
      <name val="Times New Roman"/>
      <family val="1"/>
    </font>
    <font>
      <sz val="9"/>
      <color rgb="FF008000"/>
      <name val="Times New Roman"/>
      <family val="1"/>
      <charset val="186"/>
    </font>
    <font>
      <sz val="8"/>
      <color rgb="FF0070C0"/>
      <name val="Times New Roman"/>
      <family val="1"/>
    </font>
    <font>
      <b/>
      <sz val="9"/>
      <name val="Times"/>
      <family val="1"/>
      <charset val="186"/>
    </font>
    <font>
      <sz val="10"/>
      <color rgb="FFFF0000"/>
      <name val="Times New Roman"/>
      <family val="1"/>
      <charset val="186"/>
    </font>
    <font>
      <b/>
      <sz val="9"/>
      <color rgb="FFFF0000"/>
      <name val="Times New Roman"/>
      <family val="1"/>
      <charset val="186"/>
    </font>
    <font>
      <b/>
      <sz val="8"/>
      <color theme="5"/>
      <name val="Times New Roman"/>
      <family val="1"/>
      <charset val="186"/>
    </font>
    <font>
      <b/>
      <sz val="9"/>
      <name val="Times"/>
      <family val="1"/>
    </font>
    <font>
      <b/>
      <sz val="7"/>
      <name val="Times New Roman"/>
      <family val="1"/>
      <charset val="186"/>
    </font>
    <font>
      <sz val="9"/>
      <color theme="5"/>
      <name val="Arial"/>
      <family val="2"/>
      <charset val="186"/>
    </font>
    <font>
      <b/>
      <sz val="10"/>
      <color theme="5"/>
      <name val="Times New Roman"/>
      <family val="1"/>
      <charset val="186"/>
    </font>
    <font>
      <sz val="10"/>
      <color theme="5"/>
      <name val="Times New Roman"/>
      <family val="1"/>
      <charset val="186"/>
    </font>
    <font>
      <sz val="9"/>
      <color rgb="FFC00000"/>
      <name val="Times New Roman"/>
      <family val="1"/>
    </font>
  </fonts>
  <fills count="2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
      <patternFill patternType="solid">
        <fgColor rgb="FFC4E59F"/>
        <bgColor indexed="64"/>
      </patternFill>
    </fill>
    <fill>
      <patternFill patternType="solid">
        <fgColor theme="6" tint="0.59999389629810485"/>
        <bgColor indexed="64"/>
      </patternFill>
    </fill>
    <fill>
      <patternFill patternType="solid">
        <fgColor rgb="FF99CCFF"/>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2641">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0" fontId="19" fillId="0" borderId="0" xfId="0" applyFont="1" applyAlignment="1">
      <alignment vertical="top"/>
    </xf>
    <xf numFmtId="164" fontId="5" fillId="5" borderId="12" xfId="0" applyNumberFormat="1" applyFont="1" applyFill="1" applyBorder="1" applyAlignment="1">
      <alignment horizontal="center" vertical="top"/>
    </xf>
    <xf numFmtId="0" fontId="15" fillId="0" borderId="44" xfId="0" applyFont="1" applyBorder="1"/>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0" fontId="6" fillId="0" borderId="51" xfId="0" applyFont="1" applyBorder="1" applyAlignment="1">
      <alignment horizontal="center" vertical="top"/>
    </xf>
    <xf numFmtId="0" fontId="6" fillId="0" borderId="62" xfId="0" applyNumberFormat="1" applyFont="1" applyFill="1" applyBorder="1" applyAlignment="1">
      <alignment horizontal="center" vertical="top"/>
    </xf>
    <xf numFmtId="0" fontId="9" fillId="0" borderId="0" xfId="0" applyFont="1" applyAlignment="1">
      <alignment vertical="top"/>
    </xf>
    <xf numFmtId="0" fontId="9" fillId="0" borderId="0" xfId="0" applyFont="1" applyAlignment="1">
      <alignment horizontal="center" vertical="top"/>
    </xf>
    <xf numFmtId="49" fontId="4" fillId="0" borderId="0" xfId="0" applyNumberFormat="1" applyFont="1" applyAlignment="1">
      <alignment vertical="top"/>
    </xf>
    <xf numFmtId="0" fontId="23" fillId="10" borderId="5" xfId="0" applyFont="1" applyFill="1" applyBorder="1" applyAlignment="1">
      <alignment horizontal="center" vertical="top"/>
    </xf>
    <xf numFmtId="0" fontId="24"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6" fillId="0" borderId="18"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6" fillId="11" borderId="32" xfId="0" applyFont="1" applyFill="1" applyBorder="1" applyAlignment="1">
      <alignment horizontal="left" vertical="top" wrapText="1"/>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0" fontId="6" fillId="0" borderId="32" xfId="0" applyFont="1" applyBorder="1" applyAlignment="1">
      <alignment horizontal="left" vertical="top"/>
    </xf>
    <xf numFmtId="49" fontId="5" fillId="3" borderId="23" xfId="0" applyNumberFormat="1" applyFont="1" applyFill="1" applyBorder="1" applyAlignment="1">
      <alignment horizontal="center" vertical="top"/>
    </xf>
    <xf numFmtId="0" fontId="6" fillId="0" borderId="49" xfId="0" applyFont="1" applyBorder="1" applyAlignment="1">
      <alignment vertical="top" wrapText="1"/>
    </xf>
    <xf numFmtId="0" fontId="6" fillId="0" borderId="45" xfId="0" applyFont="1" applyBorder="1" applyAlignment="1">
      <alignment horizontal="center" vertical="top"/>
    </xf>
    <xf numFmtId="9" fontId="6" fillId="0" borderId="30" xfId="0" applyNumberFormat="1" applyFont="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5" fillId="11" borderId="3"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0" fontId="30" fillId="11" borderId="23" xfId="0" applyFont="1" applyFill="1" applyBorder="1" applyAlignment="1">
      <alignment horizontal="center" vertical="top" wrapText="1"/>
    </xf>
    <xf numFmtId="0" fontId="30"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0" fontId="4" fillId="0" borderId="0" xfId="0" applyFont="1" applyAlignment="1">
      <alignment vertical="top"/>
    </xf>
    <xf numFmtId="49" fontId="26" fillId="2" borderId="32" xfId="0" applyNumberFormat="1" applyFont="1" applyFill="1" applyBorder="1" applyAlignment="1">
      <alignment horizontal="center" vertical="top"/>
    </xf>
    <xf numFmtId="49" fontId="26" fillId="2" borderId="3" xfId="0" applyNumberFormat="1" applyFont="1" applyFill="1" applyBorder="1" applyAlignment="1">
      <alignment horizontal="center" vertical="top" wrapText="1"/>
    </xf>
    <xf numFmtId="49" fontId="26" fillId="2" borderId="44" xfId="0" applyNumberFormat="1" applyFont="1" applyFill="1" applyBorder="1" applyAlignment="1">
      <alignment horizontal="center" vertical="top"/>
    </xf>
    <xf numFmtId="0" fontId="3" fillId="2" borderId="43" xfId="0" applyFont="1" applyFill="1" applyBorder="1" applyAlignment="1">
      <alignment horizontal="left" vertical="top"/>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1" borderId="32" xfId="0" applyNumberFormat="1" applyFont="1" applyFill="1" applyBorder="1" applyAlignment="1">
      <alignment horizontal="center" vertical="top"/>
    </xf>
    <xf numFmtId="0" fontId="27" fillId="12" borderId="8" xfId="0" applyFont="1" applyFill="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0" fontId="6" fillId="0" borderId="14" xfId="0" applyFont="1" applyBorder="1" applyAlignment="1">
      <alignment horizontal="center" vertical="top"/>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0" fontId="4" fillId="0" borderId="19" xfId="0" applyFont="1" applyBorder="1" applyAlignment="1">
      <alignment horizontal="center" vertical="top"/>
    </xf>
    <xf numFmtId="2" fontId="6" fillId="0" borderId="19" xfId="0" applyNumberFormat="1" applyFont="1" applyBorder="1" applyAlignment="1">
      <alignment horizontal="center" vertical="top"/>
    </xf>
    <xf numFmtId="9" fontId="6" fillId="0" borderId="44" xfId="0" applyNumberFormat="1" applyFont="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6" fillId="0" borderId="32" xfId="0" applyFont="1" applyBorder="1" applyAlignment="1">
      <alignment horizontal="left" vertical="top" wrapText="1"/>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0" fontId="33" fillId="0" borderId="46" xfId="0" applyFont="1" applyBorder="1" applyAlignment="1">
      <alignment horizontal="center"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2" fontId="6" fillId="4" borderId="18" xfId="0" applyNumberFormat="1" applyFont="1" applyFill="1" applyBorder="1" applyAlignment="1">
      <alignment horizontal="center" vertical="top"/>
    </xf>
    <xf numFmtId="164" fontId="5" fillId="11" borderId="32" xfId="0" applyNumberFormat="1" applyFont="1" applyFill="1" applyBorder="1" applyAlignment="1">
      <alignment horizontal="center" vertical="top"/>
    </xf>
    <xf numFmtId="0" fontId="23" fillId="0" borderId="44" xfId="0" applyFont="1" applyBorder="1" applyAlignment="1">
      <alignment horizontal="left" vertical="top"/>
    </xf>
    <xf numFmtId="0" fontId="11" fillId="0" borderId="0" xfId="0" applyFont="1" applyAlignment="1">
      <alignment horizontal="center" vertical="top"/>
    </xf>
    <xf numFmtId="0" fontId="2" fillId="0" borderId="0" xfId="0" applyFont="1" applyAlignment="1">
      <alignment horizontal="left" vertical="top"/>
    </xf>
    <xf numFmtId="0" fontId="6" fillId="0" borderId="0" xfId="0" applyFont="1" applyAlignment="1">
      <alignment vertical="top"/>
    </xf>
    <xf numFmtId="0" fontId="10" fillId="0" borderId="0" xfId="0" applyFont="1" applyAlignment="1">
      <alignment horizontal="left" vertical="top"/>
    </xf>
    <xf numFmtId="0" fontId="4" fillId="0" borderId="0" xfId="0" applyFont="1" applyAlignment="1">
      <alignment horizontal="left" vertical="top"/>
    </xf>
    <xf numFmtId="0" fontId="15" fillId="0" borderId="0" xfId="0" applyFont="1"/>
    <xf numFmtId="0" fontId="6" fillId="0" borderId="31" xfId="0" applyFont="1" applyBorder="1" applyAlignment="1">
      <alignment horizontal="center" vertical="top"/>
    </xf>
    <xf numFmtId="49" fontId="2" fillId="0" borderId="43" xfId="0" applyNumberFormat="1" applyFont="1" applyBorder="1" applyAlignment="1">
      <alignment horizontal="center" vertical="top"/>
    </xf>
    <xf numFmtId="0" fontId="6" fillId="0" borderId="55" xfId="0" applyFont="1" applyBorder="1" applyAlignment="1">
      <alignment horizontal="center" vertical="top"/>
    </xf>
    <xf numFmtId="0" fontId="10" fillId="0" borderId="51" xfId="0" applyFont="1" applyBorder="1" applyAlignment="1">
      <alignment horizontal="left" vertical="top"/>
    </xf>
    <xf numFmtId="0" fontId="10" fillId="0" borderId="59" xfId="0" applyFont="1" applyBorder="1" applyAlignment="1">
      <alignment horizontal="left" vertical="top"/>
    </xf>
    <xf numFmtId="0" fontId="10" fillId="0" borderId="44" xfId="0" applyFont="1" applyBorder="1" applyAlignment="1">
      <alignment horizontal="left" vertical="top"/>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2" fontId="23" fillId="0" borderId="76" xfId="0" applyNumberFormat="1" applyFont="1" applyBorder="1" applyAlignment="1">
      <alignment horizontal="center" vertical="top"/>
    </xf>
    <xf numFmtId="0" fontId="10" fillId="0" borderId="42" xfId="0" applyFont="1" applyBorder="1" applyAlignment="1">
      <alignment horizontal="left" vertical="top" wrapText="1"/>
    </xf>
    <xf numFmtId="49" fontId="2" fillId="0" borderId="0" xfId="0" applyNumberFormat="1" applyFont="1" applyAlignment="1">
      <alignment horizontal="center" vertical="top" wrapText="1"/>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0" fontId="29" fillId="0" borderId="0" xfId="0" applyFont="1" applyAlignment="1">
      <alignmen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164" fontId="27" fillId="0" borderId="0" xfId="0" applyNumberFormat="1" applyFont="1" applyAlignment="1">
      <alignment vertical="top"/>
    </xf>
    <xf numFmtId="0" fontId="7" fillId="0" borderId="0" xfId="0" applyFont="1"/>
    <xf numFmtId="0" fontId="32" fillId="0" borderId="0" xfId="0" applyFont="1" applyAlignment="1">
      <alignment vertical="top"/>
    </xf>
    <xf numFmtId="2" fontId="38" fillId="0" borderId="0" xfId="0" applyNumberFormat="1" applyFont="1" applyAlignment="1">
      <alignment vertical="top"/>
    </xf>
    <xf numFmtId="164" fontId="31" fillId="6" borderId="49" xfId="0" applyNumberFormat="1" applyFont="1" applyFill="1" applyBorder="1" applyAlignment="1">
      <alignment horizontal="center" vertical="top"/>
    </xf>
    <xf numFmtId="0" fontId="0" fillId="0" borderId="0" xfId="0"/>
    <xf numFmtId="0" fontId="6" fillId="0" borderId="19" xfId="0" applyFont="1" applyBorder="1" applyAlignment="1">
      <alignment horizontal="center" vertical="top"/>
    </xf>
    <xf numFmtId="0" fontId="6" fillId="0" borderId="20" xfId="0" applyFont="1" applyBorder="1" applyAlignment="1">
      <alignment horizontal="center" vertical="top"/>
    </xf>
    <xf numFmtId="0" fontId="0" fillId="0" borderId="0" xfId="0"/>
    <xf numFmtId="0" fontId="0" fillId="0" borderId="0" xfId="0"/>
    <xf numFmtId="0" fontId="6" fillId="0" borderId="26" xfId="0" applyFont="1" applyBorder="1" applyAlignment="1">
      <alignment horizontal="center" vertical="top"/>
    </xf>
    <xf numFmtId="0" fontId="6" fillId="0" borderId="27" xfId="0" applyFont="1" applyBorder="1" applyAlignment="1">
      <alignment horizontal="center" vertical="top"/>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6" xfId="0" applyNumberFormat="1" applyFont="1" applyFill="1" applyBorder="1" applyAlignment="1">
      <alignment horizontal="center" vertical="top" wrapText="1"/>
    </xf>
    <xf numFmtId="49" fontId="5" fillId="11" borderId="19"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6" fillId="0" borderId="70" xfId="0" applyNumberFormat="1" applyFont="1" applyBorder="1" applyAlignment="1">
      <alignment horizontal="center" vertical="top"/>
    </xf>
    <xf numFmtId="0" fontId="23" fillId="0" borderId="47" xfId="0" applyFont="1" applyBorder="1" applyAlignment="1">
      <alignment horizontal="center" vertical="top"/>
    </xf>
    <xf numFmtId="2" fontId="23" fillId="0" borderId="61"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0" fontId="27" fillId="5" borderId="48" xfId="0" applyFont="1" applyFill="1" applyBorder="1" applyAlignment="1">
      <alignment horizontal="center" vertical="top"/>
    </xf>
    <xf numFmtId="164" fontId="26" fillId="5" borderId="30" xfId="0" applyNumberFormat="1" applyFont="1" applyFill="1" applyBorder="1" applyAlignment="1">
      <alignment horizontal="center"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3" fillId="0" borderId="25" xfId="0" applyNumberFormat="1" applyFont="1" applyBorder="1" applyAlignment="1">
      <alignment horizontal="center" vertical="top"/>
    </xf>
    <xf numFmtId="164" fontId="23" fillId="0" borderId="71" xfId="0" applyNumberFormat="1" applyFont="1" applyBorder="1" applyAlignment="1">
      <alignment horizontal="center" vertical="top"/>
    </xf>
    <xf numFmtId="2" fontId="23" fillId="0" borderId="71" xfId="0" applyNumberFormat="1" applyFont="1" applyBorder="1" applyAlignment="1">
      <alignment horizontal="center" vertical="top"/>
    </xf>
    <xf numFmtId="164" fontId="26" fillId="5" borderId="1" xfId="0" applyNumberFormat="1" applyFont="1" applyFill="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6" fillId="5" borderId="29" xfId="0" applyNumberFormat="1" applyFont="1" applyFill="1" applyBorder="1" applyAlignment="1">
      <alignment horizontal="center" vertical="top"/>
    </xf>
    <xf numFmtId="9" fontId="23" fillId="0" borderId="42" xfId="0" applyNumberFormat="1" applyFont="1" applyBorder="1" applyAlignment="1">
      <alignment horizontal="center" vertical="top"/>
    </xf>
    <xf numFmtId="9" fontId="23" fillId="0" borderId="44" xfId="0" applyNumberFormat="1" applyFont="1" applyBorder="1" applyAlignment="1">
      <alignment horizontal="center" vertical="top"/>
    </xf>
    <xf numFmtId="0" fontId="23" fillId="0" borderId="49" xfId="0" applyFont="1" applyBorder="1" applyAlignment="1">
      <alignment horizontal="center" vertical="top"/>
    </xf>
    <xf numFmtId="0" fontId="23" fillId="0" borderId="23" xfId="0" applyFont="1" applyBorder="1" applyAlignment="1">
      <alignment horizontal="center" vertical="top"/>
    </xf>
    <xf numFmtId="9" fontId="23" fillId="0" borderId="45" xfId="0" applyNumberFormat="1" applyFont="1" applyBorder="1" applyAlignment="1">
      <alignment horizontal="center" vertical="top"/>
    </xf>
    <xf numFmtId="164" fontId="26" fillId="0" borderId="76" xfId="0" applyNumberFormat="1" applyFont="1" applyBorder="1" applyAlignment="1">
      <alignment horizontal="center" vertical="top"/>
    </xf>
    <xf numFmtId="0" fontId="23" fillId="0" borderId="33" xfId="0" applyFont="1" applyBorder="1" applyAlignment="1">
      <alignment horizontal="center" vertical="top"/>
    </xf>
    <xf numFmtId="0" fontId="23" fillId="0" borderId="24" xfId="0" applyFont="1" applyBorder="1" applyAlignment="1">
      <alignment horizontal="center" vertical="top"/>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9" fontId="40" fillId="0" borderId="42" xfId="0" applyNumberFormat="1" applyFont="1" applyBorder="1" applyAlignment="1">
      <alignment horizontal="center" vertical="top"/>
    </xf>
    <xf numFmtId="9" fontId="40" fillId="0" borderId="45"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4" borderId="17" xfId="0" applyNumberFormat="1" applyFont="1" applyFill="1" applyBorder="1" applyAlignment="1">
      <alignment horizontal="center" vertical="top"/>
    </xf>
    <xf numFmtId="164" fontId="6" fillId="0" borderId="49"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49" fontId="5" fillId="2" borderId="44" xfId="0" applyNumberFormat="1" applyFont="1" applyFill="1" applyBorder="1" applyAlignment="1">
      <alignment horizontal="center" vertical="top"/>
    </xf>
    <xf numFmtId="164" fontId="23" fillId="0" borderId="16" xfId="0" applyNumberFormat="1" applyFont="1" applyBorder="1" applyAlignment="1">
      <alignment horizontal="center" vertical="top"/>
    </xf>
    <xf numFmtId="164" fontId="23" fillId="4" borderId="17" xfId="0" applyNumberFormat="1" applyFont="1" applyFill="1" applyBorder="1" applyAlignment="1">
      <alignment horizontal="center" vertical="top"/>
    </xf>
    <xf numFmtId="164" fontId="23" fillId="0" borderId="5"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23" fillId="0" borderId="56" xfId="0" applyNumberFormat="1"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49" fontId="26" fillId="3" borderId="22" xfId="0" applyNumberFormat="1" applyFont="1" applyFill="1" applyBorder="1" applyAlignment="1">
      <alignment horizontal="center" vertical="top"/>
    </xf>
    <xf numFmtId="49" fontId="26" fillId="11" borderId="23" xfId="0" applyNumberFormat="1" applyFont="1" applyFill="1" applyBorder="1" applyAlignment="1">
      <alignment horizontal="center"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0" fontId="41" fillId="0" borderId="0" xfId="0" applyFont="1" applyAlignment="1">
      <alignment vertical="top"/>
    </xf>
    <xf numFmtId="49" fontId="10" fillId="0" borderId="0" xfId="0" applyNumberFormat="1" applyFont="1" applyAlignment="1">
      <alignment vertical="top"/>
    </xf>
    <xf numFmtId="2" fontId="19" fillId="0" borderId="0" xfId="0" applyNumberFormat="1" applyFont="1" applyAlignment="1">
      <alignment vertical="top"/>
    </xf>
    <xf numFmtId="0" fontId="0" fillId="0" borderId="0" xfId="0"/>
    <xf numFmtId="0" fontId="11" fillId="0" borderId="0" xfId="0" applyFont="1" applyAlignment="1">
      <alignment horizontal="left" vertical="top" wrapText="1"/>
    </xf>
    <xf numFmtId="0" fontId="36" fillId="0" borderId="0" xfId="0" applyFont="1" applyAlignment="1">
      <alignment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6" fillId="0" borderId="57" xfId="0" applyFont="1" applyBorder="1" applyAlignment="1">
      <alignment horizontal="center" vertical="top"/>
    </xf>
    <xf numFmtId="0" fontId="23" fillId="0" borderId="57" xfId="0" applyFont="1" applyBorder="1" applyAlignment="1">
      <alignment horizontal="center" vertical="top"/>
    </xf>
    <xf numFmtId="0" fontId="2" fillId="0" borderId="56" xfId="0" applyFont="1" applyBorder="1" applyAlignment="1">
      <alignment horizontal="center" vertical="top" wrapText="1"/>
    </xf>
    <xf numFmtId="0" fontId="15" fillId="0" borderId="13" xfId="0" applyFont="1" applyBorder="1"/>
    <xf numFmtId="0" fontId="15" fillId="0" borderId="42" xfId="0" applyFont="1" applyBorder="1" applyAlignment="1">
      <alignment horizontal="center" vertical="top"/>
    </xf>
    <xf numFmtId="0" fontId="15" fillId="0" borderId="24" xfId="0" applyFont="1" applyBorder="1" applyAlignment="1">
      <alignment horizontal="center" vertical="top"/>
    </xf>
    <xf numFmtId="49" fontId="5" fillId="11" borderId="23" xfId="0" applyNumberFormat="1" applyFont="1" applyFill="1" applyBorder="1" applyAlignment="1">
      <alignment horizontal="center" vertical="top"/>
    </xf>
    <xf numFmtId="2" fontId="6" fillId="11" borderId="32" xfId="0" applyNumberFormat="1" applyFont="1" applyFill="1" applyBorder="1" applyAlignment="1">
      <alignment horizontal="center" vertical="top"/>
    </xf>
    <xf numFmtId="2" fontId="5" fillId="23" borderId="49" xfId="0" applyNumberFormat="1" applyFont="1" applyFill="1" applyBorder="1" applyAlignment="1">
      <alignment horizontal="center" vertical="top"/>
    </xf>
    <xf numFmtId="0" fontId="7" fillId="0" borderId="0" xfId="0" applyFont="1" applyAlignment="1">
      <alignment horizontal="right" vertical="top" wrapText="1"/>
    </xf>
    <xf numFmtId="0" fontId="42" fillId="0" borderId="0" xfId="0" applyFont="1" applyAlignment="1">
      <alignment vertical="top"/>
    </xf>
    <xf numFmtId="0" fontId="8" fillId="0" borderId="0" xfId="0" applyFont="1" applyAlignment="1">
      <alignment horizontal="left" vertical="top" wrapText="1"/>
    </xf>
    <xf numFmtId="0" fontId="7" fillId="0" borderId="0" xfId="0" applyFont="1" applyAlignment="1">
      <alignment vertical="top"/>
    </xf>
    <xf numFmtId="0" fontId="6" fillId="0" borderId="44" xfId="0" applyFont="1" applyBorder="1" applyAlignment="1">
      <alignment horizontal="left" vertical="top" wrapText="1"/>
    </xf>
    <xf numFmtId="0" fontId="18" fillId="5" borderId="12" xfId="0" applyFont="1" applyFill="1" applyBorder="1" applyAlignment="1">
      <alignment horizontal="center" vertical="top"/>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2" fontId="23" fillId="0" borderId="51"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23" fillId="0" borderId="5" xfId="0" applyFont="1" applyBorder="1" applyAlignment="1">
      <alignment horizontal="center" vertical="top"/>
    </xf>
    <xf numFmtId="0" fontId="2" fillId="0" borderId="0" xfId="0" applyFont="1" applyAlignment="1">
      <alignment horizontal="center" vertical="top"/>
    </xf>
    <xf numFmtId="2" fontId="5" fillId="6" borderId="29"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164" fontId="6" fillId="0" borderId="6"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5" fillId="5" borderId="13"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5" fillId="5" borderId="21" xfId="0" applyNumberFormat="1" applyFont="1" applyFill="1" applyBorder="1" applyAlignment="1">
      <alignment horizontal="center" vertical="top"/>
    </xf>
    <xf numFmtId="164" fontId="6" fillId="0" borderId="52" xfId="0" applyNumberFormat="1" applyFont="1" applyBorder="1" applyAlignment="1">
      <alignment horizontal="left" vertical="center" wrapText="1"/>
    </xf>
    <xf numFmtId="0" fontId="6" fillId="0" borderId="16" xfId="0" applyFont="1" applyBorder="1" applyAlignment="1">
      <alignment horizontal="center" vertical="top"/>
    </xf>
    <xf numFmtId="0" fontId="6" fillId="0" borderId="30" xfId="0" applyFont="1" applyBorder="1" applyAlignment="1">
      <alignment horizontal="center" vertical="top"/>
    </xf>
    <xf numFmtId="0" fontId="6" fillId="0" borderId="14" xfId="0" applyFont="1" applyBorder="1" applyAlignment="1">
      <alignment horizontal="center" vertical="top" wrapText="1"/>
    </xf>
    <xf numFmtId="0" fontId="6" fillId="0" borderId="46" xfId="0" applyFont="1" applyBorder="1" applyAlignment="1">
      <alignment horizontal="center" vertical="top" wrapText="1"/>
    </xf>
    <xf numFmtId="0" fontId="29"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40"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0" borderId="59" xfId="0" applyNumberFormat="1" applyFont="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40" fillId="11" borderId="30" xfId="0" applyNumberFormat="1" applyFont="1" applyFill="1" applyBorder="1" applyAlignment="1">
      <alignment horizontal="center" vertical="top"/>
    </xf>
    <xf numFmtId="9" fontId="40"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49" fontId="5" fillId="2" borderId="66" xfId="0" applyNumberFormat="1" applyFont="1" applyFill="1" applyBorder="1" applyAlignment="1">
      <alignment horizontal="center" vertical="top"/>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164" fontId="6" fillId="0" borderId="0" xfId="0" applyNumberFormat="1" applyFont="1" applyAlignment="1">
      <alignment horizontal="center" vertical="top"/>
    </xf>
    <xf numFmtId="164" fontId="5" fillId="5" borderId="53" xfId="0" applyNumberFormat="1" applyFont="1" applyFill="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20" xfId="0" applyFont="1" applyBorder="1" applyAlignment="1">
      <alignment horizontal="center" vertical="top"/>
    </xf>
    <xf numFmtId="0" fontId="4" fillId="0" borderId="46"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17" borderId="17" xfId="0" applyNumberFormat="1" applyFont="1" applyFill="1" applyBorder="1" applyAlignment="1">
      <alignment horizontal="center" vertical="center" wrapText="1"/>
    </xf>
    <xf numFmtId="164" fontId="6" fillId="17"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17" borderId="12" xfId="0" applyFont="1" applyFill="1" applyBorder="1" applyAlignment="1">
      <alignment horizontal="center" vertical="top"/>
    </xf>
    <xf numFmtId="164" fontId="5" fillId="17" borderId="53" xfId="0" applyNumberFormat="1" applyFont="1" applyFill="1" applyBorder="1" applyAlignment="1">
      <alignment horizontal="center" vertical="center"/>
    </xf>
    <xf numFmtId="164" fontId="5" fillId="17" borderId="1" xfId="0" applyNumberFormat="1" applyFont="1" applyFill="1" applyBorder="1" applyAlignment="1">
      <alignment horizontal="center" vertical="center"/>
    </xf>
    <xf numFmtId="164" fontId="5" fillId="17" borderId="63" xfId="0" applyNumberFormat="1" applyFont="1" applyFill="1" applyBorder="1" applyAlignment="1">
      <alignment horizontal="center" vertical="center"/>
    </xf>
    <xf numFmtId="164" fontId="5" fillId="17" borderId="2" xfId="0" applyNumberFormat="1" applyFont="1" applyFill="1" applyBorder="1" applyAlignment="1">
      <alignment horizontal="center" vertical="center"/>
    </xf>
    <xf numFmtId="164" fontId="5" fillId="17"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164" fontId="6" fillId="0" borderId="17" xfId="0" applyNumberFormat="1" applyFont="1" applyBorder="1" applyAlignment="1">
      <alignment horizontal="center" vertical="top"/>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164" fontId="5" fillId="0" borderId="57" xfId="0" applyNumberFormat="1" applyFont="1" applyBorder="1" applyAlignment="1">
      <alignment horizontal="center" vertical="top"/>
    </xf>
    <xf numFmtId="164" fontId="5" fillId="0" borderId="70" xfId="0" applyNumberFormat="1" applyFont="1" applyBorder="1" applyAlignment="1">
      <alignment horizontal="center" vertical="top"/>
    </xf>
    <xf numFmtId="0" fontId="6" fillId="0" borderId="61" xfId="0" applyFont="1" applyBorder="1" applyAlignment="1">
      <alignment wrapText="1"/>
    </xf>
    <xf numFmtId="0" fontId="2" fillId="0" borderId="57" xfId="0" applyFont="1" applyBorder="1" applyAlignment="1">
      <alignment horizontal="center" vertical="top" wrapText="1"/>
    </xf>
    <xf numFmtId="164" fontId="5" fillId="0" borderId="0" xfId="0" applyNumberFormat="1" applyFont="1" applyAlignment="1">
      <alignment horizontal="center" vertical="top"/>
    </xf>
    <xf numFmtId="164" fontId="6" fillId="4" borderId="18" xfId="0" applyNumberFormat="1" applyFont="1" applyFill="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76" xfId="0" applyFont="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164" fontId="5" fillId="3" borderId="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164" fontId="26" fillId="6" borderId="33" xfId="0" applyNumberFormat="1" applyFont="1" applyFill="1" applyBorder="1" applyAlignment="1">
      <alignment horizontal="center" vertical="top"/>
    </xf>
    <xf numFmtId="0" fontId="23" fillId="4" borderId="0" xfId="0" applyFont="1" applyFill="1" applyAlignment="1">
      <alignment vertical="top"/>
    </xf>
    <xf numFmtId="0" fontId="11" fillId="0" borderId="0" xfId="0" applyFont="1" applyAlignment="1">
      <alignment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1" xfId="0" applyNumberFormat="1" applyFont="1" applyBorder="1" applyAlignment="1">
      <alignment horizontal="center"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0"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0" borderId="12" xfId="0" applyFont="1" applyFill="1" applyBorder="1" applyAlignment="1">
      <alignment horizontal="center" vertical="top"/>
    </xf>
    <xf numFmtId="164" fontId="5" fillId="20"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0"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14"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5" xfId="0" applyNumberFormat="1" applyFont="1" applyFill="1" applyBorder="1" applyAlignment="1">
      <alignment horizontal="center" vertical="center" wrapText="1"/>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4" xfId="0" applyNumberFormat="1" applyFont="1" applyBorder="1" applyAlignment="1">
      <alignment horizontal="center" vertical="top"/>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43" fillId="11" borderId="13" xfId="0" applyNumberFormat="1" applyFont="1" applyFill="1" applyBorder="1" applyAlignment="1">
      <alignment vertical="top" wrapText="1"/>
    </xf>
    <xf numFmtId="49" fontId="44" fillId="0" borderId="1" xfId="0" applyNumberFormat="1" applyFont="1" applyBorder="1" applyAlignment="1">
      <alignment horizontal="center" vertical="top" wrapText="1"/>
    </xf>
    <xf numFmtId="49" fontId="44"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49" fontId="2" fillId="0" borderId="66" xfId="0" applyNumberFormat="1" applyFont="1" applyBorder="1" applyAlignment="1">
      <alignment horizontal="center" vertical="top"/>
    </xf>
    <xf numFmtId="0" fontId="2" fillId="11" borderId="16" xfId="0" applyFont="1" applyFill="1" applyBorder="1" applyAlignment="1">
      <alignment horizontal="center" vertical="top"/>
    </xf>
    <xf numFmtId="49" fontId="2" fillId="0" borderId="59" xfId="0" applyNumberFormat="1" applyFont="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6" fillId="0" borderId="32" xfId="0" applyFont="1" applyBorder="1" applyAlignment="1">
      <alignment horizontal="left" vertical="top" wrapText="1"/>
    </xf>
    <xf numFmtId="164" fontId="23" fillId="0" borderId="54" xfId="0" applyNumberFormat="1" applyFont="1" applyBorder="1" applyAlignment="1">
      <alignment horizontal="center" vertical="top"/>
    </xf>
    <xf numFmtId="164" fontId="23" fillId="0" borderId="59" xfId="0" applyNumberFormat="1" applyFont="1" applyBorder="1" applyAlignment="1">
      <alignment horizontal="center" vertical="top"/>
    </xf>
    <xf numFmtId="0" fontId="7" fillId="0" borderId="49" xfId="0" applyFont="1" applyBorder="1"/>
    <xf numFmtId="164" fontId="23" fillId="0" borderId="52" xfId="0" applyNumberFormat="1" applyFont="1" applyBorder="1" applyAlignment="1">
      <alignment horizontal="center" vertical="top"/>
    </xf>
    <xf numFmtId="164" fontId="23" fillId="0" borderId="36" xfId="0" applyNumberFormat="1" applyFont="1" applyBorder="1" applyAlignment="1">
      <alignment horizontal="center" vertical="top"/>
    </xf>
    <xf numFmtId="164" fontId="23" fillId="0" borderId="74" xfId="0" applyNumberFormat="1" applyFont="1" applyBorder="1" applyAlignment="1">
      <alignment horizontal="center" vertical="top"/>
    </xf>
    <xf numFmtId="49" fontId="23" fillId="0" borderId="24" xfId="5" applyNumberFormat="1" applyFont="1" applyBorder="1" applyAlignment="1">
      <alignment vertical="top" wrapText="1"/>
    </xf>
    <xf numFmtId="49" fontId="23" fillId="0" borderId="41" xfId="5" applyNumberFormat="1" applyFont="1" applyBorder="1" applyAlignment="1">
      <alignment vertical="top" wrapText="1"/>
    </xf>
    <xf numFmtId="164" fontId="26" fillId="0" borderId="57"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6" fillId="0" borderId="7" xfId="0" applyNumberFormat="1" applyFont="1" applyBorder="1" applyAlignment="1">
      <alignment horizontal="center" vertical="top"/>
    </xf>
    <xf numFmtId="164" fontId="23" fillId="4" borderId="18" xfId="0" applyNumberFormat="1" applyFont="1" applyFill="1" applyBorder="1" applyAlignment="1">
      <alignment horizontal="center" vertical="top"/>
    </xf>
    <xf numFmtId="164" fontId="23" fillId="0" borderId="47" xfId="0" applyNumberFormat="1" applyFont="1" applyBorder="1" applyAlignment="1">
      <alignment horizontal="center" vertical="top"/>
    </xf>
    <xf numFmtId="49" fontId="23" fillId="0" borderId="43" xfId="5" applyNumberFormat="1" applyFont="1" applyBorder="1" applyAlignment="1">
      <alignment vertical="top" wrapText="1"/>
    </xf>
    <xf numFmtId="164" fontId="26" fillId="5" borderId="48" xfId="0" applyNumberFormat="1" applyFont="1" applyFill="1" applyBorder="1" applyAlignment="1">
      <alignment horizontal="center" vertical="top"/>
    </xf>
    <xf numFmtId="0" fontId="7" fillId="0" borderId="43" xfId="0" applyFont="1" applyBorder="1" applyAlignment="1">
      <alignment vertical="top" wrapText="1"/>
    </xf>
    <xf numFmtId="0" fontId="23" fillId="0" borderId="64" xfId="0" applyFont="1" applyBorder="1" applyAlignment="1">
      <alignment horizontal="center" vertical="top"/>
    </xf>
    <xf numFmtId="164" fontId="23" fillId="0" borderId="38" xfId="0" applyNumberFormat="1" applyFont="1" applyBorder="1" applyAlignment="1">
      <alignment horizontal="center" vertical="top"/>
    </xf>
    <xf numFmtId="0" fontId="23" fillId="0" borderId="55" xfId="0" applyFont="1" applyBorder="1" applyAlignment="1">
      <alignment horizontal="center" vertical="top"/>
    </xf>
    <xf numFmtId="164" fontId="23" fillId="0" borderId="7" xfId="0" applyNumberFormat="1" applyFont="1" applyBorder="1" applyAlignment="1">
      <alignment horizontal="center" vertical="top"/>
    </xf>
    <xf numFmtId="0" fontId="27" fillId="5" borderId="12" xfId="0" applyFont="1" applyFill="1" applyBorder="1" applyAlignment="1">
      <alignment horizontal="center" vertical="top"/>
    </xf>
    <xf numFmtId="0" fontId="23" fillId="11" borderId="42" xfId="0" applyFont="1" applyFill="1" applyBorder="1" applyAlignment="1">
      <alignment horizontal="center" vertical="top"/>
    </xf>
    <xf numFmtId="164" fontId="23" fillId="0" borderId="39" xfId="0" applyNumberFormat="1" applyFont="1" applyBorder="1" applyAlignment="1">
      <alignment horizontal="center" vertical="top"/>
    </xf>
    <xf numFmtId="164" fontId="23" fillId="11" borderId="40" xfId="0" applyNumberFormat="1" applyFont="1" applyFill="1" applyBorder="1" applyAlignment="1">
      <alignment horizontal="center" vertical="top"/>
    </xf>
    <xf numFmtId="164" fontId="23" fillId="11" borderId="30" xfId="0" applyNumberFormat="1" applyFont="1" applyFill="1" applyBorder="1" applyAlignment="1">
      <alignment horizontal="center" vertical="top"/>
    </xf>
    <xf numFmtId="164" fontId="23" fillId="11" borderId="42" xfId="0" applyNumberFormat="1" applyFont="1" applyFill="1" applyBorder="1" applyAlignment="1">
      <alignment horizontal="center" vertical="top"/>
    </xf>
    <xf numFmtId="0" fontId="27" fillId="5" borderId="47" xfId="0" applyFont="1" applyFill="1" applyBorder="1" applyAlignment="1">
      <alignment horizontal="center" vertical="top"/>
    </xf>
    <xf numFmtId="164" fontId="26" fillId="5" borderId="28" xfId="0" applyNumberFormat="1" applyFont="1" applyFill="1" applyBorder="1" applyAlignment="1">
      <alignment horizontal="center" vertical="top"/>
    </xf>
    <xf numFmtId="2" fontId="27" fillId="11" borderId="49" xfId="0" applyNumberFormat="1" applyFont="1" applyFill="1" applyBorder="1" applyAlignment="1">
      <alignment horizontal="center" vertical="top"/>
    </xf>
    <xf numFmtId="0" fontId="10" fillId="0" borderId="0" xfId="0" applyFont="1" applyAlignment="1">
      <alignment horizontal="center" vertical="top"/>
    </xf>
    <xf numFmtId="0" fontId="10" fillId="0" borderId="0" xfId="0" applyFont="1" applyAlignment="1">
      <alignment horizontal="left" vertical="top" wrapText="1"/>
    </xf>
    <xf numFmtId="0" fontId="42" fillId="0" borderId="0" xfId="0" applyFont="1" applyAlignment="1">
      <alignment horizontal="center"/>
    </xf>
    <xf numFmtId="0" fontId="19" fillId="0" borderId="0" xfId="0" applyFont="1" applyAlignment="1">
      <alignment horizontal="center" vertical="top"/>
    </xf>
    <xf numFmtId="49" fontId="26" fillId="3" borderId="35" xfId="0" applyNumberFormat="1" applyFont="1" applyFill="1" applyBorder="1" applyAlignment="1">
      <alignment horizontal="center" vertical="top"/>
    </xf>
    <xf numFmtId="0" fontId="23" fillId="0" borderId="27" xfId="0" applyFont="1" applyBorder="1" applyAlignment="1">
      <alignment horizontal="center" vertical="top" wrapText="1"/>
    </xf>
    <xf numFmtId="0" fontId="23" fillId="0" borderId="20" xfId="0" applyFont="1" applyBorder="1" applyAlignment="1">
      <alignment horizontal="center" vertical="top" wrapText="1"/>
    </xf>
    <xf numFmtId="49" fontId="26" fillId="3" borderId="40" xfId="0" applyNumberFormat="1" applyFont="1" applyFill="1" applyBorder="1" applyAlignment="1">
      <alignment horizontal="center" vertical="top"/>
    </xf>
    <xf numFmtId="0" fontId="23" fillId="0" borderId="31" xfId="0" applyFont="1" applyBorder="1" applyAlignment="1">
      <alignment horizontal="center" vertical="top" wrapText="1"/>
    </xf>
    <xf numFmtId="0" fontId="19" fillId="3" borderId="43" xfId="0" applyFont="1" applyFill="1" applyBorder="1" applyAlignment="1">
      <alignment horizontal="center" vertical="top" wrapText="1"/>
    </xf>
    <xf numFmtId="164" fontId="23" fillId="0" borderId="0" xfId="0" applyNumberFormat="1" applyFont="1" applyAlignment="1">
      <alignment horizontal="center" vertical="top"/>
    </xf>
    <xf numFmtId="164" fontId="26" fillId="5" borderId="13" xfId="0" applyNumberFormat="1" applyFont="1" applyFill="1" applyBorder="1" applyAlignment="1">
      <alignment horizontal="center" vertical="top"/>
    </xf>
    <xf numFmtId="0" fontId="23" fillId="3" borderId="23" xfId="0" applyFont="1" applyFill="1" applyBorder="1" applyAlignment="1">
      <alignment vertical="top" wrapText="1"/>
    </xf>
    <xf numFmtId="0" fontId="19" fillId="3" borderId="23" xfId="0" applyFont="1" applyFill="1" applyBorder="1" applyAlignment="1">
      <alignment horizontal="center" vertical="top" wrapText="1"/>
    </xf>
    <xf numFmtId="0" fontId="19" fillId="3" borderId="24" xfId="0" applyFont="1" applyFill="1" applyBorder="1" applyAlignment="1">
      <alignment horizontal="center" vertical="top" wrapText="1"/>
    </xf>
    <xf numFmtId="164" fontId="23" fillId="0" borderId="65" xfId="0" applyNumberFormat="1" applyFont="1" applyBorder="1" applyAlignment="1">
      <alignment horizontal="center" vertical="top"/>
    </xf>
    <xf numFmtId="164" fontId="26" fillId="2" borderId="49"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0" fontId="23" fillId="0" borderId="14" xfId="0"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0" fontId="23" fillId="0" borderId="70" xfId="0" applyFont="1" applyBorder="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49" fontId="23" fillId="2" borderId="39" xfId="0" applyNumberFormat="1" applyFont="1" applyFill="1" applyBorder="1" applyAlignment="1">
      <alignment horizontal="center" vertical="top"/>
    </xf>
    <xf numFmtId="0" fontId="27" fillId="5" borderId="63" xfId="0" applyFont="1" applyFill="1" applyBorder="1" applyAlignment="1">
      <alignment horizontal="center" vertical="top"/>
    </xf>
    <xf numFmtId="164" fontId="23" fillId="0" borderId="26"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3" fillId="0" borderId="35" xfId="0" applyFont="1" applyBorder="1" applyAlignment="1">
      <alignment horizontal="left" vertical="top" wrapText="1"/>
    </xf>
    <xf numFmtId="164" fontId="23" fillId="4" borderId="57"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25" borderId="44" xfId="0" applyNumberFormat="1" applyFont="1" applyFill="1" applyBorder="1" applyAlignment="1">
      <alignment horizontal="center" vertical="top"/>
    </xf>
    <xf numFmtId="164" fontId="26" fillId="25" borderId="49" xfId="0" applyNumberFormat="1" applyFont="1" applyFill="1" applyBorder="1" applyAlignment="1">
      <alignment horizontal="center" vertical="top"/>
    </xf>
    <xf numFmtId="0" fontId="23" fillId="25" borderId="43" xfId="0" applyFont="1" applyFill="1" applyBorder="1" applyAlignment="1">
      <alignment horizontal="left" vertical="top" wrapText="1"/>
    </xf>
    <xf numFmtId="9" fontId="19" fillId="25" borderId="43" xfId="0" applyNumberFormat="1" applyFont="1" applyFill="1" applyBorder="1" applyAlignment="1">
      <alignment horizontal="center" vertical="top"/>
    </xf>
    <xf numFmtId="9" fontId="19" fillId="25" borderId="45"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6" fillId="25" borderId="32" xfId="0" applyNumberFormat="1" applyFont="1" applyFill="1" applyBorder="1" applyAlignment="1">
      <alignment horizontal="center" vertical="top"/>
    </xf>
    <xf numFmtId="164" fontId="23" fillId="0" borderId="8" xfId="0" applyNumberFormat="1" applyFont="1" applyBorder="1" applyAlignment="1">
      <alignment horizontal="center" vertical="top"/>
    </xf>
    <xf numFmtId="164" fontId="26" fillId="25" borderId="23" xfId="0" applyNumberFormat="1" applyFont="1" applyFill="1" applyBorder="1" applyAlignment="1">
      <alignment horizontal="center" vertical="top"/>
    </xf>
    <xf numFmtId="0" fontId="23" fillId="25" borderId="23" xfId="0" applyFont="1" applyFill="1" applyBorder="1" applyAlignment="1">
      <alignment horizontal="left" vertical="top" wrapText="1"/>
    </xf>
    <xf numFmtId="9" fontId="19" fillId="25" borderId="23" xfId="0" applyNumberFormat="1" applyFont="1" applyFill="1" applyBorder="1" applyAlignment="1">
      <alignment horizontal="center" vertical="top"/>
    </xf>
    <xf numFmtId="9" fontId="19" fillId="25" borderId="24"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3" xfId="0" applyNumberFormat="1" applyFont="1" applyFill="1" applyBorder="1" applyAlignment="1">
      <alignment horizontal="center"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0" fontId="23" fillId="0" borderId="32" xfId="0" applyFont="1" applyBorder="1" applyAlignment="1">
      <alignment horizontal="left" vertical="top" wrapText="1"/>
    </xf>
    <xf numFmtId="0" fontId="0" fillId="0" borderId="0" xfId="0"/>
    <xf numFmtId="0" fontId="6" fillId="0" borderId="50" xfId="0" applyFont="1" applyBorder="1" applyAlignment="1">
      <alignment horizontal="center" vertical="top"/>
    </xf>
    <xf numFmtId="164" fontId="6" fillId="0" borderId="35" xfId="0" applyNumberFormat="1" applyFont="1" applyBorder="1" applyAlignment="1">
      <alignment horizontal="center" vertical="center"/>
    </xf>
    <xf numFmtId="0" fontId="6" fillId="0" borderId="18" xfId="0" applyFont="1" applyBorder="1" applyAlignment="1">
      <alignment horizontal="center" vertical="top" wrapText="1"/>
    </xf>
    <xf numFmtId="164" fontId="6" fillId="0" borderId="18" xfId="0" applyNumberFormat="1" applyFont="1" applyBorder="1" applyAlignment="1">
      <alignment horizontal="center" vertical="center"/>
    </xf>
    <xf numFmtId="0" fontId="6" fillId="0" borderId="5" xfId="0" applyFont="1" applyBorder="1" applyAlignment="1">
      <alignment horizontal="center" vertical="top" wrapText="1"/>
    </xf>
    <xf numFmtId="164" fontId="6" fillId="0" borderId="15" xfId="0" applyNumberFormat="1" applyFont="1" applyBorder="1" applyAlignment="1">
      <alignment horizontal="center" vertical="center"/>
    </xf>
    <xf numFmtId="164" fontId="6" fillId="0" borderId="5"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49" fontId="26" fillId="8" borderId="22" xfId="0" applyNumberFormat="1" applyFont="1" applyFill="1" applyBorder="1" applyAlignment="1">
      <alignment horizontal="center" vertical="top"/>
    </xf>
    <xf numFmtId="164" fontId="6" fillId="0" borderId="27" xfId="0" applyNumberFormat="1" applyFont="1" applyBorder="1" applyAlignment="1">
      <alignment horizontal="center" vertical="top"/>
    </xf>
    <xf numFmtId="164" fontId="6" fillId="0" borderId="52" xfId="0" applyNumberFormat="1" applyFont="1" applyBorder="1" applyAlignment="1">
      <alignment horizontal="center" vertical="top"/>
    </xf>
    <xf numFmtId="0" fontId="6" fillId="0" borderId="51" xfId="0" applyFont="1" applyBorder="1" applyAlignment="1">
      <alignment horizontal="center" vertical="top" wrapText="1"/>
    </xf>
    <xf numFmtId="164" fontId="6" fillId="0" borderId="62" xfId="0" applyNumberFormat="1" applyFont="1" applyBorder="1" applyAlignment="1">
      <alignment horizontal="center" vertical="top"/>
    </xf>
    <xf numFmtId="0" fontId="5" fillId="0" borderId="0" xfId="0" applyFont="1" applyAlignment="1">
      <alignment horizontal="right" vertical="top" wrapText="1"/>
    </xf>
    <xf numFmtId="0" fontId="6" fillId="2" borderId="49" xfId="0" applyFont="1" applyFill="1" applyBorder="1" applyAlignment="1">
      <alignment horizontal="left" vertical="top" wrapText="1"/>
    </xf>
    <xf numFmtId="0" fontId="4" fillId="2" borderId="24" xfId="0" applyFont="1" applyFill="1" applyBorder="1" applyAlignment="1">
      <alignment horizontal="left" vertical="top"/>
    </xf>
    <xf numFmtId="49" fontId="6" fillId="3" borderId="4" xfId="0" applyNumberFormat="1" applyFont="1" applyFill="1" applyBorder="1" applyAlignment="1">
      <alignment horizontal="center" vertical="top"/>
    </xf>
    <xf numFmtId="49" fontId="5" fillId="11" borderId="66" xfId="0" applyNumberFormat="1" applyFont="1" applyFill="1" applyBorder="1" applyAlignment="1">
      <alignment horizontal="center" vertical="top" wrapText="1"/>
    </xf>
    <xf numFmtId="0" fontId="3" fillId="11" borderId="67" xfId="0" applyFont="1" applyFill="1" applyBorder="1" applyAlignment="1">
      <alignment horizontal="left" vertical="top"/>
    </xf>
    <xf numFmtId="1" fontId="6" fillId="11" borderId="49" xfId="0" applyNumberFormat="1" applyFont="1" applyFill="1" applyBorder="1" applyAlignment="1">
      <alignment horizontal="left" vertical="top"/>
    </xf>
    <xf numFmtId="1" fontId="6" fillId="11" borderId="24" xfId="0" applyNumberFormat="1" applyFont="1" applyFill="1" applyBorder="1" applyAlignment="1">
      <alignment horizontal="left" vertical="top"/>
    </xf>
    <xf numFmtId="49" fontId="5" fillId="11" borderId="59" xfId="0" applyNumberFormat="1" applyFont="1" applyFill="1" applyBorder="1" applyAlignment="1">
      <alignment horizontal="center" vertical="top" wrapText="1"/>
    </xf>
    <xf numFmtId="0" fontId="3" fillId="11" borderId="0" xfId="0" applyFont="1" applyFill="1" applyAlignment="1">
      <alignment horizontal="left" vertical="top"/>
    </xf>
    <xf numFmtId="0" fontId="6" fillId="0" borderId="59" xfId="0" applyFont="1" applyBorder="1" applyAlignment="1">
      <alignment horizontal="left" vertical="center" wrapText="1"/>
    </xf>
    <xf numFmtId="0" fontId="15" fillId="0" borderId="44" xfId="0" applyFont="1" applyBorder="1" applyAlignment="1">
      <alignment horizontal="left" vertical="top" wrapText="1"/>
    </xf>
    <xf numFmtId="0" fontId="22" fillId="0" borderId="42" xfId="0" applyFont="1" applyBorder="1" applyAlignment="1">
      <alignment horizontal="center" vertical="top"/>
    </xf>
    <xf numFmtId="0" fontId="22" fillId="0" borderId="43" xfId="0" applyFont="1" applyBorder="1" applyAlignment="1">
      <alignment horizontal="center" vertical="top"/>
    </xf>
    <xf numFmtId="164" fontId="6" fillId="0" borderId="56" xfId="0" applyNumberFormat="1" applyFont="1" applyBorder="1" applyAlignment="1">
      <alignment horizontal="center" vertical="top"/>
    </xf>
    <xf numFmtId="164" fontId="6" fillId="4" borderId="62" xfId="0" applyNumberFormat="1" applyFont="1" applyFill="1" applyBorder="1" applyAlignment="1">
      <alignment horizontal="center" vertical="top"/>
    </xf>
    <xf numFmtId="0" fontId="15" fillId="0" borderId="49" xfId="0" applyFont="1" applyBorder="1" applyAlignment="1">
      <alignment horizontal="center" vertical="top"/>
    </xf>
    <xf numFmtId="0" fontId="15" fillId="0" borderId="43" xfId="0" applyFont="1" applyBorder="1" applyAlignment="1">
      <alignment horizontal="center" vertical="top"/>
    </xf>
    <xf numFmtId="0" fontId="6" fillId="0" borderId="49" xfId="0" applyFont="1" applyBorder="1" applyAlignment="1">
      <alignment horizontal="left" vertical="top" wrapText="1"/>
    </xf>
    <xf numFmtId="0" fontId="6" fillId="0" borderId="32" xfId="0" applyFont="1" applyBorder="1" applyAlignment="1">
      <alignment horizontal="center" vertical="top"/>
    </xf>
    <xf numFmtId="164" fontId="6" fillId="0" borderId="15" xfId="0" applyNumberFormat="1" applyFont="1" applyBorder="1" applyAlignment="1">
      <alignment horizontal="center" vertical="top" wrapText="1"/>
    </xf>
    <xf numFmtId="164" fontId="6" fillId="0" borderId="14" xfId="0" applyNumberFormat="1" applyFont="1" applyBorder="1" applyAlignment="1">
      <alignment horizontal="center" vertical="top" wrapText="1"/>
    </xf>
    <xf numFmtId="164" fontId="5" fillId="0" borderId="76" xfId="0" applyNumberFormat="1" applyFont="1" applyBorder="1" applyAlignment="1">
      <alignment horizontal="center" vertical="top" wrapText="1"/>
    </xf>
    <xf numFmtId="164" fontId="6" fillId="0" borderId="16" xfId="0" applyNumberFormat="1" applyFont="1" applyBorder="1" applyAlignment="1">
      <alignment horizontal="center" vertical="top" wrapText="1"/>
    </xf>
    <xf numFmtId="164" fontId="6" fillId="4" borderId="17" xfId="0" applyNumberFormat="1" applyFont="1" applyFill="1" applyBorder="1" applyAlignment="1">
      <alignment horizontal="center" vertical="top" wrapText="1"/>
    </xf>
    <xf numFmtId="164" fontId="6" fillId="0" borderId="5" xfId="0" applyNumberFormat="1" applyFont="1" applyBorder="1" applyAlignment="1">
      <alignment horizontal="center" vertical="top" wrapText="1"/>
    </xf>
    <xf numFmtId="0" fontId="6" fillId="0" borderId="32" xfId="0" applyFont="1" applyBorder="1" applyAlignment="1">
      <alignment horizontal="center" vertical="top" wrapText="1"/>
    </xf>
    <xf numFmtId="0" fontId="6" fillId="0" borderId="49" xfId="0" applyFont="1" applyBorder="1" applyAlignment="1">
      <alignment horizontal="center" vertical="top" wrapText="1"/>
    </xf>
    <xf numFmtId="0" fontId="6" fillId="0" borderId="24" xfId="0" applyFont="1" applyBorder="1" applyAlignment="1">
      <alignment horizontal="center" vertical="top" wrapText="1"/>
    </xf>
    <xf numFmtId="0" fontId="18" fillId="5" borderId="48" xfId="0" applyFont="1" applyFill="1" applyBorder="1" applyAlignment="1">
      <alignment horizontal="center" vertical="top" wrapText="1"/>
    </xf>
    <xf numFmtId="164" fontId="5" fillId="5" borderId="1" xfId="0" applyNumberFormat="1" applyFont="1" applyFill="1" applyBorder="1" applyAlignment="1">
      <alignment horizontal="center" vertical="top" wrapText="1"/>
    </xf>
    <xf numFmtId="9" fontId="6" fillId="0" borderId="44" xfId="0" applyNumberFormat="1" applyFont="1" applyBorder="1" applyAlignment="1">
      <alignment horizontal="center" vertical="top" wrapText="1"/>
    </xf>
    <xf numFmtId="9" fontId="6" fillId="0" borderId="42" xfId="0" applyNumberFormat="1" applyFont="1" applyBorder="1" applyAlignment="1">
      <alignment horizontal="center" vertical="top" wrapText="1"/>
    </xf>
    <xf numFmtId="9" fontId="6" fillId="0" borderId="45" xfId="0" applyNumberFormat="1" applyFont="1" applyBorder="1" applyAlignment="1">
      <alignment horizontal="center" vertical="top" wrapText="1"/>
    </xf>
    <xf numFmtId="164" fontId="6" fillId="0" borderId="61" xfId="0" applyNumberFormat="1" applyFont="1" applyBorder="1" applyAlignment="1">
      <alignment horizontal="center" vertical="top" wrapText="1"/>
    </xf>
    <xf numFmtId="164" fontId="6" fillId="0" borderId="57" xfId="0" applyNumberFormat="1" applyFont="1" applyBorder="1" applyAlignment="1">
      <alignment horizontal="center" vertical="top" wrapText="1"/>
    </xf>
    <xf numFmtId="164" fontId="5" fillId="0" borderId="78" xfId="0" applyNumberFormat="1" applyFont="1" applyBorder="1" applyAlignment="1">
      <alignment horizontal="center" vertical="top" wrapText="1"/>
    </xf>
    <xf numFmtId="164" fontId="6" fillId="0" borderId="56" xfId="0" applyNumberFormat="1" applyFont="1" applyBorder="1" applyAlignment="1">
      <alignment horizontal="center" vertical="top" wrapText="1"/>
    </xf>
    <xf numFmtId="164" fontId="6" fillId="4" borderId="62" xfId="0" applyNumberFormat="1" applyFont="1" applyFill="1" applyBorder="1" applyAlignment="1">
      <alignment horizontal="center" vertical="top" wrapText="1"/>
    </xf>
    <xf numFmtId="164" fontId="6" fillId="0" borderId="51" xfId="0" applyNumberFormat="1" applyFont="1" applyBorder="1" applyAlignment="1">
      <alignment horizontal="center" vertical="top" wrapText="1"/>
    </xf>
    <xf numFmtId="164" fontId="5" fillId="6" borderId="49" xfId="0" applyNumberFormat="1" applyFont="1" applyFill="1" applyBorder="1" applyAlignment="1">
      <alignment horizontal="center" vertical="top"/>
    </xf>
    <xf numFmtId="0" fontId="0" fillId="0" borderId="0" xfId="0"/>
    <xf numFmtId="164" fontId="34" fillId="0" borderId="15" xfId="0" applyNumberFormat="1" applyFont="1" applyBorder="1" applyAlignment="1">
      <alignment horizontal="center" vertical="top"/>
    </xf>
    <xf numFmtId="164" fontId="34" fillId="0" borderId="14" xfId="0" applyNumberFormat="1" applyFont="1" applyBorder="1" applyAlignment="1">
      <alignment horizontal="center" vertical="top"/>
    </xf>
    <xf numFmtId="164" fontId="34" fillId="0" borderId="57" xfId="0" applyNumberFormat="1" applyFont="1" applyBorder="1" applyAlignment="1">
      <alignment horizontal="center" vertical="top"/>
    </xf>
    <xf numFmtId="164" fontId="34" fillId="0" borderId="78" xfId="0" applyNumberFormat="1" applyFont="1" applyBorder="1" applyAlignment="1">
      <alignment horizontal="center" vertical="top"/>
    </xf>
    <xf numFmtId="164" fontId="23" fillId="11" borderId="5" xfId="0" applyNumberFormat="1" applyFont="1" applyFill="1" applyBorder="1" applyAlignment="1">
      <alignment horizontal="center" vertical="top"/>
    </xf>
    <xf numFmtId="164" fontId="23" fillId="11" borderId="51" xfId="0" applyNumberFormat="1" applyFont="1" applyFill="1" applyBorder="1" applyAlignment="1">
      <alignment horizontal="center" vertical="top"/>
    </xf>
    <xf numFmtId="2" fontId="23" fillId="0" borderId="70" xfId="0" applyNumberFormat="1" applyFont="1" applyBorder="1" applyAlignment="1">
      <alignment horizontal="center" vertical="top"/>
    </xf>
    <xf numFmtId="164" fontId="23" fillId="11" borderId="18" xfId="0" applyNumberFormat="1" applyFont="1" applyFill="1" applyBorder="1" applyAlignment="1">
      <alignment horizontal="center" vertical="top"/>
    </xf>
    <xf numFmtId="0" fontId="19" fillId="5" borderId="48" xfId="0" applyFont="1" applyFill="1" applyBorder="1" applyAlignment="1">
      <alignment horizontal="center" vertical="top"/>
    </xf>
    <xf numFmtId="2" fontId="23" fillId="21" borderId="39" xfId="0" applyNumberFormat="1" applyFont="1" applyFill="1" applyBorder="1" applyAlignment="1">
      <alignment horizontal="center" vertical="top"/>
    </xf>
    <xf numFmtId="0" fontId="45" fillId="0" borderId="0" xfId="0" applyFont="1"/>
    <xf numFmtId="0" fontId="40" fillId="0" borderId="0" xfId="0" applyFont="1" applyAlignment="1">
      <alignment vertical="top"/>
    </xf>
    <xf numFmtId="0" fontId="46" fillId="0" borderId="51" xfId="0" applyFont="1" applyBorder="1" applyAlignment="1">
      <alignment horizontal="center" vertical="top"/>
    </xf>
    <xf numFmtId="0" fontId="46" fillId="0" borderId="54" xfId="0" applyFont="1" applyBorder="1" applyAlignment="1">
      <alignment horizontal="left" vertical="top" wrapText="1"/>
    </xf>
    <xf numFmtId="0" fontId="46" fillId="0" borderId="54" xfId="0" applyFont="1" applyBorder="1" applyAlignment="1">
      <alignment horizontal="center" vertical="top"/>
    </xf>
    <xf numFmtId="0" fontId="46" fillId="0" borderId="0" xfId="0" applyFont="1" applyAlignment="1">
      <alignment horizontal="left" vertical="top" wrapText="1"/>
    </xf>
    <xf numFmtId="0" fontId="46" fillId="0" borderId="59" xfId="0" applyFont="1" applyBorder="1" applyAlignment="1">
      <alignment horizontal="center" vertical="top"/>
    </xf>
    <xf numFmtId="0" fontId="46" fillId="0" borderId="0" xfId="0" applyFont="1" applyAlignment="1">
      <alignment horizontal="left" vertical="top"/>
    </xf>
    <xf numFmtId="0" fontId="46" fillId="0" borderId="43" xfId="0" applyFont="1" applyBorder="1" applyAlignment="1">
      <alignment horizontal="left" vertical="top"/>
    </xf>
    <xf numFmtId="9" fontId="46" fillId="0" borderId="42" xfId="0" applyNumberFormat="1" applyFont="1" applyBorder="1" applyAlignment="1">
      <alignment horizontal="center" vertical="top"/>
    </xf>
    <xf numFmtId="9" fontId="46" fillId="0" borderId="44" xfId="0" applyNumberFormat="1" applyFont="1" applyBorder="1" applyAlignment="1">
      <alignment horizontal="center" vertical="top"/>
    </xf>
    <xf numFmtId="0" fontId="0" fillId="0" borderId="0" xfId="0"/>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0" fontId="0" fillId="0" borderId="0" xfId="0"/>
    <xf numFmtId="49" fontId="5" fillId="11" borderId="23" xfId="0" applyNumberFormat="1" applyFont="1" applyFill="1" applyBorder="1" applyAlignment="1">
      <alignment horizontal="right" vertical="top"/>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2" fillId="0" borderId="26" xfId="0" applyFont="1" applyBorder="1" applyAlignment="1">
      <alignment horizontal="center" vertical="top"/>
    </xf>
    <xf numFmtId="49" fontId="2" fillId="0" borderId="42" xfId="0" applyNumberFormat="1" applyFont="1" applyBorder="1" applyAlignment="1">
      <alignment horizontal="center" vertical="top"/>
    </xf>
    <xf numFmtId="0" fontId="23" fillId="0" borderId="41" xfId="0" applyFont="1" applyBorder="1" applyAlignment="1">
      <alignment horizontal="left" vertical="top" wrapText="1"/>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15" fillId="0" borderId="0" xfId="0" applyFont="1" applyAlignment="1">
      <alignment vertical="top" wrapText="1"/>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0" fontId="4" fillId="0" borderId="61" xfId="0" applyFont="1" applyBorder="1" applyAlignment="1">
      <alignment horizontal="left" vertical="top" wrapText="1"/>
    </xf>
    <xf numFmtId="0" fontId="4" fillId="0" borderId="15" xfId="0" applyFont="1" applyBorder="1" applyAlignment="1">
      <alignment horizontal="left" vertical="top" wrapText="1"/>
    </xf>
    <xf numFmtId="0" fontId="10" fillId="0" borderId="40" xfId="0" applyFont="1" applyBorder="1" applyAlignment="1">
      <alignment horizontal="left" vertical="top" wrapText="1"/>
    </xf>
    <xf numFmtId="49" fontId="19" fillId="0" borderId="42" xfId="0" applyNumberFormat="1" applyFont="1" applyBorder="1" applyAlignment="1">
      <alignment horizontal="center" vertical="top"/>
    </xf>
    <xf numFmtId="164" fontId="33" fillId="0" borderId="15" xfId="0" applyNumberFormat="1" applyFont="1" applyBorder="1" applyAlignment="1">
      <alignment horizontal="center" vertical="top"/>
    </xf>
    <xf numFmtId="164" fontId="33" fillId="0" borderId="14" xfId="0" applyNumberFormat="1" applyFont="1" applyBorder="1" applyAlignment="1">
      <alignment horizontal="center" vertical="top"/>
    </xf>
    <xf numFmtId="49" fontId="6" fillId="0" borderId="36" xfId="0" applyNumberFormat="1" applyFont="1" applyBorder="1" applyAlignment="1">
      <alignment horizontal="center" vertical="top"/>
    </xf>
    <xf numFmtId="164" fontId="6" fillId="0" borderId="54" xfId="0" applyNumberFormat="1" applyFont="1" applyBorder="1" applyAlignment="1">
      <alignment horizontal="center" vertical="top"/>
    </xf>
    <xf numFmtId="164" fontId="33" fillId="0" borderId="16" xfId="0" applyNumberFormat="1" applyFont="1" applyBorder="1" applyAlignment="1">
      <alignment horizontal="center" vertical="top"/>
    </xf>
    <xf numFmtId="49" fontId="5" fillId="3" borderId="3" xfId="0" applyNumberFormat="1" applyFont="1" applyFill="1" applyBorder="1" applyAlignment="1">
      <alignment horizontal="center" vertical="top"/>
    </xf>
    <xf numFmtId="0" fontId="5" fillId="11" borderId="4" xfId="0" applyFont="1" applyFill="1" applyBorder="1" applyAlignment="1">
      <alignment horizontal="left" vertical="top" wrapText="1"/>
    </xf>
    <xf numFmtId="0" fontId="5" fillId="11" borderId="22" xfId="0" applyFont="1" applyFill="1" applyBorder="1" applyAlignment="1">
      <alignment horizontal="left" vertical="top" wrapText="1"/>
    </xf>
    <xf numFmtId="0" fontId="5" fillId="11" borderId="23" xfId="0" applyFont="1" applyFill="1" applyBorder="1" applyAlignment="1">
      <alignment horizontal="left" vertical="top" wrapText="1"/>
    </xf>
    <xf numFmtId="0" fontId="5" fillId="11" borderId="33" xfId="0" applyFont="1" applyFill="1" applyBorder="1" applyAlignment="1">
      <alignment horizontal="left" vertical="top" wrapText="1"/>
    </xf>
    <xf numFmtId="0" fontId="4" fillId="11" borderId="66" xfId="0" applyFont="1" applyFill="1" applyBorder="1" applyAlignment="1">
      <alignment horizontal="left" vertical="top" wrapText="1"/>
    </xf>
    <xf numFmtId="0" fontId="6" fillId="11" borderId="26" xfId="0" applyFont="1" applyFill="1" applyBorder="1" applyAlignment="1">
      <alignment horizontal="left" vertical="top" wrapText="1"/>
    </xf>
    <xf numFmtId="0" fontId="6" fillId="11" borderId="27" xfId="0" applyFont="1" applyFill="1" applyBorder="1" applyAlignment="1">
      <alignment horizontal="left" vertical="top" wrapText="1"/>
    </xf>
    <xf numFmtId="0" fontId="19" fillId="0" borderId="5" xfId="0" applyFont="1" applyBorder="1" applyAlignment="1">
      <alignment horizontal="center" vertical="center"/>
    </xf>
    <xf numFmtId="0" fontId="10" fillId="0" borderId="61" xfId="0" applyFont="1" applyBorder="1" applyAlignment="1">
      <alignment horizontal="left" vertical="top" wrapText="1"/>
    </xf>
    <xf numFmtId="0" fontId="6" fillId="0" borderId="56" xfId="0" applyFont="1" applyBorder="1" applyAlignment="1">
      <alignment horizontal="center" vertical="top"/>
    </xf>
    <xf numFmtId="0" fontId="19" fillId="0" borderId="55" xfId="0" applyFont="1" applyBorder="1" applyAlignment="1">
      <alignment horizontal="center" vertical="top" wrapText="1"/>
    </xf>
    <xf numFmtId="164" fontId="6" fillId="0" borderId="37" xfId="0" applyNumberFormat="1" applyFont="1" applyBorder="1" applyAlignment="1">
      <alignment horizontal="center" vertical="top"/>
    </xf>
    <xf numFmtId="164" fontId="6" fillId="0" borderId="74"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68" xfId="0" applyNumberFormat="1" applyFont="1" applyBorder="1" applyAlignment="1">
      <alignment horizontal="center" vertical="top"/>
    </xf>
    <xf numFmtId="0" fontId="19" fillId="0" borderId="51" xfId="0" applyFont="1" applyBorder="1" applyAlignment="1">
      <alignment horizontal="center" vertical="top" wrapText="1"/>
    </xf>
    <xf numFmtId="0" fontId="10" fillId="0" borderId="68" xfId="0" applyFont="1" applyBorder="1" applyAlignment="1">
      <alignment horizontal="left" vertical="top"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19" fillId="0" borderId="51" xfId="0" applyFont="1" applyBorder="1" applyAlignment="1">
      <alignment horizontal="center" vertical="top"/>
    </xf>
    <xf numFmtId="0" fontId="23" fillId="0" borderId="56" xfId="0" applyFont="1" applyBorder="1" applyAlignment="1">
      <alignment horizontal="center" vertical="top"/>
    </xf>
    <xf numFmtId="0" fontId="19" fillId="0" borderId="18" xfId="0" applyFont="1" applyBorder="1" applyAlignment="1">
      <alignment horizontal="center" vertical="top"/>
    </xf>
    <xf numFmtId="0" fontId="28" fillId="0" borderId="54" xfId="0" applyFont="1" applyBorder="1" applyAlignment="1">
      <alignment horizontal="left" vertical="top" wrapText="1"/>
    </xf>
    <xf numFmtId="0" fontId="24" fillId="0" borderId="36" xfId="0" applyFont="1" applyBorder="1" applyAlignment="1">
      <alignment horizontal="center" vertical="center" wrapText="1"/>
    </xf>
    <xf numFmtId="0" fontId="24" fillId="0" borderId="74" xfId="0" applyFont="1" applyBorder="1" applyAlignment="1">
      <alignment horizontal="center" vertical="center" wrapText="1"/>
    </xf>
    <xf numFmtId="164" fontId="26" fillId="5" borderId="29" xfId="0" applyNumberFormat="1" applyFont="1" applyFill="1" applyBorder="1" applyAlignment="1">
      <alignment horizontal="center" vertical="center"/>
    </xf>
    <xf numFmtId="164" fontId="26" fillId="5" borderId="21" xfId="0" applyNumberFormat="1" applyFont="1" applyFill="1" applyBorder="1" applyAlignment="1">
      <alignment horizontal="center" vertical="center"/>
    </xf>
    <xf numFmtId="164" fontId="26" fillId="5" borderId="12" xfId="0" applyNumberFormat="1" applyFont="1" applyFill="1" applyBorder="1" applyAlignment="1">
      <alignment horizontal="center" vertical="center"/>
    </xf>
    <xf numFmtId="164" fontId="26" fillId="5" borderId="53" xfId="0" applyNumberFormat="1" applyFont="1" applyFill="1" applyBorder="1" applyAlignment="1">
      <alignment horizontal="center" vertical="center"/>
    </xf>
    <xf numFmtId="0" fontId="15" fillId="0" borderId="1" xfId="0" applyFont="1" applyBorder="1"/>
    <xf numFmtId="0" fontId="15" fillId="0" borderId="43" xfId="0" applyFont="1" applyBorder="1"/>
    <xf numFmtId="0" fontId="15" fillId="0" borderId="45" xfId="0" applyFont="1" applyBorder="1"/>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4" fillId="0" borderId="13" xfId="0" applyFont="1" applyBorder="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6" fillId="0" borderId="65"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75" xfId="0" applyNumberFormat="1" applyFont="1" applyFill="1" applyBorder="1" applyAlignment="1">
      <alignment horizontal="center" vertical="center" wrapText="1"/>
    </xf>
    <xf numFmtId="0" fontId="4" fillId="0" borderId="39"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4" fillId="0" borderId="59" xfId="0" applyFont="1" applyBorder="1" applyAlignment="1">
      <alignment horizontal="left" vertical="top" wrapText="1"/>
    </xf>
    <xf numFmtId="164" fontId="6" fillId="0" borderId="47" xfId="0" applyNumberFormat="1" applyFont="1" applyBorder="1" applyAlignment="1">
      <alignment horizontal="center" vertical="center"/>
    </xf>
    <xf numFmtId="0" fontId="4" fillId="0" borderId="6" xfId="0" applyFont="1" applyBorder="1" applyAlignment="1">
      <alignment horizontal="left" vertical="top" wrapText="1"/>
    </xf>
    <xf numFmtId="2" fontId="5" fillId="3" borderId="4" xfId="0" applyNumberFormat="1" applyFont="1" applyFill="1" applyBorder="1" applyAlignment="1">
      <alignment horizontal="center" vertical="center"/>
    </xf>
    <xf numFmtId="2" fontId="18" fillId="3" borderId="4" xfId="0" applyNumberFormat="1" applyFont="1" applyFill="1" applyBorder="1" applyAlignment="1">
      <alignment horizontal="center" vertical="center"/>
    </xf>
    <xf numFmtId="164" fontId="5" fillId="3" borderId="4" xfId="0" applyNumberFormat="1" applyFont="1" applyFill="1" applyBorder="1" applyAlignment="1">
      <alignment horizontal="center" vertical="center"/>
    </xf>
    <xf numFmtId="0" fontId="10" fillId="0" borderId="41" xfId="0" applyFont="1" applyBorder="1" applyAlignment="1">
      <alignment horizontal="left" vertical="top" wrapText="1"/>
    </xf>
    <xf numFmtId="164" fontId="5" fillId="3" borderId="22" xfId="0" applyNumberFormat="1" applyFont="1" applyFill="1" applyBorder="1" applyAlignment="1">
      <alignment horizontal="center" vertical="center"/>
    </xf>
    <xf numFmtId="164" fontId="6" fillId="4" borderId="35" xfId="0" applyNumberFormat="1" applyFont="1" applyFill="1" applyBorder="1" applyAlignment="1">
      <alignment horizontal="center" vertical="center" wrapText="1"/>
    </xf>
    <xf numFmtId="164" fontId="6" fillId="0" borderId="28" xfId="0" applyNumberFormat="1" applyFont="1" applyBorder="1" applyAlignment="1">
      <alignment horizontal="center" vertical="center"/>
    </xf>
    <xf numFmtId="0" fontId="2" fillId="0" borderId="41" xfId="0" applyFont="1" applyBorder="1" applyAlignment="1">
      <alignment horizontal="center" vertical="top" wrapText="1"/>
    </xf>
    <xf numFmtId="164" fontId="6" fillId="11" borderId="32" xfId="0" applyNumberFormat="1" applyFont="1" applyFill="1" applyBorder="1" applyAlignment="1">
      <alignment horizontal="center" vertical="top"/>
    </xf>
    <xf numFmtId="2" fontId="40" fillId="11" borderId="32" xfId="0" applyNumberFormat="1" applyFont="1" applyFill="1" applyBorder="1" applyAlignment="1">
      <alignment vertical="top" wrapText="1"/>
    </xf>
    <xf numFmtId="2" fontId="24" fillId="11" borderId="23" xfId="0" applyNumberFormat="1" applyFont="1" applyFill="1" applyBorder="1" applyAlignment="1">
      <alignment horizontal="center" vertical="top" wrapText="1"/>
    </xf>
    <xf numFmtId="2" fontId="24" fillId="11" borderId="24" xfId="0" applyNumberFormat="1" applyFont="1" applyFill="1" applyBorder="1" applyAlignment="1">
      <alignment vertical="top"/>
    </xf>
    <xf numFmtId="164" fontId="5" fillId="23" borderId="49" xfId="0" applyNumberFormat="1" applyFont="1" applyFill="1" applyBorder="1" applyAlignment="1">
      <alignment horizontal="center" vertical="top"/>
    </xf>
    <xf numFmtId="2" fontId="26" fillId="6" borderId="33" xfId="0" applyNumberFormat="1" applyFont="1" applyFill="1" applyBorder="1" applyAlignment="1">
      <alignment horizontal="center" vertical="center"/>
    </xf>
    <xf numFmtId="164" fontId="26" fillId="6" borderId="33" xfId="0" applyNumberFormat="1" applyFont="1" applyFill="1" applyBorder="1" applyAlignment="1">
      <alignment horizontal="center" vertical="center"/>
    </xf>
    <xf numFmtId="2" fontId="47" fillId="0" borderId="0" xfId="0" applyNumberFormat="1" applyFont="1" applyAlignment="1">
      <alignment vertical="top"/>
    </xf>
    <xf numFmtId="49" fontId="26" fillId="2" borderId="59"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19" fillId="0" borderId="18" xfId="0" applyNumberFormat="1" applyFont="1" applyBorder="1" applyAlignment="1">
      <alignment horizontal="center" vertical="top"/>
    </xf>
    <xf numFmtId="49" fontId="26" fillId="11" borderId="23" xfId="0" applyNumberFormat="1" applyFont="1" applyFill="1" applyBorder="1" applyAlignment="1">
      <alignment horizontal="right"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0" fontId="23" fillId="0" borderId="42" xfId="0" applyFont="1" applyBorder="1" applyAlignment="1">
      <alignment horizontal="center" vertical="top" wrapText="1"/>
    </xf>
    <xf numFmtId="0" fontId="19" fillId="0" borderId="1" xfId="0" applyFont="1" applyBorder="1" applyAlignment="1">
      <alignment horizontal="center" vertical="center" textRotation="90" wrapText="1"/>
    </xf>
    <xf numFmtId="49" fontId="19" fillId="0" borderId="42" xfId="0" applyNumberFormat="1" applyFont="1" applyBorder="1" applyAlignment="1">
      <alignment horizontal="center"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0" fontId="23" fillId="0" borderId="32" xfId="0" applyFont="1" applyBorder="1" applyAlignment="1">
      <alignment horizontal="left" vertical="top" wrapText="1"/>
    </xf>
    <xf numFmtId="0" fontId="19" fillId="0" borderId="1" xfId="0" applyFont="1" applyBorder="1" applyAlignment="1">
      <alignment horizontal="center" vertical="center" textRotation="90"/>
    </xf>
    <xf numFmtId="0" fontId="19" fillId="0" borderId="2" xfId="0" applyFont="1" applyBorder="1" applyAlignment="1">
      <alignment horizontal="center" vertical="center" textRotation="90"/>
    </xf>
    <xf numFmtId="49" fontId="26" fillId="2" borderId="34" xfId="0" applyNumberFormat="1" applyFont="1" applyFill="1" applyBorder="1" applyAlignment="1">
      <alignment horizontal="center" vertical="top" wrapText="1"/>
    </xf>
    <xf numFmtId="0" fontId="23" fillId="2" borderId="49" xfId="0" applyFont="1" applyFill="1" applyBorder="1" applyAlignment="1">
      <alignment horizontal="left" vertical="top" wrapText="1"/>
    </xf>
    <xf numFmtId="0" fontId="10" fillId="2" borderId="23" xfId="0" applyFont="1" applyFill="1" applyBorder="1" applyAlignment="1">
      <alignment horizontal="left" vertical="top"/>
    </xf>
    <xf numFmtId="0" fontId="10" fillId="2" borderId="24" xfId="0" applyFont="1" applyFill="1" applyBorder="1" applyAlignment="1">
      <alignment horizontal="left" vertical="top"/>
    </xf>
    <xf numFmtId="0" fontId="23" fillId="0" borderId="32" xfId="0" applyFont="1" applyBorder="1" applyAlignment="1">
      <alignment wrapText="1"/>
    </xf>
    <xf numFmtId="0" fontId="19" fillId="11" borderId="49" xfId="0" applyFont="1" applyFill="1" applyBorder="1" applyAlignment="1">
      <alignment horizontal="left" vertical="top"/>
    </xf>
    <xf numFmtId="0" fontId="23" fillId="4" borderId="15" xfId="5" applyFont="1" applyFill="1" applyBorder="1" applyAlignment="1">
      <alignment vertical="top" wrapText="1"/>
    </xf>
    <xf numFmtId="0" fontId="19" fillId="11" borderId="18" xfId="0" applyFont="1" applyFill="1" applyBorder="1" applyAlignment="1">
      <alignment horizontal="left" vertical="top"/>
    </xf>
    <xf numFmtId="49" fontId="23" fillId="3" borderId="4" xfId="0" applyNumberFormat="1" applyFont="1" applyFill="1" applyBorder="1" applyAlignment="1">
      <alignment horizontal="center" vertical="top"/>
    </xf>
    <xf numFmtId="0" fontId="19" fillId="0" borderId="49" xfId="0" applyFont="1" applyBorder="1" applyAlignment="1">
      <alignment horizontal="center" vertical="top"/>
    </xf>
    <xf numFmtId="0" fontId="19" fillId="0" borderId="24" xfId="0" applyFont="1" applyBorder="1" applyAlignment="1">
      <alignment horizontal="center" vertical="top"/>
    </xf>
    <xf numFmtId="0" fontId="7" fillId="11" borderId="19" xfId="0" applyFont="1" applyFill="1" applyBorder="1" applyAlignment="1">
      <alignment horizontal="center" vertical="top" wrapText="1"/>
    </xf>
    <xf numFmtId="0" fontId="19" fillId="0" borderId="47" xfId="0" applyFont="1" applyBorder="1" applyAlignment="1">
      <alignment horizontal="center" vertical="top"/>
    </xf>
    <xf numFmtId="9" fontId="19" fillId="0" borderId="42" xfId="0" applyNumberFormat="1" applyFont="1" applyBorder="1" applyAlignment="1">
      <alignment horizontal="center" vertical="top"/>
    </xf>
    <xf numFmtId="9" fontId="19" fillId="0" borderId="45" xfId="0" applyNumberFormat="1" applyFont="1" applyBorder="1" applyAlignment="1">
      <alignment horizontal="center" vertical="top"/>
    </xf>
    <xf numFmtId="49" fontId="26" fillId="3" borderId="23" xfId="0" applyNumberFormat="1" applyFont="1" applyFill="1" applyBorder="1" applyAlignment="1">
      <alignment horizontal="center" vertical="top"/>
    </xf>
    <xf numFmtId="0" fontId="23" fillId="3" borderId="32" xfId="0" applyFont="1" applyFill="1" applyBorder="1" applyAlignment="1">
      <alignment vertical="top" wrapText="1"/>
    </xf>
    <xf numFmtId="0" fontId="19" fillId="3" borderId="24" xfId="0" applyFont="1" applyFill="1" applyBorder="1" applyAlignment="1">
      <alignment vertical="top"/>
    </xf>
    <xf numFmtId="0" fontId="11" fillId="2" borderId="43" xfId="0" applyFont="1" applyFill="1" applyBorder="1" applyAlignment="1">
      <alignment horizontal="left" vertical="top"/>
    </xf>
    <xf numFmtId="0" fontId="23" fillId="11" borderId="50" xfId="0" applyFont="1" applyFill="1" applyBorder="1" applyAlignment="1">
      <alignment horizontal="left" vertical="top" wrapText="1"/>
    </xf>
    <xf numFmtId="0" fontId="23" fillId="11" borderId="67" xfId="0" applyFont="1" applyFill="1" applyBorder="1" applyAlignment="1">
      <alignment horizontal="center" vertical="top"/>
    </xf>
    <xf numFmtId="0" fontId="23" fillId="11" borderId="50" xfId="0" applyFont="1" applyFill="1" applyBorder="1" applyAlignment="1">
      <alignment horizontal="center" vertical="top"/>
    </xf>
    <xf numFmtId="0" fontId="23" fillId="0" borderId="75" xfId="0" applyFont="1" applyBorder="1" applyAlignment="1">
      <alignment horizontal="center" vertical="top" wrapText="1"/>
    </xf>
    <xf numFmtId="0" fontId="19" fillId="0" borderId="23" xfId="0" applyFont="1" applyBorder="1" applyAlignment="1">
      <alignment horizontal="center" vertical="top"/>
    </xf>
    <xf numFmtId="0" fontId="19" fillId="0" borderId="42" xfId="0" applyFont="1" applyBorder="1" applyAlignment="1">
      <alignment horizontal="center" vertical="top"/>
    </xf>
    <xf numFmtId="0" fontId="19" fillId="0" borderId="43" xfId="0" applyFont="1" applyBorder="1" applyAlignment="1">
      <alignment horizontal="center" vertical="top"/>
    </xf>
    <xf numFmtId="0" fontId="1" fillId="0" borderId="50" xfId="0" applyFont="1" applyBorder="1" applyAlignment="1">
      <alignment horizontal="center" vertical="top"/>
    </xf>
    <xf numFmtId="0" fontId="1" fillId="0" borderId="0" xfId="0" applyFont="1" applyAlignment="1">
      <alignment horizontal="center" vertical="top"/>
    </xf>
    <xf numFmtId="0" fontId="1" fillId="0" borderId="42" xfId="0" applyFont="1" applyBorder="1" applyAlignment="1">
      <alignment horizontal="center" vertical="top"/>
    </xf>
    <xf numFmtId="0" fontId="1" fillId="0" borderId="43" xfId="0" applyFont="1" applyBorder="1" applyAlignment="1">
      <alignment horizontal="center" vertical="top"/>
    </xf>
    <xf numFmtId="0" fontId="7" fillId="0" borderId="49" xfId="0" applyFont="1" applyBorder="1" applyAlignment="1">
      <alignment horizontal="center" vertical="top"/>
    </xf>
    <xf numFmtId="0" fontId="7" fillId="0" borderId="24" xfId="0" applyFont="1" applyBorder="1" applyAlignment="1">
      <alignment horizontal="center" vertical="top"/>
    </xf>
    <xf numFmtId="0" fontId="7" fillId="0" borderId="50" xfId="0" applyFont="1" applyBorder="1" applyAlignment="1">
      <alignment horizontal="center" vertical="top"/>
    </xf>
    <xf numFmtId="0" fontId="7" fillId="0" borderId="44" xfId="0" applyFont="1" applyBorder="1" applyAlignment="1">
      <alignment horizontal="left" vertical="top" wrapText="1"/>
    </xf>
    <xf numFmtId="0" fontId="7" fillId="0" borderId="42" xfId="0" applyFont="1" applyBorder="1" applyAlignment="1">
      <alignment horizontal="center" vertical="top"/>
    </xf>
    <xf numFmtId="0" fontId="7" fillId="0" borderId="43" xfId="0" applyFont="1" applyBorder="1" applyAlignment="1">
      <alignment horizontal="center" vertical="top"/>
    </xf>
    <xf numFmtId="164" fontId="26" fillId="3" borderId="32" xfId="0" applyNumberFormat="1" applyFont="1" applyFill="1" applyBorder="1" applyAlignment="1">
      <alignment horizontal="center" vertical="top"/>
    </xf>
    <xf numFmtId="164" fontId="26" fillId="3" borderId="49" xfId="0" applyNumberFormat="1" applyFont="1" applyFill="1" applyBorder="1" applyAlignment="1">
      <alignment horizontal="center" vertical="top"/>
    </xf>
    <xf numFmtId="164" fontId="26" fillId="3" borderId="33" xfId="0" applyNumberFormat="1" applyFont="1" applyFill="1" applyBorder="1" applyAlignment="1">
      <alignment horizontal="center" vertical="top"/>
    </xf>
    <xf numFmtId="0" fontId="19" fillId="0" borderId="50" xfId="0" applyFont="1" applyBorder="1" applyAlignment="1">
      <alignment horizontal="center" vertical="top"/>
    </xf>
    <xf numFmtId="49" fontId="26" fillId="11" borderId="19" xfId="0" applyNumberFormat="1" applyFont="1" applyFill="1" applyBorder="1" applyAlignment="1">
      <alignment horizontal="center" vertical="top"/>
    </xf>
    <xf numFmtId="164" fontId="23" fillId="11" borderId="45" xfId="0" applyNumberFormat="1" applyFont="1" applyFill="1" applyBorder="1" applyAlignment="1">
      <alignment horizontal="center" vertical="top"/>
    </xf>
    <xf numFmtId="0" fontId="23" fillId="0" borderId="43" xfId="0" applyFont="1" applyBorder="1" applyAlignment="1">
      <alignment horizontal="center" vertical="top"/>
    </xf>
    <xf numFmtId="0" fontId="23" fillId="0" borderId="45" xfId="0" applyFont="1" applyBorder="1" applyAlignment="1">
      <alignment horizontal="center" vertical="top"/>
    </xf>
    <xf numFmtId="0" fontId="23" fillId="0" borderId="49" xfId="5" applyFont="1" applyBorder="1" applyAlignment="1">
      <alignment horizontal="left" vertical="top" wrapText="1"/>
    </xf>
    <xf numFmtId="0" fontId="23" fillId="0" borderId="47" xfId="5" applyFont="1" applyBorder="1" applyAlignment="1">
      <alignment horizontal="left" vertical="top" wrapText="1"/>
    </xf>
    <xf numFmtId="164" fontId="26" fillId="5" borderId="2" xfId="0" applyNumberFormat="1" applyFont="1" applyFill="1" applyBorder="1" applyAlignment="1">
      <alignment horizontal="center" vertical="top"/>
    </xf>
    <xf numFmtId="0" fontId="23" fillId="0" borderId="42" xfId="0" applyFont="1" applyBorder="1" applyAlignment="1">
      <alignment vertical="top" wrapText="1"/>
    </xf>
    <xf numFmtId="0" fontId="1" fillId="0" borderId="49" xfId="0" applyFont="1" applyBorder="1" applyAlignment="1">
      <alignment horizontal="center" vertical="top"/>
    </xf>
    <xf numFmtId="0" fontId="1" fillId="0" borderId="24" xfId="0" applyFont="1" applyBorder="1" applyAlignment="1">
      <alignment horizontal="center" vertical="top"/>
    </xf>
    <xf numFmtId="0" fontId="1" fillId="0" borderId="18" xfId="0" applyFont="1" applyBorder="1" applyAlignment="1">
      <alignment horizontal="center" vertical="top"/>
    </xf>
    <xf numFmtId="0" fontId="7" fillId="0" borderId="18" xfId="0" applyFont="1" applyBorder="1" applyAlignment="1">
      <alignment horizontal="center" vertical="top"/>
    </xf>
    <xf numFmtId="164" fontId="26" fillId="3" borderId="23" xfId="0" applyNumberFormat="1" applyFont="1" applyFill="1" applyBorder="1" applyAlignment="1">
      <alignment horizontal="center" vertical="top"/>
    </xf>
    <xf numFmtId="0" fontId="7" fillId="0" borderId="23" xfId="0" applyFont="1" applyBorder="1" applyAlignment="1">
      <alignment vertical="top" wrapText="1"/>
    </xf>
    <xf numFmtId="0" fontId="11" fillId="11" borderId="23" xfId="0" applyFont="1" applyFill="1" applyBorder="1" applyAlignment="1">
      <alignment horizontal="left" vertical="top"/>
    </xf>
    <xf numFmtId="0" fontId="11" fillId="11" borderId="24" xfId="0" applyFont="1" applyFill="1" applyBorder="1" applyAlignment="1">
      <alignment horizontal="left" vertical="top"/>
    </xf>
    <xf numFmtId="49" fontId="26" fillId="11" borderId="32" xfId="0" applyNumberFormat="1" applyFont="1" applyFill="1" applyBorder="1" applyAlignment="1">
      <alignment horizontal="center" vertical="top"/>
    </xf>
    <xf numFmtId="0" fontId="7" fillId="11" borderId="23" xfId="0" applyFont="1" applyFill="1" applyBorder="1" applyAlignment="1">
      <alignment horizontal="center" vertical="top" wrapText="1"/>
    </xf>
    <xf numFmtId="49" fontId="26" fillId="11" borderId="33" xfId="0" applyNumberFormat="1" applyFont="1" applyFill="1" applyBorder="1" applyAlignment="1">
      <alignment horizontal="center" vertical="top"/>
    </xf>
    <xf numFmtId="0" fontId="23" fillId="0" borderId="45" xfId="0" applyFont="1" applyBorder="1" applyAlignment="1">
      <alignment vertical="top" wrapText="1"/>
    </xf>
    <xf numFmtId="0" fontId="27" fillId="11" borderId="45" xfId="0" applyFont="1" applyFill="1" applyBorder="1" applyAlignment="1">
      <alignment horizontal="center" vertical="top"/>
    </xf>
    <xf numFmtId="164" fontId="26" fillId="11" borderId="41" xfId="0" applyNumberFormat="1" applyFont="1" applyFill="1" applyBorder="1" applyAlignment="1">
      <alignment horizontal="center" vertical="top"/>
    </xf>
    <xf numFmtId="164" fontId="26" fillId="11" borderId="30" xfId="0" applyNumberFormat="1" applyFont="1" applyFill="1" applyBorder="1" applyAlignment="1">
      <alignment horizontal="center" vertical="top"/>
    </xf>
    <xf numFmtId="164" fontId="26" fillId="11" borderId="40" xfId="0" applyNumberFormat="1" applyFont="1" applyFill="1" applyBorder="1" applyAlignment="1">
      <alignment horizontal="center" vertical="top"/>
    </xf>
    <xf numFmtId="164" fontId="26" fillId="11" borderId="43" xfId="0" applyNumberFormat="1" applyFont="1" applyFill="1" applyBorder="1" applyAlignment="1">
      <alignment horizontal="center" vertical="top"/>
    </xf>
    <xf numFmtId="0" fontId="23" fillId="0" borderId="44" xfId="0" applyFont="1" applyBorder="1" applyAlignment="1">
      <alignment horizontal="left" vertical="top" wrapText="1"/>
    </xf>
    <xf numFmtId="0" fontId="19" fillId="0" borderId="45" xfId="0" applyFont="1" applyBorder="1" applyAlignment="1">
      <alignment horizontal="center" vertical="top"/>
    </xf>
    <xf numFmtId="49" fontId="26" fillId="11" borderId="44" xfId="0" applyNumberFormat="1" applyFont="1" applyFill="1" applyBorder="1" applyAlignment="1">
      <alignment horizontal="center" vertical="top"/>
    </xf>
    <xf numFmtId="49" fontId="26" fillId="11" borderId="43" xfId="0" applyNumberFormat="1" applyFont="1" applyFill="1" applyBorder="1" applyAlignment="1">
      <alignment horizontal="center" vertical="top"/>
    </xf>
    <xf numFmtId="0" fontId="7" fillId="11" borderId="43" xfId="0" applyFont="1" applyFill="1" applyBorder="1" applyAlignment="1">
      <alignment horizontal="center" vertical="top" wrapText="1"/>
    </xf>
    <xf numFmtId="49" fontId="26" fillId="11" borderId="41" xfId="0" applyNumberFormat="1" applyFont="1" applyFill="1" applyBorder="1" applyAlignment="1">
      <alignment horizontal="center" vertical="top"/>
    </xf>
    <xf numFmtId="49" fontId="26" fillId="11" borderId="24" xfId="0" applyNumberFormat="1" applyFont="1" applyFill="1" applyBorder="1" applyAlignment="1">
      <alignment horizontal="center" vertical="top"/>
    </xf>
    <xf numFmtId="2" fontId="26" fillId="7" borderId="3" xfId="0" applyNumberFormat="1" applyFont="1" applyFill="1" applyBorder="1" applyAlignment="1">
      <alignment horizontal="center" vertical="top"/>
    </xf>
    <xf numFmtId="0" fontId="19" fillId="7" borderId="23" xfId="0" applyFont="1" applyFill="1" applyBorder="1" applyAlignment="1">
      <alignment vertical="top"/>
    </xf>
    <xf numFmtId="0" fontId="19" fillId="7" borderId="24" xfId="0" applyFont="1" applyFill="1" applyBorder="1" applyAlignment="1">
      <alignment vertical="top"/>
    </xf>
    <xf numFmtId="164" fontId="23" fillId="11" borderId="32" xfId="0" applyNumberFormat="1" applyFont="1" applyFill="1" applyBorder="1" applyAlignment="1">
      <alignment horizontal="center" vertical="top"/>
    </xf>
    <xf numFmtId="164" fontId="27" fillId="11" borderId="49" xfId="0" applyNumberFormat="1" applyFont="1" applyFill="1" applyBorder="1" applyAlignment="1">
      <alignment horizontal="center" vertical="top"/>
    </xf>
    <xf numFmtId="49" fontId="26" fillId="11" borderId="0" xfId="0" applyNumberFormat="1" applyFont="1" applyFill="1" applyAlignment="1">
      <alignment horizontal="center" vertical="top"/>
    </xf>
    <xf numFmtId="49" fontId="26" fillId="11" borderId="0" xfId="0" applyNumberFormat="1" applyFont="1" applyFill="1" applyAlignment="1">
      <alignment horizontal="right" vertical="top"/>
    </xf>
    <xf numFmtId="165" fontId="26" fillId="11" borderId="0" xfId="0" applyNumberFormat="1" applyFont="1" applyFill="1" applyAlignment="1">
      <alignment horizontal="center" vertical="top"/>
    </xf>
    <xf numFmtId="0" fontId="19" fillId="11" borderId="0" xfId="0" applyFont="1" applyFill="1" applyAlignment="1">
      <alignment horizontal="center" vertical="top"/>
    </xf>
    <xf numFmtId="49" fontId="19" fillId="0" borderId="0" xfId="0" applyNumberFormat="1" applyFont="1" applyAlignment="1">
      <alignment vertical="top"/>
    </xf>
    <xf numFmtId="164" fontId="19" fillId="0" borderId="0" xfId="0" applyNumberFormat="1" applyFont="1" applyAlignment="1">
      <alignment horizontal="center" vertical="top"/>
    </xf>
    <xf numFmtId="49" fontId="27" fillId="0" borderId="0" xfId="0" applyNumberFormat="1" applyFont="1" applyAlignment="1">
      <alignment vertical="top"/>
    </xf>
    <xf numFmtId="2" fontId="27" fillId="0" borderId="0" xfId="0" applyNumberFormat="1" applyFont="1" applyAlignment="1">
      <alignment horizontal="center" vertical="top"/>
    </xf>
    <xf numFmtId="2" fontId="19" fillId="0" borderId="0" xfId="0" applyNumberFormat="1" applyFont="1" applyAlignment="1">
      <alignment horizontal="center" vertical="top"/>
    </xf>
    <xf numFmtId="164" fontId="27" fillId="0" borderId="0" xfId="0" applyNumberFormat="1" applyFont="1" applyAlignment="1">
      <alignment horizontal="center" vertical="top"/>
    </xf>
    <xf numFmtId="0" fontId="23" fillId="3" borderId="44" xfId="0" applyFont="1" applyFill="1" applyBorder="1" applyAlignment="1">
      <alignment vertical="top" wrapText="1"/>
    </xf>
    <xf numFmtId="0" fontId="19" fillId="3" borderId="45" xfId="0" applyFont="1" applyFill="1" applyBorder="1" applyAlignment="1">
      <alignment vertical="top"/>
    </xf>
    <xf numFmtId="0" fontId="23" fillId="0" borderId="32" xfId="0" applyFont="1" applyFill="1" applyBorder="1" applyAlignment="1">
      <alignment horizontal="left" vertical="top" wrapText="1"/>
    </xf>
    <xf numFmtId="0" fontId="23" fillId="0" borderId="45" xfId="0" applyFont="1" applyFill="1" applyBorder="1" applyAlignment="1">
      <alignment vertical="top" wrapText="1"/>
    </xf>
    <xf numFmtId="0" fontId="23" fillId="0" borderId="49" xfId="0" applyFont="1" applyBorder="1" applyAlignment="1">
      <alignment vertical="top" wrapText="1"/>
    </xf>
    <xf numFmtId="0" fontId="19" fillId="0" borderId="49" xfId="0" applyFont="1" applyFill="1" applyBorder="1" applyAlignment="1">
      <alignment horizontal="center" vertical="top"/>
    </xf>
    <xf numFmtId="0" fontId="19" fillId="0" borderId="23" xfId="0" applyFont="1" applyFill="1" applyBorder="1" applyAlignment="1">
      <alignment horizontal="center" vertical="top"/>
    </xf>
    <xf numFmtId="164" fontId="34" fillId="0" borderId="71" xfId="0" applyNumberFormat="1" applyFont="1" applyBorder="1" applyAlignment="1">
      <alignment horizontal="center" vertical="top"/>
    </xf>
    <xf numFmtId="164" fontId="34" fillId="0" borderId="79" xfId="0" applyNumberFormat="1" applyFont="1" applyBorder="1" applyAlignment="1">
      <alignment horizontal="center" vertical="top"/>
    </xf>
    <xf numFmtId="164" fontId="34" fillId="0" borderId="70" xfId="0" applyNumberFormat="1" applyFont="1" applyBorder="1" applyAlignment="1">
      <alignment horizontal="center" vertical="top"/>
    </xf>
    <xf numFmtId="164" fontId="23" fillId="0" borderId="62" xfId="0" applyNumberFormat="1" applyFont="1" applyFill="1" applyBorder="1" applyAlignment="1">
      <alignment horizontal="center" vertical="top"/>
    </xf>
    <xf numFmtId="164" fontId="23" fillId="0" borderId="51" xfId="0" applyNumberFormat="1" applyFont="1" applyFill="1" applyBorder="1" applyAlignment="1">
      <alignment horizontal="center" vertical="top"/>
    </xf>
    <xf numFmtId="164" fontId="23" fillId="4" borderId="54" xfId="0" applyNumberFormat="1" applyFont="1" applyFill="1" applyBorder="1" applyAlignment="1">
      <alignment horizontal="center" vertical="top"/>
    </xf>
    <xf numFmtId="164" fontId="23" fillId="0" borderId="44" xfId="0" applyNumberFormat="1" applyFont="1" applyFill="1" applyBorder="1" applyAlignment="1">
      <alignment horizontal="center" vertical="top"/>
    </xf>
    <xf numFmtId="164" fontId="23" fillId="0" borderId="42" xfId="0" applyNumberFormat="1" applyFont="1" applyFill="1" applyBorder="1" applyAlignment="1">
      <alignment horizontal="center" vertical="top"/>
    </xf>
    <xf numFmtId="0" fontId="0" fillId="0" borderId="0" xfId="0"/>
    <xf numFmtId="0" fontId="15" fillId="0" borderId="0" xfId="0" applyFont="1"/>
    <xf numFmtId="49" fontId="26" fillId="3" borderId="7"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6" fillId="3" borderId="23" xfId="0" applyNumberFormat="1" applyFont="1" applyFill="1" applyBorder="1" applyAlignment="1">
      <alignment horizontal="right" vertical="top"/>
    </xf>
    <xf numFmtId="0" fontId="50" fillId="0" borderId="0" xfId="0" applyFont="1" applyAlignment="1">
      <alignment vertical="top"/>
    </xf>
    <xf numFmtId="0" fontId="50" fillId="0" borderId="0" xfId="0" applyFont="1" applyAlignment="1">
      <alignment horizontal="left" vertical="top"/>
    </xf>
    <xf numFmtId="0" fontId="51" fillId="0" borderId="0" xfId="0" applyFont="1" applyAlignment="1">
      <alignment vertical="top"/>
    </xf>
    <xf numFmtId="0" fontId="52" fillId="0" borderId="0" xfId="0" applyFont="1" applyAlignment="1">
      <alignment vertical="top"/>
    </xf>
    <xf numFmtId="0" fontId="53" fillId="0" borderId="0" xfId="0" applyFont="1" applyAlignment="1">
      <alignment vertical="top"/>
    </xf>
    <xf numFmtId="0" fontId="54" fillId="0" borderId="0" xfId="0" applyFont="1" applyAlignment="1">
      <alignment vertical="top"/>
    </xf>
    <xf numFmtId="0" fontId="55" fillId="0" borderId="0" xfId="0" applyFont="1" applyAlignment="1">
      <alignment vertical="top"/>
    </xf>
    <xf numFmtId="2" fontId="26" fillId="5" borderId="63" xfId="0" applyNumberFormat="1" applyFont="1" applyFill="1" applyBorder="1" applyAlignment="1">
      <alignment horizontal="center" vertical="top"/>
    </xf>
    <xf numFmtId="0" fontId="24" fillId="0" borderId="0" xfId="0" applyFont="1" applyAlignment="1">
      <alignment horizontal="left" vertical="top"/>
    </xf>
    <xf numFmtId="0" fontId="28" fillId="0" borderId="0" xfId="0" applyFont="1" applyAlignment="1">
      <alignment vertical="top"/>
    </xf>
    <xf numFmtId="0" fontId="56" fillId="0" borderId="0" xfId="0" applyFont="1" applyAlignment="1">
      <alignment vertical="top"/>
    </xf>
    <xf numFmtId="0" fontId="23" fillId="0" borderId="68" xfId="0" applyFont="1" applyBorder="1" applyAlignment="1">
      <alignment horizontal="center" vertical="top"/>
    </xf>
    <xf numFmtId="0" fontId="23" fillId="0" borderId="54" xfId="0" applyFont="1" applyBorder="1" applyAlignment="1">
      <alignment horizontal="center" vertical="top"/>
    </xf>
    <xf numFmtId="0" fontId="23" fillId="0" borderId="0" xfId="0" applyFont="1" applyAlignment="1">
      <alignment horizontal="left" vertical="top" wrapText="1"/>
    </xf>
    <xf numFmtId="0" fontId="23" fillId="0" borderId="59" xfId="0" applyFont="1" applyBorder="1" applyAlignment="1">
      <alignment horizontal="center" vertical="top"/>
    </xf>
    <xf numFmtId="0" fontId="23" fillId="0" borderId="0" xfId="0" applyFont="1" applyAlignment="1">
      <alignment horizontal="left" vertical="top"/>
    </xf>
    <xf numFmtId="2" fontId="34" fillId="0" borderId="61" xfId="0" applyNumberFormat="1" applyFont="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164" fontId="6" fillId="0" borderId="16" xfId="0" applyNumberFormat="1" applyFont="1" applyBorder="1" applyAlignment="1">
      <alignment horizontal="center" vertical="center"/>
    </xf>
    <xf numFmtId="164" fontId="6" fillId="4" borderId="17" xfId="0" applyNumberFormat="1" applyFont="1" applyFill="1" applyBorder="1" applyAlignment="1">
      <alignment horizontal="center" vertical="center" wrapText="1"/>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0" fontId="18" fillId="5" borderId="8"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6" fillId="0" borderId="17" xfId="0" applyNumberFormat="1" applyFont="1" applyBorder="1" applyAlignment="1">
      <alignment horizontal="center" vertical="center" wrapText="1"/>
    </xf>
    <xf numFmtId="164" fontId="5" fillId="16" borderId="13"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5" fillId="5" borderId="8" xfId="0" applyNumberFormat="1" applyFont="1" applyFill="1" applyBorder="1" applyAlignment="1">
      <alignment horizontal="center" vertical="center"/>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0" fontId="18" fillId="5" borderId="1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5" fillId="5" borderId="28" xfId="0" applyNumberFormat="1" applyFont="1" applyFill="1" applyBorder="1" applyAlignment="1">
      <alignment horizontal="center" vertical="center"/>
    </xf>
    <xf numFmtId="164" fontId="5" fillId="5" borderId="0" xfId="0" applyNumberFormat="1" applyFont="1" applyFill="1" applyAlignment="1">
      <alignment horizontal="center" vertical="center"/>
    </xf>
    <xf numFmtId="164" fontId="5" fillId="5" borderId="19"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164" fontId="5" fillId="3" borderId="39" xfId="0" applyNumberFormat="1" applyFont="1" applyFill="1" applyBorder="1" applyAlignment="1">
      <alignment horizontal="center" vertical="center"/>
    </xf>
    <xf numFmtId="0" fontId="40"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0" fontId="40" fillId="3" borderId="23" xfId="0" applyFont="1" applyFill="1" applyBorder="1" applyAlignment="1">
      <alignment vertical="top" wrapText="1"/>
    </xf>
    <xf numFmtId="0" fontId="24" fillId="3" borderId="23" xfId="0" applyFont="1" applyFill="1" applyBorder="1" applyAlignment="1">
      <alignment horizontal="center" vertical="top" wrapText="1"/>
    </xf>
    <xf numFmtId="0" fontId="24" fillId="3" borderId="24" xfId="0" applyFont="1" applyFill="1" applyBorder="1" applyAlignment="1">
      <alignment horizontal="center" vertical="top" wrapText="1"/>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0" fontId="18" fillId="5" borderId="45" xfId="0"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24" borderId="13" xfId="0" applyNumberFormat="1" applyFont="1" applyFill="1" applyBorder="1" applyAlignment="1">
      <alignment horizontal="center" vertical="top"/>
    </xf>
    <xf numFmtId="164" fontId="5" fillId="24" borderId="1" xfId="0" applyNumberFormat="1" applyFont="1" applyFill="1" applyBorder="1" applyAlignment="1">
      <alignment horizontal="center" vertical="top"/>
    </xf>
    <xf numFmtId="164" fontId="5" fillId="24" borderId="29" xfId="0" applyNumberFormat="1" applyFont="1" applyFill="1" applyBorder="1" applyAlignment="1">
      <alignment horizontal="center" vertical="top"/>
    </xf>
    <xf numFmtId="164" fontId="5" fillId="24" borderId="2" xfId="0" applyNumberFormat="1" applyFont="1" applyFill="1" applyBorder="1" applyAlignment="1">
      <alignment horizontal="center" vertical="top"/>
    </xf>
    <xf numFmtId="164" fontId="5" fillId="24" borderId="21" xfId="0" applyNumberFormat="1" applyFont="1" applyFill="1" applyBorder="1" applyAlignment="1">
      <alignment horizontal="center" vertical="top"/>
    </xf>
    <xf numFmtId="164" fontId="5" fillId="24" borderId="12" xfId="0" applyNumberFormat="1" applyFont="1" applyFill="1" applyBorder="1" applyAlignment="1">
      <alignment horizontal="center" vertical="top"/>
    </xf>
    <xf numFmtId="0" fontId="46" fillId="24" borderId="23" xfId="0" applyFont="1" applyFill="1" applyBorder="1" applyAlignment="1">
      <alignment vertical="top" wrapText="1"/>
    </xf>
    <xf numFmtId="0" fontId="41" fillId="3" borderId="23" xfId="0" applyFont="1" applyFill="1" applyBorder="1" applyAlignment="1">
      <alignment horizontal="center" vertical="top" wrapText="1"/>
    </xf>
    <xf numFmtId="0" fontId="41" fillId="3" borderId="24" xfId="0" applyFont="1" applyFill="1" applyBorder="1" applyAlignment="1">
      <alignment horizontal="center" vertical="top" wrapText="1"/>
    </xf>
    <xf numFmtId="0" fontId="46" fillId="3" borderId="23" xfId="0" applyFont="1" applyFill="1" applyBorder="1" applyAlignment="1">
      <alignment vertical="top" wrapText="1"/>
    </xf>
    <xf numFmtId="0" fontId="41" fillId="2" borderId="32" xfId="0" applyFont="1" applyFill="1" applyBorder="1" applyAlignment="1">
      <alignment vertical="top"/>
    </xf>
    <xf numFmtId="0" fontId="41" fillId="2" borderId="23" xfId="0" applyFont="1" applyFill="1" applyBorder="1" applyAlignment="1">
      <alignment vertical="top"/>
    </xf>
    <xf numFmtId="0" fontId="41" fillId="2" borderId="24" xfId="0" applyFont="1" applyFill="1" applyBorder="1" applyAlignment="1">
      <alignment vertical="top"/>
    </xf>
    <xf numFmtId="0" fontId="23" fillId="11" borderId="14" xfId="0" applyFont="1" applyFill="1" applyBorder="1" applyAlignment="1">
      <alignment horizontal="center" vertical="top"/>
    </xf>
    <xf numFmtId="0" fontId="23" fillId="11" borderId="51" xfId="0" applyFont="1" applyFill="1" applyBorder="1" applyAlignment="1">
      <alignment horizontal="center" vertical="top"/>
    </xf>
    <xf numFmtId="49" fontId="5" fillId="14" borderId="3" xfId="0" applyNumberFormat="1" applyFont="1" applyFill="1" applyBorder="1" applyAlignment="1">
      <alignment horizontal="center" vertical="top"/>
    </xf>
    <xf numFmtId="164" fontId="4" fillId="0" borderId="0" xfId="0" applyNumberFormat="1" applyFont="1" applyAlignment="1">
      <alignment vertical="top"/>
    </xf>
    <xf numFmtId="164" fontId="6" fillId="0" borderId="0" xfId="0" applyNumberFormat="1" applyFont="1" applyAlignment="1">
      <alignment horizontal="right" vertical="top"/>
    </xf>
    <xf numFmtId="164" fontId="35" fillId="3" borderId="3" xfId="0" applyNumberFormat="1" applyFont="1" applyFill="1" applyBorder="1" applyAlignment="1">
      <alignment horizontal="center" vertical="top"/>
    </xf>
    <xf numFmtId="164" fontId="35" fillId="5" borderId="1" xfId="0" applyNumberFormat="1" applyFont="1" applyFill="1" applyBorder="1" applyAlignment="1">
      <alignment horizontal="center" vertical="top"/>
    </xf>
    <xf numFmtId="164" fontId="35" fillId="5" borderId="29" xfId="0" applyNumberFormat="1" applyFont="1" applyFill="1" applyBorder="1" applyAlignment="1">
      <alignment horizontal="center" vertical="top"/>
    </xf>
    <xf numFmtId="164" fontId="35" fillId="14" borderId="49" xfId="0" applyNumberFormat="1" applyFont="1" applyFill="1" applyBorder="1" applyAlignment="1">
      <alignment horizontal="center" vertical="top"/>
    </xf>
    <xf numFmtId="0" fontId="10" fillId="0" borderId="0" xfId="0" applyFont="1" applyBorder="1" applyAlignment="1">
      <alignment horizontal="left" vertical="top"/>
    </xf>
    <xf numFmtId="0" fontId="23" fillId="0" borderId="54" xfId="0" applyFont="1" applyBorder="1" applyAlignment="1">
      <alignment horizontal="left" vertical="top" wrapText="1"/>
    </xf>
    <xf numFmtId="49" fontId="19" fillId="0" borderId="18" xfId="0" applyNumberFormat="1" applyFont="1" applyBorder="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18" xfId="0" applyFont="1" applyBorder="1" applyAlignment="1">
      <alignment horizontal="center" vertical="top"/>
    </xf>
    <xf numFmtId="0" fontId="46" fillId="0" borderId="18"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49" fontId="26" fillId="7" borderId="23" xfId="0" applyNumberFormat="1" applyFont="1" applyFill="1" applyBorder="1" applyAlignment="1">
      <alignment horizontal="right" vertical="top"/>
    </xf>
    <xf numFmtId="49" fontId="26" fillId="0" borderId="26" xfId="0" applyNumberFormat="1" applyFont="1" applyBorder="1" applyAlignment="1">
      <alignment horizontal="center" vertical="top"/>
    </xf>
    <xf numFmtId="49" fontId="26" fillId="0" borderId="19"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19" fillId="0" borderId="0" xfId="0" applyNumberFormat="1" applyFont="1" applyAlignment="1">
      <alignment horizontal="center" vertical="top"/>
    </xf>
    <xf numFmtId="0" fontId="10" fillId="0" borderId="18" xfId="0" applyFont="1" applyBorder="1" applyAlignment="1">
      <alignment horizontal="left" vertical="top" wrapText="1"/>
    </xf>
    <xf numFmtId="0" fontId="0" fillId="0" borderId="0" xfId="0"/>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26" xfId="0" applyFont="1" applyBorder="1" applyAlignment="1">
      <alignment horizontal="center" vertical="top"/>
    </xf>
    <xf numFmtId="0" fontId="23" fillId="0" borderId="19" xfId="0" applyFont="1" applyBorder="1" applyAlignment="1">
      <alignment horizontal="center" vertical="top"/>
    </xf>
    <xf numFmtId="49" fontId="26" fillId="8" borderId="4" xfId="0" applyNumberFormat="1" applyFont="1" applyFill="1" applyBorder="1" applyAlignment="1">
      <alignment horizontal="center" vertical="top"/>
    </xf>
    <xf numFmtId="0" fontId="26" fillId="0" borderId="46" xfId="0" applyFont="1" applyBorder="1" applyAlignment="1">
      <alignment horizontal="center" vertical="top"/>
    </xf>
    <xf numFmtId="2" fontId="23" fillId="0" borderId="5" xfId="0" applyNumberFormat="1" applyFont="1" applyBorder="1" applyAlignment="1">
      <alignment horizontal="center" vertical="top"/>
    </xf>
    <xf numFmtId="2" fontId="23" fillId="0" borderId="52" xfId="0" applyNumberFormat="1" applyFont="1" applyBorder="1" applyAlignment="1">
      <alignment horizontal="center" vertical="top"/>
    </xf>
    <xf numFmtId="0" fontId="10" fillId="0" borderId="5" xfId="0" applyFont="1" applyBorder="1" applyAlignment="1">
      <alignment horizontal="left" vertical="top"/>
    </xf>
    <xf numFmtId="0" fontId="23" fillId="0" borderId="66" xfId="0" applyFont="1" applyBorder="1" applyAlignment="1">
      <alignment horizontal="center" vertical="top"/>
    </xf>
    <xf numFmtId="0" fontId="19" fillId="0" borderId="35" xfId="0" applyFont="1" applyBorder="1" applyAlignment="1">
      <alignment vertical="top"/>
    </xf>
    <xf numFmtId="0" fontId="26" fillId="0" borderId="51" xfId="0" applyFont="1" applyBorder="1" applyAlignment="1">
      <alignment horizontal="center" vertical="top"/>
    </xf>
    <xf numFmtId="2" fontId="23" fillId="0" borderId="54" xfId="0" applyNumberFormat="1" applyFont="1" applyBorder="1" applyAlignment="1">
      <alignment horizontal="center" vertical="top"/>
    </xf>
    <xf numFmtId="0" fontId="19" fillId="0" borderId="7" xfId="0" applyFont="1" applyBorder="1" applyAlignment="1">
      <alignment vertical="top"/>
    </xf>
    <xf numFmtId="9" fontId="23" fillId="0" borderId="59" xfId="0" applyNumberFormat="1" applyFont="1" applyBorder="1" applyAlignment="1">
      <alignment horizontal="center" vertical="top"/>
    </xf>
    <xf numFmtId="9" fontId="23" fillId="0" borderId="20" xfId="0" applyNumberFormat="1" applyFont="1" applyBorder="1" applyAlignment="1">
      <alignment horizontal="center" vertical="top"/>
    </xf>
    <xf numFmtId="0" fontId="26" fillId="0" borderId="55" xfId="0" applyFont="1" applyBorder="1" applyAlignment="1">
      <alignment horizontal="center" vertical="top"/>
    </xf>
    <xf numFmtId="0" fontId="26" fillId="0" borderId="47" xfId="0" applyFont="1" applyBorder="1" applyAlignment="1">
      <alignment horizontal="center" vertical="top"/>
    </xf>
    <xf numFmtId="2" fontId="23" fillId="0" borderId="68" xfId="0" applyNumberFormat="1" applyFont="1" applyBorder="1" applyAlignment="1">
      <alignment horizontal="center" vertical="top"/>
    </xf>
    <xf numFmtId="2" fontId="23" fillId="0" borderId="59" xfId="0" applyNumberFormat="1" applyFont="1" applyBorder="1" applyAlignment="1">
      <alignment horizontal="center" vertical="top"/>
    </xf>
    <xf numFmtId="0" fontId="27" fillId="9" borderId="48" xfId="0" applyFont="1" applyFill="1" applyBorder="1" applyAlignment="1">
      <alignment horizontal="center" vertical="top"/>
    </xf>
    <xf numFmtId="2" fontId="26" fillId="9" borderId="32" xfId="0" applyNumberFormat="1" applyFont="1" applyFill="1" applyBorder="1" applyAlignment="1">
      <alignment horizontal="center" vertical="top"/>
    </xf>
    <xf numFmtId="0" fontId="19" fillId="0" borderId="40" xfId="0" applyFont="1" applyBorder="1" applyAlignment="1">
      <alignment vertical="top"/>
    </xf>
    <xf numFmtId="9" fontId="23" fillId="0" borderId="31" xfId="0" applyNumberFormat="1" applyFont="1" applyBorder="1" applyAlignment="1">
      <alignment horizontal="center" vertical="top"/>
    </xf>
    <xf numFmtId="2" fontId="23" fillId="0" borderId="15" xfId="0" applyNumberFormat="1" applyFont="1" applyBorder="1" applyAlignment="1">
      <alignment horizontal="center" vertical="top"/>
    </xf>
    <xf numFmtId="2" fontId="23" fillId="0" borderId="14" xfId="0" applyNumberFormat="1" applyFont="1" applyBorder="1" applyAlignment="1">
      <alignment horizontal="center" vertical="top"/>
    </xf>
    <xf numFmtId="2" fontId="26" fillId="0" borderId="76" xfId="0" applyNumberFormat="1" applyFont="1" applyBorder="1" applyAlignment="1">
      <alignment horizontal="center" vertical="top"/>
    </xf>
    <xf numFmtId="2" fontId="23" fillId="0" borderId="16" xfId="0" applyNumberFormat="1" applyFont="1" applyBorder="1" applyAlignment="1">
      <alignment horizontal="center" vertical="top"/>
    </xf>
    <xf numFmtId="2" fontId="23" fillId="17" borderId="17" xfId="0" applyNumberFormat="1" applyFont="1" applyFill="1" applyBorder="1" applyAlignment="1">
      <alignment horizontal="center" vertical="top"/>
    </xf>
    <xf numFmtId="2" fontId="23" fillId="11" borderId="5" xfId="0" applyNumberFormat="1" applyFont="1" applyFill="1" applyBorder="1" applyAlignment="1">
      <alignment horizontal="center" vertical="top"/>
    </xf>
    <xf numFmtId="2" fontId="23" fillId="0" borderId="56" xfId="0" applyNumberFormat="1" applyFont="1" applyBorder="1" applyAlignment="1">
      <alignment horizontal="center" vertical="top"/>
    </xf>
    <xf numFmtId="2" fontId="23" fillId="17" borderId="62" xfId="0" applyNumberFormat="1" applyFont="1" applyFill="1" applyBorder="1" applyAlignment="1">
      <alignment horizontal="center" vertical="top"/>
    </xf>
    <xf numFmtId="2" fontId="23" fillId="11" borderId="51" xfId="0" applyNumberFormat="1" applyFont="1" applyFill="1" applyBorder="1" applyAlignment="1">
      <alignment horizontal="center" vertical="top"/>
    </xf>
    <xf numFmtId="0" fontId="10" fillId="0" borderId="51" xfId="0" applyFont="1" applyBorder="1" applyAlignment="1">
      <alignment horizontal="left" vertical="top" wrapText="1"/>
    </xf>
    <xf numFmtId="2" fontId="23" fillId="0" borderId="19" xfId="0" applyNumberFormat="1" applyFont="1" applyBorder="1" applyAlignment="1">
      <alignment horizontal="center" vertical="top"/>
    </xf>
    <xf numFmtId="2" fontId="23" fillId="0" borderId="28" xfId="0" applyNumberFormat="1" applyFont="1" applyBorder="1" applyAlignment="1">
      <alignment horizontal="center" vertical="top"/>
    </xf>
    <xf numFmtId="2" fontId="23" fillId="0" borderId="20" xfId="0" applyNumberFormat="1" applyFont="1" applyBorder="1" applyAlignment="1">
      <alignment horizontal="center" vertical="top"/>
    </xf>
    <xf numFmtId="2" fontId="23" fillId="17" borderId="0" xfId="0" applyNumberFormat="1" applyFont="1" applyFill="1" applyAlignment="1">
      <alignment horizontal="center" vertical="top"/>
    </xf>
    <xf numFmtId="2" fontId="23" fillId="11" borderId="18" xfId="0" applyNumberFormat="1" applyFont="1" applyFill="1" applyBorder="1" applyAlignment="1">
      <alignment horizontal="center" vertical="top"/>
    </xf>
    <xf numFmtId="2" fontId="26" fillId="9" borderId="13" xfId="0" applyNumberFormat="1" applyFont="1" applyFill="1" applyBorder="1" applyAlignment="1">
      <alignment horizontal="center" vertical="top"/>
    </xf>
    <xf numFmtId="0" fontId="7" fillId="0" borderId="59" xfId="0" applyFont="1" applyBorder="1" applyAlignment="1">
      <alignment horizontal="left" vertical="top" wrapText="1"/>
    </xf>
    <xf numFmtId="0" fontId="10" fillId="0" borderId="44" xfId="0" applyFont="1" applyBorder="1" applyAlignment="1">
      <alignment horizontal="left" vertical="center"/>
    </xf>
    <xf numFmtId="0" fontId="23" fillId="0" borderId="44" xfId="0" applyFont="1" applyBorder="1" applyAlignment="1">
      <alignment horizontal="center" vertical="top"/>
    </xf>
    <xf numFmtId="0" fontId="23" fillId="0" borderId="66" xfId="0" applyFont="1" applyBorder="1" applyAlignment="1">
      <alignment horizontal="center" vertical="top" wrapText="1"/>
    </xf>
    <xf numFmtId="0" fontId="23" fillId="0" borderId="35" xfId="0" applyFont="1" applyBorder="1" applyAlignment="1">
      <alignment horizontal="center" vertical="top" wrapText="1"/>
    </xf>
    <xf numFmtId="0" fontId="23" fillId="0" borderId="59" xfId="0" applyFont="1" applyBorder="1" applyAlignment="1">
      <alignment horizontal="center" vertical="top" wrapText="1"/>
    </xf>
    <xf numFmtId="0" fontId="23" fillId="0" borderId="7" xfId="0" applyFont="1" applyBorder="1" applyAlignment="1">
      <alignment horizontal="center" vertical="top" wrapText="1"/>
    </xf>
    <xf numFmtId="0" fontId="23" fillId="0" borderId="44" xfId="0" applyFont="1" applyBorder="1" applyAlignment="1">
      <alignment horizontal="center" vertical="top" wrapText="1"/>
    </xf>
    <xf numFmtId="0" fontId="23" fillId="0" borderId="40" xfId="0" applyFont="1" applyBorder="1" applyAlignment="1">
      <alignment horizontal="center" vertical="top" wrapText="1"/>
    </xf>
    <xf numFmtId="0" fontId="23" fillId="0" borderId="34" xfId="0" applyFont="1" applyBorder="1" applyAlignment="1">
      <alignment horizontal="center" vertical="top"/>
    </xf>
    <xf numFmtId="0" fontId="23" fillId="0" borderId="75" xfId="0" applyFont="1" applyBorder="1" applyAlignment="1">
      <alignment horizontal="center" vertical="top"/>
    </xf>
    <xf numFmtId="0" fontId="23" fillId="0" borderId="6" xfId="0" applyFont="1" applyBorder="1" applyAlignment="1">
      <alignment horizontal="center" vertical="top"/>
    </xf>
    <xf numFmtId="0" fontId="7" fillId="0" borderId="18" xfId="0" applyFont="1" applyBorder="1" applyAlignment="1">
      <alignment horizontal="left" vertical="top" wrapText="1"/>
    </xf>
    <xf numFmtId="0" fontId="10" fillId="0" borderId="42" xfId="0" applyFont="1" applyBorder="1" applyAlignment="1">
      <alignment vertical="top" wrapText="1"/>
    </xf>
    <xf numFmtId="9" fontId="23" fillId="0" borderId="39" xfId="0" applyNumberFormat="1" applyFont="1" applyBorder="1" applyAlignment="1">
      <alignment horizontal="center" vertical="top"/>
    </xf>
    <xf numFmtId="9" fontId="23" fillId="0" borderId="30" xfId="0" applyNumberFormat="1" applyFont="1" applyBorder="1" applyAlignment="1">
      <alignment horizontal="center" vertical="top"/>
    </xf>
    <xf numFmtId="0" fontId="10" fillId="0" borderId="6" xfId="0" applyFont="1" applyBorder="1" applyAlignment="1">
      <alignment horizontal="center" vertical="top"/>
    </xf>
    <xf numFmtId="0" fontId="10" fillId="0" borderId="19" xfId="0" applyFont="1" applyBorder="1" applyAlignment="1">
      <alignment horizontal="center" vertical="top"/>
    </xf>
    <xf numFmtId="0" fontId="10" fillId="0" borderId="47" xfId="0" applyFont="1" applyBorder="1" applyAlignment="1">
      <alignment horizontal="center" vertical="top"/>
    </xf>
    <xf numFmtId="0" fontId="10" fillId="0" borderId="54" xfId="0" applyFont="1" applyBorder="1" applyAlignment="1">
      <alignment horizontal="left" vertical="top" wrapText="1"/>
    </xf>
    <xf numFmtId="9" fontId="23" fillId="0" borderId="6" xfId="0" applyNumberFormat="1" applyFont="1" applyBorder="1" applyAlignment="1">
      <alignment horizontal="center" vertical="top"/>
    </xf>
    <xf numFmtId="9" fontId="23" fillId="0" borderId="19" xfId="0" applyNumberFormat="1" applyFont="1" applyBorder="1" applyAlignment="1">
      <alignment horizontal="center" vertical="top"/>
    </xf>
    <xf numFmtId="49" fontId="26" fillId="8" borderId="19" xfId="0" applyNumberFormat="1" applyFont="1" applyFill="1" applyBorder="1" applyAlignment="1">
      <alignment horizontal="center" vertical="top"/>
    </xf>
    <xf numFmtId="0" fontId="10" fillId="0" borderId="5" xfId="0" applyFont="1" applyBorder="1" applyAlignment="1">
      <alignment horizontal="left" vertical="top" wrapText="1"/>
    </xf>
    <xf numFmtId="9" fontId="23" fillId="0" borderId="15" xfId="0" applyNumberFormat="1" applyFont="1" applyBorder="1" applyAlignment="1">
      <alignment horizontal="center" vertical="top"/>
    </xf>
    <xf numFmtId="9" fontId="23" fillId="0" borderId="14" xfId="0" applyNumberFormat="1" applyFont="1" applyBorder="1" applyAlignment="1">
      <alignment horizontal="center" vertical="top"/>
    </xf>
    <xf numFmtId="9" fontId="23" fillId="0" borderId="46" xfId="0" applyNumberFormat="1" applyFont="1" applyBorder="1" applyAlignment="1">
      <alignment horizontal="center" vertical="top"/>
    </xf>
    <xf numFmtId="0" fontId="10" fillId="0" borderId="55" xfId="0" applyFont="1" applyBorder="1" applyAlignment="1">
      <alignment horizontal="left" vertical="top" wrapText="1"/>
    </xf>
    <xf numFmtId="9" fontId="23" fillId="0" borderId="71" xfId="0" applyNumberFormat="1" applyFont="1" applyBorder="1" applyAlignment="1">
      <alignment horizontal="center" vertical="top"/>
    </xf>
    <xf numFmtId="9" fontId="23" fillId="0" borderId="36" xfId="0" applyNumberFormat="1" applyFont="1" applyBorder="1" applyAlignment="1">
      <alignment horizontal="center" vertical="top"/>
    </xf>
    <xf numFmtId="9" fontId="23" fillId="0" borderId="64" xfId="0" applyNumberFormat="1" applyFont="1" applyBorder="1" applyAlignment="1">
      <alignment horizontal="center" vertical="top"/>
    </xf>
    <xf numFmtId="9" fontId="23" fillId="0" borderId="61" xfId="0" applyNumberFormat="1" applyFont="1" applyBorder="1" applyAlignment="1">
      <alignment horizontal="center" vertical="top"/>
    </xf>
    <xf numFmtId="9" fontId="23" fillId="0" borderId="57" xfId="0" applyNumberFormat="1" applyFont="1" applyBorder="1" applyAlignment="1">
      <alignment horizontal="center" vertical="top"/>
    </xf>
    <xf numFmtId="9" fontId="23" fillId="0" borderId="69" xfId="0" applyNumberFormat="1" applyFont="1" applyBorder="1" applyAlignment="1">
      <alignment horizontal="center" vertical="top"/>
    </xf>
    <xf numFmtId="9" fontId="23" fillId="0" borderId="47" xfId="0" applyNumberFormat="1" applyFont="1" applyBorder="1" applyAlignment="1">
      <alignment horizontal="center" vertical="top"/>
    </xf>
    <xf numFmtId="2" fontId="26" fillId="8" borderId="3" xfId="0" applyNumberFormat="1" applyFont="1" applyFill="1" applyBorder="1" applyAlignment="1">
      <alignment horizontal="center" vertical="center"/>
    </xf>
    <xf numFmtId="0" fontId="23" fillId="8" borderId="23" xfId="0" applyFont="1" applyFill="1" applyBorder="1" applyAlignment="1">
      <alignment vertical="top" wrapText="1"/>
    </xf>
    <xf numFmtId="0" fontId="19" fillId="8" borderId="43" xfId="0" applyFont="1" applyFill="1" applyBorder="1" applyAlignment="1">
      <alignment horizontal="center" vertical="top" wrapText="1"/>
    </xf>
    <xf numFmtId="0" fontId="19" fillId="8" borderId="45" xfId="0" applyFont="1" applyFill="1" applyBorder="1" applyAlignment="1">
      <alignment horizontal="center" vertical="top" wrapText="1"/>
    </xf>
    <xf numFmtId="0" fontId="26" fillId="0" borderId="80" xfId="0" applyFont="1" applyBorder="1" applyAlignment="1">
      <alignment horizontal="center" vertical="top"/>
    </xf>
    <xf numFmtId="2" fontId="23" fillId="0" borderId="73" xfId="0" applyNumberFormat="1" applyFont="1" applyBorder="1" applyAlignment="1">
      <alignment horizontal="center" vertical="top"/>
    </xf>
    <xf numFmtId="0" fontId="27" fillId="0" borderId="80" xfId="0" applyFont="1" applyBorder="1" applyAlignment="1">
      <alignment horizontal="center" vertical="top"/>
    </xf>
    <xf numFmtId="2" fontId="26" fillId="15" borderId="13" xfId="0" applyNumberFormat="1" applyFont="1" applyFill="1" applyBorder="1" applyAlignment="1">
      <alignment horizontal="center" vertical="top"/>
    </xf>
    <xf numFmtId="2" fontId="26" fillId="16" borderId="73" xfId="0" applyNumberFormat="1" applyFont="1" applyFill="1" applyBorder="1" applyAlignment="1">
      <alignment horizontal="center" vertical="top"/>
    </xf>
    <xf numFmtId="0" fontId="23" fillId="0" borderId="42" xfId="0" applyFont="1" applyBorder="1" applyAlignment="1">
      <alignment horizontal="left" vertical="top"/>
    </xf>
    <xf numFmtId="2" fontId="23" fillId="17" borderId="54" xfId="0" applyNumberFormat="1" applyFont="1" applyFill="1" applyBorder="1" applyAlignment="1">
      <alignment horizontal="center" vertical="top"/>
    </xf>
    <xf numFmtId="0" fontId="10" fillId="0" borderId="62" xfId="0" applyFont="1" applyBorder="1" applyAlignment="1">
      <alignment horizontal="left" vertical="top"/>
    </xf>
    <xf numFmtId="0" fontId="23" fillId="0" borderId="80" xfId="0" applyFont="1" applyBorder="1" applyAlignment="1">
      <alignment horizontal="center" vertical="top"/>
    </xf>
    <xf numFmtId="2" fontId="23" fillId="0" borderId="79" xfId="0" applyNumberFormat="1" applyFont="1" applyBorder="1" applyAlignment="1">
      <alignment horizontal="center" vertical="top"/>
    </xf>
    <xf numFmtId="2" fontId="23" fillId="0" borderId="11" xfId="0" applyNumberFormat="1" applyFont="1" applyBorder="1" applyAlignment="1">
      <alignment horizontal="center" vertical="top"/>
    </xf>
    <xf numFmtId="2" fontId="23" fillId="17" borderId="77" xfId="0" applyNumberFormat="1" applyFont="1" applyFill="1" applyBorder="1" applyAlignment="1">
      <alignment horizontal="center" vertical="top"/>
    </xf>
    <xf numFmtId="2" fontId="23" fillId="11" borderId="8" xfId="0" applyNumberFormat="1" applyFont="1" applyFill="1" applyBorder="1" applyAlignment="1">
      <alignment horizontal="center" vertical="top"/>
    </xf>
    <xf numFmtId="2" fontId="26" fillId="9" borderId="53" xfId="0" applyNumberFormat="1" applyFont="1" applyFill="1" applyBorder="1" applyAlignment="1">
      <alignment horizontal="center" vertical="top"/>
    </xf>
    <xf numFmtId="2" fontId="26" fillId="9" borderId="12" xfId="0" applyNumberFormat="1" applyFont="1" applyFill="1" applyBorder="1" applyAlignment="1">
      <alignment horizontal="center" vertical="top"/>
    </xf>
    <xf numFmtId="0" fontId="23" fillId="0" borderId="43" xfId="0" applyFont="1" applyBorder="1" applyAlignment="1">
      <alignment horizontal="left" vertical="top" wrapText="1"/>
    </xf>
    <xf numFmtId="0" fontId="10" fillId="0" borderId="43" xfId="0" applyFont="1" applyBorder="1" applyAlignment="1">
      <alignment horizontal="left" vertical="top" wrapText="1"/>
    </xf>
    <xf numFmtId="0" fontId="10" fillId="0" borderId="68" xfId="0" applyFont="1" applyBorder="1" applyAlignment="1">
      <alignment horizontal="left" vertical="top"/>
    </xf>
    <xf numFmtId="0" fontId="7" fillId="0" borderId="44" xfId="0" applyFont="1" applyBorder="1"/>
    <xf numFmtId="9" fontId="23" fillId="0" borderId="7" xfId="0" applyNumberFormat="1" applyFont="1" applyBorder="1" applyAlignment="1">
      <alignment horizontal="center" vertical="top"/>
    </xf>
    <xf numFmtId="9" fontId="23" fillId="0" borderId="40" xfId="0" applyNumberFormat="1" applyFont="1" applyBorder="1" applyAlignment="1">
      <alignment horizontal="center" vertical="top"/>
    </xf>
    <xf numFmtId="2" fontId="26" fillId="9" borderId="1" xfId="0" applyNumberFormat="1" applyFont="1" applyFill="1" applyBorder="1" applyAlignment="1">
      <alignment horizontal="center" vertical="top"/>
    </xf>
    <xf numFmtId="2" fontId="26" fillId="9" borderId="29" xfId="0" applyNumberFormat="1" applyFont="1" applyFill="1" applyBorder="1" applyAlignment="1">
      <alignment horizontal="center" vertical="top"/>
    </xf>
    <xf numFmtId="2" fontId="26" fillId="9" borderId="2" xfId="0" applyNumberFormat="1" applyFont="1" applyFill="1" applyBorder="1" applyAlignment="1">
      <alignment horizontal="center" vertical="top"/>
    </xf>
    <xf numFmtId="2" fontId="26" fillId="9" borderId="21" xfId="0" applyNumberFormat="1" applyFont="1" applyFill="1" applyBorder="1" applyAlignment="1">
      <alignment horizontal="center" vertical="top"/>
    </xf>
    <xf numFmtId="2" fontId="23" fillId="10" borderId="17" xfId="0" applyNumberFormat="1" applyFont="1" applyFill="1" applyBorder="1" applyAlignment="1">
      <alignment horizontal="center" vertical="top"/>
    </xf>
    <xf numFmtId="0" fontId="10" fillId="0" borderId="66" xfId="0" applyFont="1" applyBorder="1" applyAlignment="1">
      <alignment horizontal="left" vertical="top"/>
    </xf>
    <xf numFmtId="2" fontId="23" fillId="10" borderId="62" xfId="0" applyNumberFormat="1" applyFont="1" applyFill="1" applyBorder="1" applyAlignment="1">
      <alignment horizontal="center" vertical="top"/>
    </xf>
    <xf numFmtId="2" fontId="23" fillId="0" borderId="6" xfId="0" applyNumberFormat="1" applyFont="1" applyBorder="1" applyAlignment="1">
      <alignment horizontal="center" vertical="top"/>
    </xf>
    <xf numFmtId="2" fontId="26" fillId="0" borderId="19" xfId="0" applyNumberFormat="1" applyFont="1" applyBorder="1" applyAlignment="1">
      <alignment horizontal="center" vertical="top"/>
    </xf>
    <xf numFmtId="2" fontId="26" fillId="0" borderId="28" xfId="0" applyNumberFormat="1" applyFont="1" applyBorder="1" applyAlignment="1">
      <alignment horizontal="center" vertical="top"/>
    </xf>
    <xf numFmtId="2" fontId="26" fillId="0" borderId="20" xfId="0" applyNumberFormat="1" applyFont="1" applyBorder="1" applyAlignment="1">
      <alignment horizontal="center" vertical="top"/>
    </xf>
    <xf numFmtId="2" fontId="23" fillId="10" borderId="0" xfId="0" applyNumberFormat="1" applyFont="1" applyFill="1" applyAlignment="1">
      <alignment horizontal="center" vertical="top"/>
    </xf>
    <xf numFmtId="2" fontId="23" fillId="0" borderId="18" xfId="0" applyNumberFormat="1" applyFont="1" applyBorder="1" applyAlignment="1">
      <alignment horizontal="center" vertical="top"/>
    </xf>
    <xf numFmtId="0" fontId="10" fillId="0" borderId="52" xfId="0" applyFont="1" applyBorder="1" applyAlignment="1">
      <alignment horizontal="left" vertical="top" wrapText="1"/>
    </xf>
    <xf numFmtId="49" fontId="26" fillId="8" borderId="34" xfId="0" applyNumberFormat="1" applyFont="1" applyFill="1" applyBorder="1" applyAlignment="1">
      <alignment horizontal="center" vertical="top"/>
    </xf>
    <xf numFmtId="49" fontId="26" fillId="0" borderId="27" xfId="0" applyNumberFormat="1" applyFont="1" applyBorder="1" applyAlignment="1">
      <alignment horizontal="center" vertical="top"/>
    </xf>
    <xf numFmtId="49" fontId="26" fillId="8" borderId="6" xfId="0" applyNumberFormat="1" applyFont="1" applyFill="1" applyBorder="1" applyAlignment="1">
      <alignment horizontal="center" vertical="top"/>
    </xf>
    <xf numFmtId="49" fontId="26" fillId="0" borderId="20" xfId="0" applyNumberFormat="1" applyFont="1" applyBorder="1" applyAlignment="1">
      <alignment horizontal="center" vertical="top"/>
    </xf>
    <xf numFmtId="49" fontId="26" fillId="8" borderId="39" xfId="0" applyNumberFormat="1" applyFont="1" applyFill="1" applyBorder="1" applyAlignment="1">
      <alignment horizontal="center" vertical="top"/>
    </xf>
    <xf numFmtId="49" fontId="26" fillId="0" borderId="31" xfId="0" applyNumberFormat="1" applyFont="1" applyBorder="1" applyAlignment="1">
      <alignment horizontal="center" vertical="top"/>
    </xf>
    <xf numFmtId="49" fontId="26" fillId="0" borderId="17" xfId="0" applyNumberFormat="1" applyFont="1" applyBorder="1" applyAlignment="1">
      <alignment horizontal="center" vertical="top"/>
    </xf>
    <xf numFmtId="49" fontId="26" fillId="0" borderId="25" xfId="0" applyNumberFormat="1" applyFont="1" applyBorder="1" applyAlignment="1">
      <alignment horizontal="center" vertical="top"/>
    </xf>
    <xf numFmtId="49" fontId="26" fillId="0" borderId="0" xfId="0" applyNumberFormat="1" applyFont="1" applyAlignment="1">
      <alignment horizontal="center" vertical="top"/>
    </xf>
    <xf numFmtId="49" fontId="26" fillId="0" borderId="7" xfId="0" applyNumberFormat="1" applyFont="1" applyBorder="1" applyAlignment="1">
      <alignment horizontal="center" vertical="top"/>
    </xf>
    <xf numFmtId="0" fontId="10" fillId="0" borderId="51" xfId="0" applyFont="1" applyBorder="1"/>
    <xf numFmtId="49" fontId="26" fillId="0" borderId="77" xfId="0" applyNumberFormat="1" applyFont="1" applyBorder="1" applyAlignment="1">
      <alignment horizontal="center" vertical="top"/>
    </xf>
    <xf numFmtId="49" fontId="26" fillId="0" borderId="72" xfId="0" applyNumberFormat="1" applyFont="1" applyBorder="1" applyAlignment="1">
      <alignment horizontal="center" vertical="top"/>
    </xf>
    <xf numFmtId="49" fontId="26" fillId="8" borderId="65"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41" xfId="0" applyNumberFormat="1" applyFont="1" applyFill="1" applyBorder="1" applyAlignment="1">
      <alignment horizontal="center" vertical="top"/>
    </xf>
    <xf numFmtId="0" fontId="19" fillId="11" borderId="49" xfId="0" applyFont="1" applyFill="1" applyBorder="1" applyAlignment="1">
      <alignment horizontal="center" vertical="top"/>
    </xf>
    <xf numFmtId="2" fontId="23" fillId="11" borderId="39" xfId="0" applyNumberFormat="1" applyFont="1" applyFill="1" applyBorder="1" applyAlignment="1">
      <alignment horizontal="center" vertical="top"/>
    </xf>
    <xf numFmtId="164" fontId="26" fillId="11" borderId="44" xfId="0" applyNumberFormat="1" applyFont="1" applyFill="1" applyBorder="1" applyAlignment="1">
      <alignment horizontal="center" vertical="top"/>
    </xf>
    <xf numFmtId="9" fontId="23" fillId="0" borderId="5" xfId="0" applyNumberFormat="1" applyFont="1" applyBorder="1" applyAlignment="1">
      <alignment horizontal="center" vertical="top"/>
    </xf>
    <xf numFmtId="9" fontId="23" fillId="0" borderId="17" xfId="0" applyNumberFormat="1" applyFont="1" applyBorder="1" applyAlignment="1">
      <alignment horizontal="center" vertical="top"/>
    </xf>
    <xf numFmtId="2" fontId="23" fillId="0" borderId="7" xfId="0" applyNumberFormat="1" applyFont="1" applyBorder="1" applyAlignment="1">
      <alignment horizontal="center" vertical="top"/>
    </xf>
    <xf numFmtId="49" fontId="26" fillId="8" borderId="32" xfId="0" applyNumberFormat="1" applyFont="1" applyFill="1" applyBorder="1" applyAlignment="1">
      <alignment horizontal="center" vertical="top"/>
    </xf>
    <xf numFmtId="0" fontId="19" fillId="8" borderId="23" xfId="0" applyFont="1" applyFill="1" applyBorder="1" applyAlignment="1">
      <alignment horizontal="center" vertical="top" wrapText="1"/>
    </xf>
    <xf numFmtId="0" fontId="19" fillId="8" borderId="24" xfId="0" applyFont="1" applyFill="1" applyBorder="1" applyAlignment="1">
      <alignment horizontal="center" vertical="top" wrapText="1"/>
    </xf>
    <xf numFmtId="2" fontId="23" fillId="11" borderId="54" xfId="0" applyNumberFormat="1" applyFont="1" applyFill="1" applyBorder="1" applyAlignment="1">
      <alignment horizontal="center" vertical="top"/>
    </xf>
    <xf numFmtId="9" fontId="23" fillId="0" borderId="0" xfId="0" applyNumberFormat="1" applyFont="1" applyAlignment="1">
      <alignment horizontal="center" vertical="top"/>
    </xf>
    <xf numFmtId="2" fontId="23" fillId="11" borderId="59" xfId="0" applyNumberFormat="1" applyFont="1" applyFill="1" applyBorder="1" applyAlignment="1">
      <alignment horizontal="center" vertical="top"/>
    </xf>
    <xf numFmtId="2" fontId="26" fillId="16" borderId="54" xfId="0" applyNumberFormat="1" applyFont="1" applyFill="1" applyBorder="1" applyAlignment="1">
      <alignment horizontal="center" vertical="top"/>
    </xf>
    <xf numFmtId="49" fontId="26" fillId="0" borderId="63" xfId="0" applyNumberFormat="1" applyFont="1" applyBorder="1" applyAlignment="1">
      <alignment horizontal="center" vertical="top"/>
    </xf>
    <xf numFmtId="0" fontId="23" fillId="0" borderId="52" xfId="0" applyFont="1" applyBorder="1" applyAlignment="1">
      <alignment horizontal="left" vertical="top"/>
    </xf>
    <xf numFmtId="0" fontId="23" fillId="0" borderId="54" xfId="0" applyFont="1" applyBorder="1" applyAlignment="1">
      <alignment horizontal="left" vertical="top"/>
    </xf>
    <xf numFmtId="49" fontId="26" fillId="8" borderId="26" xfId="0" applyNumberFormat="1" applyFont="1" applyFill="1" applyBorder="1" applyAlignment="1">
      <alignment horizontal="center" vertical="top"/>
    </xf>
    <xf numFmtId="9" fontId="23" fillId="0" borderId="16" xfId="0" applyNumberFormat="1" applyFont="1" applyBorder="1" applyAlignment="1">
      <alignment horizontal="center" vertical="top"/>
    </xf>
    <xf numFmtId="9" fontId="23" fillId="0" borderId="74" xfId="0" applyNumberFormat="1" applyFont="1" applyBorder="1" applyAlignment="1">
      <alignment horizontal="center" vertical="top"/>
    </xf>
    <xf numFmtId="9" fontId="23" fillId="0" borderId="56" xfId="0" applyNumberFormat="1" applyFont="1" applyBorder="1" applyAlignment="1">
      <alignment horizontal="center" vertical="top"/>
    </xf>
    <xf numFmtId="49" fontId="26" fillId="8" borderId="30" xfId="0" applyNumberFormat="1" applyFont="1" applyFill="1" applyBorder="1" applyAlignment="1">
      <alignment horizontal="center" vertical="top"/>
    </xf>
    <xf numFmtId="2" fontId="26" fillId="0" borderId="57" xfId="0" applyNumberFormat="1" applyFont="1" applyBorder="1" applyAlignment="1">
      <alignment horizontal="center" vertical="top"/>
    </xf>
    <xf numFmtId="2" fontId="26" fillId="0" borderId="78" xfId="0" applyNumberFormat="1" applyFont="1" applyBorder="1" applyAlignment="1">
      <alignment horizontal="center" vertical="top"/>
    </xf>
    <xf numFmtId="2" fontId="26" fillId="0" borderId="56" xfId="0" applyNumberFormat="1" applyFont="1" applyBorder="1" applyAlignment="1">
      <alignment horizontal="center" vertical="top"/>
    </xf>
    <xf numFmtId="49" fontId="26" fillId="8" borderId="35" xfId="0" applyNumberFormat="1" applyFont="1" applyFill="1" applyBorder="1" applyAlignment="1">
      <alignment horizontal="center" vertical="top"/>
    </xf>
    <xf numFmtId="49" fontId="26" fillId="0" borderId="65" xfId="0" applyNumberFormat="1" applyFont="1" applyBorder="1" applyAlignment="1">
      <alignment horizontal="center" vertical="top"/>
    </xf>
    <xf numFmtId="49" fontId="26" fillId="0" borderId="67" xfId="0" applyNumberFormat="1" applyFont="1" applyBorder="1" applyAlignment="1">
      <alignment horizontal="center" vertical="top"/>
    </xf>
    <xf numFmtId="49" fontId="19" fillId="0" borderId="67" xfId="0" applyNumberFormat="1" applyFont="1" applyBorder="1" applyAlignment="1">
      <alignment horizontal="center" vertical="top"/>
    </xf>
    <xf numFmtId="0" fontId="19" fillId="10" borderId="5" xfId="0" applyFont="1" applyFill="1" applyBorder="1" applyAlignment="1">
      <alignment horizontal="center" vertical="top"/>
    </xf>
    <xf numFmtId="2" fontId="23" fillId="10" borderId="15" xfId="0" applyNumberFormat="1" applyFont="1" applyFill="1" applyBorder="1" applyAlignment="1">
      <alignment horizontal="center" vertical="top"/>
    </xf>
    <xf numFmtId="2" fontId="23" fillId="10" borderId="76" xfId="0" applyNumberFormat="1" applyFont="1" applyFill="1" applyBorder="1" applyAlignment="1">
      <alignment horizontal="center" vertical="top"/>
    </xf>
    <xf numFmtId="2" fontId="23" fillId="17" borderId="5" xfId="0" applyNumberFormat="1" applyFont="1" applyFill="1" applyBorder="1" applyAlignment="1">
      <alignment horizontal="center" vertical="top"/>
    </xf>
    <xf numFmtId="2" fontId="23" fillId="17" borderId="52" xfId="0" applyNumberFormat="1" applyFont="1" applyFill="1" applyBorder="1" applyAlignment="1">
      <alignment horizontal="center" vertical="top"/>
    </xf>
    <xf numFmtId="49" fontId="26" fillId="8" borderId="7" xfId="0" applyNumberFormat="1" applyFont="1" applyFill="1" applyBorder="1" applyAlignment="1">
      <alignment horizontal="center" vertical="top"/>
    </xf>
    <xf numFmtId="49" fontId="26" fillId="0" borderId="0" xfId="0" applyNumberFormat="1" applyFont="1" applyAlignment="1">
      <alignment horizontal="center" vertical="top" wrapText="1"/>
    </xf>
    <xf numFmtId="0" fontId="19" fillId="10" borderId="55" xfId="0" applyFont="1" applyFill="1" applyBorder="1" applyAlignment="1">
      <alignment horizontal="center" vertical="top"/>
    </xf>
    <xf numFmtId="2" fontId="23" fillId="10" borderId="71" xfId="0" applyNumberFormat="1" applyFont="1" applyFill="1" applyBorder="1" applyAlignment="1">
      <alignment horizontal="center" vertical="top"/>
    </xf>
    <xf numFmtId="2" fontId="23" fillId="10" borderId="37" xfId="0" applyNumberFormat="1" applyFont="1" applyFill="1" applyBorder="1" applyAlignment="1">
      <alignment horizontal="center" vertical="top"/>
    </xf>
    <xf numFmtId="2" fontId="23" fillId="10" borderId="58" xfId="0" applyNumberFormat="1" applyFont="1" applyFill="1" applyBorder="1" applyAlignment="1">
      <alignment horizontal="center" vertical="top"/>
    </xf>
    <xf numFmtId="2" fontId="23" fillId="17" borderId="55" xfId="0" applyNumberFormat="1" applyFont="1" applyFill="1" applyBorder="1" applyAlignment="1">
      <alignment horizontal="center" vertical="top"/>
    </xf>
    <xf numFmtId="2" fontId="23" fillId="17" borderId="68" xfId="0" applyNumberFormat="1" applyFont="1" applyFill="1" applyBorder="1" applyAlignment="1">
      <alignment horizontal="center" vertical="top"/>
    </xf>
    <xf numFmtId="0" fontId="7" fillId="0" borderId="0" xfId="0" applyFont="1" applyAlignment="1">
      <alignment horizontal="center" vertical="top" wrapText="1"/>
    </xf>
    <xf numFmtId="0" fontId="23" fillId="10" borderId="51" xfId="0" applyFont="1" applyFill="1" applyBorder="1" applyAlignment="1">
      <alignment horizontal="center" vertical="top"/>
    </xf>
    <xf numFmtId="2" fontId="23" fillId="10" borderId="61" xfId="0" applyNumberFormat="1" applyFont="1" applyFill="1" applyBorder="1" applyAlignment="1">
      <alignment horizontal="center" vertical="top"/>
    </xf>
    <xf numFmtId="2" fontId="23" fillId="10" borderId="78" xfId="0" applyNumberFormat="1" applyFont="1" applyFill="1" applyBorder="1" applyAlignment="1">
      <alignment horizontal="center" vertical="top"/>
    </xf>
    <xf numFmtId="2" fontId="23" fillId="17" borderId="51" xfId="0" applyNumberFormat="1" applyFont="1" applyFill="1" applyBorder="1" applyAlignment="1">
      <alignment horizontal="center" vertical="top"/>
    </xf>
    <xf numFmtId="49" fontId="26" fillId="8" borderId="40" xfId="0" applyNumberFormat="1" applyFont="1" applyFill="1" applyBorder="1" applyAlignment="1">
      <alignment horizontal="center" vertical="top"/>
    </xf>
    <xf numFmtId="0" fontId="7" fillId="0" borderId="43" xfId="0" applyFont="1" applyBorder="1" applyAlignment="1">
      <alignment horizontal="center" vertical="top" wrapText="1"/>
    </xf>
    <xf numFmtId="0" fontId="19" fillId="9" borderId="42" xfId="0" applyFont="1" applyFill="1" applyBorder="1" applyAlignment="1">
      <alignment horizontal="center" vertical="top"/>
    </xf>
    <xf numFmtId="2" fontId="26" fillId="9" borderId="39" xfId="0" applyNumberFormat="1" applyFont="1" applyFill="1" applyBorder="1" applyAlignment="1">
      <alignment horizontal="center" vertical="top"/>
    </xf>
    <xf numFmtId="2" fontId="26" fillId="15" borderId="39" xfId="0" applyNumberFormat="1" applyFont="1" applyFill="1" applyBorder="1" applyAlignment="1">
      <alignment horizontal="center" vertical="top"/>
    </xf>
    <xf numFmtId="0" fontId="10" fillId="0" borderId="17" xfId="0" applyFont="1" applyBorder="1" applyAlignment="1">
      <alignment horizontal="left" vertical="top"/>
    </xf>
    <xf numFmtId="0" fontId="27" fillId="0" borderId="47" xfId="0" applyFont="1" applyBorder="1" applyAlignment="1">
      <alignment horizontal="center" vertical="top"/>
    </xf>
    <xf numFmtId="2" fontId="26" fillId="16" borderId="68" xfId="0" applyNumberFormat="1" applyFont="1" applyFill="1" applyBorder="1" applyAlignment="1">
      <alignment horizontal="center" vertical="top"/>
    </xf>
    <xf numFmtId="2" fontId="26" fillId="15" borderId="12" xfId="0" applyNumberFormat="1" applyFont="1" applyFill="1" applyBorder="1" applyAlignment="1">
      <alignment horizontal="center" vertical="top"/>
    </xf>
    <xf numFmtId="2" fontId="23" fillId="11" borderId="61" xfId="0" applyNumberFormat="1" applyFont="1" applyFill="1" applyBorder="1" applyAlignment="1">
      <alignment horizontal="center" vertical="top"/>
    </xf>
    <xf numFmtId="0" fontId="19" fillId="0" borderId="54" xfId="0" applyFont="1" applyBorder="1" applyAlignment="1">
      <alignment vertical="top"/>
    </xf>
    <xf numFmtId="0" fontId="19" fillId="0" borderId="6" xfId="0" applyFont="1" applyBorder="1" applyAlignment="1">
      <alignment vertical="top"/>
    </xf>
    <xf numFmtId="2" fontId="23" fillId="18" borderId="17" xfId="0" applyNumberFormat="1" applyFont="1" applyFill="1" applyBorder="1" applyAlignment="1">
      <alignment horizontal="center" vertical="top"/>
    </xf>
    <xf numFmtId="2" fontId="23" fillId="19" borderId="5" xfId="0" applyNumberFormat="1" applyFont="1" applyFill="1" applyBorder="1" applyAlignment="1">
      <alignment horizontal="center" vertical="top"/>
    </xf>
    <xf numFmtId="2" fontId="23" fillId="18" borderId="62" xfId="0" applyNumberFormat="1" applyFont="1" applyFill="1" applyBorder="1" applyAlignment="1">
      <alignment horizontal="center" vertical="top"/>
    </xf>
    <xf numFmtId="2" fontId="23" fillId="19" borderId="51" xfId="0" applyNumberFormat="1" applyFont="1" applyFill="1" applyBorder="1" applyAlignment="1">
      <alignment horizontal="center" vertical="top"/>
    </xf>
    <xf numFmtId="2" fontId="23" fillId="18" borderId="0" xfId="0" applyNumberFormat="1" applyFont="1" applyFill="1" applyAlignment="1">
      <alignment horizontal="center" vertical="top"/>
    </xf>
    <xf numFmtId="2" fontId="23" fillId="19" borderId="18" xfId="0" applyNumberFormat="1" applyFont="1" applyFill="1" applyBorder="1" applyAlignment="1">
      <alignment horizontal="center" vertical="top"/>
    </xf>
    <xf numFmtId="2" fontId="26" fillId="18" borderId="21" xfId="0" applyNumberFormat="1" applyFont="1" applyFill="1" applyBorder="1" applyAlignment="1">
      <alignment horizontal="center" vertical="top"/>
    </xf>
    <xf numFmtId="2" fontId="26" fillId="18" borderId="12" xfId="0" applyNumberFormat="1" applyFont="1" applyFill="1" applyBorder="1" applyAlignment="1">
      <alignment horizontal="center" vertical="top"/>
    </xf>
    <xf numFmtId="2" fontId="23" fillId="17" borderId="0" xfId="0" applyNumberFormat="1" applyFont="1" applyFill="1" applyBorder="1" applyAlignment="1">
      <alignment horizontal="center" vertical="top"/>
    </xf>
    <xf numFmtId="0" fontId="19" fillId="0" borderId="67" xfId="0" applyFont="1" applyBorder="1" applyAlignment="1">
      <alignment vertical="top"/>
    </xf>
    <xf numFmtId="2" fontId="26" fillId="18" borderId="13" xfId="0" applyNumberFormat="1" applyFont="1" applyFill="1" applyBorder="1" applyAlignment="1">
      <alignment horizontal="center" vertical="top"/>
    </xf>
    <xf numFmtId="49" fontId="19" fillId="10" borderId="18" xfId="0" applyNumberFormat="1" applyFont="1" applyFill="1" applyBorder="1" applyAlignment="1">
      <alignment horizontal="center" vertical="top"/>
    </xf>
    <xf numFmtId="2" fontId="26" fillId="10" borderId="15" xfId="0" applyNumberFormat="1" applyFont="1" applyFill="1" applyBorder="1" applyAlignment="1">
      <alignment horizontal="center" vertical="top"/>
    </xf>
    <xf numFmtId="2" fontId="26" fillId="10" borderId="14" xfId="0" applyNumberFormat="1" applyFont="1" applyFill="1" applyBorder="1" applyAlignment="1">
      <alignment horizontal="center" vertical="top"/>
    </xf>
    <xf numFmtId="2" fontId="26" fillId="10" borderId="76" xfId="0" applyNumberFormat="1" applyFont="1" applyFill="1" applyBorder="1" applyAlignment="1">
      <alignment horizontal="center" vertical="top"/>
    </xf>
    <xf numFmtId="2" fontId="26" fillId="10" borderId="16" xfId="0" applyNumberFormat="1" applyFont="1" applyFill="1" applyBorder="1" applyAlignment="1">
      <alignment horizontal="center" vertical="top"/>
    </xf>
    <xf numFmtId="2" fontId="26" fillId="18" borderId="5" xfId="0" applyNumberFormat="1" applyFont="1" applyFill="1" applyBorder="1" applyAlignment="1">
      <alignment horizontal="center" vertical="top"/>
    </xf>
    <xf numFmtId="9" fontId="23" fillId="0" borderId="34" xfId="0" applyNumberFormat="1" applyFont="1" applyBorder="1" applyAlignment="1">
      <alignment horizontal="center" vertical="top"/>
    </xf>
    <xf numFmtId="9" fontId="23" fillId="0" borderId="26" xfId="0" applyNumberFormat="1" applyFont="1" applyBorder="1" applyAlignment="1">
      <alignment horizontal="center" vertical="top"/>
    </xf>
    <xf numFmtId="9" fontId="23" fillId="0" borderId="27" xfId="0" applyNumberFormat="1" applyFont="1" applyBorder="1" applyAlignment="1">
      <alignment horizontal="center" vertical="top"/>
    </xf>
    <xf numFmtId="0" fontId="7" fillId="0" borderId="51" xfId="0" applyFont="1" applyBorder="1" applyAlignment="1">
      <alignment horizontal="center" vertical="top"/>
    </xf>
    <xf numFmtId="2" fontId="26" fillId="10" borderId="61" xfId="0" applyNumberFormat="1" applyFont="1" applyFill="1" applyBorder="1" applyAlignment="1">
      <alignment horizontal="center" vertical="top"/>
    </xf>
    <xf numFmtId="2" fontId="26" fillId="10" borderId="57" xfId="0" applyNumberFormat="1" applyFont="1" applyFill="1" applyBorder="1" applyAlignment="1">
      <alignment horizontal="center" vertical="top"/>
    </xf>
    <xf numFmtId="2" fontId="26" fillId="10" borderId="78" xfId="0" applyNumberFormat="1" applyFont="1" applyFill="1" applyBorder="1" applyAlignment="1">
      <alignment horizontal="center" vertical="top"/>
    </xf>
    <xf numFmtId="2" fontId="26" fillId="10" borderId="56" xfId="0" applyNumberFormat="1" applyFont="1" applyFill="1" applyBorder="1" applyAlignment="1">
      <alignment horizontal="center" vertical="top"/>
    </xf>
    <xf numFmtId="2" fontId="26" fillId="18" borderId="62" xfId="0" applyNumberFormat="1" applyFont="1" applyFill="1" applyBorder="1" applyAlignment="1">
      <alignment horizontal="center" vertical="top"/>
    </xf>
    <xf numFmtId="2" fontId="26" fillId="18" borderId="51" xfId="0" applyNumberFormat="1" applyFont="1" applyFill="1" applyBorder="1" applyAlignment="1">
      <alignment horizontal="center" vertical="top"/>
    </xf>
    <xf numFmtId="2" fontId="26" fillId="12" borderId="10" xfId="0" applyNumberFormat="1" applyFont="1" applyFill="1" applyBorder="1" applyAlignment="1">
      <alignment horizontal="center" vertical="top"/>
    </xf>
    <xf numFmtId="2" fontId="26" fillId="18" borderId="10" xfId="0" applyNumberFormat="1" applyFont="1" applyFill="1" applyBorder="1" applyAlignment="1">
      <alignment horizontal="center" vertical="top"/>
    </xf>
    <xf numFmtId="0" fontId="10" fillId="0" borderId="77" xfId="0" applyFont="1" applyBorder="1" applyAlignment="1">
      <alignment horizontal="left" vertical="top"/>
    </xf>
    <xf numFmtId="0" fontId="10" fillId="0" borderId="28" xfId="0" applyFont="1" applyBorder="1" applyAlignment="1">
      <alignment horizontal="left" vertical="top"/>
    </xf>
    <xf numFmtId="0" fontId="10" fillId="0" borderId="41" xfId="0" applyFont="1" applyBorder="1" applyAlignment="1">
      <alignment horizontal="left" vertical="top"/>
    </xf>
    <xf numFmtId="0" fontId="10" fillId="0" borderId="65" xfId="0" applyFont="1" applyBorder="1" applyAlignment="1">
      <alignment horizontal="left" vertical="top"/>
    </xf>
    <xf numFmtId="0" fontId="10" fillId="0" borderId="53" xfId="0" applyFont="1" applyBorder="1" applyAlignment="1">
      <alignment horizontal="left" vertical="top"/>
    </xf>
    <xf numFmtId="49" fontId="26" fillId="0" borderId="35" xfId="0" applyNumberFormat="1" applyFont="1" applyBorder="1" applyAlignment="1">
      <alignment horizontal="center" vertical="top"/>
    </xf>
    <xf numFmtId="0" fontId="10" fillId="0" borderId="73" xfId="0" applyFont="1" applyBorder="1" applyAlignment="1">
      <alignment horizontal="left" vertical="top"/>
    </xf>
    <xf numFmtId="2" fontId="26" fillId="8" borderId="3" xfId="0" applyNumberFormat="1" applyFont="1" applyFill="1" applyBorder="1" applyAlignment="1">
      <alignment horizontal="center" vertical="top"/>
    </xf>
    <xf numFmtId="0" fontId="19" fillId="8" borderId="24" xfId="0" applyFont="1" applyFill="1" applyBorder="1" applyAlignment="1">
      <alignment vertical="top"/>
    </xf>
    <xf numFmtId="0" fontId="11" fillId="11" borderId="32" xfId="0" applyFont="1" applyFill="1" applyBorder="1" applyAlignment="1">
      <alignment horizontal="left" vertical="top"/>
    </xf>
    <xf numFmtId="0" fontId="23" fillId="11" borderId="49" xfId="0" applyFont="1" applyFill="1" applyBorder="1" applyAlignment="1">
      <alignment horizontal="left" vertical="top" wrapText="1"/>
    </xf>
    <xf numFmtId="0" fontId="11" fillId="11" borderId="49" xfId="0" applyFont="1" applyFill="1" applyBorder="1" applyAlignment="1">
      <alignment horizontal="left" vertical="top"/>
    </xf>
    <xf numFmtId="0" fontId="57" fillId="0" borderId="75" xfId="0" applyFont="1" applyBorder="1" applyAlignment="1">
      <alignment vertical="top" wrapText="1"/>
    </xf>
    <xf numFmtId="0" fontId="23" fillId="11" borderId="32" xfId="0" applyFont="1" applyFill="1" applyBorder="1" applyAlignment="1">
      <alignment horizontal="left" vertical="top" wrapText="1"/>
    </xf>
    <xf numFmtId="0" fontId="23" fillId="0" borderId="23" xfId="0" applyFont="1" applyBorder="1" applyAlignment="1">
      <alignment horizontal="left" vertical="top" wrapText="1"/>
    </xf>
    <xf numFmtId="164" fontId="23" fillId="11" borderId="46" xfId="0" applyNumberFormat="1" applyFont="1" applyFill="1" applyBorder="1" applyAlignment="1">
      <alignment horizontal="center" vertical="top"/>
    </xf>
    <xf numFmtId="164" fontId="23" fillId="11" borderId="69" xfId="0" applyNumberFormat="1" applyFont="1" applyFill="1" applyBorder="1" applyAlignment="1">
      <alignment horizontal="center" vertical="top"/>
    </xf>
    <xf numFmtId="164" fontId="23" fillId="11" borderId="47" xfId="0" applyNumberFormat="1" applyFont="1" applyFill="1" applyBorder="1" applyAlignment="1">
      <alignment horizontal="center" vertical="top"/>
    </xf>
    <xf numFmtId="2" fontId="26" fillId="8" borderId="49" xfId="0" applyNumberFormat="1" applyFont="1" applyFill="1" applyBorder="1" applyAlignment="1">
      <alignment horizontal="center" vertical="top"/>
    </xf>
    <xf numFmtId="2" fontId="26" fillId="8" borderId="23" xfId="0" applyNumberFormat="1" applyFont="1" applyFill="1" applyBorder="1" applyAlignment="1">
      <alignment horizontal="center" vertical="top"/>
    </xf>
    <xf numFmtId="2" fontId="26" fillId="8" borderId="32" xfId="0" applyNumberFormat="1" applyFont="1" applyFill="1" applyBorder="1" applyAlignment="1">
      <alignment horizontal="center" vertical="top"/>
    </xf>
    <xf numFmtId="2" fontId="26" fillId="8" borderId="33" xfId="0" applyNumberFormat="1" applyFont="1" applyFill="1" applyBorder="1" applyAlignment="1">
      <alignment horizontal="center" vertical="top"/>
    </xf>
    <xf numFmtId="2" fontId="26" fillId="7" borderId="34" xfId="0" applyNumberFormat="1" applyFont="1" applyFill="1" applyBorder="1" applyAlignment="1">
      <alignment horizontal="center" vertical="top"/>
    </xf>
    <xf numFmtId="2" fontId="26" fillId="7" borderId="50" xfId="0" applyNumberFormat="1" applyFont="1" applyFill="1" applyBorder="1" applyAlignment="1">
      <alignment horizontal="center" vertical="top"/>
    </xf>
    <xf numFmtId="2" fontId="26" fillId="7" borderId="67" xfId="0" applyNumberFormat="1" applyFont="1" applyFill="1" applyBorder="1" applyAlignment="1">
      <alignment horizontal="center" vertical="top"/>
    </xf>
    <xf numFmtId="2" fontId="26" fillId="7" borderId="66" xfId="0" applyNumberFormat="1" applyFont="1" applyFill="1" applyBorder="1" applyAlignment="1">
      <alignment horizontal="center" vertical="top"/>
    </xf>
    <xf numFmtId="2" fontId="26" fillId="7" borderId="75" xfId="0" applyNumberFormat="1" applyFont="1" applyFill="1" applyBorder="1" applyAlignment="1">
      <alignment horizontal="center" vertical="top"/>
    </xf>
    <xf numFmtId="0" fontId="19" fillId="7" borderId="67" xfId="0" applyFont="1" applyFill="1" applyBorder="1" applyAlignment="1">
      <alignment vertical="top"/>
    </xf>
    <xf numFmtId="0" fontId="19" fillId="7" borderId="75" xfId="0" applyFont="1" applyFill="1" applyBorder="1" applyAlignment="1">
      <alignment vertical="top"/>
    </xf>
    <xf numFmtId="49" fontId="26" fillId="17" borderId="23" xfId="0" applyNumberFormat="1" applyFont="1" applyFill="1" applyBorder="1" applyAlignment="1">
      <alignment horizontal="right" vertical="top"/>
    </xf>
    <xf numFmtId="2" fontId="23" fillId="17" borderId="49" xfId="0" applyNumberFormat="1" applyFont="1" applyFill="1" applyBorder="1" applyAlignment="1">
      <alignment horizontal="center" vertical="top"/>
    </xf>
    <xf numFmtId="2" fontId="23" fillId="17" borderId="23" xfId="0" applyNumberFormat="1" applyFont="1" applyFill="1" applyBorder="1" applyAlignment="1">
      <alignment horizontal="center" vertical="top"/>
    </xf>
    <xf numFmtId="2" fontId="23" fillId="17" borderId="32" xfId="0" applyNumberFormat="1" applyFont="1" applyFill="1" applyBorder="1" applyAlignment="1">
      <alignment horizontal="center" vertical="top"/>
    </xf>
    <xf numFmtId="2" fontId="26" fillId="17" borderId="49" xfId="0" applyNumberFormat="1" applyFont="1" applyFill="1" applyBorder="1" applyAlignment="1">
      <alignment horizontal="center" vertical="top"/>
    </xf>
    <xf numFmtId="0" fontId="19" fillId="17" borderId="23" xfId="0" applyFont="1" applyFill="1" applyBorder="1" applyAlignment="1">
      <alignment vertical="top"/>
    </xf>
    <xf numFmtId="0" fontId="19" fillId="17" borderId="24" xfId="0" applyFont="1" applyFill="1" applyBorder="1" applyAlignment="1">
      <alignment vertical="top"/>
    </xf>
    <xf numFmtId="49" fontId="26" fillId="7" borderId="43" xfId="0" applyNumberFormat="1" applyFont="1" applyFill="1" applyBorder="1" applyAlignment="1">
      <alignment horizontal="right" vertical="top"/>
    </xf>
    <xf numFmtId="49" fontId="26" fillId="17" borderId="43" xfId="0" applyNumberFormat="1" applyFont="1" applyFill="1" applyBorder="1" applyAlignment="1">
      <alignment horizontal="right" vertical="top"/>
    </xf>
    <xf numFmtId="164" fontId="23" fillId="17" borderId="42" xfId="0" applyNumberFormat="1" applyFont="1" applyFill="1" applyBorder="1" applyAlignment="1">
      <alignment horizontal="center" vertical="top"/>
    </xf>
    <xf numFmtId="164" fontId="23" fillId="17" borderId="43" xfId="0" applyNumberFormat="1" applyFont="1" applyFill="1" applyBorder="1" applyAlignment="1">
      <alignment horizontal="center" vertical="top"/>
    </xf>
    <xf numFmtId="2" fontId="23" fillId="17" borderId="44" xfId="0" applyNumberFormat="1" applyFont="1" applyFill="1" applyBorder="1" applyAlignment="1">
      <alignment horizontal="center" vertical="top"/>
    </xf>
    <xf numFmtId="164" fontId="23" fillId="17" borderId="44" xfId="0" applyNumberFormat="1" applyFont="1" applyFill="1" applyBorder="1" applyAlignment="1">
      <alignment horizontal="center" vertical="top"/>
    </xf>
    <xf numFmtId="0" fontId="19" fillId="17" borderId="43" xfId="0" applyFont="1" applyFill="1" applyBorder="1" applyAlignment="1">
      <alignment vertical="top"/>
    </xf>
    <xf numFmtId="0" fontId="19" fillId="17" borderId="45" xfId="0" applyFont="1" applyFill="1" applyBorder="1" applyAlignment="1">
      <alignment vertical="top"/>
    </xf>
    <xf numFmtId="2" fontId="26" fillId="13" borderId="49" xfId="0" applyNumberFormat="1" applyFont="1" applyFill="1" applyBorder="1" applyAlignment="1">
      <alignment horizontal="center" vertical="top"/>
    </xf>
    <xf numFmtId="2" fontId="26" fillId="13" borderId="23" xfId="0" applyNumberFormat="1" applyFont="1" applyFill="1" applyBorder="1" applyAlignment="1">
      <alignment horizontal="center" vertical="top"/>
    </xf>
    <xf numFmtId="2" fontId="26" fillId="13" borderId="32" xfId="0" applyNumberFormat="1" applyFont="1" applyFill="1" applyBorder="1" applyAlignment="1">
      <alignment horizontal="center" vertical="top"/>
    </xf>
    <xf numFmtId="0" fontId="10" fillId="0" borderId="0" xfId="0" applyFont="1" applyAlignment="1">
      <alignment horizontal="center" vertical="top" wrapText="1"/>
    </xf>
    <xf numFmtId="49" fontId="11" fillId="0" borderId="0" xfId="0" applyNumberFormat="1" applyFont="1" applyAlignment="1">
      <alignment horizontal="right" vertical="top"/>
    </xf>
    <xf numFmtId="2" fontId="27" fillId="0" borderId="0" xfId="0" applyNumberFormat="1" applyFont="1" applyAlignment="1">
      <alignment vertical="top" wrapText="1"/>
    </xf>
    <xf numFmtId="2" fontId="34" fillId="0" borderId="56" xfId="0" applyNumberFormat="1" applyFont="1" applyBorder="1" applyAlignment="1">
      <alignment horizontal="center" vertical="top"/>
    </xf>
    <xf numFmtId="2" fontId="34" fillId="0" borderId="11" xfId="0" applyNumberFormat="1" applyFont="1" applyBorder="1" applyAlignment="1">
      <alignment horizontal="center" vertical="top"/>
    </xf>
    <xf numFmtId="0" fontId="46" fillId="0" borderId="5" xfId="0" applyFont="1" applyBorder="1" applyAlignment="1">
      <alignment horizontal="center" vertical="top"/>
    </xf>
    <xf numFmtId="0" fontId="46" fillId="0" borderId="55" xfId="0" applyFont="1" applyBorder="1" applyAlignment="1">
      <alignment horizontal="center" vertical="top"/>
    </xf>
    <xf numFmtId="0" fontId="46" fillId="0" borderId="68" xfId="0" applyFont="1" applyBorder="1" applyAlignment="1">
      <alignment horizontal="center" vertical="top"/>
    </xf>
    <xf numFmtId="2" fontId="34" fillId="0" borderId="71" xfId="0" applyNumberFormat="1" applyFont="1" applyBorder="1" applyAlignment="1">
      <alignment horizontal="center" vertical="top"/>
    </xf>
    <xf numFmtId="0" fontId="58" fillId="0" borderId="54" xfId="0" applyFont="1" applyBorder="1" applyAlignment="1">
      <alignment horizontal="left" vertical="top"/>
    </xf>
    <xf numFmtId="9" fontId="46" fillId="0" borderId="19" xfId="0" applyNumberFormat="1" applyFont="1" applyBorder="1" applyAlignment="1">
      <alignment horizontal="center" vertical="top"/>
    </xf>
    <xf numFmtId="9" fontId="46" fillId="0" borderId="20" xfId="0" applyNumberFormat="1" applyFont="1" applyBorder="1" applyAlignment="1">
      <alignment horizontal="center" vertical="top"/>
    </xf>
    <xf numFmtId="0" fontId="58" fillId="0" borderId="73" xfId="0" applyFont="1" applyBorder="1" applyAlignment="1">
      <alignment horizontal="left" vertical="top"/>
    </xf>
    <xf numFmtId="0" fontId="58" fillId="0" borderId="53" xfId="0" applyFont="1" applyBorder="1" applyAlignment="1">
      <alignment horizontal="left" vertical="top"/>
    </xf>
    <xf numFmtId="9" fontId="46" fillId="0" borderId="30" xfId="0" applyNumberFormat="1" applyFont="1" applyBorder="1" applyAlignment="1">
      <alignment horizontal="center" vertical="top"/>
    </xf>
    <xf numFmtId="9" fontId="46" fillId="0" borderId="31" xfId="0" applyNumberFormat="1" applyFont="1" applyBorder="1" applyAlignment="1">
      <alignment horizontal="center" vertical="top"/>
    </xf>
    <xf numFmtId="2" fontId="34" fillId="0" borderId="0" xfId="0" applyNumberFormat="1" applyFont="1" applyBorder="1" applyAlignment="1">
      <alignment horizontal="center" vertical="top"/>
    </xf>
    <xf numFmtId="2" fontId="23" fillId="0" borderId="25" xfId="0" applyNumberFormat="1" applyFont="1" applyBorder="1" applyAlignment="1">
      <alignment horizontal="center" vertical="top"/>
    </xf>
    <xf numFmtId="2" fontId="34" fillId="0" borderId="7" xfId="0" applyNumberFormat="1" applyFont="1" applyBorder="1" applyAlignment="1">
      <alignment horizontal="center" vertical="top"/>
    </xf>
    <xf numFmtId="2" fontId="23" fillId="17" borderId="18" xfId="0" applyNumberFormat="1" applyFont="1" applyFill="1" applyBorder="1" applyAlignment="1">
      <alignment horizontal="center" vertical="top"/>
    </xf>
    <xf numFmtId="2" fontId="34" fillId="0" borderId="70" xfId="0" applyNumberFormat="1" applyFont="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49" fontId="20" fillId="0" borderId="0" xfId="0" applyNumberFormat="1" applyFont="1" applyAlignment="1">
      <alignment horizontal="center"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164" fontId="23" fillId="11" borderId="61" xfId="0" applyNumberFormat="1" applyFont="1" applyFill="1" applyBorder="1" applyAlignment="1">
      <alignment horizontal="center" vertical="top"/>
    </xf>
    <xf numFmtId="164" fontId="23" fillId="11" borderId="57" xfId="0" applyNumberFormat="1" applyFont="1" applyFill="1" applyBorder="1" applyAlignment="1">
      <alignment horizontal="center" vertical="top"/>
    </xf>
    <xf numFmtId="2" fontId="2" fillId="0" borderId="0" xfId="0" applyNumberFormat="1" applyFont="1" applyAlignment="1">
      <alignment vertical="top"/>
    </xf>
    <xf numFmtId="164" fontId="26" fillId="0" borderId="16" xfId="0" applyNumberFormat="1" applyFont="1" applyBorder="1" applyAlignment="1">
      <alignment horizontal="center" vertical="top"/>
    </xf>
    <xf numFmtId="164" fontId="23" fillId="0" borderId="20" xfId="0" applyNumberFormat="1" applyFont="1" applyBorder="1" applyAlignment="1">
      <alignment horizontal="center" vertical="top"/>
    </xf>
    <xf numFmtId="1" fontId="23" fillId="0" borderId="36" xfId="0" applyNumberFormat="1" applyFont="1" applyBorder="1" applyAlignment="1">
      <alignment horizontal="center" vertical="top"/>
    </xf>
    <xf numFmtId="49" fontId="23" fillId="0" borderId="36" xfId="0" applyNumberFormat="1" applyFont="1" applyBorder="1" applyAlignment="1">
      <alignment horizontal="center" vertical="top"/>
    </xf>
    <xf numFmtId="164" fontId="26" fillId="5" borderId="53" xfId="0" applyNumberFormat="1" applyFont="1" applyFill="1" applyBorder="1" applyAlignment="1">
      <alignment horizontal="center" vertical="top"/>
    </xf>
    <xf numFmtId="0" fontId="23" fillId="0" borderId="39" xfId="0" applyFont="1" applyBorder="1" applyAlignment="1">
      <alignment horizontal="left" vertical="top"/>
    </xf>
    <xf numFmtId="0" fontId="10" fillId="0" borderId="46" xfId="0" applyFont="1" applyBorder="1" applyAlignment="1">
      <alignment horizontal="center" vertical="top"/>
    </xf>
    <xf numFmtId="164" fontId="23" fillId="0" borderId="15" xfId="0" applyNumberFormat="1" applyFont="1" applyBorder="1" applyAlignment="1">
      <alignment horizontal="left" vertical="center" wrapText="1"/>
    </xf>
    <xf numFmtId="0" fontId="10" fillId="0" borderId="14" xfId="0" applyFont="1" applyBorder="1" applyAlignment="1">
      <alignment horizontal="center" vertical="top"/>
    </xf>
    <xf numFmtId="0" fontId="10" fillId="0" borderId="16" xfId="0" applyFont="1" applyBorder="1" applyAlignment="1">
      <alignment horizontal="center" vertical="top"/>
    </xf>
    <xf numFmtId="0" fontId="11" fillId="5" borderId="48" xfId="0" applyFont="1" applyFill="1" applyBorder="1" applyAlignment="1">
      <alignment horizontal="center" vertical="top"/>
    </xf>
    <xf numFmtId="0" fontId="23" fillId="0" borderId="6" xfId="0" applyFont="1" applyBorder="1" applyAlignment="1">
      <alignment horizontal="left" vertical="center" wrapText="1"/>
    </xf>
    <xf numFmtId="0" fontId="10" fillId="0" borderId="20" xfId="0" applyFont="1" applyBorder="1" applyAlignment="1">
      <alignment horizontal="center" vertical="top"/>
    </xf>
    <xf numFmtId="0" fontId="0" fillId="0" borderId="0" xfId="0"/>
    <xf numFmtId="0" fontId="23" fillId="0" borderId="18" xfId="0" applyFont="1" applyBorder="1" applyAlignment="1">
      <alignment horizontal="center" vertical="top"/>
    </xf>
    <xf numFmtId="0" fontId="6" fillId="0" borderId="31" xfId="0" applyFont="1" applyBorder="1" applyAlignment="1">
      <alignment horizontal="center" vertical="top"/>
    </xf>
    <xf numFmtId="0" fontId="6" fillId="0" borderId="30" xfId="0" applyFont="1" applyBorder="1" applyAlignment="1">
      <alignment horizontal="center" vertical="top"/>
    </xf>
    <xf numFmtId="49" fontId="5" fillId="0" borderId="9" xfId="0" applyNumberFormat="1" applyFont="1" applyBorder="1" applyAlignment="1">
      <alignment horizontal="center" vertical="top"/>
    </xf>
    <xf numFmtId="164" fontId="33" fillId="0" borderId="25" xfId="0" applyNumberFormat="1" applyFont="1" applyBorder="1" applyAlignment="1">
      <alignment horizontal="center" vertical="top"/>
    </xf>
    <xf numFmtId="164" fontId="35" fillId="6" borderId="33" xfId="0" applyNumberFormat="1" applyFont="1" applyFill="1" applyBorder="1" applyAlignment="1">
      <alignment horizontal="center" vertical="top"/>
    </xf>
    <xf numFmtId="2" fontId="33" fillId="0" borderId="15" xfId="0" applyNumberFormat="1" applyFont="1" applyBorder="1" applyAlignment="1">
      <alignment horizontal="center" vertical="top"/>
    </xf>
    <xf numFmtId="2" fontId="33" fillId="0" borderId="14" xfId="0" applyNumberFormat="1" applyFont="1" applyBorder="1" applyAlignment="1">
      <alignment horizontal="center" vertical="top"/>
    </xf>
    <xf numFmtId="164" fontId="34" fillId="0" borderId="56" xfId="0" applyNumberFormat="1" applyFont="1" applyBorder="1" applyAlignment="1">
      <alignment horizontal="center" vertical="top"/>
    </xf>
    <xf numFmtId="164" fontId="34" fillId="0" borderId="25" xfId="0" applyNumberFormat="1" applyFont="1" applyBorder="1" applyAlignment="1">
      <alignment horizontal="center" vertical="top"/>
    </xf>
    <xf numFmtId="2" fontId="34" fillId="11" borderId="32" xfId="0" applyNumberFormat="1" applyFont="1" applyFill="1" applyBorder="1" applyAlignment="1">
      <alignment horizontal="center" vertical="top"/>
    </xf>
    <xf numFmtId="2" fontId="60" fillId="11" borderId="49" xfId="0" applyNumberFormat="1" applyFont="1" applyFill="1" applyBorder="1" applyAlignment="1">
      <alignment horizontal="center" vertical="top"/>
    </xf>
    <xf numFmtId="164" fontId="33" fillId="11" borderId="0" xfId="0" applyNumberFormat="1" applyFont="1" applyFill="1" applyAlignment="1">
      <alignment horizontal="center" vertical="center"/>
    </xf>
    <xf numFmtId="164" fontId="33" fillId="11" borderId="28" xfId="0" applyNumberFormat="1" applyFont="1" applyFill="1" applyBorder="1" applyAlignment="1">
      <alignment horizontal="center" vertical="center"/>
    </xf>
    <xf numFmtId="164" fontId="33" fillId="11" borderId="25" xfId="0" applyNumberFormat="1" applyFont="1" applyFill="1" applyBorder="1" applyAlignment="1">
      <alignment horizontal="center" vertical="center"/>
    </xf>
    <xf numFmtId="164" fontId="33" fillId="11" borderId="15" xfId="0" applyNumberFormat="1" applyFont="1" applyFill="1" applyBorder="1" applyAlignment="1">
      <alignment horizontal="center" vertical="center"/>
    </xf>
    <xf numFmtId="164" fontId="33" fillId="11" borderId="76" xfId="0" applyNumberFormat="1" applyFont="1" applyFill="1" applyBorder="1" applyAlignment="1">
      <alignment horizontal="center" vertical="center"/>
    </xf>
    <xf numFmtId="164" fontId="33" fillId="11" borderId="14" xfId="0" applyNumberFormat="1" applyFont="1" applyFill="1" applyBorder="1" applyAlignment="1">
      <alignment horizontal="center" vertical="center"/>
    </xf>
    <xf numFmtId="164" fontId="26" fillId="2" borderId="32" xfId="0" applyNumberFormat="1" applyFont="1" applyFill="1" applyBorder="1" applyAlignment="1">
      <alignment horizontal="center" vertical="top"/>
    </xf>
    <xf numFmtId="164" fontId="34" fillId="0" borderId="54" xfId="0" applyNumberFormat="1" applyFont="1" applyBorder="1" applyAlignment="1">
      <alignment horizontal="center" vertical="top"/>
    </xf>
    <xf numFmtId="164" fontId="34" fillId="0" borderId="59"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17" xfId="0" applyFont="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2" fillId="0" borderId="1" xfId="0" applyFont="1" applyBorder="1" applyAlignment="1">
      <alignment horizontal="center" vertical="center" textRotation="90" wrapText="1"/>
    </xf>
    <xf numFmtId="0" fontId="6" fillId="0" borderId="32" xfId="0" applyFont="1" applyBorder="1" applyAlignment="1">
      <alignment horizontal="left" vertical="top" wrapText="1"/>
    </xf>
    <xf numFmtId="49" fontId="5" fillId="3" borderId="30"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49" fontId="26" fillId="3" borderId="30" xfId="0" applyNumberFormat="1" applyFont="1" applyFill="1" applyBorder="1" applyAlignment="1">
      <alignment horizontal="center" vertical="top"/>
    </xf>
    <xf numFmtId="0" fontId="23" fillId="0" borderId="18" xfId="0" applyFont="1" applyBorder="1" applyAlignment="1">
      <alignment horizontal="center" vertical="top" wrapText="1"/>
    </xf>
    <xf numFmtId="49" fontId="26" fillId="3" borderId="19"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0" fontId="23" fillId="0" borderId="26" xfId="0" applyFont="1" applyBorder="1" applyAlignment="1">
      <alignment horizontal="center" vertical="top"/>
    </xf>
    <xf numFmtId="0" fontId="7" fillId="0" borderId="19" xfId="0" applyFont="1" applyBorder="1" applyAlignment="1">
      <alignment horizontal="center" vertical="top" wrapText="1"/>
    </xf>
    <xf numFmtId="0" fontId="4" fillId="0" borderId="7" xfId="0" applyFont="1" applyBorder="1" applyAlignment="1">
      <alignment horizontal="left" vertical="top" wrapText="1"/>
    </xf>
    <xf numFmtId="49" fontId="5" fillId="11" borderId="32" xfId="0" applyNumberFormat="1" applyFont="1" applyFill="1" applyBorder="1" applyAlignment="1">
      <alignment horizontal="center" vertical="top" wrapText="1"/>
    </xf>
    <xf numFmtId="0" fontId="3" fillId="11" borderId="24" xfId="0" applyFont="1" applyFill="1" applyBorder="1" applyAlignment="1">
      <alignment horizontal="left" vertical="top"/>
    </xf>
    <xf numFmtId="0" fontId="6" fillId="11" borderId="66" xfId="0" applyFont="1" applyFill="1" applyBorder="1" applyAlignment="1">
      <alignment horizontal="left" vertical="top" wrapText="1"/>
    </xf>
    <xf numFmtId="2" fontId="6" fillId="11" borderId="49" xfId="0" applyNumberFormat="1" applyFont="1" applyFill="1" applyBorder="1" applyAlignment="1">
      <alignment horizontal="left" vertical="top"/>
    </xf>
    <xf numFmtId="0" fontId="5" fillId="11" borderId="49" xfId="0" applyFont="1" applyFill="1" applyBorder="1" applyAlignment="1">
      <alignment horizontal="left" vertical="top"/>
    </xf>
    <xf numFmtId="0" fontId="61" fillId="0" borderId="75" xfId="0" applyFont="1" applyBorder="1" applyAlignment="1">
      <alignment horizontal="left" vertical="top" wrapText="1"/>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4" fontId="23" fillId="4" borderId="59" xfId="0" applyNumberFormat="1" applyFont="1" applyFill="1" applyBorder="1" applyAlignment="1">
      <alignment horizontal="left" vertical="center" wrapText="1"/>
    </xf>
    <xf numFmtId="49" fontId="23" fillId="0" borderId="51" xfId="0" applyNumberFormat="1" applyFont="1" applyBorder="1" applyAlignment="1">
      <alignment horizontal="left" vertical="top" wrapText="1"/>
    </xf>
    <xf numFmtId="164" fontId="23" fillId="0" borderId="51" xfId="0" applyNumberFormat="1" applyFont="1" applyBorder="1" applyAlignment="1">
      <alignment horizontal="left" vertical="center" wrapText="1"/>
    </xf>
    <xf numFmtId="49" fontId="23" fillId="0" borderId="8" xfId="0" applyNumberFormat="1" applyFont="1" applyBorder="1" applyAlignment="1">
      <alignment horizontal="left" vertical="center"/>
    </xf>
    <xf numFmtId="164" fontId="23" fillId="0" borderId="54" xfId="0" applyNumberFormat="1" applyFont="1" applyBorder="1" applyAlignment="1">
      <alignment horizontal="left" vertical="center" wrapText="1"/>
    </xf>
    <xf numFmtId="49" fontId="23" fillId="0" borderId="51" xfId="0" applyNumberFormat="1" applyFont="1" applyBorder="1" applyAlignment="1">
      <alignment horizontal="left" vertical="center"/>
    </xf>
    <xf numFmtId="2" fontId="23" fillId="0" borderId="36"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0" borderId="59" xfId="0" applyNumberFormat="1" applyFont="1" applyBorder="1" applyAlignment="1">
      <alignment horizontal="left" vertical="center" wrapText="1"/>
    </xf>
    <xf numFmtId="49" fontId="23" fillId="0" borderId="18" xfId="0" applyNumberFormat="1" applyFont="1" applyBorder="1" applyAlignment="1">
      <alignment horizontal="left" vertical="center"/>
    </xf>
    <xf numFmtId="49" fontId="23" fillId="0" borderId="47" xfId="0" applyNumberFormat="1" applyFont="1" applyBorder="1" applyAlignment="1">
      <alignment horizontal="left" vertical="center"/>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4" fontId="23" fillId="4" borderId="52" xfId="0" applyNumberFormat="1" applyFont="1" applyFill="1" applyBorder="1" applyAlignment="1">
      <alignment horizontal="left" vertical="center" wrapText="1"/>
    </xf>
    <xf numFmtId="0" fontId="23" fillId="0" borderId="5" xfId="0" applyFont="1" applyBorder="1" applyAlignment="1">
      <alignment horizontal="left" vertical="top" wrapText="1"/>
    </xf>
    <xf numFmtId="164" fontId="23" fillId="4" borderId="54" xfId="0" applyNumberFormat="1" applyFont="1" applyFill="1" applyBorder="1" applyAlignment="1">
      <alignment horizontal="left" vertical="center"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Border="1" applyAlignment="1">
      <alignment horizontal="left" vertical="top" wrapText="1"/>
    </xf>
    <xf numFmtId="0" fontId="29" fillId="0" borderId="59" xfId="0" applyFont="1" applyBorder="1" applyAlignment="1">
      <alignment vertical="top" wrapText="1"/>
    </xf>
    <xf numFmtId="0" fontId="23" fillId="0" borderId="0" xfId="0" applyFont="1" applyAlignment="1">
      <alignment horizontal="center" vertical="top"/>
    </xf>
    <xf numFmtId="49" fontId="37" fillId="0" borderId="51" xfId="0" applyNumberFormat="1" applyFont="1" applyBorder="1" applyAlignment="1">
      <alignment horizontal="center" vertical="top" wrapText="1"/>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164" fontId="6" fillId="0" borderId="46" xfId="0" applyNumberFormat="1" applyFont="1" applyBorder="1" applyAlignment="1">
      <alignment horizontal="center" vertical="top"/>
    </xf>
    <xf numFmtId="0" fontId="40" fillId="0" borderId="49" xfId="0" applyFont="1" applyBorder="1" applyAlignment="1">
      <alignment horizontal="center" vertical="top"/>
    </xf>
    <xf numFmtId="0" fontId="40" fillId="0" borderId="24" xfId="0" applyFont="1" applyBorder="1" applyAlignment="1">
      <alignment horizontal="center" vertical="top"/>
    </xf>
    <xf numFmtId="0" fontId="40" fillId="0" borderId="44" xfId="0" applyFont="1" applyBorder="1" applyAlignment="1">
      <alignment horizontal="left" vertical="top"/>
    </xf>
    <xf numFmtId="164" fontId="6" fillId="0" borderId="24" xfId="0" applyNumberFormat="1" applyFont="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49" xfId="0" applyNumberFormat="1" applyFont="1" applyBorder="1" applyAlignment="1">
      <alignment horizontal="center" vertical="top"/>
    </xf>
    <xf numFmtId="49" fontId="2" fillId="0" borderId="23" xfId="0" applyNumberFormat="1" applyFont="1" applyBorder="1" applyAlignment="1">
      <alignment horizontal="center" vertical="top"/>
    </xf>
    <xf numFmtId="0" fontId="18" fillId="5" borderId="49" xfId="0" applyFont="1" applyFill="1" applyBorder="1" applyAlignment="1">
      <alignment horizontal="center" vertical="top"/>
    </xf>
    <xf numFmtId="164" fontId="5" fillId="5" borderId="49" xfId="0" applyNumberFormat="1" applyFont="1" applyFill="1" applyBorder="1" applyAlignment="1">
      <alignment horizontal="center" vertical="top"/>
    </xf>
    <xf numFmtId="0" fontId="40" fillId="0" borderId="23" xfId="0" applyFont="1" applyBorder="1" applyAlignment="1">
      <alignment horizontal="left" vertical="top"/>
    </xf>
    <xf numFmtId="9" fontId="40" fillId="0" borderId="23" xfId="0" applyNumberFormat="1" applyFont="1" applyBorder="1" applyAlignment="1">
      <alignment horizontal="center" vertical="top"/>
    </xf>
    <xf numFmtId="9" fontId="40" fillId="0" borderId="24" xfId="0" applyNumberFormat="1" applyFont="1" applyBorder="1" applyAlignment="1">
      <alignment horizontal="center" vertical="top"/>
    </xf>
    <xf numFmtId="164" fontId="5" fillId="26" borderId="49" xfId="7" applyNumberFormat="1" applyFont="1" applyFill="1" applyBorder="1" applyAlignment="1">
      <alignment horizontal="center" vertical="top"/>
    </xf>
    <xf numFmtId="164" fontId="62" fillId="5" borderId="1" xfId="0" applyNumberFormat="1" applyFont="1" applyFill="1" applyBorder="1" applyAlignment="1">
      <alignment horizontal="center" vertical="top"/>
    </xf>
    <xf numFmtId="164" fontId="62" fillId="5" borderId="49" xfId="0" applyNumberFormat="1" applyFont="1" applyFill="1" applyBorder="1" applyAlignment="1">
      <alignment horizontal="center" vertical="top"/>
    </xf>
    <xf numFmtId="164" fontId="26" fillId="26" borderId="49" xfId="7" applyNumberFormat="1" applyFont="1" applyFill="1" applyBorder="1" applyAlignment="1">
      <alignment horizontal="center" vertical="top"/>
    </xf>
    <xf numFmtId="49" fontId="26" fillId="26" borderId="43" xfId="7" applyNumberFormat="1" applyFont="1" applyFill="1" applyBorder="1" applyAlignment="1">
      <alignment vertical="top"/>
    </xf>
    <xf numFmtId="49" fontId="26" fillId="26" borderId="45" xfId="7" applyNumberFormat="1" applyFont="1" applyFill="1" applyBorder="1" applyAlignment="1">
      <alignment vertical="top"/>
    </xf>
    <xf numFmtId="2" fontId="26" fillId="23"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49" fontId="4" fillId="0" borderId="67" xfId="0" applyNumberFormat="1" applyFont="1" applyBorder="1" applyAlignment="1">
      <alignment vertical="top"/>
    </xf>
    <xf numFmtId="49" fontId="10" fillId="0" borderId="67" xfId="0" applyNumberFormat="1" applyFont="1" applyBorder="1" applyAlignment="1">
      <alignment vertical="top"/>
    </xf>
    <xf numFmtId="0" fontId="28" fillId="0" borderId="0" xfId="0" applyFont="1" applyAlignment="1">
      <alignment horizontal="center" vertical="top"/>
    </xf>
    <xf numFmtId="164" fontId="19" fillId="0" borderId="0" xfId="0" applyNumberFormat="1" applyFont="1" applyAlignment="1">
      <alignment vertical="top"/>
    </xf>
    <xf numFmtId="164" fontId="24" fillId="0" borderId="0" xfId="0" applyNumberFormat="1" applyFont="1" applyAlignment="1">
      <alignment vertical="top"/>
    </xf>
    <xf numFmtId="164" fontId="41" fillId="0" borderId="0" xfId="0" applyNumberFormat="1" applyFont="1" applyAlignment="1">
      <alignment vertical="top"/>
    </xf>
    <xf numFmtId="49" fontId="5" fillId="26" borderId="23" xfId="7" applyNumberFormat="1" applyFont="1" applyFill="1" applyBorder="1" applyAlignment="1">
      <alignment vertical="top"/>
    </xf>
    <xf numFmtId="49" fontId="5" fillId="26" borderId="24" xfId="7" applyNumberFormat="1" applyFont="1" applyFill="1" applyBorder="1" applyAlignment="1">
      <alignment vertical="top"/>
    </xf>
    <xf numFmtId="164" fontId="31" fillId="26" borderId="49" xfId="7" applyNumberFormat="1" applyFont="1" applyFill="1" applyBorder="1" applyAlignment="1">
      <alignment horizontal="center" vertical="top"/>
    </xf>
    <xf numFmtId="2" fontId="35" fillId="14" borderId="49" xfId="0" applyNumberFormat="1" applyFont="1" applyFill="1" applyBorder="1" applyAlignment="1">
      <alignment horizontal="center" vertical="top"/>
    </xf>
    <xf numFmtId="0" fontId="6" fillId="0" borderId="3" xfId="0" applyFont="1" applyBorder="1" applyAlignment="1">
      <alignment horizont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26" fillId="3" borderId="39" xfId="0" applyNumberFormat="1" applyFont="1" applyFill="1" applyBorder="1" applyAlignment="1">
      <alignment horizontal="center" vertical="top"/>
    </xf>
    <xf numFmtId="49" fontId="23" fillId="2" borderId="6" xfId="0" applyNumberFormat="1" applyFont="1" applyFill="1" applyBorder="1" applyAlignment="1">
      <alignment horizontal="center" vertical="top"/>
    </xf>
    <xf numFmtId="49" fontId="26" fillId="2" borderId="9" xfId="0" applyNumberFormat="1" applyFont="1" applyFill="1" applyBorder="1" applyAlignment="1">
      <alignment horizontal="center" vertical="top"/>
    </xf>
    <xf numFmtId="49" fontId="26" fillId="3" borderId="9" xfId="0" applyNumberFormat="1" applyFont="1" applyFill="1" applyBorder="1" applyAlignment="1">
      <alignment horizontal="center" vertical="top"/>
    </xf>
    <xf numFmtId="49" fontId="26" fillId="0" borderId="9" xfId="0" applyNumberFormat="1" applyFont="1" applyBorder="1" applyAlignment="1">
      <alignment horizontal="center" vertical="top" wrapText="1"/>
    </xf>
    <xf numFmtId="0" fontId="10" fillId="0" borderId="75" xfId="0" applyFont="1" applyBorder="1" applyAlignment="1">
      <alignment horizontal="left" vertical="top" wrapText="1"/>
    </xf>
    <xf numFmtId="49" fontId="23" fillId="2" borderId="19" xfId="0" applyNumberFormat="1" applyFont="1" applyFill="1" applyBorder="1" applyAlignment="1">
      <alignment horizontal="center" vertical="top"/>
    </xf>
    <xf numFmtId="0" fontId="10" fillId="0" borderId="47" xfId="0" applyFont="1" applyBorder="1" applyAlignment="1">
      <alignment horizontal="left" vertical="top" wrapText="1"/>
    </xf>
    <xf numFmtId="0" fontId="27" fillId="5" borderId="80" xfId="0" applyFont="1" applyFill="1" applyBorder="1" applyAlignment="1">
      <alignment horizontal="center" vertical="top"/>
    </xf>
    <xf numFmtId="164" fontId="34" fillId="0" borderId="65" xfId="0" applyNumberFormat="1" applyFont="1" applyBorder="1" applyAlignment="1">
      <alignment horizontal="center" vertical="top"/>
    </xf>
    <xf numFmtId="164" fontId="34" fillId="0" borderId="26" xfId="0" applyNumberFormat="1" applyFont="1" applyBorder="1" applyAlignment="1">
      <alignment horizontal="center" vertical="top"/>
    </xf>
    <xf numFmtId="164" fontId="35" fillId="5" borderId="13" xfId="0" applyNumberFormat="1" applyFont="1" applyFill="1" applyBorder="1" applyAlignment="1">
      <alignment horizontal="center" vertical="top"/>
    </xf>
    <xf numFmtId="164" fontId="35" fillId="25" borderId="32" xfId="0" applyNumberFormat="1" applyFont="1" applyFill="1" applyBorder="1" applyAlignment="1">
      <alignment horizontal="center" vertical="top"/>
    </xf>
    <xf numFmtId="164" fontId="35" fillId="2" borderId="49" xfId="0" applyNumberFormat="1" applyFont="1" applyFill="1" applyBorder="1" applyAlignment="1">
      <alignment horizontal="center" vertical="top"/>
    </xf>
    <xf numFmtId="164" fontId="34" fillId="0" borderId="76" xfId="0" applyNumberFormat="1" applyFont="1" applyBorder="1" applyAlignment="1">
      <alignment horizontal="center" vertical="top"/>
    </xf>
    <xf numFmtId="164" fontId="35" fillId="3" borderId="39" xfId="0" applyNumberFormat="1" applyFont="1" applyFill="1" applyBorder="1" applyAlignment="1">
      <alignment horizontal="center" vertical="top"/>
    </xf>
    <xf numFmtId="164" fontId="31" fillId="5" borderId="13" xfId="0" applyNumberFormat="1" applyFont="1" applyFill="1" applyBorder="1" applyAlignment="1">
      <alignment horizontal="center" vertical="top"/>
    </xf>
    <xf numFmtId="164" fontId="31" fillId="3" borderId="3" xfId="0" applyNumberFormat="1" applyFont="1" applyFill="1" applyBorder="1" applyAlignment="1">
      <alignment horizontal="center" vertical="top"/>
    </xf>
    <xf numFmtId="164" fontId="34" fillId="0" borderId="61" xfId="0" applyNumberFormat="1" applyFont="1" applyBorder="1" applyAlignment="1">
      <alignment horizontal="center" vertical="top"/>
    </xf>
    <xf numFmtId="164" fontId="66" fillId="0" borderId="71" xfId="0" applyNumberFormat="1" applyFont="1" applyBorder="1" applyAlignment="1">
      <alignment horizontal="center" vertical="top"/>
    </xf>
    <xf numFmtId="164" fontId="66" fillId="0" borderId="36" xfId="0" applyNumberFormat="1" applyFont="1" applyBorder="1" applyAlignment="1">
      <alignment horizontal="center" vertical="top"/>
    </xf>
    <xf numFmtId="0" fontId="4" fillId="0" borderId="0" xfId="0" applyFont="1" applyAlignment="1">
      <alignment horizontal="left" wrapText="1"/>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49" fontId="26" fillId="11" borderId="19"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20" xfId="0" applyFont="1" applyBorder="1" applyAlignment="1">
      <alignment vertical="top" wrapText="1"/>
    </xf>
    <xf numFmtId="0" fontId="10" fillId="0" borderId="31" xfId="0" applyFont="1" applyBorder="1" applyAlignment="1">
      <alignment vertical="top" wrapText="1"/>
    </xf>
    <xf numFmtId="49" fontId="37" fillId="0" borderId="5" xfId="0" applyNumberFormat="1" applyFont="1" applyBorder="1" applyAlignment="1">
      <alignment horizontal="center" vertical="top"/>
    </xf>
    <xf numFmtId="49" fontId="37" fillId="0" borderId="18"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49" fontId="19" fillId="0" borderId="18" xfId="0" applyNumberFormat="1" applyFont="1" applyBorder="1" applyAlignment="1">
      <alignment horizontal="center" vertical="top"/>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6" borderId="32" xfId="7" applyNumberFormat="1" applyFont="1" applyFill="1" applyBorder="1" applyAlignment="1">
      <alignment horizontal="right" vertical="top"/>
    </xf>
    <xf numFmtId="49" fontId="5" fillId="26" borderId="23" xfId="7" applyNumberFormat="1" applyFont="1" applyFill="1" applyBorder="1" applyAlignment="1">
      <alignment horizontal="right" vertical="top"/>
    </xf>
    <xf numFmtId="49" fontId="5" fillId="26" borderId="24" xfId="7" applyNumberFormat="1" applyFont="1" applyFill="1" applyBorder="1" applyAlignment="1">
      <alignment horizontal="right" vertical="top"/>
    </xf>
    <xf numFmtId="49" fontId="26" fillId="26" borderId="32" xfId="7" applyNumberFormat="1" applyFont="1" applyFill="1" applyBorder="1" applyAlignment="1">
      <alignment horizontal="right" vertical="top"/>
    </xf>
    <xf numFmtId="49" fontId="26" fillId="26" borderId="23" xfId="7" applyNumberFormat="1" applyFont="1" applyFill="1" applyBorder="1" applyAlignment="1">
      <alignment horizontal="right" vertical="top"/>
    </xf>
    <xf numFmtId="49" fontId="26" fillId="26"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26" fillId="22" borderId="22" xfId="0" applyNumberFormat="1" applyFont="1" applyFill="1" applyBorder="1" applyAlignment="1">
      <alignment horizontal="right" vertical="top"/>
    </xf>
    <xf numFmtId="49" fontId="26" fillId="22" borderId="23" xfId="0" applyNumberFormat="1" applyFont="1" applyFill="1" applyBorder="1" applyAlignment="1">
      <alignment horizontal="right" vertical="top"/>
    </xf>
    <xf numFmtId="0" fontId="19" fillId="22" borderId="32" xfId="0" applyFont="1" applyFill="1" applyBorder="1" applyAlignment="1">
      <alignment horizontal="center" vertical="top"/>
    </xf>
    <xf numFmtId="0" fontId="19" fillId="22" borderId="23" xfId="0" applyFont="1" applyFill="1" applyBorder="1" applyAlignment="1">
      <alignment horizontal="center" vertical="top"/>
    </xf>
    <xf numFmtId="0" fontId="19" fillId="22" borderId="24" xfId="0" applyFont="1" applyFill="1" applyBorder="1" applyAlignment="1">
      <alignment horizontal="center" vertical="top"/>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0" fontId="23" fillId="0" borderId="54" xfId="0" applyFont="1" applyBorder="1" applyAlignment="1">
      <alignment horizontal="left" vertical="top" wrapText="1"/>
    </xf>
    <xf numFmtId="0" fontId="23" fillId="0" borderId="62" xfId="0" applyFont="1" applyBorder="1" applyAlignment="1">
      <alignment horizontal="left" vertical="top" wrapText="1"/>
    </xf>
    <xf numFmtId="0" fontId="23" fillId="0" borderId="69" xfId="0" applyFont="1" applyBorder="1" applyAlignment="1">
      <alignment horizontal="left" vertical="top" wrapText="1"/>
    </xf>
    <xf numFmtId="2" fontId="29" fillId="0" borderId="54" xfId="0" applyNumberFormat="1" applyFont="1" applyBorder="1" applyAlignment="1">
      <alignment horizontal="center" vertical="top" wrapText="1"/>
    </xf>
    <xf numFmtId="2" fontId="29" fillId="0" borderId="62" xfId="0" applyNumberFormat="1" applyFont="1" applyBorder="1" applyAlignment="1">
      <alignment horizontal="center" vertical="top" wrapText="1"/>
    </xf>
    <xf numFmtId="2" fontId="29" fillId="0" borderId="69" xfId="0" applyNumberFormat="1" applyFont="1" applyBorder="1" applyAlignment="1">
      <alignment horizontal="center" vertical="top" wrapText="1"/>
    </xf>
    <xf numFmtId="0" fontId="23" fillId="0" borderId="54" xfId="0" applyFont="1" applyBorder="1" applyAlignment="1">
      <alignment vertical="top" wrapText="1"/>
    </xf>
    <xf numFmtId="0" fontId="23" fillId="0" borderId="62" xfId="0" applyFont="1" applyBorder="1" applyAlignment="1">
      <alignment vertical="top" wrapText="1"/>
    </xf>
    <xf numFmtId="0" fontId="23" fillId="0" borderId="69" xfId="0" applyFont="1" applyBorder="1" applyAlignment="1">
      <alignment vertical="top" wrapText="1"/>
    </xf>
    <xf numFmtId="2" fontId="63" fillId="0" borderId="54" xfId="0" applyNumberFormat="1" applyFont="1" applyBorder="1" applyAlignment="1">
      <alignment horizontal="center" vertical="top" wrapText="1"/>
    </xf>
    <xf numFmtId="2" fontId="63" fillId="0" borderId="62" xfId="0" applyNumberFormat="1" applyFont="1" applyBorder="1" applyAlignment="1">
      <alignment horizontal="center" vertical="top" wrapText="1"/>
    </xf>
    <xf numFmtId="2" fontId="63" fillId="0" borderId="69" xfId="0" applyNumberFormat="1" applyFont="1" applyBorder="1" applyAlignment="1">
      <alignment horizontal="center" vertical="top" wrapText="1"/>
    </xf>
    <xf numFmtId="49" fontId="9" fillId="0" borderId="0" xfId="0" applyNumberFormat="1" applyFont="1" applyAlignment="1">
      <alignment horizontal="center" vertical="top" wrapText="1"/>
    </xf>
    <xf numFmtId="0" fontId="11" fillId="0" borderId="3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23" xfId="0" applyFont="1" applyBorder="1" applyAlignment="1">
      <alignment horizontal="center" vertical="center" wrapText="1"/>
    </xf>
    <xf numFmtId="0" fontId="26" fillId="0" borderId="24" xfId="0" applyFont="1" applyBorder="1" applyAlignment="1">
      <alignment horizontal="center" vertical="center" wrapText="1"/>
    </xf>
    <xf numFmtId="0" fontId="26" fillId="6" borderId="32" xfId="0" applyFont="1" applyFill="1" applyBorder="1" applyAlignment="1">
      <alignment horizontal="right" vertical="top" wrapText="1"/>
    </xf>
    <xf numFmtId="0" fontId="26" fillId="6" borderId="23" xfId="0" applyFont="1" applyFill="1" applyBorder="1" applyAlignment="1">
      <alignment horizontal="right" vertical="top" wrapText="1"/>
    </xf>
    <xf numFmtId="0" fontId="26" fillId="6" borderId="24" xfId="0" applyFont="1" applyFill="1" applyBorder="1" applyAlignment="1">
      <alignment horizontal="right" vertical="top" wrapText="1"/>
    </xf>
    <xf numFmtId="2" fontId="39" fillId="6" borderId="32" xfId="0" applyNumberFormat="1" applyFont="1" applyFill="1" applyBorder="1" applyAlignment="1">
      <alignment horizontal="center" vertical="top" wrapText="1"/>
    </xf>
    <xf numFmtId="2" fontId="39" fillId="6" borderId="23" xfId="0" applyNumberFormat="1" applyFont="1" applyFill="1" applyBorder="1" applyAlignment="1">
      <alignment horizontal="center" vertical="top" wrapText="1"/>
    </xf>
    <xf numFmtId="2" fontId="39" fillId="6" borderId="24" xfId="0" applyNumberFormat="1" applyFont="1" applyFill="1" applyBorder="1" applyAlignment="1">
      <alignment horizontal="center" vertical="top" wrapText="1"/>
    </xf>
    <xf numFmtId="0" fontId="23" fillId="0" borderId="52" xfId="0" applyFont="1" applyBorder="1" applyAlignment="1">
      <alignment horizontal="left" vertical="top" wrapText="1"/>
    </xf>
    <xf numFmtId="0" fontId="23" fillId="0" borderId="17" xfId="0" applyFont="1" applyBorder="1" applyAlignment="1">
      <alignment horizontal="left" vertical="top" wrapText="1"/>
    </xf>
    <xf numFmtId="0" fontId="23" fillId="0" borderId="46" xfId="0" applyFont="1" applyBorder="1" applyAlignment="1">
      <alignment horizontal="left" vertical="top" wrapText="1"/>
    </xf>
    <xf numFmtId="2" fontId="29" fillId="0" borderId="52" xfId="0" applyNumberFormat="1" applyFont="1" applyBorder="1" applyAlignment="1">
      <alignment horizontal="center" vertical="top" wrapText="1"/>
    </xf>
    <xf numFmtId="2" fontId="29" fillId="0" borderId="17" xfId="0" applyNumberFormat="1" applyFont="1" applyBorder="1" applyAlignment="1">
      <alignment horizontal="center" vertical="top" wrapText="1"/>
    </xf>
    <xf numFmtId="2" fontId="29" fillId="0" borderId="46" xfId="0" applyNumberFormat="1" applyFont="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36" fillId="5" borderId="23" xfId="0" applyNumberFormat="1" applyFont="1" applyFill="1" applyBorder="1" applyAlignment="1">
      <alignment horizontal="center" vertical="top" wrapText="1"/>
    </xf>
    <xf numFmtId="2" fontId="36" fillId="5" borderId="24" xfId="0" applyNumberFormat="1" applyFont="1" applyFill="1" applyBorder="1" applyAlignment="1">
      <alignment horizontal="center" vertical="top" wrapText="1"/>
    </xf>
    <xf numFmtId="0" fontId="23" fillId="0" borderId="53" xfId="0" applyFont="1" applyBorder="1" applyAlignment="1">
      <alignment vertical="top" wrapText="1"/>
    </xf>
    <xf numFmtId="0" fontId="23" fillId="0" borderId="21" xfId="0" applyFont="1" applyBorder="1" applyAlignment="1">
      <alignment vertical="top" wrapText="1"/>
    </xf>
    <xf numFmtId="0" fontId="23" fillId="0" borderId="48" xfId="0" applyFont="1" applyBorder="1" applyAlignment="1">
      <alignment vertical="top" wrapText="1"/>
    </xf>
    <xf numFmtId="2" fontId="29" fillId="0" borderId="53" xfId="0" applyNumberFormat="1" applyFont="1" applyBorder="1" applyAlignment="1">
      <alignment horizontal="center" vertical="top" wrapText="1"/>
    </xf>
    <xf numFmtId="2" fontId="29" fillId="0" borderId="21" xfId="0" applyNumberFormat="1" applyFont="1" applyBorder="1" applyAlignment="1">
      <alignment horizontal="center" vertical="top" wrapText="1"/>
    </xf>
    <xf numFmtId="2" fontId="29" fillId="0" borderId="48"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2" fontId="29" fillId="0" borderId="54" xfId="0" applyNumberFormat="1" applyFont="1" applyBorder="1" applyAlignment="1">
      <alignment horizontal="center" vertical="top"/>
    </xf>
    <xf numFmtId="2" fontId="29" fillId="0" borderId="62" xfId="0" applyNumberFormat="1" applyFont="1" applyBorder="1" applyAlignment="1">
      <alignment horizontal="center" vertical="top"/>
    </xf>
    <xf numFmtId="2" fontId="29" fillId="0" borderId="69" xfId="0" applyNumberFormat="1" applyFont="1" applyBorder="1" applyAlignment="1">
      <alignment horizontal="center" vertical="top"/>
    </xf>
    <xf numFmtId="0" fontId="4" fillId="0" borderId="0" xfId="0" applyFont="1" applyAlignment="1">
      <alignment wrapText="1"/>
    </xf>
    <xf numFmtId="49" fontId="26" fillId="8" borderId="15" xfId="0" applyNumberFormat="1" applyFont="1" applyFill="1" applyBorder="1" applyAlignment="1">
      <alignment horizontal="center" vertical="top"/>
    </xf>
    <xf numFmtId="49" fontId="26" fillId="8" borderId="6" xfId="0" applyNumberFormat="1" applyFont="1" applyFill="1" applyBorder="1" applyAlignment="1">
      <alignment horizontal="center" vertical="top"/>
    </xf>
    <xf numFmtId="49" fontId="26" fillId="8" borderId="13" xfId="0" applyNumberFormat="1" applyFont="1" applyFill="1" applyBorder="1" applyAlignment="1">
      <alignment horizontal="center" vertical="top"/>
    </xf>
    <xf numFmtId="49" fontId="26" fillId="0" borderId="14" xfId="0" applyNumberFormat="1" applyFont="1" applyBorder="1" applyAlignment="1">
      <alignment horizontal="center" vertical="top"/>
    </xf>
    <xf numFmtId="49" fontId="26" fillId="0" borderId="19" xfId="0" applyNumberFormat="1" applyFont="1" applyBorder="1" applyAlignment="1">
      <alignment horizontal="center" vertical="top"/>
    </xf>
    <xf numFmtId="49" fontId="26" fillId="0" borderId="1" xfId="0" applyNumberFormat="1" applyFont="1" applyBorder="1" applyAlignment="1">
      <alignment horizontal="center" vertical="top"/>
    </xf>
    <xf numFmtId="49" fontId="26" fillId="0" borderId="35" xfId="0" applyNumberFormat="1" applyFont="1" applyBorder="1" applyAlignment="1">
      <alignment horizontal="center" vertical="top"/>
    </xf>
    <xf numFmtId="49" fontId="26" fillId="0" borderId="67" xfId="0" applyNumberFormat="1" applyFont="1" applyBorder="1" applyAlignment="1">
      <alignment horizontal="center" vertical="top"/>
    </xf>
    <xf numFmtId="49" fontId="26" fillId="0" borderId="65" xfId="0" applyNumberFormat="1" applyFont="1" applyBorder="1" applyAlignment="1">
      <alignment horizontal="center" vertical="top"/>
    </xf>
    <xf numFmtId="49" fontId="26" fillId="0" borderId="7" xfId="0" applyNumberFormat="1" applyFont="1" applyBorder="1" applyAlignment="1">
      <alignment horizontal="center" vertical="top"/>
    </xf>
    <xf numFmtId="49" fontId="26" fillId="0" borderId="0" xfId="0" applyNumberFormat="1" applyFont="1" applyBorder="1" applyAlignment="1">
      <alignment horizontal="center" vertical="top"/>
    </xf>
    <xf numFmtId="49" fontId="26" fillId="0" borderId="28" xfId="0" applyNumberFormat="1" applyFont="1" applyBorder="1" applyAlignment="1">
      <alignment horizontal="center" vertical="top"/>
    </xf>
    <xf numFmtId="49" fontId="26" fillId="0" borderId="40" xfId="0" applyNumberFormat="1" applyFont="1" applyBorder="1" applyAlignment="1">
      <alignment horizontal="center" vertical="top"/>
    </xf>
    <xf numFmtId="49" fontId="26" fillId="0" borderId="43" xfId="0" applyNumberFormat="1" applyFont="1" applyBorder="1" applyAlignment="1">
      <alignment horizontal="center" vertical="top"/>
    </xf>
    <xf numFmtId="49" fontId="26" fillId="0" borderId="41" xfId="0" applyNumberFormat="1" applyFont="1" applyBorder="1" applyAlignment="1">
      <alignment horizontal="center" vertical="top"/>
    </xf>
    <xf numFmtId="0" fontId="10" fillId="0" borderId="25" xfId="0" applyFont="1" applyBorder="1" applyAlignment="1">
      <alignment vertical="top" wrapText="1"/>
    </xf>
    <xf numFmtId="0" fontId="10" fillId="0" borderId="7" xfId="0" applyFont="1" applyBorder="1" applyAlignment="1">
      <alignment vertical="top" wrapText="1"/>
    </xf>
    <xf numFmtId="0" fontId="10" fillId="0" borderId="63" xfId="0" applyFont="1" applyBorder="1" applyAlignment="1">
      <alignment vertical="top" wrapText="1"/>
    </xf>
    <xf numFmtId="49" fontId="19" fillId="0" borderId="8" xfId="0" applyNumberFormat="1" applyFont="1" applyBorder="1" applyAlignment="1">
      <alignment horizontal="center" vertical="top"/>
    </xf>
    <xf numFmtId="49" fontId="19" fillId="0" borderId="55" xfId="0" applyNumberFormat="1" applyFont="1" applyBorder="1" applyAlignment="1">
      <alignment horizontal="center" vertical="top"/>
    </xf>
    <xf numFmtId="49" fontId="19" fillId="0" borderId="51" xfId="0" applyNumberFormat="1" applyFont="1" applyBorder="1" applyAlignment="1">
      <alignment horizontal="center" vertical="top"/>
    </xf>
    <xf numFmtId="0" fontId="26" fillId="0" borderId="52" xfId="0" applyFont="1" applyBorder="1" applyAlignment="1">
      <alignment horizontal="center" vertical="center"/>
    </xf>
    <xf numFmtId="0" fontId="26" fillId="0" borderId="17" xfId="0" applyFont="1" applyBorder="1" applyAlignment="1">
      <alignment horizontal="center" vertical="center"/>
    </xf>
    <xf numFmtId="0" fontId="26" fillId="0" borderId="46" xfId="0" applyFont="1" applyBorder="1" applyAlignment="1">
      <alignment horizontal="center" vertical="center"/>
    </xf>
    <xf numFmtId="0" fontId="19" fillId="0" borderId="10" xfId="0" applyFont="1" applyBorder="1" applyAlignment="1">
      <alignment horizontal="center" vertical="center" textRotation="90" wrapText="1"/>
    </xf>
    <xf numFmtId="0" fontId="19" fillId="0" borderId="39" xfId="0" applyFont="1" applyBorder="1" applyAlignment="1">
      <alignment horizontal="center" vertical="center" textRotation="90" wrapText="1"/>
    </xf>
    <xf numFmtId="0" fontId="19" fillId="0" borderId="57" xfId="0" applyFont="1" applyBorder="1" applyAlignment="1">
      <alignment horizontal="center" vertical="center"/>
    </xf>
    <xf numFmtId="0" fontId="19" fillId="0" borderId="11" xfId="0" applyFont="1" applyBorder="1" applyAlignment="1">
      <alignment horizontal="center" vertical="center" textRotation="90" wrapText="1"/>
    </xf>
    <xf numFmtId="0" fontId="19" fillId="0" borderId="31"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9" fillId="0" borderId="36" xfId="0" applyFont="1" applyBorder="1" applyAlignment="1">
      <alignment horizontal="center" vertical="center"/>
    </xf>
    <xf numFmtId="0" fontId="19" fillId="0" borderId="74" xfId="0" applyFont="1" applyBorder="1" applyAlignment="1">
      <alignment horizontal="center" vertical="center"/>
    </xf>
    <xf numFmtId="0" fontId="19" fillId="0" borderId="14" xfId="0" applyFont="1" applyBorder="1" applyAlignment="1">
      <alignment horizontal="center" vertical="center" textRotation="90" wrapText="1"/>
    </xf>
    <xf numFmtId="0" fontId="19" fillId="0" borderId="57" xfId="0" applyFont="1" applyBorder="1" applyAlignment="1">
      <alignment horizontal="center" vertical="center" textRotation="90" wrapText="1"/>
    </xf>
    <xf numFmtId="0" fontId="19"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9" fillId="0" borderId="50"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19" fillId="0" borderId="42" xfId="0" applyFont="1" applyBorder="1" applyAlignment="1">
      <alignment horizontal="center" vertical="center" textRotation="90" wrapText="1"/>
    </xf>
    <xf numFmtId="0" fontId="19" fillId="0" borderId="17" xfId="0" applyFont="1" applyBorder="1" applyAlignment="1">
      <alignment horizontal="center" vertical="center" textRotation="90" wrapText="1"/>
    </xf>
    <xf numFmtId="0" fontId="19" fillId="0" borderId="62" xfId="0" applyFont="1" applyBorder="1" applyAlignment="1">
      <alignment horizontal="center" vertical="center" textRotation="90" wrapText="1"/>
    </xf>
    <xf numFmtId="0" fontId="19" fillId="0" borderId="21" xfId="0" applyFont="1" applyBorder="1" applyAlignment="1">
      <alignment horizontal="center" vertical="center" textRotation="90" wrapText="1"/>
    </xf>
    <xf numFmtId="0" fontId="26" fillId="0" borderId="15"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6" xfId="0" applyFont="1" applyBorder="1" applyAlignment="1">
      <alignment horizontal="center" vertical="center" wrapText="1"/>
    </xf>
    <xf numFmtId="0" fontId="23" fillId="0" borderId="67" xfId="0" applyFont="1" applyBorder="1" applyAlignment="1">
      <alignment horizontal="center" vertical="center" textRotation="90" wrapText="1"/>
    </xf>
    <xf numFmtId="0" fontId="23" fillId="0" borderId="0" xfId="0" applyFont="1" applyAlignment="1">
      <alignment horizontal="center" vertical="center" textRotation="90" wrapText="1"/>
    </xf>
    <xf numFmtId="0" fontId="23" fillId="0" borderId="43"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23" fillId="0" borderId="18" xfId="0" applyFont="1" applyBorder="1" applyAlignment="1">
      <alignment horizontal="center" vertical="center" textRotation="90" wrapText="1"/>
    </xf>
    <xf numFmtId="0" fontId="23" fillId="0" borderId="42" xfId="0" applyFont="1" applyBorder="1" applyAlignment="1">
      <alignment horizontal="center" vertical="center" textRotation="90" wrapText="1"/>
    </xf>
    <xf numFmtId="49" fontId="26" fillId="8" borderId="14" xfId="0" applyNumberFormat="1" applyFont="1" applyFill="1" applyBorder="1" applyAlignment="1">
      <alignment horizontal="center" vertical="top"/>
    </xf>
    <xf numFmtId="49" fontId="26" fillId="8" borderId="19" xfId="0" applyNumberFormat="1" applyFont="1" applyFill="1" applyBorder="1" applyAlignment="1">
      <alignment horizontal="center" vertical="top"/>
    </xf>
    <xf numFmtId="49" fontId="26" fillId="8" borderId="1" xfId="0" applyNumberFormat="1" applyFont="1" applyFill="1" applyBorder="1" applyAlignment="1">
      <alignment horizontal="center" vertical="top"/>
    </xf>
    <xf numFmtId="49" fontId="26" fillId="0" borderId="0" xfId="0" applyNumberFormat="1" applyFont="1" applyAlignment="1">
      <alignment horizontal="center" vertical="top"/>
    </xf>
    <xf numFmtId="0" fontId="11" fillId="7" borderId="23" xfId="0" applyFont="1" applyFill="1" applyBorder="1" applyAlignment="1">
      <alignment horizontal="left" vertical="top"/>
    </xf>
    <xf numFmtId="0" fontId="11" fillId="7" borderId="24" xfId="0" applyFont="1" applyFill="1" applyBorder="1" applyAlignment="1">
      <alignment horizontal="left" vertical="top"/>
    </xf>
    <xf numFmtId="0" fontId="26" fillId="8" borderId="4" xfId="0" applyFont="1" applyFill="1" applyBorder="1" applyAlignment="1">
      <alignment horizontal="left" vertical="top" wrapText="1"/>
    </xf>
    <xf numFmtId="0" fontId="26" fillId="8" borderId="60" xfId="0" applyFont="1" applyFill="1" applyBorder="1" applyAlignment="1">
      <alignment horizontal="left" vertical="top" wrapText="1"/>
    </xf>
    <xf numFmtId="0" fontId="11" fillId="0" borderId="25" xfId="0" applyFont="1" applyBorder="1" applyAlignment="1">
      <alignment vertical="top" wrapText="1"/>
    </xf>
    <xf numFmtId="0" fontId="11" fillId="0" borderId="7" xfId="0" applyFont="1" applyBorder="1" applyAlignment="1">
      <alignment vertical="top" wrapText="1"/>
    </xf>
    <xf numFmtId="0" fontId="11" fillId="0" borderId="63" xfId="0" applyFont="1" applyBorder="1" applyAlignment="1">
      <alignment vertical="top" wrapText="1"/>
    </xf>
    <xf numFmtId="49" fontId="19" fillId="0" borderId="5" xfId="0" applyNumberFormat="1" applyFont="1" applyBorder="1" applyAlignment="1">
      <alignment horizontal="center" vertical="top" shrinkToFit="1"/>
    </xf>
    <xf numFmtId="49" fontId="19" fillId="0" borderId="18" xfId="0" applyNumberFormat="1" applyFont="1" applyBorder="1" applyAlignment="1">
      <alignment horizontal="center" vertical="top" shrinkToFit="1"/>
    </xf>
    <xf numFmtId="49" fontId="19" fillId="0" borderId="12" xfId="0" applyNumberFormat="1" applyFont="1" applyBorder="1" applyAlignment="1">
      <alignment horizontal="center" vertical="top" shrinkToFit="1"/>
    </xf>
    <xf numFmtId="0" fontId="10" fillId="0" borderId="50" xfId="0" applyFont="1" applyBorder="1" applyAlignment="1">
      <alignment horizontal="left" vertical="top" wrapText="1"/>
    </xf>
    <xf numFmtId="0" fontId="7" fillId="0" borderId="55" xfId="0" applyFont="1" applyBorder="1" applyAlignment="1">
      <alignment horizontal="left" vertical="top" wrapText="1"/>
    </xf>
    <xf numFmtId="0" fontId="10" fillId="0" borderId="8" xfId="0" applyFont="1" applyBorder="1" applyAlignment="1">
      <alignment horizontal="left" vertical="top" wrapText="1"/>
    </xf>
    <xf numFmtId="0" fontId="10" fillId="0" borderId="16" xfId="0" applyFont="1" applyBorder="1" applyAlignment="1">
      <alignment vertical="top" wrapText="1"/>
    </xf>
    <xf numFmtId="0" fontId="10" fillId="0" borderId="2" xfId="0" applyFont="1" applyBorder="1" applyAlignment="1">
      <alignment vertical="top" wrapText="1"/>
    </xf>
    <xf numFmtId="49" fontId="19" fillId="11" borderId="5" xfId="0" applyNumberFormat="1" applyFont="1" applyFill="1" applyBorder="1" applyAlignment="1">
      <alignment horizontal="center" vertical="top"/>
    </xf>
    <xf numFmtId="49" fontId="19" fillId="11" borderId="55" xfId="0" applyNumberFormat="1" applyFont="1" applyFill="1" applyBorder="1" applyAlignment="1">
      <alignment horizontal="center" vertical="top"/>
    </xf>
    <xf numFmtId="49" fontId="19" fillId="11" borderId="51" xfId="0" applyNumberFormat="1" applyFont="1" applyFill="1" applyBorder="1" applyAlignment="1">
      <alignment horizontal="center" vertical="top"/>
    </xf>
    <xf numFmtId="49" fontId="19" fillId="11" borderId="8" xfId="0" applyNumberFormat="1" applyFont="1" applyFill="1" applyBorder="1" applyAlignment="1">
      <alignment horizontal="center" vertical="top"/>
    </xf>
    <xf numFmtId="49" fontId="19" fillId="11" borderId="12"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26" fillId="8" borderId="3" xfId="0" applyNumberFormat="1" applyFont="1" applyFill="1" applyBorder="1" applyAlignment="1">
      <alignment horizontal="right" vertical="top"/>
    </xf>
    <xf numFmtId="49" fontId="26" fillId="8" borderId="33" xfId="0" applyNumberFormat="1" applyFont="1" applyFill="1" applyBorder="1" applyAlignment="1">
      <alignment horizontal="right" vertical="top"/>
    </xf>
    <xf numFmtId="49" fontId="26" fillId="8" borderId="4" xfId="0" applyNumberFormat="1" applyFont="1" applyFill="1" applyBorder="1" applyAlignment="1">
      <alignment horizontal="right" vertical="top"/>
    </xf>
    <xf numFmtId="49" fontId="26" fillId="8" borderId="60" xfId="0" applyNumberFormat="1" applyFont="1" applyFill="1" applyBorder="1" applyAlignment="1">
      <alignment horizontal="right" vertical="top"/>
    </xf>
    <xf numFmtId="49" fontId="26" fillId="8" borderId="22" xfId="0" applyNumberFormat="1" applyFont="1" applyFill="1" applyBorder="1" applyAlignment="1">
      <alignment horizontal="left" vertical="top" wrapText="1"/>
    </xf>
    <xf numFmtId="49" fontId="26" fillId="8" borderId="23" xfId="0" applyNumberFormat="1" applyFont="1" applyFill="1" applyBorder="1" applyAlignment="1">
      <alignment horizontal="left" vertical="top" wrapText="1"/>
    </xf>
    <xf numFmtId="49" fontId="26" fillId="8" borderId="24" xfId="0" applyNumberFormat="1" applyFont="1" applyFill="1" applyBorder="1" applyAlignment="1">
      <alignment horizontal="left" vertical="top" wrapText="1"/>
    </xf>
    <xf numFmtId="49" fontId="26" fillId="8" borderId="76" xfId="0" applyNumberFormat="1" applyFont="1" applyFill="1" applyBorder="1" applyAlignment="1">
      <alignment horizontal="center" vertical="top"/>
    </xf>
    <xf numFmtId="49" fontId="26" fillId="8" borderId="28" xfId="0" applyNumberFormat="1" applyFont="1" applyFill="1" applyBorder="1" applyAlignment="1">
      <alignment horizontal="center" vertical="top"/>
    </xf>
    <xf numFmtId="49" fontId="26" fillId="8" borderId="29" xfId="0" applyNumberFormat="1" applyFont="1" applyFill="1" applyBorder="1" applyAlignment="1">
      <alignment horizontal="center" vertical="top"/>
    </xf>
    <xf numFmtId="49" fontId="26" fillId="0" borderId="16" xfId="0" applyNumberFormat="1" applyFont="1" applyBorder="1" applyAlignment="1">
      <alignment horizontal="center" vertical="top"/>
    </xf>
    <xf numFmtId="49" fontId="26" fillId="0" borderId="20" xfId="0" applyNumberFormat="1" applyFont="1" applyBorder="1" applyAlignment="1">
      <alignment horizontal="center" vertical="top"/>
    </xf>
    <xf numFmtId="49" fontId="26" fillId="0" borderId="2" xfId="0" applyNumberFormat="1" applyFont="1" applyBorder="1" applyAlignment="1">
      <alignment horizontal="center" vertical="top"/>
    </xf>
    <xf numFmtId="0" fontId="10" fillId="11" borderId="25" xfId="0" applyFont="1" applyFill="1" applyBorder="1" applyAlignment="1">
      <alignment vertical="top" wrapText="1"/>
    </xf>
    <xf numFmtId="0" fontId="10" fillId="11" borderId="7" xfId="0" applyFont="1" applyFill="1" applyBorder="1" applyAlignment="1">
      <alignment vertical="top" wrapText="1"/>
    </xf>
    <xf numFmtId="0" fontId="10" fillId="11" borderId="63" xfId="0" applyFont="1" applyFill="1" applyBorder="1" applyAlignment="1">
      <alignment vertical="top" wrapText="1"/>
    </xf>
    <xf numFmtId="49" fontId="19" fillId="0" borderId="5" xfId="0" applyNumberFormat="1" applyFont="1" applyBorder="1" applyAlignment="1">
      <alignment horizontal="center" vertical="top" wrapText="1"/>
    </xf>
    <xf numFmtId="49" fontId="19" fillId="0" borderId="18" xfId="0" applyNumberFormat="1" applyFont="1" applyBorder="1" applyAlignment="1">
      <alignment horizontal="center" vertical="top" wrapText="1"/>
    </xf>
    <xf numFmtId="49" fontId="19" fillId="0" borderId="8" xfId="0" applyNumberFormat="1" applyFont="1" applyBorder="1" applyAlignment="1">
      <alignment horizontal="center" vertical="top" wrapText="1"/>
    </xf>
    <xf numFmtId="49" fontId="19" fillId="0" borderId="12" xfId="0" applyNumberFormat="1" applyFont="1" applyBorder="1" applyAlignment="1">
      <alignment horizontal="center" vertical="top" wrapText="1"/>
    </xf>
    <xf numFmtId="49" fontId="19" fillId="0" borderId="54" xfId="0" applyNumberFormat="1" applyFont="1" applyBorder="1" applyAlignment="1">
      <alignment horizontal="center" vertical="top"/>
    </xf>
    <xf numFmtId="49" fontId="26" fillId="8" borderId="9" xfId="0" applyNumberFormat="1" applyFont="1" applyFill="1" applyBorder="1" applyAlignment="1">
      <alignment horizontal="center" vertical="top"/>
    </xf>
    <xf numFmtId="49" fontId="26" fillId="0" borderId="11" xfId="0" applyNumberFormat="1" applyFont="1" applyBorder="1" applyAlignment="1">
      <alignment horizontal="center" vertical="top"/>
    </xf>
    <xf numFmtId="49" fontId="26" fillId="0" borderId="75" xfId="0" applyNumberFormat="1" applyFont="1" applyBorder="1" applyAlignment="1">
      <alignment horizontal="center" vertical="top"/>
    </xf>
    <xf numFmtId="49" fontId="26" fillId="0" borderId="47" xfId="0" applyNumberFormat="1" applyFont="1" applyBorder="1" applyAlignment="1">
      <alignment horizontal="center" vertical="top"/>
    </xf>
    <xf numFmtId="49" fontId="26" fillId="0" borderId="45" xfId="0" applyNumberFormat="1" applyFont="1" applyBorder="1" applyAlignment="1">
      <alignment horizontal="center" vertical="top"/>
    </xf>
    <xf numFmtId="0" fontId="10" fillId="0" borderId="17" xfId="0" applyFont="1" applyBorder="1" applyAlignment="1">
      <alignment vertical="top" wrapText="1"/>
    </xf>
    <xf numFmtId="0" fontId="10" fillId="0" borderId="0" xfId="0" applyFont="1" applyAlignment="1">
      <alignment vertical="top" wrapText="1"/>
    </xf>
    <xf numFmtId="0" fontId="10" fillId="0" borderId="21" xfId="0" applyFont="1" applyBorder="1" applyAlignment="1">
      <alignment vertical="top" wrapText="1"/>
    </xf>
    <xf numFmtId="49" fontId="26" fillId="8" borderId="36" xfId="0" applyNumberFormat="1" applyFont="1" applyFill="1" applyBorder="1" applyAlignment="1">
      <alignment horizontal="center" vertical="top"/>
    </xf>
    <xf numFmtId="49" fontId="26" fillId="0" borderId="36" xfId="0" applyNumberFormat="1" applyFont="1" applyBorder="1" applyAlignment="1">
      <alignment horizontal="center" vertical="top"/>
    </xf>
    <xf numFmtId="49" fontId="26" fillId="0" borderId="9" xfId="0" applyNumberFormat="1" applyFont="1" applyBorder="1" applyAlignment="1">
      <alignment horizontal="center" vertical="top"/>
    </xf>
    <xf numFmtId="49" fontId="26" fillId="8" borderId="37" xfId="0" applyNumberFormat="1" applyFont="1" applyFill="1" applyBorder="1" applyAlignment="1">
      <alignment horizontal="center" vertical="top"/>
    </xf>
    <xf numFmtId="0" fontId="23" fillId="0" borderId="50" xfId="0" applyFont="1" applyBorder="1" applyAlignment="1">
      <alignment horizontal="left" vertical="top" wrapText="1"/>
    </xf>
    <xf numFmtId="49" fontId="26" fillId="7" borderId="4" xfId="0" applyNumberFormat="1" applyFont="1" applyFill="1" applyBorder="1" applyAlignment="1">
      <alignment horizontal="right" vertical="top"/>
    </xf>
    <xf numFmtId="49" fontId="26" fillId="7" borderId="60" xfId="0" applyNumberFormat="1" applyFont="1" applyFill="1" applyBorder="1" applyAlignment="1">
      <alignment horizontal="right" vertical="top"/>
    </xf>
    <xf numFmtId="0" fontId="11" fillId="7" borderId="67" xfId="0" applyFont="1" applyFill="1" applyBorder="1" applyAlignment="1">
      <alignment horizontal="left" vertical="top"/>
    </xf>
    <xf numFmtId="0" fontId="11" fillId="7" borderId="75" xfId="0" applyFont="1" applyFill="1" applyBorder="1" applyAlignment="1">
      <alignment horizontal="left" vertical="top"/>
    </xf>
    <xf numFmtId="49" fontId="26" fillId="8" borderId="22" xfId="0" applyNumberFormat="1" applyFont="1" applyFill="1" applyBorder="1" applyAlignment="1">
      <alignment horizontal="left" vertical="top"/>
    </xf>
    <xf numFmtId="49" fontId="26" fillId="8" borderId="23" xfId="0" applyNumberFormat="1" applyFont="1" applyFill="1" applyBorder="1" applyAlignment="1">
      <alignment horizontal="left" vertical="top"/>
    </xf>
    <xf numFmtId="49" fontId="26" fillId="8" borderId="24" xfId="0" applyNumberFormat="1" applyFont="1" applyFill="1" applyBorder="1" applyAlignment="1">
      <alignment horizontal="left" vertical="top"/>
    </xf>
    <xf numFmtId="49" fontId="23" fillId="3" borderId="15" xfId="0" applyNumberFormat="1" applyFont="1" applyFill="1" applyBorder="1" applyAlignment="1">
      <alignment horizontal="center" vertical="top"/>
    </xf>
    <xf numFmtId="49" fontId="23" fillId="3" borderId="6" xfId="0" applyNumberFormat="1" applyFont="1" applyFill="1" applyBorder="1" applyAlignment="1">
      <alignment horizontal="center" vertical="top"/>
    </xf>
    <xf numFmtId="49" fontId="23" fillId="3" borderId="13" xfId="0" applyNumberFormat="1" applyFont="1" applyFill="1" applyBorder="1" applyAlignment="1">
      <alignment horizontal="center" vertical="top"/>
    </xf>
    <xf numFmtId="49" fontId="23" fillId="11" borderId="27" xfId="0" applyNumberFormat="1" applyFont="1" applyFill="1" applyBorder="1" applyAlignment="1">
      <alignment horizontal="center" vertical="top" wrapText="1"/>
    </xf>
    <xf numFmtId="49" fontId="23" fillId="11" borderId="20" xfId="0" applyNumberFormat="1" applyFont="1" applyFill="1" applyBorder="1" applyAlignment="1">
      <alignment horizontal="center" vertical="top" wrapText="1"/>
    </xf>
    <xf numFmtId="0" fontId="7" fillId="11" borderId="31" xfId="0" applyFont="1" applyFill="1" applyBorder="1" applyAlignment="1">
      <alignment horizontal="center" vertical="top" wrapText="1"/>
    </xf>
    <xf numFmtId="49" fontId="23" fillId="11" borderId="67" xfId="0" applyNumberFormat="1" applyFont="1" applyFill="1" applyBorder="1" applyAlignment="1">
      <alignment horizontal="center" vertical="top" wrapText="1"/>
    </xf>
    <xf numFmtId="49" fontId="23" fillId="11" borderId="65" xfId="0" applyNumberFormat="1" applyFont="1" applyFill="1" applyBorder="1" applyAlignment="1">
      <alignment horizontal="center" vertical="top" wrapText="1"/>
    </xf>
    <xf numFmtId="49" fontId="23" fillId="11" borderId="0" xfId="0" applyNumberFormat="1" applyFont="1" applyFill="1" applyAlignment="1">
      <alignment horizontal="center" vertical="top" wrapText="1"/>
    </xf>
    <xf numFmtId="49" fontId="23" fillId="11" borderId="28" xfId="0" applyNumberFormat="1" applyFont="1" applyFill="1" applyBorder="1" applyAlignment="1">
      <alignment horizontal="center" vertical="top" wrapText="1"/>
    </xf>
    <xf numFmtId="49" fontId="23" fillId="11" borderId="43" xfId="0" applyNumberFormat="1" applyFont="1" applyFill="1" applyBorder="1" applyAlignment="1">
      <alignment horizontal="center" vertical="top" wrapText="1"/>
    </xf>
    <xf numFmtId="49" fontId="23" fillId="11" borderId="41" xfId="0" applyNumberFormat="1" applyFont="1" applyFill="1" applyBorder="1" applyAlignment="1">
      <alignment horizontal="center" vertical="top" wrapText="1"/>
    </xf>
    <xf numFmtId="0" fontId="7" fillId="0" borderId="31" xfId="0" applyFont="1" applyBorder="1" applyAlignment="1">
      <alignment vertical="top" wrapText="1"/>
    </xf>
    <xf numFmtId="49" fontId="19" fillId="0" borderId="50" xfId="0" applyNumberFormat="1" applyFont="1" applyBorder="1" applyAlignment="1">
      <alignment horizontal="center" vertical="top" wrapText="1"/>
    </xf>
    <xf numFmtId="0" fontId="7" fillId="0" borderId="42" xfId="0"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5" xfId="0" applyFont="1" applyBorder="1" applyAlignment="1">
      <alignment vertical="top" wrapText="1"/>
    </xf>
    <xf numFmtId="0" fontId="7" fillId="0" borderId="7" xfId="0" applyFont="1" applyBorder="1" applyAlignment="1">
      <alignment vertical="top" wrapText="1"/>
    </xf>
    <xf numFmtId="0" fontId="7" fillId="0" borderId="40" xfId="0" applyFont="1" applyBorder="1" applyAlignment="1">
      <alignment vertical="top" wrapText="1"/>
    </xf>
    <xf numFmtId="49" fontId="26" fillId="0" borderId="28" xfId="0" applyNumberFormat="1" applyFont="1" applyBorder="1" applyAlignment="1">
      <alignment horizontal="center" vertical="top" wrapText="1"/>
    </xf>
    <xf numFmtId="0" fontId="7" fillId="0" borderId="28" xfId="0" applyFont="1" applyBorder="1" applyAlignment="1">
      <alignment horizontal="center" vertical="top" wrapText="1"/>
    </xf>
    <xf numFmtId="0" fontId="7" fillId="0" borderId="41" xfId="0" applyFont="1" applyBorder="1" applyAlignment="1">
      <alignment horizontal="center" vertical="top" wrapText="1"/>
    </xf>
    <xf numFmtId="49" fontId="19" fillId="0" borderId="55" xfId="0" applyNumberFormat="1" applyFont="1" applyBorder="1" applyAlignment="1">
      <alignment horizontal="center" vertical="top" wrapText="1"/>
    </xf>
    <xf numFmtId="49" fontId="19" fillId="0" borderId="51" xfId="0" applyNumberFormat="1" applyFont="1" applyBorder="1" applyAlignment="1">
      <alignment horizontal="center" vertical="top" wrapText="1"/>
    </xf>
    <xf numFmtId="49" fontId="26" fillId="8" borderId="26" xfId="0" applyNumberFormat="1" applyFont="1" applyFill="1" applyBorder="1" applyAlignment="1">
      <alignment horizontal="center" vertical="top"/>
    </xf>
    <xf numFmtId="49" fontId="26" fillId="8" borderId="30" xfId="0" applyNumberFormat="1" applyFont="1" applyFill="1" applyBorder="1" applyAlignment="1">
      <alignment horizontal="center" vertical="top"/>
    </xf>
    <xf numFmtId="0" fontId="10" fillId="0" borderId="34" xfId="0" applyFont="1" applyBorder="1" applyAlignment="1">
      <alignment horizontal="left" vertical="top" wrapText="1"/>
    </xf>
    <xf numFmtId="0" fontId="7" fillId="0" borderId="71" xfId="0" applyFont="1" applyBorder="1" applyAlignment="1">
      <alignment horizontal="left" vertical="top" wrapText="1"/>
    </xf>
    <xf numFmtId="49" fontId="26" fillId="8" borderId="38" xfId="0" applyNumberFormat="1" applyFont="1" applyFill="1" applyBorder="1" applyAlignment="1">
      <alignment horizontal="center" vertical="top"/>
    </xf>
    <xf numFmtId="49" fontId="26" fillId="8" borderId="63" xfId="0" applyNumberFormat="1" applyFont="1" applyFill="1" applyBorder="1" applyAlignment="1">
      <alignment horizontal="center" vertical="top"/>
    </xf>
    <xf numFmtId="49" fontId="26" fillId="0" borderId="15" xfId="0" applyNumberFormat="1" applyFont="1" applyBorder="1" applyAlignment="1">
      <alignment horizontal="center" vertical="top"/>
    </xf>
    <xf numFmtId="49" fontId="26" fillId="0" borderId="13" xfId="0" applyNumberFormat="1" applyFont="1" applyBorder="1" applyAlignment="1">
      <alignment horizontal="center" vertical="top"/>
    </xf>
    <xf numFmtId="49" fontId="26" fillId="11" borderId="35" xfId="0" applyNumberFormat="1" applyFont="1" applyFill="1" applyBorder="1" applyAlignment="1">
      <alignment horizontal="center" vertical="top" wrapText="1"/>
    </xf>
    <xf numFmtId="49" fontId="26" fillId="11" borderId="67" xfId="0" applyNumberFormat="1" applyFont="1" applyFill="1" applyBorder="1" applyAlignment="1">
      <alignment horizontal="center" vertical="top" wrapText="1"/>
    </xf>
    <xf numFmtId="49" fontId="26" fillId="11" borderId="65" xfId="0" applyNumberFormat="1" applyFont="1" applyFill="1" applyBorder="1" applyAlignment="1">
      <alignment horizontal="center" vertical="top" wrapText="1"/>
    </xf>
    <xf numFmtId="49" fontId="26" fillId="11" borderId="7" xfId="0" applyNumberFormat="1" applyFont="1" applyFill="1" applyBorder="1" applyAlignment="1">
      <alignment horizontal="center" vertical="top" wrapText="1"/>
    </xf>
    <xf numFmtId="49" fontId="26" fillId="11" borderId="0" xfId="0" applyNumberFormat="1" applyFont="1" applyFill="1" applyAlignment="1">
      <alignment horizontal="center" vertical="top" wrapText="1"/>
    </xf>
    <xf numFmtId="49" fontId="26" fillId="11" borderId="28" xfId="0" applyNumberFormat="1" applyFont="1" applyFill="1" applyBorder="1" applyAlignment="1">
      <alignment horizontal="center" vertical="top" wrapText="1"/>
    </xf>
    <xf numFmtId="49" fontId="26" fillId="11" borderId="40" xfId="0" applyNumberFormat="1" applyFont="1" applyFill="1" applyBorder="1" applyAlignment="1">
      <alignment horizontal="center" vertical="top" wrapText="1"/>
    </xf>
    <xf numFmtId="49" fontId="26" fillId="11" borderId="43" xfId="0" applyNumberFormat="1" applyFont="1" applyFill="1" applyBorder="1" applyAlignment="1">
      <alignment horizontal="center" vertical="top" wrapText="1"/>
    </xf>
    <xf numFmtId="49" fontId="26" fillId="11" borderId="41" xfId="0" applyNumberFormat="1" applyFont="1" applyFill="1" applyBorder="1" applyAlignment="1">
      <alignment horizontal="center" vertical="top" wrapText="1"/>
    </xf>
    <xf numFmtId="0" fontId="11" fillId="0" borderId="27" xfId="0" applyFont="1" applyBorder="1" applyAlignment="1">
      <alignment vertical="top" wrapText="1"/>
    </xf>
    <xf numFmtId="0" fontId="11" fillId="0" borderId="20" xfId="0" applyFont="1" applyBorder="1" applyAlignment="1">
      <alignment vertical="top" wrapText="1"/>
    </xf>
    <xf numFmtId="0" fontId="11" fillId="0" borderId="31"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7" fillId="0" borderId="42" xfId="0" applyFont="1" applyBorder="1" applyAlignment="1">
      <alignment horizontal="left" vertical="top" wrapText="1"/>
    </xf>
    <xf numFmtId="0" fontId="23" fillId="10" borderId="54" xfId="0" applyFont="1" applyFill="1" applyBorder="1" applyAlignment="1">
      <alignment horizontal="left" vertical="top" wrapText="1"/>
    </xf>
    <xf numFmtId="0" fontId="23" fillId="10" borderId="62" xfId="0" applyFont="1" applyFill="1" applyBorder="1" applyAlignment="1">
      <alignment horizontal="left" vertical="top" wrapText="1"/>
    </xf>
    <xf numFmtId="0" fontId="23" fillId="10" borderId="69" xfId="0" applyFont="1" applyFill="1" applyBorder="1" applyAlignment="1">
      <alignment horizontal="left" vertical="top" wrapText="1"/>
    </xf>
    <xf numFmtId="0" fontId="26" fillId="13" borderId="3" xfId="0" applyFont="1" applyFill="1" applyBorder="1" applyAlignment="1">
      <alignment horizontal="right" vertical="top" wrapText="1"/>
    </xf>
    <xf numFmtId="0" fontId="26"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39" fillId="13" borderId="32" xfId="0" applyNumberFormat="1" applyFont="1" applyFill="1" applyBorder="1" applyAlignment="1">
      <alignment horizontal="center" vertical="top" wrapText="1"/>
    </xf>
    <xf numFmtId="2" fontId="39" fillId="13" borderId="23" xfId="0" applyNumberFormat="1" applyFont="1" applyFill="1" applyBorder="1" applyAlignment="1">
      <alignment horizontal="center" vertical="top" wrapText="1"/>
    </xf>
    <xf numFmtId="2" fontId="39" fillId="13" borderId="24" xfId="0" applyNumberFormat="1" applyFont="1" applyFill="1" applyBorder="1" applyAlignment="1">
      <alignment horizontal="center" vertical="top" wrapText="1"/>
    </xf>
    <xf numFmtId="0" fontId="26" fillId="13" borderId="32" xfId="0" applyFont="1" applyFill="1" applyBorder="1" applyAlignment="1">
      <alignment horizontal="right" vertical="top" wrapText="1"/>
    </xf>
    <xf numFmtId="0" fontId="26" fillId="13" borderId="23" xfId="0" applyFont="1" applyFill="1" applyBorder="1" applyAlignment="1">
      <alignment horizontal="right" vertical="top" wrapText="1"/>
    </xf>
    <xf numFmtId="0" fontId="26" fillId="13" borderId="24" xfId="0" applyFont="1" applyFill="1" applyBorder="1" applyAlignment="1">
      <alignment horizontal="right" vertical="top" wrapText="1"/>
    </xf>
    <xf numFmtId="49" fontId="23" fillId="3" borderId="66" xfId="0" applyNumberFormat="1" applyFont="1" applyFill="1" applyBorder="1" applyAlignment="1">
      <alignment horizontal="center" vertical="top" wrapText="1"/>
    </xf>
    <xf numFmtId="0" fontId="7" fillId="0" borderId="44" xfId="0" applyFont="1" applyBorder="1" applyAlignment="1">
      <alignment horizontal="center" vertical="top" wrapText="1"/>
    </xf>
    <xf numFmtId="0" fontId="7" fillId="11" borderId="27" xfId="0" applyFont="1" applyFill="1" applyBorder="1" applyAlignment="1">
      <alignment horizontal="center" vertical="top" wrapText="1"/>
    </xf>
    <xf numFmtId="0" fontId="7" fillId="0" borderId="31" xfId="0" applyFont="1" applyBorder="1" applyAlignment="1">
      <alignment horizontal="center" vertical="top" wrapText="1"/>
    </xf>
    <xf numFmtId="49" fontId="23" fillId="11" borderId="66" xfId="0" applyNumberFormat="1" applyFont="1" applyFill="1" applyBorder="1" applyAlignment="1">
      <alignment horizontal="center" vertical="top" wrapText="1"/>
    </xf>
    <xf numFmtId="0" fontId="7" fillId="0" borderId="67" xfId="0" applyFont="1" applyBorder="1" applyAlignment="1">
      <alignment horizontal="center" vertical="top" wrapText="1"/>
    </xf>
    <xf numFmtId="0" fontId="7" fillId="0" borderId="65" xfId="0" applyFont="1" applyBorder="1" applyAlignment="1">
      <alignment horizontal="center" vertical="top" wrapText="1"/>
    </xf>
    <xf numFmtId="0" fontId="7" fillId="0" borderId="43" xfId="0" applyFont="1" applyBorder="1" applyAlignment="1">
      <alignment horizontal="center" vertical="top" wrapText="1"/>
    </xf>
    <xf numFmtId="0" fontId="23" fillId="0" borderId="61" xfId="0" applyFont="1" applyBorder="1" applyAlignment="1">
      <alignment horizontal="left" vertical="top" wrapText="1"/>
    </xf>
    <xf numFmtId="0" fontId="23"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49" fontId="26" fillId="7" borderId="26" xfId="0" applyNumberFormat="1" applyFont="1" applyFill="1" applyBorder="1" applyAlignment="1">
      <alignment horizontal="right" vertical="top"/>
    </xf>
    <xf numFmtId="49" fontId="26" fillId="7" borderId="27" xfId="0" applyNumberFormat="1" applyFont="1" applyFill="1" applyBorder="1" applyAlignment="1">
      <alignment horizontal="right" vertical="top"/>
    </xf>
    <xf numFmtId="49" fontId="26" fillId="17" borderId="23" xfId="0" applyNumberFormat="1" applyFont="1" applyFill="1" applyBorder="1" applyAlignment="1">
      <alignment horizontal="right" vertical="top"/>
    </xf>
    <xf numFmtId="49" fontId="26" fillId="13" borderId="23" xfId="0" applyNumberFormat="1" applyFont="1" applyFill="1" applyBorder="1" applyAlignment="1">
      <alignment horizontal="right" vertical="top"/>
    </xf>
    <xf numFmtId="0" fontId="19" fillId="13" borderId="23" xfId="0" applyFont="1" applyFill="1" applyBorder="1" applyAlignment="1">
      <alignment horizontal="center" vertical="top"/>
    </xf>
    <xf numFmtId="0" fontId="19" fillId="13" borderId="24" xfId="0" applyFont="1" applyFill="1" applyBorder="1" applyAlignment="1">
      <alignment horizontal="center" vertical="top"/>
    </xf>
    <xf numFmtId="49" fontId="23" fillId="11" borderId="26" xfId="0" applyNumberFormat="1" applyFont="1" applyFill="1" applyBorder="1" applyAlignment="1">
      <alignment horizontal="center" vertical="top" wrapText="1"/>
    </xf>
    <xf numFmtId="49" fontId="23" fillId="11" borderId="19" xfId="0" applyNumberFormat="1" applyFont="1" applyFill="1" applyBorder="1" applyAlignment="1">
      <alignment horizontal="center" vertical="top" wrapText="1"/>
    </xf>
    <xf numFmtId="49" fontId="23" fillId="11" borderId="35" xfId="0" applyNumberFormat="1" applyFont="1" applyFill="1" applyBorder="1" applyAlignment="1">
      <alignment horizontal="center" vertical="top" wrapText="1"/>
    </xf>
    <xf numFmtId="49" fontId="23" fillId="11" borderId="7" xfId="0" applyNumberFormat="1" applyFont="1" applyFill="1" applyBorder="1" applyAlignment="1">
      <alignment horizontal="center" vertical="top" wrapText="1"/>
    </xf>
    <xf numFmtId="49" fontId="23" fillId="11" borderId="40" xfId="0" applyNumberFormat="1" applyFont="1" applyFill="1" applyBorder="1" applyAlignment="1">
      <alignment horizontal="center" vertical="top" wrapText="1"/>
    </xf>
    <xf numFmtId="0" fontId="58" fillId="0" borderId="20" xfId="0" applyFont="1" applyBorder="1" applyAlignment="1">
      <alignment vertical="top" wrapText="1"/>
    </xf>
    <xf numFmtId="0" fontId="58" fillId="0" borderId="31" xfId="0" applyFont="1" applyBorder="1" applyAlignment="1">
      <alignment vertical="top" wrapText="1"/>
    </xf>
    <xf numFmtId="49" fontId="59" fillId="0" borderId="35" xfId="0" applyNumberFormat="1" applyFont="1" applyBorder="1" applyAlignment="1">
      <alignment horizontal="center" vertical="top"/>
    </xf>
    <xf numFmtId="49" fontId="59" fillId="0" borderId="67" xfId="0" applyNumberFormat="1" applyFont="1" applyBorder="1" applyAlignment="1">
      <alignment horizontal="center" vertical="top"/>
    </xf>
    <xf numFmtId="49" fontId="59" fillId="0" borderId="65" xfId="0" applyNumberFormat="1" applyFont="1" applyBorder="1" applyAlignment="1">
      <alignment horizontal="center" vertical="top"/>
    </xf>
    <xf numFmtId="49" fontId="59" fillId="0" borderId="7" xfId="0" applyNumberFormat="1" applyFont="1" applyBorder="1" applyAlignment="1">
      <alignment horizontal="center" vertical="top"/>
    </xf>
    <xf numFmtId="49" fontId="59" fillId="0" borderId="0" xfId="0" applyNumberFormat="1" applyFont="1" applyBorder="1" applyAlignment="1">
      <alignment horizontal="center" vertical="top"/>
    </xf>
    <xf numFmtId="49" fontId="59" fillId="0" borderId="28" xfId="0" applyNumberFormat="1" applyFont="1" applyBorder="1" applyAlignment="1">
      <alignment horizontal="center" vertical="top"/>
    </xf>
    <xf numFmtId="49" fontId="59" fillId="0" borderId="40" xfId="0" applyNumberFormat="1" applyFont="1" applyBorder="1" applyAlignment="1">
      <alignment horizontal="center" vertical="top"/>
    </xf>
    <xf numFmtId="49" fontId="59" fillId="0" borderId="43" xfId="0" applyNumberFormat="1" applyFont="1" applyBorder="1" applyAlignment="1">
      <alignment horizontal="center" vertical="top"/>
    </xf>
    <xf numFmtId="49" fontId="59" fillId="0" borderId="41" xfId="0" applyNumberFormat="1" applyFont="1" applyBorder="1" applyAlignment="1">
      <alignment horizontal="center" vertical="top"/>
    </xf>
    <xf numFmtId="0" fontId="58" fillId="0" borderId="7" xfId="0" applyFont="1" applyBorder="1" applyAlignment="1">
      <alignment vertical="top" wrapText="1"/>
    </xf>
    <xf numFmtId="0" fontId="58" fillId="0" borderId="63" xfId="0" applyFont="1" applyBorder="1" applyAlignment="1">
      <alignment vertical="top"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0" xfId="0" applyFont="1" applyAlignment="1">
      <alignment horizontal="left" vertical="center"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1" xfId="0" applyNumberFormat="1" applyFont="1" applyBorder="1" applyAlignment="1">
      <alignment horizontal="center" vertical="top"/>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164" fontId="6" fillId="0" borderId="73" xfId="0" applyNumberFormat="1" applyFont="1" applyBorder="1" applyAlignment="1">
      <alignment horizontal="left" vertical="center" wrapText="1"/>
    </xf>
    <xf numFmtId="0" fontId="29" fillId="0" borderId="44" xfId="0" applyFont="1" applyBorder="1" applyAlignment="1">
      <alignment horizontal="left" vertical="center" wrapText="1"/>
    </xf>
    <xf numFmtId="0" fontId="6" fillId="0" borderId="34" xfId="0" applyFont="1" applyBorder="1" applyAlignment="1">
      <alignment horizontal="left" vertical="top" wrapText="1"/>
    </xf>
    <xf numFmtId="0" fontId="6" fillId="0" borderId="6" xfId="0" applyFont="1" applyBorder="1" applyAlignment="1">
      <alignment horizontal="left" vertical="top" wrapText="1"/>
    </xf>
    <xf numFmtId="0" fontId="6" fillId="0" borderId="39"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49" fontId="5" fillId="11" borderId="14"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25" xfId="0" applyFont="1" applyFill="1" applyBorder="1" applyAlignment="1">
      <alignment vertical="top" wrapText="1"/>
    </xf>
    <xf numFmtId="0" fontId="4" fillId="11" borderId="63" xfId="0" applyFont="1" applyFill="1" applyBorder="1" applyAlignment="1">
      <alignment vertical="top" wrapText="1"/>
    </xf>
    <xf numFmtId="49" fontId="17" fillId="11" borderId="5"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5"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67"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23" fillId="0" borderId="34" xfId="0" applyFont="1" applyBorder="1" applyAlignment="1">
      <alignment horizontal="left" vertical="top" wrapText="1"/>
    </xf>
    <xf numFmtId="0" fontId="7" fillId="0" borderId="6" xfId="0" applyFont="1" applyBorder="1" applyAlignment="1">
      <alignment horizontal="left" vertical="top" wrapText="1"/>
    </xf>
    <xf numFmtId="49" fontId="17" fillId="0" borderId="12"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2" fillId="11" borderId="8"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17" borderId="15" xfId="0" applyFont="1" applyFill="1" applyBorder="1" applyAlignment="1">
      <alignment horizontal="left" vertical="top" wrapText="1"/>
    </xf>
    <xf numFmtId="0" fontId="6" fillId="17"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0" borderId="65" xfId="0" applyNumberFormat="1" applyFont="1" applyBorder="1" applyAlignment="1">
      <alignment horizontal="center" vertical="top"/>
    </xf>
    <xf numFmtId="49" fontId="5" fillId="0" borderId="28"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35" xfId="0" applyFont="1" applyBorder="1" applyAlignment="1">
      <alignment vertical="top" wrapText="1"/>
    </xf>
    <xf numFmtId="0" fontId="4" fillId="0" borderId="40" xfId="0" applyFont="1" applyBorder="1" applyAlignment="1">
      <alignment vertical="top" wrapText="1"/>
    </xf>
    <xf numFmtId="49" fontId="17"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50" xfId="0" applyNumberFormat="1" applyFont="1" applyBorder="1" applyAlignment="1">
      <alignment horizontal="center" vertical="top" wrapText="1"/>
    </xf>
    <xf numFmtId="0" fontId="6" fillId="0" borderId="44" xfId="0" applyFont="1" applyBorder="1" applyAlignment="1">
      <alignment horizontal="left" vertical="top" wrapText="1"/>
    </xf>
    <xf numFmtId="49" fontId="26" fillId="3" borderId="32" xfId="0" applyNumberFormat="1" applyFont="1" applyFill="1" applyBorder="1" applyAlignment="1">
      <alignment horizontal="right" vertical="top"/>
    </xf>
    <xf numFmtId="49" fontId="26" fillId="3" borderId="23" xfId="0" applyNumberFormat="1" applyFont="1" applyFill="1" applyBorder="1" applyAlignment="1">
      <alignment horizontal="right" vertical="top"/>
    </xf>
    <xf numFmtId="49" fontId="26" fillId="3" borderId="24" xfId="0" applyNumberFormat="1" applyFont="1" applyFill="1" applyBorder="1" applyAlignment="1">
      <alignment horizontal="right" vertical="top"/>
    </xf>
    <xf numFmtId="49" fontId="26" fillId="6" borderId="22" xfId="0" applyNumberFormat="1" applyFont="1" applyFill="1" applyBorder="1" applyAlignment="1">
      <alignment horizontal="right" vertical="top"/>
    </xf>
    <xf numFmtId="49" fontId="26" fillId="6" borderId="23"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0" fontId="6" fillId="0" borderId="61" xfId="0" applyFont="1" applyBorder="1" applyAlignment="1">
      <alignment horizontal="left" vertical="top" wrapText="1"/>
    </xf>
    <xf numFmtId="0" fontId="7" fillId="0" borderId="70"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39" fillId="6" borderId="32" xfId="0" applyNumberFormat="1" applyFont="1" applyFill="1" applyBorder="1" applyAlignment="1">
      <alignment horizontal="center" vertical="top" wrapText="1"/>
    </xf>
    <xf numFmtId="164" fontId="39" fillId="6" borderId="23" xfId="0" applyNumberFormat="1" applyFont="1" applyFill="1" applyBorder="1" applyAlignment="1">
      <alignment horizontal="center" vertical="top" wrapText="1"/>
    </xf>
    <xf numFmtId="164" fontId="39" fillId="6" borderId="24" xfId="0" applyNumberFormat="1" applyFont="1" applyFill="1" applyBorder="1" applyAlignment="1">
      <alignment horizontal="center" vertical="top" wrapText="1"/>
    </xf>
    <xf numFmtId="164" fontId="29" fillId="0" borderId="52" xfId="0" applyNumberFormat="1" applyFont="1" applyBorder="1" applyAlignment="1">
      <alignment horizontal="center" vertical="top" wrapText="1"/>
    </xf>
    <xf numFmtId="164" fontId="29" fillId="0" borderId="17" xfId="0" applyNumberFormat="1" applyFont="1" applyBorder="1" applyAlignment="1">
      <alignment horizontal="center" vertical="top" wrapText="1"/>
    </xf>
    <xf numFmtId="164" fontId="29" fillId="0" borderId="46" xfId="0" applyNumberFormat="1" applyFont="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5" fillId="5" borderId="3" xfId="0" applyFont="1" applyFill="1" applyBorder="1" applyAlignment="1">
      <alignment horizontal="righ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6" fillId="4" borderId="54" xfId="0" applyFont="1" applyFill="1" applyBorder="1" applyAlignment="1">
      <alignment horizontal="left"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49" fontId="5" fillId="6" borderId="22" xfId="0" applyNumberFormat="1" applyFont="1" applyFill="1" applyBorder="1" applyAlignment="1">
      <alignment horizontal="right" vertical="top"/>
    </xf>
    <xf numFmtId="49" fontId="5" fillId="6" borderId="23" xfId="0" applyNumberFormat="1" applyFont="1" applyFill="1" applyBorder="1" applyAlignment="1">
      <alignment horizontal="right" vertical="top"/>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 fillId="0" borderId="5"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2" borderId="52" xfId="0" applyNumberFormat="1" applyFont="1" applyFill="1" applyBorder="1" applyAlignment="1">
      <alignment horizontal="center" vertical="top" wrapText="1"/>
    </xf>
    <xf numFmtId="49" fontId="5" fillId="2" borderId="59" xfId="0" applyNumberFormat="1" applyFont="1" applyFill="1" applyBorder="1" applyAlignment="1">
      <alignment horizontal="center" vertical="top" wrapText="1"/>
    </xf>
    <xf numFmtId="49" fontId="5" fillId="2" borderId="53" xfId="0" applyNumberFormat="1" applyFont="1" applyFill="1" applyBorder="1" applyAlignment="1">
      <alignment horizontal="center" vertical="top" wrapText="1"/>
    </xf>
    <xf numFmtId="49" fontId="5" fillId="3" borderId="14"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5" fillId="0" borderId="14"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49" fontId="5" fillId="0" borderId="1" xfId="0" applyNumberFormat="1" applyFont="1" applyBorder="1" applyAlignment="1">
      <alignment horizontal="center" vertical="top" wrapText="1"/>
    </xf>
    <xf numFmtId="49" fontId="17" fillId="0" borderId="5"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49" fontId="6" fillId="11" borderId="23" xfId="0" applyNumberFormat="1" applyFont="1" applyFill="1" applyBorder="1" applyAlignment="1">
      <alignment horizontal="left" vertical="top" wrapText="1"/>
    </xf>
    <xf numFmtId="49" fontId="6" fillId="11" borderId="24" xfId="0" applyNumberFormat="1" applyFont="1" applyFill="1" applyBorder="1" applyAlignment="1">
      <alignment horizontal="left" vertical="top" wrapText="1"/>
    </xf>
    <xf numFmtId="49" fontId="2" fillId="0" borderId="55" xfId="0" applyNumberFormat="1" applyFont="1" applyBorder="1" applyAlignment="1">
      <alignment horizontal="center" vertical="top"/>
    </xf>
    <xf numFmtId="0" fontId="2" fillId="0" borderId="26" xfId="0" applyFont="1" applyBorder="1" applyAlignment="1">
      <alignment horizontal="center" vertical="center" textRotation="90" wrapText="1"/>
    </xf>
    <xf numFmtId="0" fontId="0" fillId="0" borderId="19" xfId="0" applyBorder="1" applyAlignment="1">
      <alignment horizontal="center" vertical="center" textRotation="90" wrapText="1"/>
    </xf>
    <xf numFmtId="0" fontId="0" fillId="0" borderId="30" xfId="0" applyBorder="1" applyAlignment="1">
      <alignment horizontal="center" vertical="center" textRotation="90"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7" fillId="0" borderId="50"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50" xfId="0" applyNumberFormat="1" applyFont="1" applyBorder="1" applyAlignment="1">
      <alignment horizontal="center"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2" fillId="0" borderId="42" xfId="0" applyNumberFormat="1" applyFont="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2" fontId="22" fillId="0" borderId="54" xfId="0" applyNumberFormat="1" applyFont="1" applyBorder="1" applyAlignment="1">
      <alignment horizontal="center"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 fillId="6" borderId="3" xfId="4" applyFont="1" applyFill="1" applyBorder="1" applyAlignment="1">
      <alignment horizontal="right" vertical="top" wrapText="1"/>
    </xf>
    <xf numFmtId="0" fontId="7" fillId="6" borderId="4" xfId="4" applyFont="1" applyFill="1" applyBorder="1" applyAlignment="1">
      <alignment vertical="top" wrapText="1"/>
    </xf>
    <xf numFmtId="0" fontId="7" fillId="6" borderId="22" xfId="4" applyFont="1" applyFill="1" applyBorder="1" applyAlignment="1">
      <alignment vertical="top" wrapText="1"/>
    </xf>
    <xf numFmtId="164" fontId="21" fillId="6" borderId="32" xfId="4" applyNumberFormat="1" applyFont="1" applyFill="1" applyBorder="1" applyAlignment="1">
      <alignment horizontal="center" vertical="top" wrapText="1"/>
    </xf>
    <xf numFmtId="164" fontId="21" fillId="6" borderId="23" xfId="4" applyNumberFormat="1" applyFont="1" applyFill="1" applyBorder="1" applyAlignment="1">
      <alignment horizontal="center" vertical="top" wrapText="1"/>
    </xf>
    <xf numFmtId="164" fontId="21" fillId="6" borderId="24" xfId="4" applyNumberFormat="1" applyFont="1" applyFill="1" applyBorder="1" applyAlignment="1">
      <alignment horizontal="center" vertical="top" wrapText="1"/>
    </xf>
    <xf numFmtId="0" fontId="6" fillId="0" borderId="61" xfId="4" applyFont="1" applyBorder="1" applyAlignment="1">
      <alignment horizontal="left" vertical="top" wrapText="1"/>
    </xf>
    <xf numFmtId="0" fontId="7" fillId="0" borderId="57" xfId="4" applyFont="1" applyBorder="1" applyAlignment="1">
      <alignment vertical="top" wrapText="1"/>
    </xf>
    <xf numFmtId="0" fontId="7" fillId="0" borderId="56" xfId="4" applyFont="1" applyBorder="1" applyAlignment="1">
      <alignment vertical="top" wrapText="1"/>
    </xf>
    <xf numFmtId="164" fontId="22" fillId="0" borderId="62" xfId="4" applyNumberFormat="1" applyFont="1" applyBorder="1" applyAlignment="1">
      <alignment horizontal="center" vertical="top" wrapText="1"/>
    </xf>
    <xf numFmtId="164" fontId="22" fillId="0" borderId="69" xfId="4" applyNumberFormat="1" applyFont="1" applyBorder="1" applyAlignment="1">
      <alignment horizontal="center" vertical="top" wrapText="1"/>
    </xf>
    <xf numFmtId="0" fontId="5" fillId="5" borderId="3" xfId="4" applyFont="1" applyFill="1" applyBorder="1" applyAlignment="1">
      <alignment horizontal="right" vertical="top" wrapText="1"/>
    </xf>
    <xf numFmtId="0" fontId="7" fillId="0" borderId="4" xfId="4" applyFont="1" applyBorder="1" applyAlignment="1">
      <alignment vertical="top" wrapText="1"/>
    </xf>
    <xf numFmtId="0" fontId="7" fillId="0" borderId="60" xfId="4" applyFont="1" applyBorder="1" applyAlignment="1">
      <alignment vertical="top" wrapText="1"/>
    </xf>
    <xf numFmtId="2" fontId="12" fillId="5" borderId="23" xfId="4" applyNumberFormat="1" applyFont="1" applyFill="1" applyBorder="1" applyAlignment="1">
      <alignment horizontal="center" vertical="top" wrapText="1"/>
    </xf>
    <xf numFmtId="2" fontId="12" fillId="5" borderId="24" xfId="4" applyNumberFormat="1" applyFont="1" applyFill="1" applyBorder="1" applyAlignment="1">
      <alignment horizontal="center" vertical="top" wrapText="1"/>
    </xf>
    <xf numFmtId="0" fontId="6" fillId="0" borderId="54" xfId="4" applyFont="1" applyBorder="1" applyAlignment="1">
      <alignment horizontal="left" vertical="top" wrapText="1"/>
    </xf>
    <xf numFmtId="0" fontId="7" fillId="0" borderId="62" xfId="4" applyFont="1" applyBorder="1" applyAlignment="1">
      <alignment vertical="top" wrapText="1"/>
    </xf>
    <xf numFmtId="0" fontId="7" fillId="0" borderId="69" xfId="4" applyFont="1" applyBorder="1" applyAlignment="1">
      <alignment vertical="top" wrapText="1"/>
    </xf>
    <xf numFmtId="164" fontId="22" fillId="0" borderId="54" xfId="4" applyNumberFormat="1" applyFont="1" applyBorder="1" applyAlignment="1">
      <alignment horizontal="center" vertical="top" wrapText="1"/>
    </xf>
    <xf numFmtId="0" fontId="15" fillId="0" borderId="62" xfId="0" applyFont="1" applyBorder="1" applyAlignment="1">
      <alignment vertical="top" wrapText="1"/>
    </xf>
    <xf numFmtId="0" fontId="15" fillId="0" borderId="69"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0" borderId="44" xfId="4" applyFont="1" applyBorder="1" applyAlignment="1">
      <alignment horizontal="left" vertical="top" wrapText="1"/>
    </xf>
    <xf numFmtId="0" fontId="0" fillId="0" borderId="43" xfId="0" applyBorder="1" applyAlignment="1">
      <alignment vertical="top" wrapText="1"/>
    </xf>
    <xf numFmtId="0" fontId="0" fillId="0" borderId="45" xfId="0" applyBorder="1" applyAlignment="1">
      <alignment vertical="top" wrapText="1"/>
    </xf>
    <xf numFmtId="2" fontId="22" fillId="0" borderId="44" xfId="4" applyNumberFormat="1" applyFont="1" applyBorder="1" applyAlignment="1">
      <alignment horizontal="center" vertical="top" wrapText="1"/>
    </xf>
    <xf numFmtId="2" fontId="15" fillId="0" borderId="43" xfId="0" applyNumberFormat="1" applyFont="1" applyBorder="1" applyAlignment="1">
      <alignment horizontal="center" vertical="top" wrapText="1"/>
    </xf>
    <xf numFmtId="2" fontId="15" fillId="0" borderId="45" xfId="0" applyNumberFormat="1" applyFont="1" applyBorder="1" applyAlignment="1">
      <alignment horizontal="center" vertical="top" wrapText="1"/>
    </xf>
    <xf numFmtId="0" fontId="7" fillId="0" borderId="70" xfId="4" applyFont="1" applyBorder="1" applyAlignment="1">
      <alignment vertical="top" wrapText="1"/>
    </xf>
    <xf numFmtId="0" fontId="15" fillId="0" borderId="0" xfId="0" applyFont="1" applyAlignment="1">
      <alignment vertical="top" wrapText="1"/>
    </xf>
    <xf numFmtId="0" fontId="3" fillId="0" borderId="32" xfId="4" applyFont="1" applyBorder="1" applyAlignment="1">
      <alignment horizontal="center" vertical="center" wrapText="1"/>
    </xf>
    <xf numFmtId="0" fontId="7" fillId="0" borderId="23" xfId="4" applyFont="1" applyBorder="1" applyAlignment="1">
      <alignment vertical="center" wrapText="1"/>
    </xf>
    <xf numFmtId="0" fontId="7" fillId="0" borderId="24" xfId="4" applyFont="1" applyBorder="1" applyAlignment="1">
      <alignment vertical="center" wrapText="1"/>
    </xf>
    <xf numFmtId="0" fontId="5" fillId="0" borderId="15" xfId="4" applyFont="1" applyBorder="1" applyAlignment="1">
      <alignment horizontal="center" vertical="center" wrapText="1"/>
    </xf>
    <xf numFmtId="0" fontId="5" fillId="0" borderId="14" xfId="4" applyFont="1" applyBorder="1" applyAlignment="1">
      <alignment horizontal="center" vertical="center" wrapText="1"/>
    </xf>
    <xf numFmtId="0" fontId="5" fillId="0" borderId="16" xfId="4" applyFont="1" applyBorder="1" applyAlignment="1">
      <alignment horizontal="center" vertical="center" wrapText="1"/>
    </xf>
    <xf numFmtId="0" fontId="6" fillId="0" borderId="71" xfId="4" applyFont="1" applyBorder="1" applyAlignment="1">
      <alignment horizontal="left" vertical="top" wrapText="1"/>
    </xf>
    <xf numFmtId="0" fontId="7" fillId="0" borderId="36" xfId="4" applyFont="1" applyBorder="1" applyAlignment="1">
      <alignment vertical="top" wrapText="1"/>
    </xf>
    <xf numFmtId="0" fontId="7" fillId="0" borderId="38" xfId="4" applyFont="1" applyBorder="1" applyAlignment="1">
      <alignment vertical="top" wrapText="1"/>
    </xf>
    <xf numFmtId="2" fontId="22" fillId="0" borderId="68" xfId="4" applyNumberFormat="1" applyFont="1" applyBorder="1" applyAlignment="1">
      <alignment horizontal="center" vertical="top" wrapText="1"/>
    </xf>
    <xf numFmtId="2" fontId="22" fillId="0" borderId="58" xfId="4" applyNumberFormat="1" applyFont="1" applyBorder="1" applyAlignment="1">
      <alignment horizontal="center" vertical="top" wrapText="1"/>
    </xf>
    <xf numFmtId="2" fontId="22" fillId="0" borderId="64" xfId="4" applyNumberFormat="1" applyFont="1" applyBorder="1" applyAlignment="1">
      <alignment horizontal="center" vertical="top" wrapText="1"/>
    </xf>
    <xf numFmtId="2" fontId="19" fillId="6" borderId="32" xfId="0" applyNumberFormat="1" applyFont="1" applyFill="1" applyBorder="1" applyAlignment="1">
      <alignment horizontal="center" vertical="top"/>
    </xf>
    <xf numFmtId="2" fontId="19" fillId="6" borderId="23" xfId="0" applyNumberFormat="1" applyFont="1" applyFill="1" applyBorder="1" applyAlignment="1">
      <alignment horizontal="center" vertical="top"/>
    </xf>
    <xf numFmtId="2" fontId="19" fillId="6" borderId="24" xfId="0" applyNumberFormat="1" applyFont="1" applyFill="1" applyBorder="1" applyAlignment="1">
      <alignment horizontal="center" vertical="top"/>
    </xf>
    <xf numFmtId="0" fontId="10" fillId="0" borderId="34" xfId="0" applyFont="1" applyBorder="1" applyAlignment="1">
      <alignment wrapText="1"/>
    </xf>
    <xf numFmtId="0" fontId="10" fillId="0" borderId="71" xfId="0" applyFont="1" applyBorder="1" applyAlignment="1">
      <alignment wrapText="1"/>
    </xf>
    <xf numFmtId="0" fontId="2" fillId="0" borderId="26"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74" xfId="0" applyFont="1" applyBorder="1" applyAlignment="1">
      <alignment horizontal="center" vertical="center" wrapText="1"/>
    </xf>
    <xf numFmtId="49" fontId="5" fillId="3" borderId="33" xfId="0" applyNumberFormat="1" applyFont="1" applyFill="1" applyBorder="1" applyAlignment="1">
      <alignment horizontal="right" vertical="top"/>
    </xf>
    <xf numFmtId="49" fontId="17" fillId="0" borderId="42" xfId="0" applyNumberFormat="1" applyFont="1" applyBorder="1" applyAlignment="1">
      <alignment horizontal="center" vertical="top"/>
    </xf>
    <xf numFmtId="49" fontId="5" fillId="22" borderId="22" xfId="0" applyNumberFormat="1" applyFont="1" applyFill="1" applyBorder="1" applyAlignment="1">
      <alignment horizontal="right" vertical="top"/>
    </xf>
    <xf numFmtId="49" fontId="5" fillId="22" borderId="23" xfId="0" applyNumberFormat="1" applyFont="1" applyFill="1" applyBorder="1" applyAlignment="1">
      <alignment horizontal="right" vertical="top"/>
    </xf>
    <xf numFmtId="49" fontId="5" fillId="22" borderId="24" xfId="0" applyNumberFormat="1" applyFont="1" applyFill="1" applyBorder="1" applyAlignment="1">
      <alignment horizontal="right" vertical="top"/>
    </xf>
    <xf numFmtId="2" fontId="2" fillId="22" borderId="32" xfId="0" applyNumberFormat="1" applyFont="1" applyFill="1" applyBorder="1" applyAlignment="1">
      <alignment horizontal="center" vertical="top"/>
    </xf>
    <xf numFmtId="2" fontId="2" fillId="22" borderId="23" xfId="0" applyNumberFormat="1" applyFont="1" applyFill="1" applyBorder="1" applyAlignment="1">
      <alignment horizontal="center" vertical="top"/>
    </xf>
    <xf numFmtId="2" fontId="2" fillId="22" borderId="24" xfId="0" applyNumberFormat="1" applyFont="1" applyFill="1" applyBorder="1" applyAlignment="1">
      <alignment horizontal="center" vertical="top"/>
    </xf>
    <xf numFmtId="0" fontId="2" fillId="0" borderId="20" xfId="0" applyFont="1" applyBorder="1" applyAlignment="1">
      <alignment horizontal="center" vertical="center" wrapText="1"/>
    </xf>
    <xf numFmtId="0" fontId="2" fillId="0" borderId="31" xfId="0" applyFont="1" applyBorder="1" applyAlignment="1">
      <alignment horizontal="center" vertical="center" wrapText="1"/>
    </xf>
    <xf numFmtId="49" fontId="5" fillId="3" borderId="22" xfId="0" applyNumberFormat="1" applyFont="1" applyFill="1" applyBorder="1" applyAlignment="1">
      <alignment horizontal="right" vertical="top"/>
    </xf>
    <xf numFmtId="164" fontId="33" fillId="0" borderId="26" xfId="0" applyNumberFormat="1" applyFont="1" applyBorder="1" applyAlignment="1">
      <alignment horizontal="center" vertical="center"/>
    </xf>
    <xf numFmtId="164" fontId="33" fillId="0" borderId="36" xfId="0" applyNumberFormat="1" applyFont="1" applyBorder="1" applyAlignment="1">
      <alignment horizontal="center" vertical="center"/>
    </xf>
    <xf numFmtId="164" fontId="6" fillId="0" borderId="26"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27" xfId="0" applyNumberFormat="1" applyFont="1" applyBorder="1" applyAlignment="1">
      <alignment horizontal="center" vertical="center"/>
    </xf>
    <xf numFmtId="164" fontId="6" fillId="0" borderId="74" xfId="0" applyNumberFormat="1" applyFont="1" applyBorder="1" applyAlignment="1">
      <alignment horizontal="center" vertical="center"/>
    </xf>
    <xf numFmtId="164" fontId="6" fillId="4" borderId="50" xfId="0" applyNumberFormat="1" applyFont="1" applyFill="1" applyBorder="1" applyAlignment="1">
      <alignment horizontal="center" vertical="center" wrapText="1"/>
    </xf>
    <xf numFmtId="164" fontId="6" fillId="4" borderId="55" xfId="0" applyNumberFormat="1" applyFont="1" applyFill="1" applyBorder="1" applyAlignment="1">
      <alignment horizontal="center" vertical="center" wrapText="1"/>
    </xf>
    <xf numFmtId="0" fontId="4" fillId="0" borderId="34" xfId="0" applyFont="1" applyBorder="1" applyAlignment="1">
      <alignment horizontal="left" vertical="top" wrapText="1"/>
    </xf>
    <xf numFmtId="0" fontId="4" fillId="0" borderId="6" xfId="0" applyFont="1" applyBorder="1" applyAlignment="1">
      <alignment horizontal="left" vertical="top" wrapText="1"/>
    </xf>
    <xf numFmtId="0" fontId="15" fillId="0" borderId="39" xfId="0" applyFont="1" applyBorder="1" applyAlignment="1">
      <alignment horizontal="left" vertical="top" wrapText="1"/>
    </xf>
    <xf numFmtId="0" fontId="10" fillId="0" borderId="6" xfId="0" applyFont="1" applyBorder="1" applyAlignment="1">
      <alignment wrapText="1"/>
    </xf>
    <xf numFmtId="0" fontId="2" fillId="0" borderId="19" xfId="0" applyFont="1" applyBorder="1" applyAlignment="1">
      <alignment horizontal="center" vertical="center" wrapText="1"/>
    </xf>
    <xf numFmtId="49" fontId="5" fillId="2" borderId="73" xfId="0" applyNumberFormat="1" applyFont="1" applyFill="1" applyBorder="1" applyAlignment="1">
      <alignment horizontal="center" vertical="top"/>
    </xf>
    <xf numFmtId="0" fontId="7" fillId="0" borderId="31" xfId="0" applyFont="1" applyBorder="1" applyAlignment="1">
      <alignment horizontal="left" vertical="top" wrapText="1"/>
    </xf>
    <xf numFmtId="49" fontId="2" fillId="0" borderId="50"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6" fillId="0" borderId="50" xfId="0" applyFont="1" applyBorder="1" applyAlignment="1">
      <alignment horizontal="center" vertical="center" wrapText="1"/>
    </xf>
    <xf numFmtId="0" fontId="6" fillId="0" borderId="55" xfId="0" applyFont="1" applyBorder="1" applyAlignment="1">
      <alignment horizontal="center" vertical="center" wrapText="1"/>
    </xf>
    <xf numFmtId="164" fontId="33" fillId="0" borderId="34" xfId="0" applyNumberFormat="1" applyFont="1" applyBorder="1" applyAlignment="1">
      <alignment horizontal="center" vertical="center"/>
    </xf>
    <xf numFmtId="164" fontId="33" fillId="0" borderId="71" xfId="0" applyNumberFormat="1" applyFont="1" applyBorder="1" applyAlignment="1">
      <alignment horizontal="center"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164" fontId="6" fillId="0" borderId="34" xfId="0" applyNumberFormat="1" applyFont="1" applyBorder="1" applyAlignment="1">
      <alignment horizontal="center" vertical="center"/>
    </xf>
    <xf numFmtId="164" fontId="6" fillId="0" borderId="71" xfId="0" applyNumberFormat="1" applyFont="1" applyBorder="1" applyAlignment="1">
      <alignment horizontal="center" vertical="center"/>
    </xf>
    <xf numFmtId="49" fontId="2" fillId="0" borderId="67" xfId="0" applyNumberFormat="1" applyFont="1" applyBorder="1" applyAlignment="1">
      <alignment horizontal="center" vertical="top"/>
    </xf>
    <xf numFmtId="49" fontId="2" fillId="0" borderId="0" xfId="0" applyNumberFormat="1" applyFont="1" applyAlignment="1">
      <alignment horizontal="center" vertical="top"/>
    </xf>
    <xf numFmtId="0" fontId="2" fillId="0" borderId="30" xfId="0" applyFont="1" applyBorder="1" applyAlignment="1">
      <alignment horizontal="center" vertical="center" wrapText="1"/>
    </xf>
    <xf numFmtId="49" fontId="26" fillId="3" borderId="22" xfId="0" applyNumberFormat="1" applyFont="1" applyFill="1" applyBorder="1" applyAlignment="1">
      <alignment horizontal="left" vertical="top"/>
    </xf>
    <xf numFmtId="49" fontId="2" fillId="0" borderId="67" xfId="0" applyNumberFormat="1" applyFont="1" applyBorder="1" applyAlignment="1">
      <alignment horizontal="center" vertical="top" wrapText="1"/>
    </xf>
    <xf numFmtId="49" fontId="2" fillId="0" borderId="43" xfId="0" applyNumberFormat="1" applyFont="1" applyBorder="1" applyAlignment="1">
      <alignment horizontal="center" vertical="top"/>
    </xf>
    <xf numFmtId="0" fontId="6" fillId="0" borderId="50" xfId="0" applyFont="1" applyBorder="1" applyAlignment="1">
      <alignment horizontal="center" vertical="top"/>
    </xf>
    <xf numFmtId="0" fontId="6" fillId="0" borderId="55" xfId="0" applyFont="1" applyBorder="1" applyAlignment="1">
      <alignment horizontal="center" vertical="top"/>
    </xf>
    <xf numFmtId="164" fontId="23" fillId="4" borderId="50" xfId="0" applyNumberFormat="1" applyFont="1" applyFill="1" applyBorder="1" applyAlignment="1">
      <alignment horizontal="center" vertical="center" wrapText="1"/>
    </xf>
    <xf numFmtId="164" fontId="23" fillId="4" borderId="18" xfId="0" applyNumberFormat="1" applyFont="1" applyFill="1" applyBorder="1" applyAlignment="1">
      <alignment horizontal="center" vertical="center" wrapText="1"/>
    </xf>
    <xf numFmtId="164" fontId="23" fillId="4" borderId="55" xfId="0" applyNumberFormat="1" applyFont="1" applyFill="1" applyBorder="1" applyAlignment="1">
      <alignment horizontal="center" vertical="center" wrapText="1"/>
    </xf>
    <xf numFmtId="0" fontId="23" fillId="0" borderId="50" xfId="0" applyFont="1" applyBorder="1" applyAlignment="1">
      <alignment horizontal="center" vertical="center"/>
    </xf>
    <xf numFmtId="0" fontId="23" fillId="0" borderId="18" xfId="0" applyFont="1" applyBorder="1" applyAlignment="1">
      <alignment horizontal="center" vertical="center"/>
    </xf>
    <xf numFmtId="0" fontId="23" fillId="0" borderId="55" xfId="0" applyFont="1" applyBorder="1" applyAlignment="1">
      <alignment horizontal="center" vertical="center"/>
    </xf>
    <xf numFmtId="164" fontId="34" fillId="0" borderId="34" xfId="0" applyNumberFormat="1" applyFont="1" applyBorder="1" applyAlignment="1">
      <alignment horizontal="center" vertical="center"/>
    </xf>
    <xf numFmtId="164" fontId="34" fillId="0" borderId="6" xfId="0" applyNumberFormat="1" applyFont="1" applyBorder="1" applyAlignment="1">
      <alignment horizontal="center" vertical="center"/>
    </xf>
    <xf numFmtId="164" fontId="34" fillId="0" borderId="71" xfId="0" applyNumberFormat="1" applyFont="1" applyBorder="1" applyAlignment="1">
      <alignment horizontal="center" vertical="center"/>
    </xf>
    <xf numFmtId="164" fontId="34" fillId="0" borderId="26" xfId="0" applyNumberFormat="1" applyFont="1" applyBorder="1" applyAlignment="1">
      <alignment horizontal="center" vertical="center"/>
    </xf>
    <xf numFmtId="164" fontId="34" fillId="0" borderId="19" xfId="0" applyNumberFormat="1" applyFont="1" applyBorder="1" applyAlignment="1">
      <alignment horizontal="center" vertical="center"/>
    </xf>
    <xf numFmtId="164" fontId="34" fillId="0" borderId="36" xfId="0" applyNumberFormat="1" applyFont="1" applyBorder="1" applyAlignment="1">
      <alignment horizontal="center" vertical="center"/>
    </xf>
    <xf numFmtId="164" fontId="23" fillId="0" borderId="26" xfId="0" applyNumberFormat="1" applyFont="1" applyBorder="1" applyAlignment="1">
      <alignment horizontal="center" vertical="center"/>
    </xf>
    <xf numFmtId="164" fontId="23" fillId="0" borderId="19" xfId="0" applyNumberFormat="1" applyFont="1" applyBorder="1" applyAlignment="1">
      <alignment horizontal="center" vertical="center"/>
    </xf>
    <xf numFmtId="164" fontId="23" fillId="0" borderId="36" xfId="0" applyNumberFormat="1" applyFont="1" applyBorder="1" applyAlignment="1">
      <alignment horizontal="center" vertical="center"/>
    </xf>
    <xf numFmtId="164" fontId="23" fillId="0" borderId="27" xfId="0" applyNumberFormat="1" applyFont="1" applyBorder="1" applyAlignment="1">
      <alignment horizontal="center" vertical="center"/>
    </xf>
    <xf numFmtId="164" fontId="23" fillId="0" borderId="20" xfId="0" applyNumberFormat="1" applyFont="1" applyBorder="1" applyAlignment="1">
      <alignment horizontal="center" vertical="center"/>
    </xf>
    <xf numFmtId="164" fontId="23" fillId="0" borderId="74" xfId="0" applyNumberFormat="1" applyFont="1" applyBorder="1" applyAlignment="1">
      <alignment horizontal="center" vertical="center"/>
    </xf>
    <xf numFmtId="0" fontId="15" fillId="0" borderId="31" xfId="0" applyFont="1" applyBorder="1" applyAlignment="1">
      <alignment horizontal="left" vertical="top" wrapText="1"/>
    </xf>
    <xf numFmtId="49" fontId="37" fillId="0" borderId="50" xfId="0" applyNumberFormat="1" applyFont="1" applyBorder="1" applyAlignment="1">
      <alignment horizontal="center" vertical="top" wrapText="1"/>
    </xf>
    <xf numFmtId="49" fontId="37" fillId="0" borderId="18" xfId="0" applyNumberFormat="1" applyFont="1" applyBorder="1" applyAlignment="1">
      <alignment horizontal="center" vertical="top" wrapText="1"/>
    </xf>
    <xf numFmtId="49" fontId="49" fillId="0" borderId="50" xfId="0" applyNumberFormat="1" applyFont="1" applyBorder="1" applyAlignment="1">
      <alignment horizontal="center" vertical="top" wrapText="1"/>
    </xf>
    <xf numFmtId="49" fontId="49" fillId="0" borderId="18" xfId="0" applyNumberFormat="1" applyFont="1" applyBorder="1" applyAlignment="1">
      <alignment horizontal="center" vertical="top" wrapText="1"/>
    </xf>
    <xf numFmtId="0" fontId="10" fillId="0" borderId="0" xfId="0" applyFont="1" applyAlignment="1">
      <alignment horizontal="left" wrapText="1"/>
    </xf>
    <xf numFmtId="0" fontId="7" fillId="0" borderId="43" xfId="0" applyFont="1" applyBorder="1" applyAlignment="1">
      <alignment horizontal="left" wrapText="1"/>
    </xf>
    <xf numFmtId="0" fontId="19" fillId="0" borderId="34" xfId="0" applyFont="1" applyBorder="1" applyAlignment="1">
      <alignment horizontal="center" vertical="center" textRotation="90" wrapText="1"/>
    </xf>
    <xf numFmtId="0" fontId="19" fillId="0" borderId="6"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19" xfId="0" applyFont="1" applyBorder="1" applyAlignment="1">
      <alignment horizontal="center" vertical="center" textRotation="90" wrapText="1"/>
    </xf>
    <xf numFmtId="0" fontId="19" fillId="0" borderId="30" xfId="0" applyFont="1" applyBorder="1" applyAlignment="1">
      <alignment horizontal="center" vertical="center" textRotation="90" wrapText="1"/>
    </xf>
    <xf numFmtId="0" fontId="10" fillId="0" borderId="27"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31" xfId="0" applyFont="1" applyBorder="1" applyAlignment="1">
      <alignment horizontal="center" vertical="center" wrapText="1"/>
    </xf>
    <xf numFmtId="0" fontId="19" fillId="0" borderId="70" xfId="0" applyFont="1" applyBorder="1" applyAlignment="1">
      <alignment horizontal="center" vertical="center"/>
    </xf>
    <xf numFmtId="0" fontId="19" fillId="0" borderId="62" xfId="0" applyFont="1" applyBorder="1" applyAlignment="1">
      <alignment horizontal="center" vertical="center"/>
    </xf>
    <xf numFmtId="0" fontId="19" fillId="0" borderId="69" xfId="0" applyFont="1" applyBorder="1" applyAlignment="1">
      <alignment horizontal="center" vertical="center"/>
    </xf>
    <xf numFmtId="0" fontId="26" fillId="0" borderId="52"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46" xfId="0" applyFont="1" applyBorder="1" applyAlignment="1">
      <alignment horizontal="center" vertical="center" wrapText="1"/>
    </xf>
    <xf numFmtId="0" fontId="19" fillId="0" borderId="78" xfId="0" applyFont="1" applyBorder="1" applyAlignment="1">
      <alignment horizontal="center" vertical="center"/>
    </xf>
    <xf numFmtId="0" fontId="10" fillId="2" borderId="22" xfId="0" applyFont="1" applyFill="1" applyBorder="1" applyAlignment="1">
      <alignment horizontal="left" vertical="top" wrapText="1"/>
    </xf>
    <xf numFmtId="0" fontId="10" fillId="2" borderId="23" xfId="0" applyFont="1" applyFill="1" applyBorder="1" applyAlignment="1">
      <alignment horizontal="left" vertical="top" wrapText="1"/>
    </xf>
    <xf numFmtId="0" fontId="10" fillId="2" borderId="24" xfId="0" applyFont="1" applyFill="1" applyBorder="1" applyAlignment="1">
      <alignment horizontal="left" vertical="top" wrapText="1"/>
    </xf>
    <xf numFmtId="49" fontId="26" fillId="11" borderId="66" xfId="0" applyNumberFormat="1" applyFont="1" applyFill="1" applyBorder="1" applyAlignment="1">
      <alignment horizontal="center" vertical="top" wrapText="1"/>
    </xf>
    <xf numFmtId="49" fontId="26" fillId="11" borderId="75" xfId="0" applyNumberFormat="1" applyFont="1" applyFill="1" applyBorder="1" applyAlignment="1">
      <alignment horizontal="center" vertical="top" wrapText="1"/>
    </xf>
    <xf numFmtId="49" fontId="26" fillId="11" borderId="44" xfId="0" applyNumberFormat="1" applyFont="1" applyFill="1" applyBorder="1" applyAlignment="1">
      <alignment horizontal="center" vertical="top" wrapText="1"/>
    </xf>
    <xf numFmtId="49" fontId="26" fillId="11" borderId="45" xfId="0" applyNumberFormat="1" applyFont="1" applyFill="1" applyBorder="1" applyAlignment="1">
      <alignment horizontal="center" vertical="top" wrapText="1"/>
    </xf>
    <xf numFmtId="49" fontId="23" fillId="11" borderId="23" xfId="0" applyNumberFormat="1" applyFont="1" applyFill="1" applyBorder="1" applyAlignment="1">
      <alignment horizontal="left" vertical="top" wrapText="1"/>
    </xf>
    <xf numFmtId="49" fontId="23" fillId="11" borderId="24" xfId="0" applyNumberFormat="1" applyFont="1" applyFill="1" applyBorder="1" applyAlignment="1">
      <alignment horizontal="left" vertical="top" wrapText="1"/>
    </xf>
    <xf numFmtId="49" fontId="26" fillId="2" borderId="34"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11" borderId="30" xfId="0" applyNumberFormat="1" applyFont="1" applyFill="1" applyBorder="1" applyAlignment="1">
      <alignment horizontal="center" vertical="top" wrapText="1"/>
    </xf>
    <xf numFmtId="49" fontId="37" fillId="0" borderId="50" xfId="0" applyNumberFormat="1" applyFont="1" applyBorder="1" applyAlignment="1">
      <alignment horizontal="center" vertical="top"/>
    </xf>
    <xf numFmtId="49" fontId="37" fillId="0" borderId="42"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23" fillId="0" borderId="8" xfId="5" applyFont="1" applyBorder="1" applyAlignment="1" applyProtection="1">
      <alignment vertical="top" wrapText="1"/>
      <protection locked="0"/>
    </xf>
    <xf numFmtId="0" fontId="23" fillId="0" borderId="42" xfId="5" applyFont="1" applyBorder="1" applyAlignment="1" applyProtection="1">
      <alignment vertical="top" wrapText="1"/>
      <protection locked="0"/>
    </xf>
    <xf numFmtId="49" fontId="23" fillId="0" borderId="50" xfId="5" applyNumberFormat="1" applyFont="1" applyBorder="1" applyAlignment="1">
      <alignment vertical="top" wrapText="1"/>
    </xf>
    <xf numFmtId="49" fontId="23" fillId="0" borderId="42" xfId="5" applyNumberFormat="1" applyFont="1" applyBorder="1" applyAlignment="1">
      <alignment vertical="top" wrapText="1"/>
    </xf>
    <xf numFmtId="0" fontId="23" fillId="0" borderId="50" xfId="0" applyFont="1" applyBorder="1" applyAlignment="1">
      <alignment horizontal="center" vertical="top" wrapText="1"/>
    </xf>
    <xf numFmtId="0" fontId="23" fillId="0" borderId="42" xfId="0" applyFont="1" applyBorder="1" applyAlignment="1">
      <alignment horizontal="center" vertical="top" wrapText="1"/>
    </xf>
    <xf numFmtId="49" fontId="26" fillId="11" borderId="32" xfId="0" applyNumberFormat="1" applyFont="1" applyFill="1" applyBorder="1" applyAlignment="1">
      <alignment horizontal="center" vertical="top" wrapText="1"/>
    </xf>
    <xf numFmtId="49" fontId="26" fillId="11" borderId="23" xfId="0" applyNumberFormat="1" applyFont="1" applyFill="1" applyBorder="1" applyAlignment="1">
      <alignment horizontal="center" vertical="top" wrapText="1"/>
    </xf>
    <xf numFmtId="49" fontId="26" fillId="11" borderId="24" xfId="0" applyNumberFormat="1" applyFont="1" applyFill="1" applyBorder="1" applyAlignment="1">
      <alignment horizontal="center" vertical="top" wrapText="1"/>
    </xf>
    <xf numFmtId="0" fontId="23" fillId="0" borderId="42" xfId="0" applyFont="1" applyBorder="1" applyAlignment="1">
      <alignment horizontal="left" vertical="top" wrapText="1"/>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23" fillId="0" borderId="18" xfId="0" applyFont="1" applyBorder="1" applyAlignment="1">
      <alignment horizontal="center" vertical="top" wrapText="1"/>
    </xf>
    <xf numFmtId="0" fontId="23" fillId="0" borderId="18" xfId="0" applyFont="1" applyBorder="1" applyAlignment="1">
      <alignment horizontal="left" vertical="top" wrapText="1"/>
    </xf>
    <xf numFmtId="49" fontId="26" fillId="11" borderId="22" xfId="0" applyNumberFormat="1" applyFont="1" applyFill="1" applyBorder="1" applyAlignment="1">
      <alignment horizontal="right" vertical="top"/>
    </xf>
    <xf numFmtId="0" fontId="19" fillId="11" borderId="32" xfId="0" applyFont="1" applyFill="1" applyBorder="1" applyAlignment="1">
      <alignment horizontal="center" vertical="top"/>
    </xf>
    <xf numFmtId="0" fontId="19" fillId="11" borderId="23" xfId="0" applyFont="1" applyFill="1" applyBorder="1" applyAlignment="1">
      <alignment horizontal="center" vertical="top"/>
    </xf>
    <xf numFmtId="0" fontId="19" fillId="11" borderId="24" xfId="0" applyFont="1" applyFill="1" applyBorder="1" applyAlignment="1">
      <alignment horizontal="center" vertical="top"/>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3" fillId="0" borderId="53" xfId="0" applyFont="1" applyBorder="1" applyAlignment="1">
      <alignment horizontal="left" vertical="top" wrapText="1"/>
    </xf>
    <xf numFmtId="0" fontId="23" fillId="0" borderId="21" xfId="0" applyFont="1" applyBorder="1" applyAlignment="1">
      <alignment horizontal="left" vertical="top" wrapText="1"/>
    </xf>
    <xf numFmtId="0" fontId="23" fillId="0" borderId="48" xfId="0" applyFont="1" applyBorder="1" applyAlignment="1">
      <alignment horizontal="left" vertical="top" wrapText="1"/>
    </xf>
    <xf numFmtId="0" fontId="26" fillId="5" borderId="32" xfId="0" applyFont="1" applyFill="1" applyBorder="1" applyAlignment="1">
      <alignment horizontal="right" vertical="top" wrapText="1"/>
    </xf>
    <xf numFmtId="0" fontId="26" fillId="5" borderId="23" xfId="0" applyFont="1" applyFill="1" applyBorder="1" applyAlignment="1">
      <alignment horizontal="right" vertical="top" wrapText="1"/>
    </xf>
    <xf numFmtId="0" fontId="26" fillId="5" borderId="24" xfId="0" applyFont="1" applyFill="1" applyBorder="1" applyAlignment="1">
      <alignment horizontal="right" vertical="top" wrapText="1"/>
    </xf>
    <xf numFmtId="2" fontId="36" fillId="5" borderId="32" xfId="0" applyNumberFormat="1" applyFont="1" applyFill="1" applyBorder="1" applyAlignment="1">
      <alignment horizontal="center" vertical="top" wrapText="1"/>
    </xf>
    <xf numFmtId="49" fontId="26" fillId="11" borderId="22" xfId="0" applyNumberFormat="1" applyFont="1" applyFill="1" applyBorder="1" applyAlignment="1">
      <alignment horizontal="left" vertical="top" wrapText="1"/>
    </xf>
    <xf numFmtId="49" fontId="26" fillId="11" borderId="23" xfId="0" applyNumberFormat="1" applyFont="1" applyFill="1" applyBorder="1" applyAlignment="1">
      <alignment horizontal="left" vertical="top" wrapText="1"/>
    </xf>
    <xf numFmtId="49" fontId="26" fillId="11" borderId="24" xfId="0" applyNumberFormat="1" applyFont="1" applyFill="1" applyBorder="1" applyAlignment="1">
      <alignment horizontal="left" vertical="top" wrapText="1"/>
    </xf>
    <xf numFmtId="49" fontId="26" fillId="7" borderId="22" xfId="0" applyNumberFormat="1" applyFont="1" applyFill="1" applyBorder="1" applyAlignment="1">
      <alignment horizontal="right" vertical="top"/>
    </xf>
    <xf numFmtId="49" fontId="26" fillId="7" borderId="23" xfId="0" applyNumberFormat="1" applyFont="1" applyFill="1" applyBorder="1" applyAlignment="1">
      <alignment horizontal="right" vertical="top"/>
    </xf>
    <xf numFmtId="49" fontId="26" fillId="7" borderId="24" xfId="0" applyNumberFormat="1" applyFont="1" applyFill="1" applyBorder="1" applyAlignment="1">
      <alignment horizontal="right" vertical="top"/>
    </xf>
    <xf numFmtId="49" fontId="20" fillId="0" borderId="0" xfId="0" applyNumberFormat="1" applyFont="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64" fillId="5" borderId="23" xfId="0" applyNumberFormat="1" applyFont="1" applyFill="1" applyBorder="1" applyAlignment="1">
      <alignment horizontal="center" vertical="top" wrapText="1"/>
    </xf>
    <xf numFmtId="164" fontId="64" fillId="5" borderId="24" xfId="0" applyNumberFormat="1" applyFont="1" applyFill="1" applyBorder="1" applyAlignment="1">
      <alignment horizontal="center" vertical="top" wrapText="1"/>
    </xf>
    <xf numFmtId="49" fontId="26" fillId="25" borderId="32" xfId="0" applyNumberFormat="1" applyFont="1" applyFill="1" applyBorder="1" applyAlignment="1">
      <alignment horizontal="right" vertical="top"/>
    </xf>
    <xf numFmtId="49" fontId="26" fillId="25" borderId="23" xfId="0" applyNumberFormat="1" applyFont="1" applyFill="1" applyBorder="1" applyAlignment="1">
      <alignment horizontal="right" vertical="top"/>
    </xf>
    <xf numFmtId="49" fontId="26" fillId="25" borderId="24"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23" fillId="0" borderId="27" xfId="0" applyNumberFormat="1" applyFont="1" applyBorder="1" applyAlignment="1">
      <alignment horizontal="center" vertical="top"/>
    </xf>
    <xf numFmtId="49" fontId="23" fillId="0" borderId="20" xfId="0" applyNumberFormat="1" applyFont="1" applyBorder="1" applyAlignment="1">
      <alignment horizontal="center" vertical="top"/>
    </xf>
    <xf numFmtId="49" fontId="23" fillId="0" borderId="31" xfId="0" applyNumberFormat="1" applyFont="1" applyBorder="1" applyAlignment="1">
      <alignment horizontal="center" vertical="top"/>
    </xf>
    <xf numFmtId="164" fontId="65" fillId="0" borderId="62" xfId="0" applyNumberFormat="1" applyFont="1" applyBorder="1" applyAlignment="1">
      <alignment horizontal="center" vertical="top" wrapText="1"/>
    </xf>
    <xf numFmtId="164" fontId="65" fillId="0" borderId="69" xfId="0" applyNumberFormat="1" applyFont="1" applyBorder="1" applyAlignment="1">
      <alignment horizontal="center" vertical="top" wrapText="1"/>
    </xf>
    <xf numFmtId="164" fontId="10" fillId="0" borderId="17" xfId="0" applyNumberFormat="1" applyFont="1" applyBorder="1" applyAlignment="1">
      <alignment horizontal="center" vertical="top" wrapText="1"/>
    </xf>
    <xf numFmtId="164" fontId="10" fillId="0" borderId="46" xfId="0" applyNumberFormat="1" applyFont="1" applyBorder="1" applyAlignment="1">
      <alignment horizontal="center" vertical="top" wrapText="1"/>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0" fontId="23" fillId="4" borderId="65" xfId="0" applyFont="1" applyFill="1" applyBorder="1" applyAlignment="1">
      <alignment horizontal="left" vertical="top" wrapText="1"/>
    </xf>
    <xf numFmtId="0" fontId="23" fillId="4" borderId="28"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19"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19" xfId="0" applyNumberFormat="1" applyFont="1" applyBorder="1" applyAlignment="1">
      <alignment horizontal="center" vertical="top"/>
    </xf>
    <xf numFmtId="49" fontId="23" fillId="0" borderId="30" xfId="0" applyNumberFormat="1" applyFont="1" applyBorder="1" applyAlignment="1">
      <alignment horizontal="center" vertical="top"/>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4" fillId="0" borderId="7"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20"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0" fontId="5" fillId="3" borderId="26" xfId="0" applyFont="1" applyFill="1" applyBorder="1" applyAlignment="1">
      <alignment horizontal="left" vertical="top" wrapText="1"/>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6" fillId="3" borderId="60" xfId="0" applyNumberFormat="1" applyFont="1" applyFill="1" applyBorder="1" applyAlignment="1">
      <alignment horizontal="right" vertical="top"/>
    </xf>
    <xf numFmtId="49" fontId="26" fillId="24" borderId="39" xfId="0" applyNumberFormat="1" applyFont="1" applyFill="1" applyBorder="1" applyAlignment="1">
      <alignment horizontal="right" vertical="top"/>
    </xf>
    <xf numFmtId="49" fontId="26" fillId="24" borderId="4" xfId="0" applyNumberFormat="1" applyFont="1" applyFill="1" applyBorder="1" applyAlignment="1">
      <alignment horizontal="right" vertical="top"/>
    </xf>
    <xf numFmtId="49" fontId="26" fillId="24" borderId="30" xfId="0" applyNumberFormat="1" applyFont="1" applyFill="1" applyBorder="1" applyAlignment="1">
      <alignment horizontal="right" vertical="top"/>
    </xf>
    <xf numFmtId="49" fontId="26" fillId="24"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49" fontId="26" fillId="0" borderId="19" xfId="0" applyNumberFormat="1" applyFont="1" applyBorder="1" applyAlignment="1">
      <alignment horizontal="center"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19" fillId="0" borderId="75" xfId="0" applyNumberFormat="1" applyFont="1" applyBorder="1" applyAlignment="1">
      <alignment horizontal="center" vertical="top"/>
    </xf>
    <xf numFmtId="49" fontId="19" fillId="0" borderId="47" xfId="0" applyNumberFormat="1" applyFont="1" applyBorder="1" applyAlignment="1">
      <alignment horizontal="center" vertical="top"/>
    </xf>
    <xf numFmtId="0" fontId="23" fillId="4" borderId="34" xfId="0" applyFont="1" applyFill="1" applyBorder="1" applyAlignment="1">
      <alignment horizontal="left" vertical="top" wrapText="1"/>
    </xf>
    <xf numFmtId="0" fontId="23" fillId="4" borderId="39" xfId="0" applyFont="1" applyFill="1" applyBorder="1" applyAlignment="1">
      <alignment horizontal="left" vertical="top" wrapText="1"/>
    </xf>
    <xf numFmtId="1" fontId="46" fillId="0" borderId="26" xfId="0" applyNumberFormat="1" applyFont="1" applyBorder="1" applyAlignment="1">
      <alignment horizontal="center" vertical="top"/>
    </xf>
    <xf numFmtId="1" fontId="46" fillId="0" borderId="30" xfId="0" applyNumberFormat="1" applyFont="1" applyBorder="1" applyAlignment="1">
      <alignment horizontal="center" vertical="top"/>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64" fillId="6" borderId="32" xfId="0" applyNumberFormat="1" applyFont="1" applyFill="1" applyBorder="1" applyAlignment="1">
      <alignment horizontal="center" vertical="top" wrapText="1"/>
    </xf>
    <xf numFmtId="164" fontId="64" fillId="6" borderId="23" xfId="0" applyNumberFormat="1" applyFont="1" applyFill="1" applyBorder="1" applyAlignment="1">
      <alignment horizontal="center" vertical="top" wrapText="1"/>
    </xf>
    <xf numFmtId="164" fontId="64" fillId="6" borderId="24" xfId="0" applyNumberFormat="1" applyFont="1" applyFill="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xf numFmtId="0" fontId="4" fillId="0" borderId="4" xfId="0" applyFont="1" applyBorder="1" applyAlignment="1">
      <alignment vertical="top" wrapText="1"/>
    </xf>
    <xf numFmtId="0" fontId="4" fillId="0" borderId="60" xfId="0" applyFont="1" applyBorder="1" applyAlignment="1">
      <alignmen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33" fillId="0" borderId="54" xfId="0" applyNumberFormat="1" applyFont="1" applyBorder="1" applyAlignment="1">
      <alignment horizontal="center" vertical="top" wrapText="1"/>
    </xf>
    <xf numFmtId="2" fontId="33" fillId="0" borderId="62" xfId="0" applyNumberFormat="1" applyFont="1" applyBorder="1" applyAlignment="1">
      <alignment horizontal="center" vertical="top" wrapText="1"/>
    </xf>
    <xf numFmtId="2" fontId="33"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49" fontId="5" fillId="11" borderId="22" xfId="0" applyNumberFormat="1" applyFont="1" applyFill="1" applyBorder="1" applyAlignment="1">
      <alignment horizontal="right" vertical="top"/>
    </xf>
    <xf numFmtId="0" fontId="2" fillId="11" borderId="32" xfId="0" applyFont="1" applyFill="1" applyBorder="1" applyAlignment="1">
      <alignment horizontal="center" vertical="top"/>
    </xf>
    <xf numFmtId="0" fontId="2" fillId="11" borderId="23" xfId="0" applyFont="1" applyFill="1" applyBorder="1" applyAlignment="1">
      <alignment horizontal="center" vertical="top"/>
    </xf>
    <xf numFmtId="0" fontId="2" fillId="11" borderId="24" xfId="0"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Border="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4" fillId="11" borderId="30" xfId="0" applyFont="1" applyFill="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49" fontId="17" fillId="0" borderId="55" xfId="0" applyNumberFormat="1" applyFont="1" applyBorder="1" applyAlignment="1">
      <alignment horizontal="center" vertical="top"/>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0"/>
  <sheetViews>
    <sheetView topLeftCell="A4" workbookViewId="0">
      <selection activeCell="N89" sqref="N8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7" ht="46.15" customHeight="1">
      <c r="A1" s="1467"/>
      <c r="B1" s="1467"/>
      <c r="C1" s="1467"/>
      <c r="D1" s="1467"/>
      <c r="E1" s="1467"/>
      <c r="F1" s="1467"/>
      <c r="G1" s="1467"/>
      <c r="H1" s="1467"/>
      <c r="I1" s="1467"/>
      <c r="J1" s="1467"/>
      <c r="K1" s="1467"/>
      <c r="L1" s="1467"/>
      <c r="M1" s="1467"/>
      <c r="N1" s="1612" t="s">
        <v>797</v>
      </c>
      <c r="O1" s="1612"/>
      <c r="P1" s="1612"/>
      <c r="Q1" s="1467"/>
    </row>
    <row r="2" spans="1:17" ht="15.75">
      <c r="A2" s="16"/>
      <c r="B2" s="16"/>
      <c r="C2" s="16"/>
      <c r="D2" s="16"/>
      <c r="E2" s="35" t="s">
        <v>731</v>
      </c>
      <c r="F2" s="35"/>
      <c r="G2" s="36"/>
      <c r="H2" s="35"/>
      <c r="I2" s="35"/>
      <c r="J2" s="35"/>
      <c r="K2" s="35"/>
      <c r="L2" s="35"/>
      <c r="M2" s="35"/>
      <c r="N2" s="35"/>
      <c r="O2" s="16"/>
      <c r="P2" s="16"/>
      <c r="Q2" s="16"/>
    </row>
    <row r="3" spans="1:17" ht="13.5" thickBot="1">
      <c r="A3" s="14"/>
      <c r="B3" s="9"/>
      <c r="C3" s="9"/>
      <c r="D3" s="1613" t="s">
        <v>33</v>
      </c>
      <c r="E3" s="1613"/>
      <c r="F3" s="1613"/>
      <c r="G3" s="1613"/>
      <c r="H3" s="1613"/>
      <c r="I3" s="1613"/>
      <c r="J3" s="1613"/>
      <c r="K3" s="1613"/>
      <c r="L3" s="1613"/>
      <c r="M3" s="1613"/>
      <c r="N3" s="1613"/>
      <c r="O3" s="1613"/>
      <c r="P3" s="1613"/>
      <c r="Q3" s="1613"/>
    </row>
    <row r="4" spans="1:17" ht="33" customHeight="1">
      <c r="A4" s="1614" t="s">
        <v>0</v>
      </c>
      <c r="B4" s="1617" t="s">
        <v>1</v>
      </c>
      <c r="C4" s="1617" t="s">
        <v>2</v>
      </c>
      <c r="D4" s="1620" t="s">
        <v>3</v>
      </c>
      <c r="E4" s="1623" t="s">
        <v>4</v>
      </c>
      <c r="F4" s="1626" t="s">
        <v>5</v>
      </c>
      <c r="G4" s="1623" t="s">
        <v>6</v>
      </c>
      <c r="H4" s="1629" t="s">
        <v>210</v>
      </c>
      <c r="I4" s="1630"/>
      <c r="J4" s="1630"/>
      <c r="K4" s="1631"/>
      <c r="L4" s="1652" t="s">
        <v>180</v>
      </c>
      <c r="M4" s="1655" t="s">
        <v>216</v>
      </c>
      <c r="N4" s="1658" t="s">
        <v>21</v>
      </c>
      <c r="O4" s="1659"/>
      <c r="P4" s="1659"/>
      <c r="Q4" s="1660"/>
    </row>
    <row r="5" spans="1:17">
      <c r="A5" s="1615"/>
      <c r="B5" s="1618"/>
      <c r="C5" s="1618"/>
      <c r="D5" s="1621"/>
      <c r="E5" s="1624"/>
      <c r="F5" s="1627"/>
      <c r="G5" s="1624"/>
      <c r="H5" s="1661" t="s">
        <v>7</v>
      </c>
      <c r="I5" s="1663" t="s">
        <v>8</v>
      </c>
      <c r="J5" s="1663"/>
      <c r="K5" s="1664" t="s">
        <v>68</v>
      </c>
      <c r="L5" s="1653"/>
      <c r="M5" s="1656"/>
      <c r="N5" s="1666" t="s">
        <v>32</v>
      </c>
      <c r="O5" s="1668" t="s">
        <v>9</v>
      </c>
      <c r="P5" s="1668"/>
      <c r="Q5" s="1669"/>
    </row>
    <row r="6" spans="1:17" ht="109.15" customHeight="1" thickBot="1">
      <c r="A6" s="1616"/>
      <c r="B6" s="1619"/>
      <c r="C6" s="1619"/>
      <c r="D6" s="1622"/>
      <c r="E6" s="1625"/>
      <c r="F6" s="1628"/>
      <c r="G6" s="1625"/>
      <c r="H6" s="1662"/>
      <c r="I6" s="1493" t="s">
        <v>7</v>
      </c>
      <c r="J6" s="1493" t="s">
        <v>10</v>
      </c>
      <c r="K6" s="1665"/>
      <c r="L6" s="1654"/>
      <c r="M6" s="1657"/>
      <c r="N6" s="1667"/>
      <c r="O6" s="17" t="s">
        <v>160</v>
      </c>
      <c r="P6" s="17" t="s">
        <v>179</v>
      </c>
      <c r="Q6" s="18" t="s">
        <v>211</v>
      </c>
    </row>
    <row r="7" spans="1:17" ht="13.5" thickBot="1">
      <c r="A7" s="224" t="s">
        <v>11</v>
      </c>
      <c r="B7" s="1491" t="s">
        <v>732</v>
      </c>
      <c r="C7" s="1491"/>
      <c r="D7" s="55"/>
      <c r="E7" s="1491"/>
      <c r="F7" s="1491"/>
      <c r="G7" s="1491"/>
      <c r="H7" s="1491"/>
      <c r="I7" s="1491"/>
      <c r="J7" s="1491"/>
      <c r="K7" s="1491"/>
      <c r="L7" s="1491"/>
      <c r="M7" s="1491"/>
      <c r="N7" s="106"/>
      <c r="O7" s="1491"/>
      <c r="P7" s="1491"/>
      <c r="Q7" s="1492"/>
    </row>
    <row r="8" spans="1:17" ht="13.5" thickBot="1">
      <c r="A8" s="225" t="s">
        <v>11</v>
      </c>
      <c r="B8" s="19" t="s">
        <v>11</v>
      </c>
      <c r="C8" s="1632" t="s">
        <v>733</v>
      </c>
      <c r="D8" s="1633"/>
      <c r="E8" s="1633"/>
      <c r="F8" s="1633"/>
      <c r="G8" s="1633"/>
      <c r="H8" s="1633"/>
      <c r="I8" s="1633"/>
      <c r="J8" s="1633"/>
      <c r="K8" s="1633"/>
      <c r="L8" s="1633"/>
      <c r="M8" s="1633"/>
      <c r="N8" s="1633"/>
      <c r="O8" s="1633"/>
      <c r="P8" s="1633"/>
      <c r="Q8" s="1634"/>
    </row>
    <row r="9" spans="1:17" ht="24.75" thickBot="1">
      <c r="A9" s="1522"/>
      <c r="B9" s="51"/>
      <c r="C9" s="51"/>
      <c r="D9" s="51"/>
      <c r="E9" s="51"/>
      <c r="F9" s="51"/>
      <c r="G9" s="51"/>
      <c r="H9" s="51"/>
      <c r="I9" s="51"/>
      <c r="J9" s="51"/>
      <c r="K9" s="51"/>
      <c r="L9" s="51"/>
      <c r="M9" s="1523"/>
      <c r="N9" s="1524" t="s">
        <v>734</v>
      </c>
      <c r="O9" s="1525">
        <v>98.77</v>
      </c>
      <c r="P9" s="1526"/>
      <c r="Q9" s="1527"/>
    </row>
    <row r="10" spans="1:17">
      <c r="A10" s="1635" t="s">
        <v>11</v>
      </c>
      <c r="B10" s="1638" t="s">
        <v>11</v>
      </c>
      <c r="C10" s="1641" t="s">
        <v>11</v>
      </c>
      <c r="D10" s="1644" t="s">
        <v>735</v>
      </c>
      <c r="E10" s="1647" t="s">
        <v>40</v>
      </c>
      <c r="F10" s="1650" t="s">
        <v>62</v>
      </c>
      <c r="G10" s="243" t="s">
        <v>36</v>
      </c>
      <c r="H10" s="244">
        <f>I10+K10</f>
        <v>5420.5999999999995</v>
      </c>
      <c r="I10" s="245">
        <v>5380.2</v>
      </c>
      <c r="J10" s="167">
        <v>4662.3999999999996</v>
      </c>
      <c r="K10" s="246">
        <v>40.4</v>
      </c>
      <c r="L10" s="226">
        <v>5600</v>
      </c>
      <c r="M10" s="227">
        <v>5800</v>
      </c>
      <c r="N10" s="1528" t="s">
        <v>736</v>
      </c>
      <c r="O10" s="1529" t="s">
        <v>737</v>
      </c>
      <c r="P10" s="1529" t="s">
        <v>737</v>
      </c>
      <c r="Q10" s="1529" t="s">
        <v>737</v>
      </c>
    </row>
    <row r="11" spans="1:17">
      <c r="A11" s="1636"/>
      <c r="B11" s="1639"/>
      <c r="C11" s="1642"/>
      <c r="D11" s="1645"/>
      <c r="E11" s="1648"/>
      <c r="F11" s="1651"/>
      <c r="G11" s="228" t="s">
        <v>63</v>
      </c>
      <c r="H11" s="229">
        <f>I11+K11</f>
        <v>0</v>
      </c>
      <c r="I11" s="230"/>
      <c r="J11" s="231"/>
      <c r="K11" s="232"/>
      <c r="L11" s="233"/>
      <c r="M11" s="234"/>
      <c r="N11" s="1530" t="s">
        <v>738</v>
      </c>
      <c r="O11" s="1531" t="s">
        <v>739</v>
      </c>
      <c r="P11" s="1531"/>
      <c r="Q11" s="1531"/>
    </row>
    <row r="12" spans="1:17" ht="24">
      <c r="A12" s="1636"/>
      <c r="B12" s="1639"/>
      <c r="C12" s="1642"/>
      <c r="D12" s="1645"/>
      <c r="E12" s="1648"/>
      <c r="F12" s="1651"/>
      <c r="G12" s="228" t="s">
        <v>72</v>
      </c>
      <c r="H12" s="229">
        <f>I12+K12</f>
        <v>0</v>
      </c>
      <c r="I12" s="230"/>
      <c r="J12" s="231"/>
      <c r="K12" s="232"/>
      <c r="L12" s="233"/>
      <c r="M12" s="234"/>
      <c r="N12" s="1532" t="s">
        <v>740</v>
      </c>
      <c r="O12" s="1533" t="s">
        <v>741</v>
      </c>
      <c r="P12" s="1533" t="s">
        <v>741</v>
      </c>
      <c r="Q12" s="1533" t="s">
        <v>741</v>
      </c>
    </row>
    <row r="13" spans="1:17">
      <c r="A13" s="1636"/>
      <c r="B13" s="1639"/>
      <c r="C13" s="1642"/>
      <c r="D13" s="1645"/>
      <c r="E13" s="1648"/>
      <c r="F13" s="1651"/>
      <c r="G13" s="228"/>
      <c r="H13" s="229"/>
      <c r="I13" s="230"/>
      <c r="J13" s="231"/>
      <c r="K13" s="232"/>
      <c r="L13" s="233"/>
      <c r="M13" s="234"/>
      <c r="N13" s="1530" t="s">
        <v>738</v>
      </c>
      <c r="O13" s="1533" t="s">
        <v>742</v>
      </c>
      <c r="P13" s="1533"/>
      <c r="Q13" s="1533"/>
    </row>
    <row r="14" spans="1:17" ht="24">
      <c r="A14" s="1636"/>
      <c r="B14" s="1639"/>
      <c r="C14" s="1642"/>
      <c r="D14" s="1645"/>
      <c r="E14" s="1648"/>
      <c r="F14" s="1651"/>
      <c r="G14" s="228" t="s">
        <v>52</v>
      </c>
      <c r="H14" s="229">
        <f>I14+K14</f>
        <v>14.6</v>
      </c>
      <c r="I14" s="230">
        <v>14.6</v>
      </c>
      <c r="J14" s="168">
        <v>14.3</v>
      </c>
      <c r="K14" s="235"/>
      <c r="L14" s="233">
        <v>14</v>
      </c>
      <c r="M14" s="234">
        <v>15</v>
      </c>
      <c r="N14" s="1534" t="s">
        <v>743</v>
      </c>
      <c r="O14" s="1535" t="s">
        <v>744</v>
      </c>
      <c r="P14" s="1535" t="s">
        <v>745</v>
      </c>
      <c r="Q14" s="1535" t="s">
        <v>745</v>
      </c>
    </row>
    <row r="15" spans="1:17">
      <c r="A15" s="1636"/>
      <c r="B15" s="1639"/>
      <c r="C15" s="1642"/>
      <c r="D15" s="1645"/>
      <c r="E15" s="1648"/>
      <c r="F15" s="1651"/>
      <c r="G15" s="236" t="s">
        <v>219</v>
      </c>
      <c r="H15" s="237">
        <f>I15+K15</f>
        <v>15.92</v>
      </c>
      <c r="I15" s="1536">
        <v>15.92</v>
      </c>
      <c r="J15" s="238"/>
      <c r="K15" s="1537"/>
      <c r="L15" s="239"/>
      <c r="M15" s="240"/>
      <c r="N15" s="1538"/>
      <c r="O15" s="1539"/>
      <c r="P15" s="1539"/>
      <c r="Q15" s="1540"/>
    </row>
    <row r="16" spans="1:17" ht="13.5" thickBot="1">
      <c r="A16" s="1637"/>
      <c r="B16" s="1640"/>
      <c r="C16" s="1643"/>
      <c r="D16" s="1646"/>
      <c r="E16" s="1649"/>
      <c r="F16" s="1649"/>
      <c r="G16" s="241" t="s">
        <v>12</v>
      </c>
      <c r="H16" s="242">
        <f t="shared" ref="H16:M16" si="0">SUM(H10:H15)</f>
        <v>5451.12</v>
      </c>
      <c r="I16" s="242">
        <f t="shared" si="0"/>
        <v>5410.72</v>
      </c>
      <c r="J16" s="242">
        <f t="shared" si="0"/>
        <v>4676.7</v>
      </c>
      <c r="K16" s="242">
        <f t="shared" si="0"/>
        <v>40.4</v>
      </c>
      <c r="L16" s="242">
        <f t="shared" si="0"/>
        <v>5614</v>
      </c>
      <c r="M16" s="242">
        <f t="shared" si="0"/>
        <v>5815</v>
      </c>
      <c r="N16" s="174"/>
      <c r="O16" s="1541"/>
      <c r="P16" s="1541"/>
      <c r="Q16" s="1542"/>
    </row>
    <row r="17" spans="1:17">
      <c r="A17" s="1635" t="s">
        <v>11</v>
      </c>
      <c r="B17" s="1638" t="s">
        <v>11</v>
      </c>
      <c r="C17" s="1641" t="s">
        <v>13</v>
      </c>
      <c r="D17" s="1644" t="s">
        <v>746</v>
      </c>
      <c r="E17" s="1647" t="s">
        <v>40</v>
      </c>
      <c r="F17" s="1650" t="s">
        <v>62</v>
      </c>
      <c r="G17" s="243" t="s">
        <v>36</v>
      </c>
      <c r="H17" s="244">
        <f>I17+K17</f>
        <v>556.5</v>
      </c>
      <c r="I17" s="245">
        <v>556.5</v>
      </c>
      <c r="J17" s="167">
        <v>433.1</v>
      </c>
      <c r="K17" s="246">
        <v>0</v>
      </c>
      <c r="L17" s="226">
        <v>578</v>
      </c>
      <c r="M17" s="227">
        <v>600</v>
      </c>
      <c r="N17" s="1543" t="s">
        <v>747</v>
      </c>
      <c r="O17" s="1544">
        <v>27</v>
      </c>
      <c r="P17" s="1490">
        <v>27</v>
      </c>
      <c r="Q17" s="1544">
        <v>27</v>
      </c>
    </row>
    <row r="18" spans="1:17">
      <c r="A18" s="1636"/>
      <c r="B18" s="1639"/>
      <c r="C18" s="1642"/>
      <c r="D18" s="1645"/>
      <c r="E18" s="1648"/>
      <c r="F18" s="1651"/>
      <c r="G18" s="228"/>
      <c r="H18" s="229"/>
      <c r="I18" s="230"/>
      <c r="J18" s="231"/>
      <c r="K18" s="232"/>
      <c r="L18" s="233"/>
      <c r="M18" s="234"/>
      <c r="N18" s="1545" t="s">
        <v>738</v>
      </c>
      <c r="O18" s="1531" t="s">
        <v>748</v>
      </c>
      <c r="P18" s="1531" t="s">
        <v>748</v>
      </c>
      <c r="Q18" s="1531" t="s">
        <v>748</v>
      </c>
    </row>
    <row r="19" spans="1:17">
      <c r="A19" s="1636"/>
      <c r="B19" s="1639"/>
      <c r="C19" s="1642"/>
      <c r="D19" s="1645"/>
      <c r="E19" s="1648"/>
      <c r="F19" s="1651"/>
      <c r="G19" s="228"/>
      <c r="H19" s="247"/>
      <c r="I19" s="230"/>
      <c r="J19" s="231"/>
      <c r="K19" s="232"/>
      <c r="L19" s="233"/>
      <c r="M19" s="234"/>
      <c r="N19" s="1489" t="s">
        <v>749</v>
      </c>
      <c r="O19" s="1546">
        <v>8</v>
      </c>
      <c r="P19" s="1547">
        <v>8</v>
      </c>
      <c r="Q19" s="1548">
        <v>8</v>
      </c>
    </row>
    <row r="20" spans="1:17">
      <c r="A20" s="1636"/>
      <c r="B20" s="1639"/>
      <c r="C20" s="1642"/>
      <c r="D20" s="1645"/>
      <c r="E20" s="1648"/>
      <c r="F20" s="1651"/>
      <c r="G20" s="236" t="s">
        <v>219</v>
      </c>
      <c r="H20" s="248">
        <f>I20+K20</f>
        <v>0.97</v>
      </c>
      <c r="I20" s="1536">
        <v>0.97</v>
      </c>
      <c r="J20" s="238"/>
      <c r="K20" s="1537"/>
      <c r="L20" s="239"/>
      <c r="M20" s="240"/>
      <c r="N20" s="1549"/>
      <c r="O20" s="1468"/>
      <c r="P20" s="1550"/>
      <c r="Q20" s="1498"/>
    </row>
    <row r="21" spans="1:17" ht="13.5" thickBot="1">
      <c r="A21" s="1637"/>
      <c r="B21" s="1640"/>
      <c r="C21" s="1643"/>
      <c r="D21" s="1646"/>
      <c r="E21" s="1649"/>
      <c r="F21" s="1649"/>
      <c r="G21" s="241" t="s">
        <v>12</v>
      </c>
      <c r="H21" s="249">
        <f t="shared" ref="H21:M21" si="1">SUM(H17:H20)</f>
        <v>557.47</v>
      </c>
      <c r="I21" s="249">
        <f t="shared" si="1"/>
        <v>557.47</v>
      </c>
      <c r="J21" s="249">
        <f>SUM(J17:J20)</f>
        <v>433.1</v>
      </c>
      <c r="K21" s="250">
        <f t="shared" si="1"/>
        <v>0</v>
      </c>
      <c r="L21" s="251">
        <f t="shared" si="1"/>
        <v>578</v>
      </c>
      <c r="M21" s="252">
        <f t="shared" si="1"/>
        <v>600</v>
      </c>
      <c r="N21" s="174"/>
      <c r="O21" s="253"/>
      <c r="P21" s="254"/>
      <c r="Q21" s="253"/>
    </row>
    <row r="22" spans="1:17" ht="13.5" thickBot="1">
      <c r="A22" s="1635" t="s">
        <v>11</v>
      </c>
      <c r="B22" s="1638" t="s">
        <v>11</v>
      </c>
      <c r="C22" s="1641" t="s">
        <v>34</v>
      </c>
      <c r="D22" s="1644" t="s">
        <v>750</v>
      </c>
      <c r="E22" s="1647" t="s">
        <v>40</v>
      </c>
      <c r="F22" s="1650" t="s">
        <v>62</v>
      </c>
      <c r="G22" s="243" t="s">
        <v>36</v>
      </c>
      <c r="H22" s="244">
        <f>I22+K22</f>
        <v>280.8</v>
      </c>
      <c r="I22" s="245">
        <v>280.8</v>
      </c>
      <c r="J22" s="167">
        <v>262.89999999999998</v>
      </c>
      <c r="K22" s="246">
        <v>0</v>
      </c>
      <c r="L22" s="226">
        <v>291</v>
      </c>
      <c r="M22" s="227">
        <v>300</v>
      </c>
      <c r="N22" s="923" t="s">
        <v>751</v>
      </c>
      <c r="O22" s="255">
        <v>8</v>
      </c>
      <c r="P22" s="256">
        <v>8</v>
      </c>
      <c r="Q22" s="255">
        <v>8</v>
      </c>
    </row>
    <row r="23" spans="1:17">
      <c r="A23" s="1636"/>
      <c r="B23" s="1639"/>
      <c r="C23" s="1642"/>
      <c r="D23" s="1645"/>
      <c r="E23" s="1648"/>
      <c r="F23" s="1651"/>
      <c r="G23" s="228"/>
      <c r="H23" s="229"/>
      <c r="I23" s="230"/>
      <c r="J23" s="231"/>
      <c r="K23" s="232"/>
      <c r="L23" s="233"/>
      <c r="M23" s="234"/>
      <c r="N23" s="1530" t="s">
        <v>738</v>
      </c>
      <c r="O23" s="1551" t="s">
        <v>752</v>
      </c>
      <c r="P23" s="1551"/>
      <c r="Q23" s="1551"/>
    </row>
    <row r="24" spans="1:17" ht="13.5" thickBot="1">
      <c r="A24" s="1637"/>
      <c r="B24" s="1640"/>
      <c r="C24" s="1643"/>
      <c r="D24" s="1646"/>
      <c r="E24" s="1649"/>
      <c r="F24" s="1649"/>
      <c r="G24" s="241" t="s">
        <v>12</v>
      </c>
      <c r="H24" s="249">
        <f t="shared" ref="H24:M24" si="2">SUM(H22:H23)</f>
        <v>280.8</v>
      </c>
      <c r="I24" s="249">
        <f t="shared" si="2"/>
        <v>280.8</v>
      </c>
      <c r="J24" s="249">
        <f t="shared" si="2"/>
        <v>262.89999999999998</v>
      </c>
      <c r="K24" s="250">
        <f t="shared" si="2"/>
        <v>0</v>
      </c>
      <c r="L24" s="251">
        <f t="shared" si="2"/>
        <v>291</v>
      </c>
      <c r="M24" s="252">
        <f t="shared" si="2"/>
        <v>300</v>
      </c>
      <c r="N24" s="174"/>
      <c r="O24" s="253"/>
      <c r="P24" s="253"/>
      <c r="Q24" s="257"/>
    </row>
    <row r="25" spans="1:17" ht="24.75" thickBot="1">
      <c r="A25" s="1635" t="s">
        <v>11</v>
      </c>
      <c r="B25" s="1638" t="s">
        <v>11</v>
      </c>
      <c r="C25" s="1641" t="s">
        <v>38</v>
      </c>
      <c r="D25" s="1644" t="s">
        <v>753</v>
      </c>
      <c r="E25" s="1647" t="s">
        <v>40</v>
      </c>
      <c r="F25" s="1650" t="s">
        <v>62</v>
      </c>
      <c r="G25" s="243" t="s">
        <v>36</v>
      </c>
      <c r="H25" s="244">
        <f>I25+K25</f>
        <v>25</v>
      </c>
      <c r="I25" s="245">
        <v>25</v>
      </c>
      <c r="J25" s="258"/>
      <c r="K25" s="246">
        <v>0</v>
      </c>
      <c r="L25" s="226">
        <v>25</v>
      </c>
      <c r="M25" s="227">
        <v>25</v>
      </c>
      <c r="N25" s="923" t="s">
        <v>754</v>
      </c>
      <c r="O25" s="255">
        <v>71</v>
      </c>
      <c r="P25" s="259"/>
      <c r="Q25" s="260"/>
    </row>
    <row r="26" spans="1:17" ht="18" customHeight="1" thickBot="1">
      <c r="A26" s="1637"/>
      <c r="B26" s="1640"/>
      <c r="C26" s="1643"/>
      <c r="D26" s="1646"/>
      <c r="E26" s="1649"/>
      <c r="F26" s="1649"/>
      <c r="G26" s="241" t="s">
        <v>12</v>
      </c>
      <c r="H26" s="249">
        <f t="shared" ref="H26:M26" si="3">SUM(H25:H25)</f>
        <v>25</v>
      </c>
      <c r="I26" s="249">
        <f t="shared" si="3"/>
        <v>25</v>
      </c>
      <c r="J26" s="249">
        <f t="shared" si="3"/>
        <v>0</v>
      </c>
      <c r="K26" s="250">
        <f t="shared" si="3"/>
        <v>0</v>
      </c>
      <c r="L26" s="251">
        <f t="shared" si="3"/>
        <v>25</v>
      </c>
      <c r="M26" s="252">
        <f t="shared" si="3"/>
        <v>25</v>
      </c>
      <c r="N26" s="174"/>
      <c r="O26" s="253"/>
      <c r="P26" s="253"/>
      <c r="Q26" s="257"/>
    </row>
    <row r="27" spans="1:17" ht="13.5" thickBot="1">
      <c r="A27" s="105" t="s">
        <v>11</v>
      </c>
      <c r="B27" s="1497" t="s">
        <v>11</v>
      </c>
      <c r="C27" s="1552"/>
      <c r="D27" s="1553" t="s">
        <v>755</v>
      </c>
      <c r="E27" s="261"/>
      <c r="F27" s="262"/>
      <c r="G27" s="1554"/>
      <c r="H27" s="1555">
        <f t="shared" ref="H27:M27" si="4">H16+H21+H24+H26</f>
        <v>6314.39</v>
      </c>
      <c r="I27" s="1555">
        <f t="shared" si="4"/>
        <v>6273.9900000000007</v>
      </c>
      <c r="J27" s="1555">
        <f t="shared" si="4"/>
        <v>5372.7</v>
      </c>
      <c r="K27" s="1555">
        <f t="shared" si="4"/>
        <v>40.4</v>
      </c>
      <c r="L27" s="1555">
        <f t="shared" si="4"/>
        <v>6508</v>
      </c>
      <c r="M27" s="1555">
        <f t="shared" si="4"/>
        <v>6740</v>
      </c>
      <c r="N27" s="263"/>
      <c r="O27" s="264"/>
      <c r="P27" s="264"/>
      <c r="Q27" s="257"/>
    </row>
    <row r="28" spans="1:17" ht="13.5" thickBot="1">
      <c r="A28" s="265" t="s">
        <v>11</v>
      </c>
      <c r="B28" s="266" t="s">
        <v>13</v>
      </c>
      <c r="C28" s="1670" t="s">
        <v>756</v>
      </c>
      <c r="D28" s="1671"/>
      <c r="E28" s="1671"/>
      <c r="F28" s="1671"/>
      <c r="G28" s="1671"/>
      <c r="H28" s="1671"/>
      <c r="I28" s="1671"/>
      <c r="J28" s="1671"/>
      <c r="K28" s="1671"/>
      <c r="L28" s="1671"/>
      <c r="M28" s="1671"/>
      <c r="N28" s="1671"/>
      <c r="O28" s="1671"/>
      <c r="P28" s="1671"/>
      <c r="Q28" s="1672"/>
    </row>
    <row r="29" spans="1:17" ht="13.5" thickBot="1">
      <c r="A29" s="1635" t="s">
        <v>11</v>
      </c>
      <c r="B29" s="1638" t="s">
        <v>13</v>
      </c>
      <c r="C29" s="1641" t="s">
        <v>11</v>
      </c>
      <c r="D29" s="1644" t="s">
        <v>757</v>
      </c>
      <c r="E29" s="1647" t="s">
        <v>40</v>
      </c>
      <c r="F29" s="1650" t="s">
        <v>758</v>
      </c>
      <c r="G29" s="243" t="s">
        <v>64</v>
      </c>
      <c r="H29" s="244">
        <f>I29+K29</f>
        <v>1.5</v>
      </c>
      <c r="I29" s="245">
        <v>1.5</v>
      </c>
      <c r="J29" s="167">
        <v>1.4</v>
      </c>
      <c r="K29" s="246">
        <v>0</v>
      </c>
      <c r="L29" s="226">
        <v>0</v>
      </c>
      <c r="M29" s="227">
        <v>0</v>
      </c>
      <c r="N29" s="923"/>
      <c r="O29" s="255"/>
      <c r="P29" s="255"/>
      <c r="Q29" s="260"/>
    </row>
    <row r="30" spans="1:17" ht="13.5" thickBot="1">
      <c r="A30" s="1636"/>
      <c r="B30" s="1639"/>
      <c r="C30" s="1642"/>
      <c r="D30" s="1645"/>
      <c r="E30" s="1648"/>
      <c r="F30" s="1651"/>
      <c r="G30" s="228"/>
      <c r="H30" s="229"/>
      <c r="I30" s="230"/>
      <c r="J30" s="231"/>
      <c r="K30" s="232"/>
      <c r="L30" s="233"/>
      <c r="M30" s="234"/>
      <c r="N30" s="923"/>
      <c r="O30" s="255"/>
      <c r="P30" s="255"/>
      <c r="Q30" s="260"/>
    </row>
    <row r="31" spans="1:17" ht="13.5" thickBot="1">
      <c r="A31" s="1637"/>
      <c r="B31" s="1640"/>
      <c r="C31" s="1643"/>
      <c r="D31" s="1646"/>
      <c r="E31" s="1649"/>
      <c r="F31" s="1649"/>
      <c r="G31" s="241" t="s">
        <v>12</v>
      </c>
      <c r="H31" s="249">
        <f t="shared" ref="H31:M31" si="5">SUM(H29:H30)</f>
        <v>1.5</v>
      </c>
      <c r="I31" s="249">
        <f t="shared" si="5"/>
        <v>1.5</v>
      </c>
      <c r="J31" s="249">
        <f t="shared" si="5"/>
        <v>1.4</v>
      </c>
      <c r="K31" s="250">
        <f t="shared" si="5"/>
        <v>0</v>
      </c>
      <c r="L31" s="251">
        <f t="shared" si="5"/>
        <v>0</v>
      </c>
      <c r="M31" s="252">
        <f t="shared" si="5"/>
        <v>0</v>
      </c>
      <c r="N31" s="174"/>
      <c r="O31" s="253"/>
      <c r="P31" s="253"/>
      <c r="Q31" s="257"/>
    </row>
    <row r="32" spans="1:17" ht="36.75" thickBot="1">
      <c r="A32" s="1673" t="s">
        <v>11</v>
      </c>
      <c r="B32" s="1675" t="s">
        <v>13</v>
      </c>
      <c r="C32" s="1677" t="s">
        <v>13</v>
      </c>
      <c r="D32" s="1679" t="s">
        <v>759</v>
      </c>
      <c r="E32" s="1681" t="s">
        <v>40</v>
      </c>
      <c r="F32" s="1683" t="s">
        <v>758</v>
      </c>
      <c r="G32" s="40" t="s">
        <v>64</v>
      </c>
      <c r="H32" s="41">
        <f>I32+K32</f>
        <v>48.3</v>
      </c>
      <c r="I32" s="32">
        <v>48.3</v>
      </c>
      <c r="J32" s="31">
        <v>47.6</v>
      </c>
      <c r="K32" s="30">
        <v>0</v>
      </c>
      <c r="L32" s="267">
        <v>0</v>
      </c>
      <c r="M32" s="1556">
        <v>0</v>
      </c>
      <c r="N32" s="1494" t="s">
        <v>760</v>
      </c>
      <c r="O32" s="1557"/>
      <c r="P32" s="1557"/>
      <c r="Q32" s="1558"/>
    </row>
    <row r="33" spans="1:17" ht="13.5" thickBot="1">
      <c r="A33" s="1674"/>
      <c r="B33" s="1676"/>
      <c r="C33" s="1678"/>
      <c r="D33" s="1680"/>
      <c r="E33" s="1682"/>
      <c r="F33" s="1682"/>
      <c r="G33" s="25" t="s">
        <v>12</v>
      </c>
      <c r="H33" s="26">
        <f t="shared" ref="H33:M33" si="6">SUM(H32:H32)</f>
        <v>48.3</v>
      </c>
      <c r="I33" s="26">
        <f t="shared" si="6"/>
        <v>48.3</v>
      </c>
      <c r="J33" s="26">
        <f t="shared" si="6"/>
        <v>47.6</v>
      </c>
      <c r="K33" s="11">
        <f t="shared" si="6"/>
        <v>0</v>
      </c>
      <c r="L33" s="28">
        <f t="shared" si="6"/>
        <v>0</v>
      </c>
      <c r="M33" s="268">
        <f t="shared" si="6"/>
        <v>0</v>
      </c>
      <c r="N33" s="1559"/>
      <c r="O33" s="269"/>
      <c r="P33" s="269"/>
      <c r="Q33" s="270"/>
    </row>
    <row r="34" spans="1:17" ht="24.75" thickBot="1">
      <c r="A34" s="1673" t="s">
        <v>11</v>
      </c>
      <c r="B34" s="1675" t="s">
        <v>13</v>
      </c>
      <c r="C34" s="1677" t="s">
        <v>34</v>
      </c>
      <c r="D34" s="1679" t="s">
        <v>761</v>
      </c>
      <c r="E34" s="1681" t="s">
        <v>40</v>
      </c>
      <c r="F34" s="1683" t="s">
        <v>62</v>
      </c>
      <c r="G34" s="40" t="s">
        <v>64</v>
      </c>
      <c r="H34" s="41">
        <f>I34+K34</f>
        <v>58.2</v>
      </c>
      <c r="I34" s="32">
        <v>58.2</v>
      </c>
      <c r="J34" s="31">
        <v>44.1</v>
      </c>
      <c r="K34" s="30">
        <v>0</v>
      </c>
      <c r="L34" s="267">
        <v>0</v>
      </c>
      <c r="M34" s="1556">
        <v>0</v>
      </c>
      <c r="N34" s="1494" t="s">
        <v>762</v>
      </c>
      <c r="O34" s="54">
        <v>0.76</v>
      </c>
      <c r="P34" s="1557"/>
      <c r="Q34" s="1558"/>
    </row>
    <row r="35" spans="1:17" ht="13.5" thickBot="1">
      <c r="A35" s="1674"/>
      <c r="B35" s="1676"/>
      <c r="C35" s="1678"/>
      <c r="D35" s="1680"/>
      <c r="E35" s="1682"/>
      <c r="F35" s="1682"/>
      <c r="G35" s="25" t="s">
        <v>12</v>
      </c>
      <c r="H35" s="26">
        <f t="shared" ref="H35:M35" si="7">SUM(H34:H34)</f>
        <v>58.2</v>
      </c>
      <c r="I35" s="26">
        <f t="shared" si="7"/>
        <v>58.2</v>
      </c>
      <c r="J35" s="26">
        <f t="shared" si="7"/>
        <v>44.1</v>
      </c>
      <c r="K35" s="11">
        <f t="shared" si="7"/>
        <v>0</v>
      </c>
      <c r="L35" s="28">
        <f t="shared" si="7"/>
        <v>0</v>
      </c>
      <c r="M35" s="268">
        <f t="shared" si="7"/>
        <v>0</v>
      </c>
      <c r="N35" s="1559"/>
      <c r="O35" s="269"/>
      <c r="P35" s="269"/>
      <c r="Q35" s="270"/>
    </row>
    <row r="36" spans="1:17" ht="13.5" thickBot="1">
      <c r="A36" s="1673" t="s">
        <v>11</v>
      </c>
      <c r="B36" s="1675" t="s">
        <v>13</v>
      </c>
      <c r="C36" s="1677" t="s">
        <v>35</v>
      </c>
      <c r="D36" s="1679" t="s">
        <v>763</v>
      </c>
      <c r="E36" s="1681" t="s">
        <v>40</v>
      </c>
      <c r="F36" s="1683" t="s">
        <v>764</v>
      </c>
      <c r="G36" s="40" t="s">
        <v>64</v>
      </c>
      <c r="H36" s="41">
        <f>I36+K36</f>
        <v>15.3</v>
      </c>
      <c r="I36" s="32">
        <v>15.3</v>
      </c>
      <c r="J36" s="31">
        <v>15.1</v>
      </c>
      <c r="K36" s="30">
        <v>0</v>
      </c>
      <c r="L36" s="267">
        <v>0</v>
      </c>
      <c r="M36" s="1556">
        <v>0</v>
      </c>
      <c r="N36" s="1494"/>
      <c r="O36" s="1557"/>
      <c r="P36" s="1557"/>
      <c r="Q36" s="1558"/>
    </row>
    <row r="37" spans="1:17" ht="13.5" thickBot="1">
      <c r="A37" s="1674"/>
      <c r="B37" s="1676"/>
      <c r="C37" s="1678"/>
      <c r="D37" s="1680"/>
      <c r="E37" s="1682"/>
      <c r="F37" s="1682"/>
      <c r="G37" s="25" t="s">
        <v>12</v>
      </c>
      <c r="H37" s="26">
        <f t="shared" ref="H37:M37" si="8">SUM(H36:H36)</f>
        <v>15.3</v>
      </c>
      <c r="I37" s="26">
        <f t="shared" si="8"/>
        <v>15.3</v>
      </c>
      <c r="J37" s="26">
        <f t="shared" si="8"/>
        <v>15.1</v>
      </c>
      <c r="K37" s="11">
        <f t="shared" si="8"/>
        <v>0</v>
      </c>
      <c r="L37" s="28">
        <f t="shared" si="8"/>
        <v>0</v>
      </c>
      <c r="M37" s="268">
        <f t="shared" si="8"/>
        <v>0</v>
      </c>
      <c r="N37" s="1559"/>
      <c r="O37" s="269"/>
      <c r="P37" s="269"/>
      <c r="Q37" s="270"/>
    </row>
    <row r="38" spans="1:17" ht="13.5" thickBot="1">
      <c r="A38" s="1673" t="s">
        <v>11</v>
      </c>
      <c r="B38" s="1675" t="s">
        <v>13</v>
      </c>
      <c r="C38" s="1677" t="s">
        <v>53</v>
      </c>
      <c r="D38" s="1679" t="s">
        <v>765</v>
      </c>
      <c r="E38" s="1681" t="s">
        <v>40</v>
      </c>
      <c r="F38" s="1683" t="s">
        <v>766</v>
      </c>
      <c r="G38" s="40" t="s">
        <v>64</v>
      </c>
      <c r="H38" s="68">
        <f>I38+K38</f>
        <v>6.1</v>
      </c>
      <c r="I38" s="69">
        <v>6.1</v>
      </c>
      <c r="J38" s="42"/>
      <c r="K38" s="30">
        <v>0</v>
      </c>
      <c r="L38" s="267">
        <v>0</v>
      </c>
      <c r="M38" s="1556">
        <v>0</v>
      </c>
      <c r="N38" s="1494"/>
      <c r="O38" s="1557"/>
      <c r="P38" s="1557"/>
      <c r="Q38" s="1558"/>
    </row>
    <row r="39" spans="1:17" ht="13.5" thickBot="1">
      <c r="A39" s="1674"/>
      <c r="B39" s="1676"/>
      <c r="C39" s="1678"/>
      <c r="D39" s="1680"/>
      <c r="E39" s="1682"/>
      <c r="F39" s="1682"/>
      <c r="G39" s="25" t="s">
        <v>12</v>
      </c>
      <c r="H39" s="26">
        <f t="shared" ref="H39:M39" si="9">SUM(H38:H38)</f>
        <v>6.1</v>
      </c>
      <c r="I39" s="26">
        <f t="shared" si="9"/>
        <v>6.1</v>
      </c>
      <c r="J39" s="26">
        <f t="shared" si="9"/>
        <v>0</v>
      </c>
      <c r="K39" s="11">
        <f t="shared" si="9"/>
        <v>0</v>
      </c>
      <c r="L39" s="28">
        <f t="shared" si="9"/>
        <v>0</v>
      </c>
      <c r="M39" s="268">
        <f t="shared" si="9"/>
        <v>0</v>
      </c>
      <c r="N39" s="1559"/>
      <c r="O39" s="269"/>
      <c r="P39" s="269"/>
      <c r="Q39" s="270"/>
    </row>
    <row r="40" spans="1:17" ht="13.5" thickBot="1">
      <c r="A40" s="1673" t="s">
        <v>11</v>
      </c>
      <c r="B40" s="1675" t="s">
        <v>13</v>
      </c>
      <c r="C40" s="1677" t="s">
        <v>37</v>
      </c>
      <c r="D40" s="1679" t="s">
        <v>767</v>
      </c>
      <c r="E40" s="1681" t="s">
        <v>40</v>
      </c>
      <c r="F40" s="1683" t="s">
        <v>764</v>
      </c>
      <c r="G40" s="40" t="s">
        <v>64</v>
      </c>
      <c r="H40" s="41">
        <f>I40+K40</f>
        <v>61.2</v>
      </c>
      <c r="I40" s="32">
        <v>61.2</v>
      </c>
      <c r="J40" s="31">
        <v>45.9</v>
      </c>
      <c r="K40" s="30">
        <v>0</v>
      </c>
      <c r="L40" s="267">
        <v>0</v>
      </c>
      <c r="M40" s="1556">
        <v>0</v>
      </c>
      <c r="N40" s="1494"/>
      <c r="O40" s="1557"/>
      <c r="P40" s="1557"/>
      <c r="Q40" s="1558"/>
    </row>
    <row r="41" spans="1:17" ht="13.5" thickBot="1">
      <c r="A41" s="1674"/>
      <c r="B41" s="1676"/>
      <c r="C41" s="1678"/>
      <c r="D41" s="1680"/>
      <c r="E41" s="1682"/>
      <c r="F41" s="1682"/>
      <c r="G41" s="25" t="s">
        <v>12</v>
      </c>
      <c r="H41" s="26">
        <f t="shared" ref="H41:M41" si="10">SUM(H40:H40)</f>
        <v>61.2</v>
      </c>
      <c r="I41" s="26">
        <f t="shared" si="10"/>
        <v>61.2</v>
      </c>
      <c r="J41" s="26">
        <f t="shared" si="10"/>
        <v>45.9</v>
      </c>
      <c r="K41" s="11">
        <f t="shared" si="10"/>
        <v>0</v>
      </c>
      <c r="L41" s="28">
        <f t="shared" si="10"/>
        <v>0</v>
      </c>
      <c r="M41" s="268">
        <f t="shared" si="10"/>
        <v>0</v>
      </c>
      <c r="N41" s="1559"/>
      <c r="O41" s="269"/>
      <c r="P41" s="269"/>
      <c r="Q41" s="270"/>
    </row>
    <row r="42" spans="1:17" ht="13.5" thickBot="1">
      <c r="A42" s="1673" t="s">
        <v>11</v>
      </c>
      <c r="B42" s="1675" t="s">
        <v>13</v>
      </c>
      <c r="C42" s="1677" t="s">
        <v>54</v>
      </c>
      <c r="D42" s="1679" t="s">
        <v>768</v>
      </c>
      <c r="E42" s="1681" t="s">
        <v>40</v>
      </c>
      <c r="F42" s="1683" t="s">
        <v>288</v>
      </c>
      <c r="G42" s="40" t="s">
        <v>64</v>
      </c>
      <c r="H42" s="41">
        <f>I42+K42</f>
        <v>6.6</v>
      </c>
      <c r="I42" s="32">
        <v>6.6</v>
      </c>
      <c r="J42" s="31">
        <v>6.2</v>
      </c>
      <c r="K42" s="30">
        <v>0</v>
      </c>
      <c r="L42" s="267">
        <v>0</v>
      </c>
      <c r="M42" s="1556">
        <v>0</v>
      </c>
      <c r="N42" s="1494"/>
      <c r="O42" s="1557"/>
      <c r="P42" s="1557"/>
      <c r="Q42" s="1558"/>
    </row>
    <row r="43" spans="1:17" ht="13.5" thickBot="1">
      <c r="A43" s="1674"/>
      <c r="B43" s="1676"/>
      <c r="C43" s="1678"/>
      <c r="D43" s="1680"/>
      <c r="E43" s="1682"/>
      <c r="F43" s="1682"/>
      <c r="G43" s="25" t="s">
        <v>12</v>
      </c>
      <c r="H43" s="26">
        <f t="shared" ref="H43:M43" si="11">SUM(H42:H42)</f>
        <v>6.6</v>
      </c>
      <c r="I43" s="26">
        <f t="shared" si="11"/>
        <v>6.6</v>
      </c>
      <c r="J43" s="26">
        <f t="shared" si="11"/>
        <v>6.2</v>
      </c>
      <c r="K43" s="11">
        <f t="shared" si="11"/>
        <v>0</v>
      </c>
      <c r="L43" s="28">
        <f t="shared" si="11"/>
        <v>0</v>
      </c>
      <c r="M43" s="268">
        <f t="shared" si="11"/>
        <v>0</v>
      </c>
      <c r="N43" s="1559"/>
      <c r="O43" s="269"/>
      <c r="P43" s="269"/>
      <c r="Q43" s="270"/>
    </row>
    <row r="44" spans="1:17" ht="13.5" thickBot="1">
      <c r="A44" s="1673" t="s">
        <v>11</v>
      </c>
      <c r="B44" s="1675" t="s">
        <v>13</v>
      </c>
      <c r="C44" s="1677" t="s">
        <v>38</v>
      </c>
      <c r="D44" s="1679" t="s">
        <v>769</v>
      </c>
      <c r="E44" s="1681" t="s">
        <v>40</v>
      </c>
      <c r="F44" s="1683" t="s">
        <v>62</v>
      </c>
      <c r="G44" s="40" t="s">
        <v>64</v>
      </c>
      <c r="H44" s="41">
        <f>I44+K44</f>
        <v>22.3</v>
      </c>
      <c r="I44" s="32">
        <v>22.3</v>
      </c>
      <c r="J44" s="31">
        <v>20.5</v>
      </c>
      <c r="K44" s="271">
        <v>0</v>
      </c>
      <c r="L44" s="272">
        <v>0</v>
      </c>
      <c r="M44" s="12">
        <v>0</v>
      </c>
      <c r="N44" s="1494"/>
      <c r="O44" s="1557"/>
      <c r="P44" s="1557"/>
      <c r="Q44" s="1558"/>
    </row>
    <row r="45" spans="1:17" ht="13.5" thickBot="1">
      <c r="A45" s="1674"/>
      <c r="B45" s="1676"/>
      <c r="C45" s="1678"/>
      <c r="D45" s="1680"/>
      <c r="E45" s="1682"/>
      <c r="F45" s="1682"/>
      <c r="G45" s="25" t="s">
        <v>12</v>
      </c>
      <c r="H45" s="26">
        <f t="shared" ref="H45:M45" si="12">SUM(H44:H44)</f>
        <v>22.3</v>
      </c>
      <c r="I45" s="26">
        <f t="shared" si="12"/>
        <v>22.3</v>
      </c>
      <c r="J45" s="26">
        <f t="shared" si="12"/>
        <v>20.5</v>
      </c>
      <c r="K45" s="26">
        <f t="shared" si="12"/>
        <v>0</v>
      </c>
      <c r="L45" s="26">
        <f t="shared" si="12"/>
        <v>0</v>
      </c>
      <c r="M45" s="26">
        <f t="shared" si="12"/>
        <v>0</v>
      </c>
      <c r="N45" s="1559"/>
      <c r="O45" s="269"/>
      <c r="P45" s="269"/>
      <c r="Q45" s="270"/>
    </row>
    <row r="46" spans="1:17" ht="24.75" thickBot="1">
      <c r="A46" s="1673" t="s">
        <v>11</v>
      </c>
      <c r="B46" s="1675" t="s">
        <v>13</v>
      </c>
      <c r="C46" s="1677" t="s">
        <v>55</v>
      </c>
      <c r="D46" s="1679" t="s">
        <v>770</v>
      </c>
      <c r="E46" s="1681" t="s">
        <v>40</v>
      </c>
      <c r="F46" s="1683" t="s">
        <v>771</v>
      </c>
      <c r="G46" s="40" t="s">
        <v>64</v>
      </c>
      <c r="H46" s="41">
        <f>I46+K46</f>
        <v>25.7</v>
      </c>
      <c r="I46" s="32">
        <v>25.7</v>
      </c>
      <c r="J46" s="31">
        <v>22.5</v>
      </c>
      <c r="K46" s="271">
        <v>0</v>
      </c>
      <c r="L46" s="272">
        <v>0</v>
      </c>
      <c r="M46" s="12">
        <v>0</v>
      </c>
      <c r="N46" s="1494" t="s">
        <v>772</v>
      </c>
      <c r="O46" s="54">
        <v>1500</v>
      </c>
      <c r="P46" s="54">
        <v>1500</v>
      </c>
      <c r="Q46" s="53">
        <v>1500</v>
      </c>
    </row>
    <row r="47" spans="1:17" ht="13.5" thickBot="1">
      <c r="A47" s="1674"/>
      <c r="B47" s="1676"/>
      <c r="C47" s="1678"/>
      <c r="D47" s="1680"/>
      <c r="E47" s="1682"/>
      <c r="F47" s="1682"/>
      <c r="G47" s="25" t="s">
        <v>12</v>
      </c>
      <c r="H47" s="26">
        <f t="shared" ref="H47:M47" si="13">SUM(H46:H46)</f>
        <v>25.7</v>
      </c>
      <c r="I47" s="26">
        <f t="shared" si="13"/>
        <v>25.7</v>
      </c>
      <c r="J47" s="26">
        <f t="shared" si="13"/>
        <v>22.5</v>
      </c>
      <c r="K47" s="26">
        <f t="shared" si="13"/>
        <v>0</v>
      </c>
      <c r="L47" s="26">
        <f t="shared" si="13"/>
        <v>0</v>
      </c>
      <c r="M47" s="26">
        <f t="shared" si="13"/>
        <v>0</v>
      </c>
      <c r="N47" s="1559"/>
      <c r="O47" s="269"/>
      <c r="P47" s="269"/>
      <c r="Q47" s="270"/>
    </row>
    <row r="48" spans="1:17" ht="36.75" thickBot="1">
      <c r="A48" s="1673" t="s">
        <v>11</v>
      </c>
      <c r="B48" s="1675" t="s">
        <v>13</v>
      </c>
      <c r="C48" s="1677" t="s">
        <v>289</v>
      </c>
      <c r="D48" s="1679" t="s">
        <v>773</v>
      </c>
      <c r="E48" s="1681" t="s">
        <v>40</v>
      </c>
      <c r="F48" s="1683" t="s">
        <v>764</v>
      </c>
      <c r="G48" s="40" t="s">
        <v>64</v>
      </c>
      <c r="H48" s="41">
        <f>I48+K48</f>
        <v>16.600000000000001</v>
      </c>
      <c r="I48" s="32">
        <v>16.600000000000001</v>
      </c>
      <c r="J48" s="31">
        <v>16.3</v>
      </c>
      <c r="K48" s="30">
        <v>0</v>
      </c>
      <c r="L48" s="267">
        <v>0</v>
      </c>
      <c r="M48" s="1556">
        <v>0</v>
      </c>
      <c r="N48" s="1494" t="s">
        <v>774</v>
      </c>
      <c r="O48" s="273">
        <v>29.3</v>
      </c>
      <c r="P48" s="273">
        <v>35</v>
      </c>
      <c r="Q48" s="1560">
        <v>40</v>
      </c>
    </row>
    <row r="49" spans="1:17" ht="13.5" thickBot="1">
      <c r="A49" s="1684"/>
      <c r="B49" s="1685"/>
      <c r="C49" s="1686"/>
      <c r="D49" s="1687"/>
      <c r="E49" s="1688"/>
      <c r="F49" s="1689"/>
      <c r="G49" s="33"/>
      <c r="H49" s="46"/>
      <c r="I49" s="47"/>
      <c r="J49" s="48"/>
      <c r="K49" s="59"/>
      <c r="L49" s="274"/>
      <c r="M49" s="275"/>
      <c r="N49" s="1494" t="s">
        <v>775</v>
      </c>
      <c r="O49" s="273">
        <v>1.5</v>
      </c>
      <c r="P49" s="273">
        <v>2</v>
      </c>
      <c r="Q49" s="1560">
        <v>2.5</v>
      </c>
    </row>
    <row r="50" spans="1:17" ht="13.5" thickBot="1">
      <c r="A50" s="1674"/>
      <c r="B50" s="1676"/>
      <c r="C50" s="1678"/>
      <c r="D50" s="1680"/>
      <c r="E50" s="1682"/>
      <c r="F50" s="1682"/>
      <c r="G50" s="25" t="s">
        <v>12</v>
      </c>
      <c r="H50" s="26">
        <f t="shared" ref="H50:M50" si="14">SUM(H48:H49)</f>
        <v>16.600000000000001</v>
      </c>
      <c r="I50" s="26">
        <f t="shared" si="14"/>
        <v>16.600000000000001</v>
      </c>
      <c r="J50" s="26">
        <f t="shared" si="14"/>
        <v>16.3</v>
      </c>
      <c r="K50" s="11">
        <f t="shared" si="14"/>
        <v>0</v>
      </c>
      <c r="L50" s="28">
        <f t="shared" si="14"/>
        <v>0</v>
      </c>
      <c r="M50" s="268">
        <f t="shared" si="14"/>
        <v>0</v>
      </c>
      <c r="N50" s="56"/>
      <c r="O50" s="269"/>
      <c r="P50" s="269"/>
      <c r="Q50" s="270"/>
    </row>
    <row r="51" spans="1:17" ht="13.5" thickBot="1">
      <c r="A51" s="1673" t="s">
        <v>11</v>
      </c>
      <c r="B51" s="1675" t="s">
        <v>13</v>
      </c>
      <c r="C51" s="1677" t="s">
        <v>290</v>
      </c>
      <c r="D51" s="1679" t="s">
        <v>776</v>
      </c>
      <c r="E51" s="1681" t="s">
        <v>40</v>
      </c>
      <c r="F51" s="1683" t="s">
        <v>771</v>
      </c>
      <c r="G51" s="40" t="s">
        <v>64</v>
      </c>
      <c r="H51" s="41">
        <f>I51+K51</f>
        <v>0.1</v>
      </c>
      <c r="I51" s="32">
        <v>0.1</v>
      </c>
      <c r="J51" s="31">
        <v>0.1</v>
      </c>
      <c r="K51" s="30">
        <v>0</v>
      </c>
      <c r="L51" s="267">
        <v>0</v>
      </c>
      <c r="M51" s="1556">
        <v>0</v>
      </c>
      <c r="N51" s="1494"/>
      <c r="O51" s="1557"/>
      <c r="P51" s="1557"/>
      <c r="Q51" s="1558"/>
    </row>
    <row r="52" spans="1:17" ht="13.5" thickBot="1">
      <c r="A52" s="1674"/>
      <c r="B52" s="1676"/>
      <c r="C52" s="1678"/>
      <c r="D52" s="1680"/>
      <c r="E52" s="1682"/>
      <c r="F52" s="1682"/>
      <c r="G52" s="25" t="s">
        <v>12</v>
      </c>
      <c r="H52" s="26">
        <f t="shared" ref="H52:M52" si="15">SUM(H51:H51)</f>
        <v>0.1</v>
      </c>
      <c r="I52" s="26">
        <f t="shared" si="15"/>
        <v>0.1</v>
      </c>
      <c r="J52" s="26">
        <f t="shared" si="15"/>
        <v>0.1</v>
      </c>
      <c r="K52" s="11">
        <f t="shared" si="15"/>
        <v>0</v>
      </c>
      <c r="L52" s="28">
        <f t="shared" si="15"/>
        <v>0</v>
      </c>
      <c r="M52" s="268">
        <f t="shared" si="15"/>
        <v>0</v>
      </c>
      <c r="N52" s="56"/>
      <c r="O52" s="269"/>
      <c r="P52" s="269"/>
      <c r="Q52" s="270"/>
    </row>
    <row r="53" spans="1:17" ht="13.5" thickBot="1">
      <c r="A53" s="1673" t="s">
        <v>11</v>
      </c>
      <c r="B53" s="1675" t="s">
        <v>13</v>
      </c>
      <c r="C53" s="1641" t="s">
        <v>291</v>
      </c>
      <c r="D53" s="1644" t="s">
        <v>777</v>
      </c>
      <c r="E53" s="1647" t="s">
        <v>40</v>
      </c>
      <c r="F53" s="1650" t="s">
        <v>288</v>
      </c>
      <c r="G53" s="40" t="s">
        <v>64</v>
      </c>
      <c r="H53" s="840">
        <f>I53+K53</f>
        <v>126.4</v>
      </c>
      <c r="I53" s="841">
        <v>120.4</v>
      </c>
      <c r="J53" s="31">
        <v>95.9</v>
      </c>
      <c r="K53" s="30">
        <v>6</v>
      </c>
      <c r="L53" s="267">
        <v>0</v>
      </c>
      <c r="M53" s="1556">
        <v>0</v>
      </c>
      <c r="N53" s="1494"/>
      <c r="O53" s="255"/>
      <c r="P53" s="255"/>
      <c r="Q53" s="260"/>
    </row>
    <row r="54" spans="1:17" ht="17.45" customHeight="1" thickBot="1">
      <c r="A54" s="1674"/>
      <c r="B54" s="1676"/>
      <c r="C54" s="1643"/>
      <c r="D54" s="1646"/>
      <c r="E54" s="1649"/>
      <c r="F54" s="1649"/>
      <c r="G54" s="25" t="s">
        <v>12</v>
      </c>
      <c r="H54" s="26">
        <f t="shared" ref="H54:M54" si="16">SUM(H53:H53)</f>
        <v>126.4</v>
      </c>
      <c r="I54" s="26">
        <f t="shared" si="16"/>
        <v>120.4</v>
      </c>
      <c r="J54" s="26">
        <f t="shared" si="16"/>
        <v>95.9</v>
      </c>
      <c r="K54" s="11">
        <f t="shared" si="16"/>
        <v>6</v>
      </c>
      <c r="L54" s="28">
        <f t="shared" si="16"/>
        <v>0</v>
      </c>
      <c r="M54" s="268">
        <f t="shared" si="16"/>
        <v>0</v>
      </c>
      <c r="N54" s="56"/>
      <c r="O54" s="253"/>
      <c r="P54" s="253"/>
      <c r="Q54" s="257"/>
    </row>
    <row r="55" spans="1:17" ht="13.5" thickBot="1">
      <c r="A55" s="1673" t="s">
        <v>11</v>
      </c>
      <c r="B55" s="1675" t="s">
        <v>13</v>
      </c>
      <c r="C55" s="1641" t="s">
        <v>39</v>
      </c>
      <c r="D55" s="1644" t="s">
        <v>778</v>
      </c>
      <c r="E55" s="1647" t="s">
        <v>40</v>
      </c>
      <c r="F55" s="1650" t="s">
        <v>223</v>
      </c>
      <c r="G55" s="243" t="s">
        <v>64</v>
      </c>
      <c r="H55" s="244">
        <f>I55+K55</f>
        <v>0.3</v>
      </c>
      <c r="I55" s="245">
        <v>0.3</v>
      </c>
      <c r="J55" s="258"/>
      <c r="K55" s="246">
        <v>0</v>
      </c>
      <c r="L55" s="226">
        <v>0</v>
      </c>
      <c r="M55" s="227">
        <v>0</v>
      </c>
      <c r="N55" s="923"/>
      <c r="O55" s="255"/>
      <c r="P55" s="255"/>
      <c r="Q55" s="260"/>
    </row>
    <row r="56" spans="1:17" ht="43.9" customHeight="1" thickBot="1">
      <c r="A56" s="1674"/>
      <c r="B56" s="1676"/>
      <c r="C56" s="1643"/>
      <c r="D56" s="1646"/>
      <c r="E56" s="1649"/>
      <c r="F56" s="1649"/>
      <c r="G56" s="241" t="s">
        <v>12</v>
      </c>
      <c r="H56" s="249">
        <f t="shared" ref="H56:M56" si="17">SUM(H55:H55)</f>
        <v>0.3</v>
      </c>
      <c r="I56" s="249">
        <f t="shared" si="17"/>
        <v>0.3</v>
      </c>
      <c r="J56" s="249">
        <f t="shared" si="17"/>
        <v>0</v>
      </c>
      <c r="K56" s="250">
        <f t="shared" si="17"/>
        <v>0</v>
      </c>
      <c r="L56" s="251">
        <f t="shared" si="17"/>
        <v>0</v>
      </c>
      <c r="M56" s="252">
        <f t="shared" si="17"/>
        <v>0</v>
      </c>
      <c r="N56" s="174"/>
      <c r="O56" s="253"/>
      <c r="P56" s="253"/>
      <c r="Q56" s="257"/>
    </row>
    <row r="57" spans="1:17" ht="13.5" thickBot="1">
      <c r="A57" s="1673" t="s">
        <v>11</v>
      </c>
      <c r="B57" s="1675" t="s">
        <v>13</v>
      </c>
      <c r="C57" s="1641" t="s">
        <v>779</v>
      </c>
      <c r="D57" s="1644" t="s">
        <v>780</v>
      </c>
      <c r="E57" s="1647" t="s">
        <v>40</v>
      </c>
      <c r="F57" s="1650" t="s">
        <v>223</v>
      </c>
      <c r="G57" s="243" t="s">
        <v>64</v>
      </c>
      <c r="H57" s="244">
        <f>I57+K57</f>
        <v>27.5</v>
      </c>
      <c r="I57" s="245">
        <v>27.5</v>
      </c>
      <c r="J57" s="167">
        <v>19.5</v>
      </c>
      <c r="K57" s="246">
        <v>0</v>
      </c>
      <c r="L57" s="226">
        <v>0</v>
      </c>
      <c r="M57" s="227">
        <v>0</v>
      </c>
      <c r="N57" s="923"/>
      <c r="O57" s="255"/>
      <c r="P57" s="255"/>
      <c r="Q57" s="260"/>
    </row>
    <row r="58" spans="1:17" ht="13.5" thickBot="1">
      <c r="A58" s="1674"/>
      <c r="B58" s="1676"/>
      <c r="C58" s="1643"/>
      <c r="D58" s="1646"/>
      <c r="E58" s="1649"/>
      <c r="F58" s="1649"/>
      <c r="G58" s="241" t="s">
        <v>12</v>
      </c>
      <c r="H58" s="249">
        <f t="shared" ref="H58:M58" si="18">SUM(H57:H57)</f>
        <v>27.5</v>
      </c>
      <c r="I58" s="249">
        <f t="shared" si="18"/>
        <v>27.5</v>
      </c>
      <c r="J58" s="249">
        <f t="shared" si="18"/>
        <v>19.5</v>
      </c>
      <c r="K58" s="250">
        <f t="shared" si="18"/>
        <v>0</v>
      </c>
      <c r="L58" s="251">
        <f t="shared" si="18"/>
        <v>0</v>
      </c>
      <c r="M58" s="252">
        <f t="shared" si="18"/>
        <v>0</v>
      </c>
      <c r="N58" s="174"/>
      <c r="O58" s="253"/>
      <c r="P58" s="253"/>
      <c r="Q58" s="257"/>
    </row>
    <row r="59" spans="1:17" ht="13.5" thickBot="1">
      <c r="A59" s="1673" t="s">
        <v>11</v>
      </c>
      <c r="B59" s="1675" t="s">
        <v>13</v>
      </c>
      <c r="C59" s="1641" t="s">
        <v>781</v>
      </c>
      <c r="D59" s="1644" t="s">
        <v>782</v>
      </c>
      <c r="E59" s="1647" t="s">
        <v>40</v>
      </c>
      <c r="F59" s="1650" t="s">
        <v>62</v>
      </c>
      <c r="G59" s="243" t="s">
        <v>64</v>
      </c>
      <c r="H59" s="244">
        <f>I59+K59</f>
        <v>24.2</v>
      </c>
      <c r="I59" s="245">
        <v>24.2</v>
      </c>
      <c r="J59" s="167">
        <v>23.8</v>
      </c>
      <c r="K59" s="246">
        <v>0</v>
      </c>
      <c r="L59" s="226">
        <v>0</v>
      </c>
      <c r="M59" s="227">
        <v>0</v>
      </c>
      <c r="N59" s="923"/>
      <c r="O59" s="255"/>
      <c r="P59" s="255"/>
      <c r="Q59" s="260"/>
    </row>
    <row r="60" spans="1:17" ht="13.5" thickBot="1">
      <c r="A60" s="1674"/>
      <c r="B60" s="1676"/>
      <c r="C60" s="1643"/>
      <c r="D60" s="1646"/>
      <c r="E60" s="1649"/>
      <c r="F60" s="1649"/>
      <c r="G60" s="241" t="s">
        <v>12</v>
      </c>
      <c r="H60" s="249">
        <f t="shared" ref="H60:M60" si="19">SUM(H59:H59)</f>
        <v>24.2</v>
      </c>
      <c r="I60" s="249">
        <f>SUM(I59:I59)</f>
        <v>24.2</v>
      </c>
      <c r="J60" s="249">
        <f>SUM(J59:J59)</f>
        <v>23.8</v>
      </c>
      <c r="K60" s="250">
        <f t="shared" si="19"/>
        <v>0</v>
      </c>
      <c r="L60" s="251">
        <f t="shared" si="19"/>
        <v>0</v>
      </c>
      <c r="M60" s="252">
        <f t="shared" si="19"/>
        <v>0</v>
      </c>
      <c r="N60" s="174"/>
      <c r="O60" s="253"/>
      <c r="P60" s="253"/>
      <c r="Q60" s="257"/>
    </row>
    <row r="61" spans="1:17" ht="13.5" thickBot="1">
      <c r="A61" s="276" t="s">
        <v>11</v>
      </c>
      <c r="B61" s="1495" t="s">
        <v>13</v>
      </c>
      <c r="C61" s="1552"/>
      <c r="D61" s="1553" t="s">
        <v>755</v>
      </c>
      <c r="E61" s="261"/>
      <c r="F61" s="262"/>
      <c r="G61" s="1554"/>
      <c r="H61" s="1555">
        <f>H31+H33+H35+H37+H39+H41+H43+H45+H47+H50+H52+H54+H56+H60+H58</f>
        <v>440.30000000000007</v>
      </c>
      <c r="I61" s="1555">
        <f>I31+I33+I35+I37+I39+I41+I43+I45+I47+I50+I52+I54+I56+I60+I58</f>
        <v>434.30000000000007</v>
      </c>
      <c r="J61" s="1555">
        <f>J31+J33+J35+J37+J39+J41+J43+J45+J47+J50+J52+J54+J56+J60+J58</f>
        <v>358.90000000000003</v>
      </c>
      <c r="K61" s="1555">
        <f>K31+K33+K35+K37+K39+K41+K43+K45+K47+K50+K52+K54+K56+K60+K58</f>
        <v>6</v>
      </c>
      <c r="L61" s="1555">
        <v>422</v>
      </c>
      <c r="M61" s="1555">
        <v>439</v>
      </c>
      <c r="N61" s="263"/>
      <c r="O61" s="264"/>
      <c r="P61" s="264"/>
      <c r="Q61" s="257"/>
    </row>
    <row r="62" spans="1:17" ht="13.5" thickBot="1">
      <c r="A62" s="225" t="s">
        <v>11</v>
      </c>
      <c r="B62" s="19" t="s">
        <v>34</v>
      </c>
      <c r="C62" s="1670" t="s">
        <v>783</v>
      </c>
      <c r="D62" s="1671"/>
      <c r="E62" s="1671"/>
      <c r="F62" s="1671"/>
      <c r="G62" s="1671"/>
      <c r="H62" s="1671"/>
      <c r="I62" s="1671"/>
      <c r="J62" s="1671"/>
      <c r="K62" s="1671"/>
      <c r="L62" s="1671"/>
      <c r="M62" s="1671"/>
      <c r="N62" s="1671"/>
      <c r="O62" s="1671"/>
      <c r="P62" s="1671"/>
      <c r="Q62" s="1672"/>
    </row>
    <row r="63" spans="1:17" ht="24.75" thickBot="1">
      <c r="A63" s="1673" t="s">
        <v>11</v>
      </c>
      <c r="B63" s="1675" t="s">
        <v>34</v>
      </c>
      <c r="C63" s="1677" t="s">
        <v>11</v>
      </c>
      <c r="D63" s="1679" t="s">
        <v>784</v>
      </c>
      <c r="E63" s="1681" t="s">
        <v>40</v>
      </c>
      <c r="F63" s="1683" t="s">
        <v>62</v>
      </c>
      <c r="G63" s="40" t="s">
        <v>36</v>
      </c>
      <c r="H63" s="41">
        <f>I63+K63</f>
        <v>35.299999999999997</v>
      </c>
      <c r="I63" s="32">
        <v>35.299999999999997</v>
      </c>
      <c r="J63" s="42"/>
      <c r="K63" s="271">
        <v>0</v>
      </c>
      <c r="L63" s="272">
        <v>36</v>
      </c>
      <c r="M63" s="12">
        <v>36</v>
      </c>
      <c r="N63" s="1494" t="s">
        <v>785</v>
      </c>
      <c r="O63" s="54">
        <v>2</v>
      </c>
      <c r="P63" s="54">
        <v>2</v>
      </c>
      <c r="Q63" s="53">
        <v>2</v>
      </c>
    </row>
    <row r="64" spans="1:17" ht="13.5" thickBot="1">
      <c r="A64" s="1674"/>
      <c r="B64" s="1676"/>
      <c r="C64" s="1678"/>
      <c r="D64" s="1680"/>
      <c r="E64" s="1682"/>
      <c r="F64" s="1682"/>
      <c r="G64" s="25" t="s">
        <v>12</v>
      </c>
      <c r="H64" s="26">
        <f t="shared" ref="H64:M64" si="20">SUM(H63:H63)</f>
        <v>35.299999999999997</v>
      </c>
      <c r="I64" s="26">
        <f t="shared" si="20"/>
        <v>35.299999999999997</v>
      </c>
      <c r="J64" s="26">
        <f t="shared" si="20"/>
        <v>0</v>
      </c>
      <c r="K64" s="26">
        <f t="shared" si="20"/>
        <v>0</v>
      </c>
      <c r="L64" s="26">
        <f t="shared" si="20"/>
        <v>36</v>
      </c>
      <c r="M64" s="26">
        <f t="shared" si="20"/>
        <v>36</v>
      </c>
      <c r="N64" s="1559"/>
      <c r="O64" s="269"/>
      <c r="P64" s="269"/>
      <c r="Q64" s="270"/>
    </row>
    <row r="65" spans="1:17" ht="13.5" thickBot="1">
      <c r="A65" s="23" t="s">
        <v>11</v>
      </c>
      <c r="B65" s="19" t="s">
        <v>34</v>
      </c>
      <c r="C65" s="1561"/>
      <c r="D65" s="1562" t="s">
        <v>755</v>
      </c>
      <c r="E65" s="1563"/>
      <c r="F65" s="1564"/>
      <c r="G65" s="1565"/>
      <c r="H65" s="1566">
        <f t="shared" ref="H65:M65" si="21">H64*1</f>
        <v>35.299999999999997</v>
      </c>
      <c r="I65" s="1566">
        <f t="shared" si="21"/>
        <v>35.299999999999997</v>
      </c>
      <c r="J65" s="1566">
        <f t="shared" si="21"/>
        <v>0</v>
      </c>
      <c r="K65" s="1566">
        <f t="shared" si="21"/>
        <v>0</v>
      </c>
      <c r="L65" s="1566">
        <f t="shared" si="21"/>
        <v>36</v>
      </c>
      <c r="M65" s="1566">
        <f t="shared" si="21"/>
        <v>36</v>
      </c>
      <c r="N65" s="1567"/>
      <c r="O65" s="1568"/>
      <c r="P65" s="1568"/>
      <c r="Q65" s="1569"/>
    </row>
    <row r="66" spans="1:17" ht="13.5" thickBot="1">
      <c r="A66" s="225" t="s">
        <v>11</v>
      </c>
      <c r="B66" s="19" t="s">
        <v>35</v>
      </c>
      <c r="C66" s="1632" t="s">
        <v>786</v>
      </c>
      <c r="D66" s="1633"/>
      <c r="E66" s="1633"/>
      <c r="F66" s="1633"/>
      <c r="G66" s="1633"/>
      <c r="H66" s="1633"/>
      <c r="I66" s="1633"/>
      <c r="J66" s="1633"/>
      <c r="K66" s="1633"/>
      <c r="L66" s="1633"/>
      <c r="M66" s="1633"/>
      <c r="N66" s="1633"/>
      <c r="O66" s="1633"/>
      <c r="P66" s="1633"/>
      <c r="Q66" s="1634"/>
    </row>
    <row r="67" spans="1:17" ht="13.5" thickBot="1">
      <c r="A67" s="1673" t="s">
        <v>11</v>
      </c>
      <c r="B67" s="1675" t="s">
        <v>35</v>
      </c>
      <c r="C67" s="1677" t="s">
        <v>11</v>
      </c>
      <c r="D67" s="1679" t="s">
        <v>787</v>
      </c>
      <c r="E67" s="1681" t="s">
        <v>40</v>
      </c>
      <c r="F67" s="1683" t="s">
        <v>62</v>
      </c>
      <c r="G67" s="40" t="s">
        <v>36</v>
      </c>
      <c r="H67" s="41">
        <f>I67+K67</f>
        <v>5.8</v>
      </c>
      <c r="I67" s="32">
        <v>5.8</v>
      </c>
      <c r="J67" s="42"/>
      <c r="K67" s="271">
        <v>0</v>
      </c>
      <c r="L67" s="272">
        <v>6</v>
      </c>
      <c r="M67" s="12">
        <v>6</v>
      </c>
      <c r="N67" s="1494"/>
      <c r="O67" s="1557"/>
      <c r="P67" s="1557"/>
      <c r="Q67" s="1558"/>
    </row>
    <row r="68" spans="1:17" ht="13.5" thickBot="1">
      <c r="A68" s="1674"/>
      <c r="B68" s="1676"/>
      <c r="C68" s="1678"/>
      <c r="D68" s="1680"/>
      <c r="E68" s="1682"/>
      <c r="F68" s="1682"/>
      <c r="G68" s="25" t="s">
        <v>12</v>
      </c>
      <c r="H68" s="26">
        <f t="shared" ref="H68:M68" si="22">SUM(H67:H67)</f>
        <v>5.8</v>
      </c>
      <c r="I68" s="26">
        <f t="shared" si="22"/>
        <v>5.8</v>
      </c>
      <c r="J68" s="26">
        <f t="shared" si="22"/>
        <v>0</v>
      </c>
      <c r="K68" s="26">
        <f t="shared" si="22"/>
        <v>0</v>
      </c>
      <c r="L68" s="26">
        <f t="shared" si="22"/>
        <v>6</v>
      </c>
      <c r="M68" s="26">
        <f t="shared" si="22"/>
        <v>6</v>
      </c>
      <c r="N68" s="1559"/>
      <c r="O68" s="269"/>
      <c r="P68" s="269"/>
      <c r="Q68" s="270"/>
    </row>
    <row r="69" spans="1:17" ht="13.5" thickBot="1">
      <c r="A69" s="23" t="s">
        <v>11</v>
      </c>
      <c r="B69" s="19" t="s">
        <v>11</v>
      </c>
      <c r="C69" s="1561"/>
      <c r="D69" s="1562" t="s">
        <v>755</v>
      </c>
      <c r="E69" s="1563"/>
      <c r="F69" s="1564"/>
      <c r="G69" s="1565"/>
      <c r="H69" s="1566">
        <f t="shared" ref="H69:M69" si="23">H68*1</f>
        <v>5.8</v>
      </c>
      <c r="I69" s="1566">
        <f t="shared" si="23"/>
        <v>5.8</v>
      </c>
      <c r="J69" s="1566">
        <f t="shared" si="23"/>
        <v>0</v>
      </c>
      <c r="K69" s="1566">
        <f t="shared" si="23"/>
        <v>0</v>
      </c>
      <c r="L69" s="1566">
        <f t="shared" si="23"/>
        <v>6</v>
      </c>
      <c r="M69" s="1566">
        <f t="shared" si="23"/>
        <v>6</v>
      </c>
      <c r="N69" s="1567"/>
      <c r="O69" s="1568"/>
      <c r="P69" s="1568"/>
      <c r="Q69" s="1569"/>
    </row>
    <row r="70" spans="1:17" ht="13.5" thickBot="1">
      <c r="A70" s="224" t="s">
        <v>11</v>
      </c>
      <c r="B70" s="1690" t="s">
        <v>56</v>
      </c>
      <c r="C70" s="1691"/>
      <c r="D70" s="1691"/>
      <c r="E70" s="1691"/>
      <c r="F70" s="1691"/>
      <c r="G70" s="1692"/>
      <c r="H70" s="1586">
        <f t="shared" ref="H70:M70" si="24">H69+H65+H61+H27</f>
        <v>6795.7900000000009</v>
      </c>
      <c r="I70" s="1586">
        <f t="shared" si="24"/>
        <v>6749.3900000000012</v>
      </c>
      <c r="J70" s="1570">
        <f t="shared" si="24"/>
        <v>5731.5999999999995</v>
      </c>
      <c r="K70" s="1570">
        <f t="shared" si="24"/>
        <v>46.4</v>
      </c>
      <c r="L70" s="1570">
        <f t="shared" si="24"/>
        <v>6972</v>
      </c>
      <c r="M70" s="1570">
        <f t="shared" si="24"/>
        <v>7221</v>
      </c>
      <c r="N70" s="1584"/>
      <c r="O70" s="1584"/>
      <c r="P70" s="1584"/>
      <c r="Q70" s="1585"/>
    </row>
    <row r="71" spans="1:17" ht="13.5" thickBot="1">
      <c r="A71" s="225" t="s">
        <v>34</v>
      </c>
      <c r="B71" s="19" t="s">
        <v>11</v>
      </c>
      <c r="C71" s="1670" t="s">
        <v>788</v>
      </c>
      <c r="D71" s="1671"/>
      <c r="E71" s="1671"/>
      <c r="F71" s="1671"/>
      <c r="G71" s="1671"/>
      <c r="H71" s="1671"/>
      <c r="I71" s="1671"/>
      <c r="J71" s="1671"/>
      <c r="K71" s="1671"/>
      <c r="L71" s="1671"/>
      <c r="M71" s="1671"/>
      <c r="N71" s="1671"/>
      <c r="O71" s="1671"/>
      <c r="P71" s="1671"/>
      <c r="Q71" s="1672"/>
    </row>
    <row r="72" spans="1:17" ht="24.75" thickBot="1">
      <c r="A72" s="1673" t="s">
        <v>34</v>
      </c>
      <c r="B72" s="1638" t="s">
        <v>11</v>
      </c>
      <c r="C72" s="1641" t="s">
        <v>11</v>
      </c>
      <c r="D72" s="1644" t="s">
        <v>789</v>
      </c>
      <c r="E72" s="1647" t="s">
        <v>40</v>
      </c>
      <c r="F72" s="1650" t="s">
        <v>51</v>
      </c>
      <c r="G72" s="243" t="s">
        <v>36</v>
      </c>
      <c r="H72" s="244">
        <f>I72+K72</f>
        <v>3592.6</v>
      </c>
      <c r="I72" s="245">
        <v>0</v>
      </c>
      <c r="J72" s="258"/>
      <c r="K72" s="277">
        <v>3592.6</v>
      </c>
      <c r="L72" s="278">
        <v>4000</v>
      </c>
      <c r="M72" s="279">
        <v>4000</v>
      </c>
      <c r="N72" s="923" t="s">
        <v>790</v>
      </c>
      <c r="O72" s="255"/>
      <c r="P72" s="255"/>
      <c r="Q72" s="260"/>
    </row>
    <row r="73" spans="1:17" ht="36.75" thickBot="1">
      <c r="A73" s="1684"/>
      <c r="B73" s="1639"/>
      <c r="C73" s="1642"/>
      <c r="D73" s="1645"/>
      <c r="E73" s="1648"/>
      <c r="F73" s="1651"/>
      <c r="G73" s="228" t="s">
        <v>52</v>
      </c>
      <c r="H73" s="229">
        <f>K73+I73</f>
        <v>2434.6999999999998</v>
      </c>
      <c r="I73" s="230">
        <v>0</v>
      </c>
      <c r="J73" s="231"/>
      <c r="K73" s="282">
        <v>2434.6999999999998</v>
      </c>
      <c r="L73" s="280"/>
      <c r="M73" s="281"/>
      <c r="N73" s="923" t="s">
        <v>791</v>
      </c>
      <c r="O73" s="255">
        <v>100</v>
      </c>
      <c r="P73" s="255">
        <v>100</v>
      </c>
      <c r="Q73" s="260">
        <v>100</v>
      </c>
    </row>
    <row r="74" spans="1:17" ht="13.5" thickBot="1">
      <c r="A74" s="1674"/>
      <c r="B74" s="1640"/>
      <c r="C74" s="1643"/>
      <c r="D74" s="1646"/>
      <c r="E74" s="1649"/>
      <c r="F74" s="1649"/>
      <c r="G74" s="241" t="s">
        <v>12</v>
      </c>
      <c r="H74" s="249">
        <f t="shared" ref="H74:M74" si="25">SUM(H72:H73)</f>
        <v>6027.2999999999993</v>
      </c>
      <c r="I74" s="249">
        <f t="shared" si="25"/>
        <v>0</v>
      </c>
      <c r="J74" s="249">
        <f t="shared" si="25"/>
        <v>0</v>
      </c>
      <c r="K74" s="1571">
        <f t="shared" si="25"/>
        <v>6027.2999999999993</v>
      </c>
      <c r="L74" s="249">
        <f t="shared" si="25"/>
        <v>4000</v>
      </c>
      <c r="M74" s="249">
        <f t="shared" si="25"/>
        <v>4000</v>
      </c>
      <c r="N74" s="174"/>
      <c r="O74" s="253"/>
      <c r="P74" s="253"/>
      <c r="Q74" s="257"/>
    </row>
    <row r="75" spans="1:17" ht="13.5" thickBot="1">
      <c r="A75" s="1673" t="s">
        <v>34</v>
      </c>
      <c r="B75" s="1638" t="s">
        <v>11</v>
      </c>
      <c r="C75" s="1641" t="s">
        <v>13</v>
      </c>
      <c r="D75" s="1644" t="s">
        <v>792</v>
      </c>
      <c r="E75" s="1647" t="s">
        <v>40</v>
      </c>
      <c r="F75" s="1650" t="s">
        <v>51</v>
      </c>
      <c r="G75" s="243" t="s">
        <v>36</v>
      </c>
      <c r="H75" s="244">
        <f>I75+K75</f>
        <v>67.400000000000006</v>
      </c>
      <c r="I75" s="245">
        <v>67.400000000000006</v>
      </c>
      <c r="J75" s="258"/>
      <c r="K75" s="277">
        <v>0</v>
      </c>
      <c r="L75" s="278">
        <v>70</v>
      </c>
      <c r="M75" s="279">
        <v>70</v>
      </c>
      <c r="N75" s="923"/>
      <c r="O75" s="255"/>
      <c r="P75" s="255"/>
      <c r="Q75" s="260"/>
    </row>
    <row r="76" spans="1:17" ht="13.5" thickBot="1">
      <c r="A76" s="1684"/>
      <c r="B76" s="1639"/>
      <c r="C76" s="1642"/>
      <c r="D76" s="1645"/>
      <c r="E76" s="1648"/>
      <c r="F76" s="1651"/>
      <c r="G76" s="228"/>
      <c r="H76" s="229"/>
      <c r="I76" s="230"/>
      <c r="J76" s="231"/>
      <c r="K76" s="282"/>
      <c r="L76" s="280"/>
      <c r="M76" s="281"/>
      <c r="N76" s="923"/>
      <c r="O76" s="255"/>
      <c r="P76" s="255"/>
      <c r="Q76" s="260"/>
    </row>
    <row r="77" spans="1:17">
      <c r="A77" s="1684"/>
      <c r="B77" s="1639"/>
      <c r="C77" s="1642"/>
      <c r="D77" s="1645"/>
      <c r="E77" s="1648"/>
      <c r="F77" s="1651"/>
      <c r="G77" s="236"/>
      <c r="H77" s="283"/>
      <c r="I77" s="284"/>
      <c r="J77" s="285"/>
      <c r="K77" s="286"/>
      <c r="L77" s="287"/>
      <c r="M77" s="288"/>
      <c r="N77" s="289"/>
      <c r="O77" s="1468"/>
      <c r="P77" s="1468"/>
      <c r="Q77" s="236"/>
    </row>
    <row r="78" spans="1:17" ht="13.5" thickBot="1">
      <c r="A78" s="1674"/>
      <c r="B78" s="1640"/>
      <c r="C78" s="1643"/>
      <c r="D78" s="1646"/>
      <c r="E78" s="1649"/>
      <c r="F78" s="1649"/>
      <c r="G78" s="241" t="s">
        <v>12</v>
      </c>
      <c r="H78" s="249">
        <f t="shared" ref="H78:M78" si="26">SUM(H75:H77)</f>
        <v>67.400000000000006</v>
      </c>
      <c r="I78" s="249">
        <f t="shared" si="26"/>
        <v>67.400000000000006</v>
      </c>
      <c r="J78" s="249">
        <f t="shared" si="26"/>
        <v>0</v>
      </c>
      <c r="K78" s="249">
        <f t="shared" si="26"/>
        <v>0</v>
      </c>
      <c r="L78" s="249">
        <f t="shared" si="26"/>
        <v>70</v>
      </c>
      <c r="M78" s="249">
        <f t="shared" si="26"/>
        <v>70</v>
      </c>
      <c r="N78" s="174"/>
      <c r="O78" s="253"/>
      <c r="P78" s="253"/>
      <c r="Q78" s="257"/>
    </row>
    <row r="79" spans="1:17" ht="13.5" thickBot="1">
      <c r="A79" s="1673" t="s">
        <v>34</v>
      </c>
      <c r="B79" s="1638" t="s">
        <v>11</v>
      </c>
      <c r="C79" s="1641" t="s">
        <v>34</v>
      </c>
      <c r="D79" s="1644" t="s">
        <v>793</v>
      </c>
      <c r="E79" s="1647" t="s">
        <v>40</v>
      </c>
      <c r="F79" s="1650" t="s">
        <v>51</v>
      </c>
      <c r="G79" s="243" t="s">
        <v>36</v>
      </c>
      <c r="H79" s="244">
        <f>I79+K79</f>
        <v>0</v>
      </c>
      <c r="I79" s="245">
        <v>0</v>
      </c>
      <c r="J79" s="258"/>
      <c r="K79" s="277">
        <v>0</v>
      </c>
      <c r="L79" s="278">
        <v>0</v>
      </c>
      <c r="M79" s="279">
        <v>0</v>
      </c>
      <c r="N79" s="923"/>
      <c r="O79" s="255"/>
      <c r="P79" s="255"/>
      <c r="Q79" s="260"/>
    </row>
    <row r="80" spans="1:17" ht="13.5" thickBot="1">
      <c r="A80" s="1674"/>
      <c r="B80" s="1640"/>
      <c r="C80" s="1643"/>
      <c r="D80" s="1646"/>
      <c r="E80" s="1649"/>
      <c r="F80" s="1649"/>
      <c r="G80" s="241" t="s">
        <v>12</v>
      </c>
      <c r="H80" s="249">
        <f t="shared" ref="H80:M80" si="27">SUM(H79:H79)</f>
        <v>0</v>
      </c>
      <c r="I80" s="249">
        <f t="shared" si="27"/>
        <v>0</v>
      </c>
      <c r="J80" s="249">
        <f t="shared" si="27"/>
        <v>0</v>
      </c>
      <c r="K80" s="249">
        <f t="shared" si="27"/>
        <v>0</v>
      </c>
      <c r="L80" s="249">
        <f t="shared" si="27"/>
        <v>0</v>
      </c>
      <c r="M80" s="249">
        <f t="shared" si="27"/>
        <v>0</v>
      </c>
      <c r="N80" s="174"/>
      <c r="O80" s="253"/>
      <c r="P80" s="253"/>
      <c r="Q80" s="257"/>
    </row>
    <row r="81" spans="1:17" ht="13.5" thickBot="1">
      <c r="A81" s="276" t="s">
        <v>34</v>
      </c>
      <c r="B81" s="1497" t="s">
        <v>11</v>
      </c>
      <c r="C81" s="1552"/>
      <c r="D81" s="1553" t="s">
        <v>755</v>
      </c>
      <c r="E81" s="261"/>
      <c r="F81" s="262"/>
      <c r="G81" s="1554"/>
      <c r="H81" s="1555">
        <f t="shared" ref="H81:M81" si="28">H80+H78+H74</f>
        <v>6094.6999999999989</v>
      </c>
      <c r="I81" s="1555">
        <f t="shared" si="28"/>
        <v>67.400000000000006</v>
      </c>
      <c r="J81" s="1555">
        <f t="shared" si="28"/>
        <v>0</v>
      </c>
      <c r="K81" s="1572">
        <f t="shared" si="28"/>
        <v>6027.2999999999993</v>
      </c>
      <c r="L81" s="1555">
        <f t="shared" si="28"/>
        <v>4070</v>
      </c>
      <c r="M81" s="1555">
        <f t="shared" si="28"/>
        <v>4070</v>
      </c>
      <c r="N81" s="263"/>
      <c r="O81" s="264"/>
      <c r="P81" s="264"/>
      <c r="Q81" s="257"/>
    </row>
    <row r="82" spans="1:17" ht="13.5" thickBot="1">
      <c r="A82" s="326" t="s">
        <v>34</v>
      </c>
      <c r="B82" s="1693" t="s">
        <v>56</v>
      </c>
      <c r="C82" s="1694"/>
      <c r="D82" s="1694"/>
      <c r="E82" s="1694"/>
      <c r="F82" s="1694"/>
      <c r="G82" s="1695"/>
      <c r="H82" s="1573">
        <f t="shared" ref="H82:M82" si="29">H81*1</f>
        <v>6094.6999999999989</v>
      </c>
      <c r="I82" s="1573">
        <f t="shared" si="29"/>
        <v>67.400000000000006</v>
      </c>
      <c r="J82" s="1573">
        <f t="shared" si="29"/>
        <v>0</v>
      </c>
      <c r="K82" s="1573">
        <f t="shared" si="29"/>
        <v>6027.2999999999993</v>
      </c>
      <c r="L82" s="1573">
        <f t="shared" si="29"/>
        <v>4070</v>
      </c>
      <c r="M82" s="1573">
        <f t="shared" si="29"/>
        <v>4070</v>
      </c>
      <c r="N82" s="1574"/>
      <c r="O82" s="1574"/>
      <c r="P82" s="1574"/>
      <c r="Q82" s="1575"/>
    </row>
    <row r="83" spans="1:17" ht="13.5" thickBot="1">
      <c r="A83" s="23"/>
      <c r="B83" s="290"/>
      <c r="C83" s="291"/>
      <c r="D83" s="1496"/>
      <c r="E83" s="1496"/>
      <c r="F83" s="1696" t="s">
        <v>240</v>
      </c>
      <c r="G83" s="1697"/>
      <c r="H83" s="292">
        <f t="shared" ref="H83:M83" si="30">H15+H20</f>
        <v>16.89</v>
      </c>
      <c r="I83" s="292">
        <f t="shared" si="30"/>
        <v>16.89</v>
      </c>
      <c r="J83" s="292">
        <f t="shared" si="30"/>
        <v>0</v>
      </c>
      <c r="K83" s="292">
        <f t="shared" si="30"/>
        <v>0</v>
      </c>
      <c r="L83" s="292">
        <f t="shared" si="30"/>
        <v>0</v>
      </c>
      <c r="M83" s="292">
        <f t="shared" si="30"/>
        <v>0</v>
      </c>
      <c r="N83" s="293"/>
      <c r="O83" s="294"/>
      <c r="P83" s="294"/>
      <c r="Q83" s="295"/>
    </row>
    <row r="84" spans="1:17" ht="13.5" thickBot="1">
      <c r="A84" s="87" t="s">
        <v>11</v>
      </c>
      <c r="B84" s="1698" t="s">
        <v>242</v>
      </c>
      <c r="C84" s="1699"/>
      <c r="D84" s="1699"/>
      <c r="E84" s="1699"/>
      <c r="F84" s="1699"/>
      <c r="G84" s="1699"/>
      <c r="H84" s="1576">
        <f t="shared" ref="H84:M84" si="31">H27+H61+H65+H69+H81-H83</f>
        <v>12873.6</v>
      </c>
      <c r="I84" s="1576">
        <f t="shared" si="31"/>
        <v>6799.9000000000005</v>
      </c>
      <c r="J84" s="1576">
        <f>J27+J61+J65+J69+J81-J83</f>
        <v>5731.5999999999995</v>
      </c>
      <c r="K84" s="1576">
        <f t="shared" si="31"/>
        <v>6073.6999999999989</v>
      </c>
      <c r="L84" s="1576">
        <f t="shared" si="31"/>
        <v>11042</v>
      </c>
      <c r="M84" s="1576">
        <f t="shared" si="31"/>
        <v>11291</v>
      </c>
      <c r="N84" s="1700"/>
      <c r="O84" s="1701"/>
      <c r="P84" s="1701"/>
      <c r="Q84" s="1702"/>
    </row>
    <row r="85" spans="1:17" ht="13.5" thickBot="1">
      <c r="A85" s="87" t="s">
        <v>11</v>
      </c>
      <c r="B85" s="1703" t="s">
        <v>15</v>
      </c>
      <c r="C85" s="1704"/>
      <c r="D85" s="1704"/>
      <c r="E85" s="1704"/>
      <c r="F85" s="1704"/>
      <c r="G85" s="1705"/>
      <c r="H85" s="1587">
        <f t="shared" ref="H85:M85" si="32">H83+H84</f>
        <v>12890.49</v>
      </c>
      <c r="I85" s="1587">
        <f t="shared" si="32"/>
        <v>6816.7900000000009</v>
      </c>
      <c r="J85" s="1577">
        <f t="shared" si="32"/>
        <v>5731.5999999999995</v>
      </c>
      <c r="K85" s="1577">
        <f t="shared" si="32"/>
        <v>6073.6999999999989</v>
      </c>
      <c r="L85" s="1577">
        <f t="shared" si="32"/>
        <v>11042</v>
      </c>
      <c r="M85" s="1577">
        <f t="shared" si="32"/>
        <v>11291</v>
      </c>
      <c r="N85" s="1706"/>
      <c r="O85" s="1707"/>
      <c r="P85" s="1707"/>
      <c r="Q85" s="1708"/>
    </row>
    <row r="86" spans="1:17">
      <c r="A86" s="1578"/>
      <c r="B86" s="1579"/>
      <c r="C86" s="1579"/>
      <c r="D86" s="1579"/>
      <c r="E86" s="1579"/>
      <c r="F86" s="1579"/>
      <c r="G86" s="1579"/>
      <c r="H86" s="1579"/>
      <c r="I86" s="1579"/>
      <c r="J86" s="1579"/>
      <c r="K86" s="1579"/>
      <c r="L86" s="1579"/>
      <c r="M86" s="1579"/>
      <c r="N86" s="1578"/>
      <c r="O86" s="1580"/>
      <c r="P86" s="1580"/>
      <c r="Q86" s="1580"/>
    </row>
    <row r="87" spans="1:17">
      <c r="A87" s="37"/>
      <c r="B87" s="297"/>
      <c r="C87" s="297"/>
      <c r="D87" s="297"/>
      <c r="E87" s="297"/>
      <c r="F87" s="297"/>
      <c r="G87" s="297"/>
      <c r="H87" s="297"/>
      <c r="I87" s="297"/>
      <c r="J87" s="297"/>
      <c r="K87" s="297"/>
      <c r="L87" s="297"/>
      <c r="M87" s="297"/>
      <c r="N87" s="37"/>
      <c r="O87" s="1580"/>
      <c r="P87" s="1580"/>
      <c r="Q87" s="1580"/>
    </row>
    <row r="88" spans="1:17" ht="16.5" thickBot="1">
      <c r="A88" s="37"/>
      <c r="B88" s="201"/>
      <c r="C88" s="201"/>
      <c r="D88" s="201"/>
      <c r="E88" s="201"/>
      <c r="F88" s="1721" t="s">
        <v>16</v>
      </c>
      <c r="G88" s="1721"/>
      <c r="H88" s="1721"/>
      <c r="I88" s="1721"/>
      <c r="J88" s="1721"/>
      <c r="K88" s="1721"/>
      <c r="L88" s="1721"/>
      <c r="M88" s="1721"/>
      <c r="N88" s="1580"/>
      <c r="O88" s="1580"/>
      <c r="P88" s="1580"/>
      <c r="Q88" s="1580"/>
    </row>
    <row r="89" spans="1:17" ht="30" customHeight="1" thickBot="1">
      <c r="A89" s="16"/>
      <c r="B89" s="27"/>
      <c r="C89" s="27"/>
      <c r="D89" s="1722"/>
      <c r="E89" s="1723"/>
      <c r="F89" s="1723"/>
      <c r="G89" s="1724"/>
      <c r="H89" s="1725" t="s">
        <v>212</v>
      </c>
      <c r="I89" s="1726"/>
      <c r="J89" s="1726"/>
      <c r="K89" s="1727"/>
      <c r="L89" s="27"/>
      <c r="M89" s="1581"/>
      <c r="N89" s="39"/>
      <c r="O89" s="296"/>
      <c r="P89" s="39"/>
      <c r="Q89" s="39"/>
    </row>
    <row r="90" spans="1:17" ht="13.5" thickBot="1">
      <c r="A90" s="16"/>
      <c r="B90" s="27"/>
      <c r="C90" s="27"/>
      <c r="D90" s="1728"/>
      <c r="E90" s="1729"/>
      <c r="F90" s="1729"/>
      <c r="G90" s="1730"/>
      <c r="H90" s="1731">
        <f>H91+H92+H93+H94+H95+H96</f>
        <v>12890.489999999998</v>
      </c>
      <c r="I90" s="1732"/>
      <c r="J90" s="1732"/>
      <c r="K90" s="1733"/>
      <c r="L90" s="1581"/>
      <c r="M90" s="298"/>
      <c r="N90" s="1582"/>
      <c r="O90" s="1583"/>
      <c r="P90" s="1582"/>
      <c r="Q90" s="1582"/>
    </row>
    <row r="91" spans="1:17">
      <c r="A91" s="16"/>
      <c r="B91" s="27"/>
      <c r="C91" s="27"/>
      <c r="D91" s="1734" t="s">
        <v>794</v>
      </c>
      <c r="E91" s="1735"/>
      <c r="F91" s="1735"/>
      <c r="G91" s="1736"/>
      <c r="H91" s="1737">
        <v>9984</v>
      </c>
      <c r="I91" s="1738"/>
      <c r="J91" s="1738"/>
      <c r="K91" s="1739"/>
      <c r="L91" s="27"/>
      <c r="M91" s="298"/>
      <c r="N91" s="39"/>
      <c r="O91" s="296"/>
      <c r="P91" s="39"/>
      <c r="Q91" s="39"/>
    </row>
    <row r="92" spans="1:17">
      <c r="A92" s="16"/>
      <c r="B92" s="27"/>
      <c r="C92" s="27"/>
      <c r="D92" s="1709" t="s">
        <v>292</v>
      </c>
      <c r="E92" s="1710"/>
      <c r="F92" s="1710"/>
      <c r="G92" s="1711"/>
      <c r="H92" s="1712"/>
      <c r="I92" s="1713"/>
      <c r="J92" s="1713"/>
      <c r="K92" s="1714"/>
      <c r="L92" s="27"/>
      <c r="M92" s="298"/>
      <c r="N92" s="39"/>
      <c r="O92" s="296"/>
      <c r="P92" s="39"/>
      <c r="Q92" s="39"/>
    </row>
    <row r="93" spans="1:17">
      <c r="A93" s="16"/>
      <c r="B93" s="27"/>
      <c r="C93" s="27"/>
      <c r="D93" s="1715" t="s">
        <v>60</v>
      </c>
      <c r="E93" s="1716"/>
      <c r="F93" s="1716"/>
      <c r="G93" s="1717"/>
      <c r="H93" s="1712"/>
      <c r="I93" s="1713"/>
      <c r="J93" s="1713"/>
      <c r="K93" s="1714"/>
      <c r="L93" s="27"/>
      <c r="M93" s="298"/>
      <c r="N93" s="39"/>
      <c r="O93" s="296"/>
      <c r="P93" s="39"/>
      <c r="Q93" s="39"/>
    </row>
    <row r="94" spans="1:17">
      <c r="A94" s="16"/>
      <c r="B94" s="27"/>
      <c r="C94" s="27"/>
      <c r="D94" s="1715" t="s">
        <v>65</v>
      </c>
      <c r="E94" s="1716"/>
      <c r="F94" s="1716"/>
      <c r="G94" s="1717"/>
      <c r="H94" s="1718">
        <v>440.3</v>
      </c>
      <c r="I94" s="1719"/>
      <c r="J94" s="1719"/>
      <c r="K94" s="1720"/>
      <c r="L94" s="27"/>
      <c r="M94" s="298"/>
      <c r="N94" s="39"/>
      <c r="O94" s="296"/>
      <c r="P94" s="39"/>
      <c r="Q94" s="39"/>
    </row>
    <row r="95" spans="1:17">
      <c r="A95" s="16"/>
      <c r="B95" s="27"/>
      <c r="C95" s="27"/>
      <c r="D95" s="1715" t="s">
        <v>795</v>
      </c>
      <c r="E95" s="1716"/>
      <c r="F95" s="1716"/>
      <c r="G95" s="1717"/>
      <c r="H95" s="1712">
        <v>2449.3000000000002</v>
      </c>
      <c r="I95" s="1713"/>
      <c r="J95" s="1713"/>
      <c r="K95" s="1714"/>
      <c r="L95" s="27"/>
      <c r="M95" s="298"/>
      <c r="N95" s="39"/>
      <c r="O95" s="296"/>
      <c r="P95" s="39"/>
      <c r="Q95" s="39"/>
    </row>
    <row r="96" spans="1:17" ht="13.5" thickBot="1">
      <c r="A96" s="16"/>
      <c r="B96" s="27"/>
      <c r="C96" s="27"/>
      <c r="D96" s="1748" t="s">
        <v>796</v>
      </c>
      <c r="E96" s="1749"/>
      <c r="F96" s="1749"/>
      <c r="G96" s="1750"/>
      <c r="H96" s="1751">
        <v>16.89</v>
      </c>
      <c r="I96" s="1752"/>
      <c r="J96" s="1752"/>
      <c r="K96" s="1753"/>
      <c r="L96" s="27"/>
      <c r="M96" s="298"/>
      <c r="N96" s="39"/>
      <c r="O96" s="296"/>
      <c r="P96" s="39"/>
      <c r="Q96" s="39"/>
    </row>
    <row r="97" spans="1:17" ht="13.5" thickBot="1">
      <c r="A97" s="16"/>
      <c r="B97" s="27"/>
      <c r="C97" s="27"/>
      <c r="D97" s="1754"/>
      <c r="E97" s="1755"/>
      <c r="F97" s="1755"/>
      <c r="G97" s="1756"/>
      <c r="H97" s="1731">
        <f>SUM(H98:K99)</f>
        <v>0</v>
      </c>
      <c r="I97" s="1732"/>
      <c r="J97" s="1732"/>
      <c r="K97" s="1733"/>
      <c r="L97" s="27"/>
      <c r="M97" s="27"/>
      <c r="N97" s="39"/>
      <c r="O97" s="296"/>
      <c r="P97" s="39"/>
      <c r="Q97" s="39"/>
    </row>
    <row r="98" spans="1:17">
      <c r="A98" s="16"/>
      <c r="B98" s="27"/>
      <c r="C98" s="27"/>
      <c r="D98" s="1734"/>
      <c r="E98" s="1735"/>
      <c r="F98" s="1735"/>
      <c r="G98" s="1736"/>
      <c r="H98" s="1737">
        <v>0</v>
      </c>
      <c r="I98" s="1738"/>
      <c r="J98" s="1738"/>
      <c r="K98" s="1739"/>
      <c r="L98" s="27"/>
      <c r="M98" s="27"/>
      <c r="N98" s="39"/>
      <c r="O98" s="296"/>
      <c r="P98" s="39"/>
      <c r="Q98" s="39"/>
    </row>
    <row r="99" spans="1:17" ht="13.5" thickBot="1">
      <c r="A99" s="16"/>
      <c r="B99" s="27"/>
      <c r="C99" s="27"/>
      <c r="D99" s="1740"/>
      <c r="E99" s="1741"/>
      <c r="F99" s="1741"/>
      <c r="G99" s="1742"/>
      <c r="H99" s="1713">
        <v>0</v>
      </c>
      <c r="I99" s="1713"/>
      <c r="J99" s="1713"/>
      <c r="K99" s="1714"/>
      <c r="L99" s="27"/>
      <c r="M99" s="27"/>
      <c r="N99" s="39"/>
      <c r="O99" s="296"/>
      <c r="P99" s="39"/>
      <c r="Q99" s="39"/>
    </row>
    <row r="100" spans="1:17" ht="13.5" thickBot="1">
      <c r="A100" s="16"/>
      <c r="B100" s="27"/>
      <c r="C100" s="27"/>
      <c r="D100" s="1743"/>
      <c r="E100" s="1744"/>
      <c r="F100" s="1744"/>
      <c r="G100" s="1745"/>
      <c r="H100" s="1746">
        <f>H97+H90</f>
        <v>12890.489999999998</v>
      </c>
      <c r="I100" s="1746"/>
      <c r="J100" s="1746"/>
      <c r="K100" s="1747"/>
      <c r="L100" s="27"/>
      <c r="M100" s="27"/>
      <c r="N100" s="39"/>
      <c r="O100" s="296"/>
      <c r="P100" s="39"/>
      <c r="Q100" s="39"/>
    </row>
  </sheetData>
  <mergeCells count="199">
    <mergeCell ref="D98:G98"/>
    <mergeCell ref="H98:K98"/>
    <mergeCell ref="D99:G99"/>
    <mergeCell ref="H99:K99"/>
    <mergeCell ref="D100:G100"/>
    <mergeCell ref="H100:K100"/>
    <mergeCell ref="D95:G95"/>
    <mergeCell ref="H95:K95"/>
    <mergeCell ref="D96:G96"/>
    <mergeCell ref="H96:K96"/>
    <mergeCell ref="D97:G97"/>
    <mergeCell ref="H97:K97"/>
    <mergeCell ref="D92:G92"/>
    <mergeCell ref="H92:K92"/>
    <mergeCell ref="D93:G93"/>
    <mergeCell ref="H93:K93"/>
    <mergeCell ref="D94:G94"/>
    <mergeCell ref="H94:K94"/>
    <mergeCell ref="F88:M88"/>
    <mergeCell ref="D89:G89"/>
    <mergeCell ref="H89:K89"/>
    <mergeCell ref="D90:G90"/>
    <mergeCell ref="H90:K90"/>
    <mergeCell ref="D91:G91"/>
    <mergeCell ref="H91:K91"/>
    <mergeCell ref="B82:G82"/>
    <mergeCell ref="F83:G83"/>
    <mergeCell ref="B84:G84"/>
    <mergeCell ref="N84:Q84"/>
    <mergeCell ref="B85:G85"/>
    <mergeCell ref="N85:Q85"/>
    <mergeCell ref="A79:A80"/>
    <mergeCell ref="B79:B80"/>
    <mergeCell ref="C79:C80"/>
    <mergeCell ref="D79:D80"/>
    <mergeCell ref="E79:E80"/>
    <mergeCell ref="F79:F80"/>
    <mergeCell ref="A75:A78"/>
    <mergeCell ref="B75:B78"/>
    <mergeCell ref="C75:C78"/>
    <mergeCell ref="D75:D78"/>
    <mergeCell ref="E75:E78"/>
    <mergeCell ref="F75:F78"/>
    <mergeCell ref="B70:G70"/>
    <mergeCell ref="C71:Q71"/>
    <mergeCell ref="A72:A74"/>
    <mergeCell ref="B72:B74"/>
    <mergeCell ref="C72:C74"/>
    <mergeCell ref="D72:D74"/>
    <mergeCell ref="E72:E74"/>
    <mergeCell ref="F72:F74"/>
    <mergeCell ref="C66:Q66"/>
    <mergeCell ref="A67:A68"/>
    <mergeCell ref="B67:B68"/>
    <mergeCell ref="C67:C68"/>
    <mergeCell ref="D67:D68"/>
    <mergeCell ref="E67:E68"/>
    <mergeCell ref="F67:F68"/>
    <mergeCell ref="C62:Q62"/>
    <mergeCell ref="A63:A64"/>
    <mergeCell ref="B63:B64"/>
    <mergeCell ref="C63:C64"/>
    <mergeCell ref="D63:D64"/>
    <mergeCell ref="E63:E64"/>
    <mergeCell ref="F63:F64"/>
    <mergeCell ref="A59:A60"/>
    <mergeCell ref="B59:B60"/>
    <mergeCell ref="C59:C60"/>
    <mergeCell ref="D59:D60"/>
    <mergeCell ref="E59:E60"/>
    <mergeCell ref="F59:F60"/>
    <mergeCell ref="A57:A58"/>
    <mergeCell ref="B57:B58"/>
    <mergeCell ref="C57:C58"/>
    <mergeCell ref="D57:D58"/>
    <mergeCell ref="E57:E58"/>
    <mergeCell ref="F57:F58"/>
    <mergeCell ref="A55:A56"/>
    <mergeCell ref="B55:B56"/>
    <mergeCell ref="C55:C56"/>
    <mergeCell ref="D55:D56"/>
    <mergeCell ref="E55:E56"/>
    <mergeCell ref="F55:F56"/>
    <mergeCell ref="A53:A54"/>
    <mergeCell ref="B53:B54"/>
    <mergeCell ref="C53:C54"/>
    <mergeCell ref="D53:D54"/>
    <mergeCell ref="E53:E54"/>
    <mergeCell ref="F53:F54"/>
    <mergeCell ref="A51:A52"/>
    <mergeCell ref="B51:B52"/>
    <mergeCell ref="C51:C52"/>
    <mergeCell ref="D51:D52"/>
    <mergeCell ref="E51:E52"/>
    <mergeCell ref="F51:F52"/>
    <mergeCell ref="A48:A50"/>
    <mergeCell ref="B48:B50"/>
    <mergeCell ref="C48:C50"/>
    <mergeCell ref="D48:D50"/>
    <mergeCell ref="E48:E50"/>
    <mergeCell ref="F48:F50"/>
    <mergeCell ref="A46:A47"/>
    <mergeCell ref="B46:B47"/>
    <mergeCell ref="C46:C47"/>
    <mergeCell ref="D46:D47"/>
    <mergeCell ref="E46:E47"/>
    <mergeCell ref="F46:F47"/>
    <mergeCell ref="A44:A45"/>
    <mergeCell ref="B44:B45"/>
    <mergeCell ref="C44:C45"/>
    <mergeCell ref="D44:D45"/>
    <mergeCell ref="E44:E45"/>
    <mergeCell ref="F44:F45"/>
    <mergeCell ref="A42:A43"/>
    <mergeCell ref="B42:B43"/>
    <mergeCell ref="C42:C43"/>
    <mergeCell ref="D42:D43"/>
    <mergeCell ref="E42:E43"/>
    <mergeCell ref="F42:F43"/>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C28:Q28"/>
    <mergeCell ref="A29:A31"/>
    <mergeCell ref="B29:B31"/>
    <mergeCell ref="C29:C31"/>
    <mergeCell ref="D29:D31"/>
    <mergeCell ref="E29:E31"/>
    <mergeCell ref="F29:F31"/>
    <mergeCell ref="A25:A26"/>
    <mergeCell ref="B25:B26"/>
    <mergeCell ref="C25:C26"/>
    <mergeCell ref="D25:D26"/>
    <mergeCell ref="E25:E26"/>
    <mergeCell ref="F25:F26"/>
    <mergeCell ref="A22:A24"/>
    <mergeCell ref="B22:B24"/>
    <mergeCell ref="C22:C24"/>
    <mergeCell ref="D22:D24"/>
    <mergeCell ref="E22:E24"/>
    <mergeCell ref="F22:F24"/>
    <mergeCell ref="A17:A21"/>
    <mergeCell ref="B17:B21"/>
    <mergeCell ref="C17:C21"/>
    <mergeCell ref="D17:D21"/>
    <mergeCell ref="E17:E21"/>
    <mergeCell ref="F17:F21"/>
    <mergeCell ref="C8:Q8"/>
    <mergeCell ref="A10:A16"/>
    <mergeCell ref="B10:B16"/>
    <mergeCell ref="C10:C16"/>
    <mergeCell ref="D10:D16"/>
    <mergeCell ref="E10:E16"/>
    <mergeCell ref="F10:F16"/>
    <mergeCell ref="L4:L6"/>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B24" sqref="B24"/>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185</v>
      </c>
    </row>
    <row r="16" spans="2:3" ht="13.9" customHeight="1">
      <c r="B16" s="3">
        <v>12</v>
      </c>
      <c r="C16" s="4" t="s">
        <v>186</v>
      </c>
    </row>
    <row r="17" spans="2:3" ht="14.25" customHeight="1">
      <c r="B17" s="3">
        <v>13</v>
      </c>
      <c r="C17" s="4" t="s">
        <v>47</v>
      </c>
    </row>
    <row r="18" spans="2:3" ht="14.25" customHeight="1">
      <c r="B18" s="3">
        <v>14</v>
      </c>
      <c r="C18" s="4" t="s">
        <v>43</v>
      </c>
    </row>
    <row r="19" spans="2:3" ht="14.45" customHeight="1">
      <c r="B19" s="3">
        <v>15</v>
      </c>
      <c r="C19" s="4" t="s">
        <v>184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8"/>
  <sheetViews>
    <sheetView zoomScaleNormal="100" workbookViewId="0">
      <selection activeCell="P587" sqref="P587"/>
    </sheetView>
  </sheetViews>
  <sheetFormatPr defaultRowHeight="12.75"/>
  <cols>
    <col min="1" max="2" width="2.5703125" customWidth="1"/>
    <col min="3" max="3" width="1.42578125" customWidth="1"/>
    <col min="4" max="4" width="1.5703125" customWidth="1"/>
    <col min="5" max="5" width="1.85546875" customWidth="1"/>
    <col min="6" max="6" width="25.57031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30" ht="45.6" customHeight="1">
      <c r="A1" s="1029"/>
      <c r="B1" s="1029"/>
      <c r="C1" s="1029"/>
      <c r="D1" s="1029"/>
      <c r="E1" s="1029"/>
      <c r="F1" s="1029"/>
      <c r="G1" s="1029"/>
      <c r="H1" s="1029"/>
      <c r="I1" s="1029"/>
      <c r="J1" s="1029"/>
      <c r="K1" s="1029"/>
      <c r="L1" s="1029"/>
      <c r="M1" s="1029"/>
      <c r="N1" s="1029"/>
      <c r="O1" s="1029"/>
      <c r="P1" s="1760" t="s">
        <v>721</v>
      </c>
      <c r="Q1" s="1760"/>
      <c r="R1" s="1760"/>
      <c r="S1" s="1760"/>
      <c r="T1" s="1029"/>
      <c r="U1" s="1029"/>
      <c r="V1" s="1029"/>
      <c r="W1" s="1029"/>
      <c r="X1" s="1029"/>
      <c r="Y1" s="1029"/>
      <c r="Z1" s="742"/>
      <c r="AA1" s="742"/>
      <c r="AB1" s="742"/>
      <c r="AC1" s="742"/>
      <c r="AD1" s="742"/>
    </row>
    <row r="2" spans="1:30" ht="15.75">
      <c r="A2" s="16"/>
      <c r="B2" s="16"/>
      <c r="C2" s="16"/>
      <c r="D2" s="16"/>
      <c r="E2" s="16"/>
      <c r="F2" s="16"/>
      <c r="G2" s="35" t="s">
        <v>67</v>
      </c>
      <c r="H2" s="35"/>
      <c r="I2" s="36"/>
      <c r="J2" s="35"/>
      <c r="K2" s="35"/>
      <c r="L2" s="35"/>
      <c r="M2" s="35"/>
      <c r="N2" s="35"/>
      <c r="O2" s="35"/>
      <c r="P2" s="35"/>
      <c r="Q2" s="16"/>
      <c r="R2" s="16"/>
      <c r="S2" s="16"/>
      <c r="T2" s="16"/>
      <c r="U2" s="16"/>
      <c r="V2" s="16"/>
      <c r="W2" s="16"/>
      <c r="X2" s="16"/>
      <c r="Y2" s="16"/>
      <c r="Z2" s="742"/>
      <c r="AA2" s="742"/>
      <c r="AB2" s="742"/>
      <c r="AC2" s="742"/>
      <c r="AD2" s="742"/>
    </row>
    <row r="3" spans="1:30" ht="13.9" customHeight="1" thickBot="1">
      <c r="A3" s="9"/>
      <c r="B3" s="9"/>
      <c r="C3" s="9"/>
      <c r="D3" s="9"/>
      <c r="E3" s="9"/>
      <c r="F3" s="1613" t="s">
        <v>33</v>
      </c>
      <c r="G3" s="1613"/>
      <c r="H3" s="1613"/>
      <c r="I3" s="1613"/>
      <c r="J3" s="1613"/>
      <c r="K3" s="1613"/>
      <c r="L3" s="1613"/>
      <c r="M3" s="1613"/>
      <c r="N3" s="1613"/>
      <c r="O3" s="1613"/>
      <c r="P3" s="1613"/>
      <c r="Q3" s="1613"/>
      <c r="R3" s="1613"/>
      <c r="S3" s="1613"/>
      <c r="T3" s="1613"/>
      <c r="U3" s="1613"/>
      <c r="V3" s="1613"/>
      <c r="W3" s="1613"/>
      <c r="X3" s="1613"/>
      <c r="Y3" s="1613"/>
      <c r="Z3" s="742"/>
      <c r="AA3" s="742"/>
      <c r="AB3" s="742"/>
      <c r="AC3" s="742"/>
      <c r="AD3" s="742"/>
    </row>
    <row r="4" spans="1:30" ht="45" customHeight="1">
      <c r="A4" s="1794" t="s">
        <v>1</v>
      </c>
      <c r="B4" s="1794" t="s">
        <v>2</v>
      </c>
      <c r="C4" s="1148"/>
      <c r="D4" s="1148"/>
      <c r="E4" s="1148"/>
      <c r="F4" s="1797" t="s">
        <v>3</v>
      </c>
      <c r="G4" s="1800" t="s">
        <v>4</v>
      </c>
      <c r="H4" s="1803" t="s">
        <v>5</v>
      </c>
      <c r="I4" s="1800" t="s">
        <v>6</v>
      </c>
      <c r="J4" s="1806" t="s">
        <v>210</v>
      </c>
      <c r="K4" s="1807"/>
      <c r="L4" s="1807"/>
      <c r="M4" s="1808"/>
      <c r="N4" s="1809" t="s">
        <v>180</v>
      </c>
      <c r="O4" s="1812" t="s">
        <v>216</v>
      </c>
      <c r="P4" s="1782" t="s">
        <v>21</v>
      </c>
      <c r="Q4" s="1783"/>
      <c r="R4" s="1783"/>
      <c r="S4" s="1784"/>
      <c r="T4" s="16"/>
      <c r="U4" s="16"/>
      <c r="V4" s="16"/>
      <c r="W4" s="16"/>
      <c r="X4" s="16"/>
      <c r="Y4" s="16"/>
      <c r="Z4" s="742"/>
      <c r="AA4" s="742"/>
      <c r="AB4" s="742"/>
      <c r="AC4" s="742"/>
      <c r="AD4" s="742"/>
    </row>
    <row r="5" spans="1:30" ht="13.15" customHeight="1">
      <c r="A5" s="1795"/>
      <c r="B5" s="1795"/>
      <c r="C5" s="1149"/>
      <c r="D5" s="1149"/>
      <c r="E5" s="1149"/>
      <c r="F5" s="1798"/>
      <c r="G5" s="1801"/>
      <c r="H5" s="1804"/>
      <c r="I5" s="1801"/>
      <c r="J5" s="1785" t="s">
        <v>7</v>
      </c>
      <c r="K5" s="1787" t="s">
        <v>8</v>
      </c>
      <c r="L5" s="1787"/>
      <c r="M5" s="1788" t="s">
        <v>68</v>
      </c>
      <c r="N5" s="1810"/>
      <c r="O5" s="1813"/>
      <c r="P5" s="1790" t="s">
        <v>32</v>
      </c>
      <c r="Q5" s="1792" t="s">
        <v>229</v>
      </c>
      <c r="R5" s="1792"/>
      <c r="S5" s="1793"/>
      <c r="T5" s="16"/>
      <c r="U5" s="16"/>
      <c r="V5" s="16"/>
      <c r="W5" s="16"/>
      <c r="X5" s="16"/>
      <c r="Y5" s="16"/>
      <c r="Z5" s="742"/>
      <c r="AA5" s="742"/>
      <c r="AB5" s="742"/>
      <c r="AC5" s="742"/>
      <c r="AD5" s="742"/>
    </row>
    <row r="6" spans="1:30" ht="96.6" customHeight="1" thickBot="1">
      <c r="A6" s="1796"/>
      <c r="B6" s="1796"/>
      <c r="C6" s="1150"/>
      <c r="D6" s="1150"/>
      <c r="E6" s="1150"/>
      <c r="F6" s="1799"/>
      <c r="G6" s="1802"/>
      <c r="H6" s="1805"/>
      <c r="I6" s="1802"/>
      <c r="J6" s="1786"/>
      <c r="K6" s="919" t="s">
        <v>7</v>
      </c>
      <c r="L6" s="919" t="s">
        <v>10</v>
      </c>
      <c r="M6" s="1789"/>
      <c r="N6" s="1811"/>
      <c r="O6" s="1814"/>
      <c r="P6" s="1791"/>
      <c r="Q6" s="924" t="s">
        <v>160</v>
      </c>
      <c r="R6" s="924" t="s">
        <v>179</v>
      </c>
      <c r="S6" s="925" t="s">
        <v>211</v>
      </c>
      <c r="T6" s="16"/>
      <c r="U6" s="16"/>
      <c r="V6" s="16"/>
      <c r="W6" s="16"/>
      <c r="X6" s="16"/>
      <c r="Y6" s="16"/>
      <c r="Z6" s="742"/>
      <c r="AA6" s="742"/>
      <c r="AB6" s="742"/>
      <c r="AC6" s="742"/>
      <c r="AD6" s="742"/>
    </row>
    <row r="7" spans="1:30" ht="13.5" thickBot="1">
      <c r="A7" s="1819" t="s">
        <v>69</v>
      </c>
      <c r="B7" s="1819"/>
      <c r="C7" s="1819"/>
      <c r="D7" s="1819"/>
      <c r="E7" s="1819"/>
      <c r="F7" s="1819"/>
      <c r="G7" s="1819"/>
      <c r="H7" s="1819"/>
      <c r="I7" s="1819"/>
      <c r="J7" s="1819"/>
      <c r="K7" s="1819"/>
      <c r="L7" s="1819"/>
      <c r="M7" s="1819"/>
      <c r="N7" s="1819"/>
      <c r="O7" s="1819"/>
      <c r="P7" s="1819"/>
      <c r="Q7" s="1819"/>
      <c r="R7" s="1819"/>
      <c r="S7" s="1820"/>
      <c r="T7" s="16"/>
      <c r="U7" s="16"/>
      <c r="V7" s="16"/>
      <c r="W7" s="16"/>
      <c r="X7" s="16"/>
      <c r="Y7" s="16"/>
      <c r="Z7" s="742"/>
      <c r="AA7" s="742"/>
      <c r="AB7" s="742"/>
      <c r="AC7" s="742"/>
      <c r="AD7" s="742"/>
    </row>
    <row r="8" spans="1:30" ht="13.9" customHeight="1" thickBot="1">
      <c r="A8" s="1162" t="s">
        <v>11</v>
      </c>
      <c r="B8" s="1821" t="s">
        <v>70</v>
      </c>
      <c r="C8" s="1821"/>
      <c r="D8" s="1821"/>
      <c r="E8" s="1821"/>
      <c r="F8" s="1821"/>
      <c r="G8" s="1821"/>
      <c r="H8" s="1821"/>
      <c r="I8" s="1821"/>
      <c r="J8" s="1821"/>
      <c r="K8" s="1821"/>
      <c r="L8" s="1821"/>
      <c r="M8" s="1821"/>
      <c r="N8" s="1821"/>
      <c r="O8" s="1821"/>
      <c r="P8" s="1821"/>
      <c r="Q8" s="1821"/>
      <c r="R8" s="1821"/>
      <c r="S8" s="1822"/>
      <c r="T8" s="16"/>
      <c r="U8" s="16"/>
      <c r="V8" s="16"/>
      <c r="W8" s="16"/>
      <c r="X8" s="16"/>
      <c r="Y8" s="16"/>
      <c r="Z8" s="742"/>
      <c r="AA8" s="742"/>
      <c r="AB8" s="742"/>
      <c r="AC8" s="742"/>
      <c r="AD8" s="742"/>
    </row>
    <row r="9" spans="1:30" ht="13.15" customHeight="1">
      <c r="A9" s="1815" t="s">
        <v>11</v>
      </c>
      <c r="B9" s="1764" t="s">
        <v>11</v>
      </c>
      <c r="C9" s="1767"/>
      <c r="D9" s="1768"/>
      <c r="E9" s="1769"/>
      <c r="F9" s="1823" t="s">
        <v>71</v>
      </c>
      <c r="G9" s="1647" t="s">
        <v>40</v>
      </c>
      <c r="H9" s="1650" t="s">
        <v>62</v>
      </c>
      <c r="I9" s="1163" t="s">
        <v>72</v>
      </c>
      <c r="J9" s="1164">
        <f>K9+M9</f>
        <v>1556.1999999999998</v>
      </c>
      <c r="K9" s="1165">
        <f t="shared" ref="K9:O12" si="0">K16+K22+K28+K34+K40+K46+K52+K58+K64</f>
        <v>0</v>
      </c>
      <c r="L9" s="1165">
        <f t="shared" si="0"/>
        <v>0</v>
      </c>
      <c r="M9" s="1165">
        <f t="shared" si="0"/>
        <v>1556.1999999999998</v>
      </c>
      <c r="N9" s="1165">
        <f t="shared" si="0"/>
        <v>44.25</v>
      </c>
      <c r="O9" s="1165">
        <f t="shared" si="0"/>
        <v>34.35</v>
      </c>
      <c r="P9" s="1166"/>
      <c r="Q9" s="1167"/>
      <c r="R9" s="1168"/>
      <c r="S9" s="1140"/>
      <c r="T9" s="16"/>
      <c r="U9" s="16"/>
      <c r="V9" s="16"/>
      <c r="W9" s="16"/>
      <c r="X9" s="16"/>
      <c r="Y9" s="16"/>
      <c r="Z9" s="742"/>
      <c r="AA9" s="742"/>
      <c r="AB9" s="742"/>
      <c r="AC9" s="742"/>
      <c r="AD9" s="742"/>
    </row>
    <row r="10" spans="1:30">
      <c r="A10" s="1816"/>
      <c r="B10" s="1765"/>
      <c r="C10" s="1770"/>
      <c r="D10" s="1818"/>
      <c r="E10" s="1772"/>
      <c r="F10" s="1824"/>
      <c r="G10" s="1648"/>
      <c r="H10" s="1780"/>
      <c r="I10" s="1169" t="s">
        <v>63</v>
      </c>
      <c r="J10" s="321">
        <f>K10+M10</f>
        <v>2727.7599999999998</v>
      </c>
      <c r="K10" s="1170">
        <f t="shared" si="0"/>
        <v>19.46</v>
      </c>
      <c r="L10" s="1170">
        <f t="shared" si="0"/>
        <v>10</v>
      </c>
      <c r="M10" s="1170">
        <f t="shared" si="0"/>
        <v>2708.2999999999997</v>
      </c>
      <c r="N10" s="1170">
        <f t="shared" si="0"/>
        <v>590</v>
      </c>
      <c r="O10" s="1170">
        <f t="shared" si="0"/>
        <v>346.7</v>
      </c>
      <c r="P10" s="184"/>
      <c r="Q10" s="1048"/>
      <c r="R10" s="1171"/>
      <c r="S10" s="1141"/>
      <c r="T10" s="16"/>
      <c r="U10" s="16"/>
      <c r="V10" s="16"/>
      <c r="W10" s="16"/>
      <c r="X10" s="16"/>
      <c r="Y10" s="16"/>
      <c r="Z10" s="742"/>
      <c r="AA10" s="742"/>
      <c r="AB10" s="742"/>
      <c r="AC10" s="742"/>
      <c r="AD10" s="742"/>
    </row>
    <row r="11" spans="1:30">
      <c r="A11" s="1816"/>
      <c r="B11" s="1765"/>
      <c r="C11" s="1770"/>
      <c r="D11" s="1818"/>
      <c r="E11" s="1772"/>
      <c r="F11" s="1824"/>
      <c r="G11" s="1779"/>
      <c r="H11" s="1781"/>
      <c r="I11" s="1169" t="s">
        <v>36</v>
      </c>
      <c r="J11" s="321">
        <f>K11+M11</f>
        <v>7.6</v>
      </c>
      <c r="K11" s="1170">
        <f t="shared" si="0"/>
        <v>7.6</v>
      </c>
      <c r="L11" s="1170">
        <f t="shared" si="0"/>
        <v>7.3000000000000007</v>
      </c>
      <c r="M11" s="1170">
        <f t="shared" si="0"/>
        <v>0</v>
      </c>
      <c r="N11" s="1170">
        <f t="shared" si="0"/>
        <v>0</v>
      </c>
      <c r="O11" s="1170">
        <f t="shared" si="0"/>
        <v>0</v>
      </c>
      <c r="P11" s="184"/>
      <c r="Q11" s="1172"/>
      <c r="R11" s="1171"/>
      <c r="S11" s="1173"/>
      <c r="T11" s="16"/>
      <c r="U11" s="16"/>
      <c r="V11" s="16"/>
      <c r="W11" s="16"/>
      <c r="X11" s="16"/>
      <c r="Y11" s="16"/>
      <c r="Z11" s="742"/>
      <c r="AA11" s="742"/>
      <c r="AB11" s="742"/>
      <c r="AC11" s="742"/>
      <c r="AD11" s="742"/>
    </row>
    <row r="12" spans="1:30">
      <c r="A12" s="1816"/>
      <c r="B12" s="1765"/>
      <c r="C12" s="1770"/>
      <c r="D12" s="1818"/>
      <c r="E12" s="1772"/>
      <c r="F12" s="1824"/>
      <c r="G12" s="1779"/>
      <c r="H12" s="1779"/>
      <c r="I12" s="1174" t="s">
        <v>219</v>
      </c>
      <c r="J12" s="321">
        <f>K12+M12</f>
        <v>2466.58</v>
      </c>
      <c r="K12" s="1170">
        <f t="shared" si="0"/>
        <v>3.6</v>
      </c>
      <c r="L12" s="1170">
        <f t="shared" si="0"/>
        <v>0</v>
      </c>
      <c r="M12" s="1170">
        <f t="shared" si="0"/>
        <v>2462.98</v>
      </c>
      <c r="N12" s="1170">
        <f t="shared" si="0"/>
        <v>0</v>
      </c>
      <c r="O12" s="1170">
        <f t="shared" si="0"/>
        <v>0</v>
      </c>
      <c r="P12" s="185"/>
      <c r="Q12" s="1172"/>
      <c r="R12" s="1171"/>
      <c r="S12" s="1173"/>
      <c r="T12" s="16"/>
      <c r="U12" s="16"/>
      <c r="V12" s="16"/>
      <c r="W12" s="16"/>
      <c r="X12" s="16"/>
      <c r="Y12" s="16"/>
      <c r="Z12" s="742"/>
      <c r="AA12" s="742"/>
      <c r="AB12" s="742"/>
      <c r="AC12" s="742"/>
      <c r="AD12" s="742"/>
    </row>
    <row r="13" spans="1:30">
      <c r="A13" s="1816"/>
      <c r="B13" s="1765"/>
      <c r="C13" s="1770"/>
      <c r="D13" s="1818"/>
      <c r="E13" s="1772"/>
      <c r="F13" s="1824"/>
      <c r="G13" s="1779"/>
      <c r="H13" s="1779"/>
      <c r="I13" s="1175" t="s">
        <v>52</v>
      </c>
      <c r="J13" s="1176">
        <f>K13+M13</f>
        <v>800</v>
      </c>
      <c r="K13" s="1177">
        <f>K20+K26+K32+K38+K44+K50+K56+K62+K68</f>
        <v>0</v>
      </c>
      <c r="L13" s="1177">
        <f>L20+L26+L32+L38+L44+L50+L56+L62+L68</f>
        <v>0</v>
      </c>
      <c r="M13" s="1177">
        <f>M20+M26+M32+M38+M44+M50+M56+M62+M68+M74</f>
        <v>800</v>
      </c>
      <c r="N13" s="1177">
        <f>N20+N26+N32+N38+N44+N50+N56+N62+N68</f>
        <v>0</v>
      </c>
      <c r="O13" s="1177">
        <f>O20+O26+O32+O38+O44+O50+O56+O62+O68</f>
        <v>0</v>
      </c>
      <c r="P13" s="185"/>
      <c r="Q13" s="1172"/>
      <c r="R13" s="1171"/>
      <c r="S13" s="1173"/>
      <c r="T13" s="16"/>
      <c r="U13" s="16"/>
      <c r="V13" s="16"/>
      <c r="W13" s="16"/>
      <c r="X13" s="16"/>
      <c r="Y13" s="16"/>
      <c r="Z13" s="742"/>
      <c r="AA13" s="742"/>
      <c r="AB13" s="742"/>
      <c r="AC13" s="742"/>
      <c r="AD13" s="742"/>
    </row>
    <row r="14" spans="1:30" s="1157" customFormat="1" ht="13.5" thickBot="1">
      <c r="A14" s="1816"/>
      <c r="B14" s="1765"/>
      <c r="C14" s="1770"/>
      <c r="D14" s="1818"/>
      <c r="E14" s="1772"/>
      <c r="F14" s="1824"/>
      <c r="G14" s="1779"/>
      <c r="H14" s="1779"/>
      <c r="I14" s="1175" t="s">
        <v>716</v>
      </c>
      <c r="J14" s="1177">
        <f>J75*1</f>
        <v>120</v>
      </c>
      <c r="K14" s="1177">
        <f t="shared" ref="K14:O14" si="1">K75*1</f>
        <v>0</v>
      </c>
      <c r="L14" s="1177">
        <f t="shared" si="1"/>
        <v>0</v>
      </c>
      <c r="M14" s="1177">
        <f>M75*1</f>
        <v>120</v>
      </c>
      <c r="N14" s="1177">
        <f t="shared" si="1"/>
        <v>0</v>
      </c>
      <c r="O14" s="1177">
        <f t="shared" si="1"/>
        <v>0</v>
      </c>
      <c r="P14" s="185"/>
      <c r="Q14" s="1172"/>
      <c r="R14" s="1171"/>
      <c r="S14" s="1173"/>
      <c r="T14" s="16"/>
      <c r="U14" s="16"/>
      <c r="V14" s="16"/>
      <c r="W14" s="16"/>
      <c r="X14" s="16"/>
      <c r="Y14" s="16"/>
    </row>
    <row r="15" spans="1:30" ht="13.5" thickBot="1">
      <c r="A15" s="1817"/>
      <c r="B15" s="1766"/>
      <c r="C15" s="1773"/>
      <c r="D15" s="1774"/>
      <c r="E15" s="1775"/>
      <c r="F15" s="1825"/>
      <c r="G15" s="1649"/>
      <c r="H15" s="1649"/>
      <c r="I15" s="1178" t="s">
        <v>12</v>
      </c>
      <c r="J15" s="1179">
        <f>J9+J10+J13+J11+J12+J14</f>
        <v>7678.1399999999994</v>
      </c>
      <c r="K15" s="1179">
        <f t="shared" ref="K15:O15" si="2">K9+K10+K13+K11+K12+K14</f>
        <v>30.660000000000004</v>
      </c>
      <c r="L15" s="1179">
        <f t="shared" si="2"/>
        <v>17.3</v>
      </c>
      <c r="M15" s="1179">
        <f t="shared" si="2"/>
        <v>7647.48</v>
      </c>
      <c r="N15" s="1179">
        <f t="shared" si="2"/>
        <v>634.25</v>
      </c>
      <c r="O15" s="1179">
        <f t="shared" si="2"/>
        <v>381.05</v>
      </c>
      <c r="P15" s="186"/>
      <c r="Q15" s="254"/>
      <c r="R15" s="1180"/>
      <c r="S15" s="1181"/>
      <c r="T15" s="16"/>
      <c r="U15" s="16"/>
      <c r="V15" s="16"/>
      <c r="W15" s="16"/>
      <c r="X15" s="16"/>
      <c r="Y15" s="16"/>
      <c r="Z15" s="742"/>
      <c r="AA15" s="742"/>
      <c r="AB15" s="742"/>
      <c r="AC15" s="742"/>
      <c r="AD15" s="742"/>
    </row>
    <row r="16" spans="1:30" ht="13.15" customHeight="1">
      <c r="A16" s="1815"/>
      <c r="B16" s="1764"/>
      <c r="C16" s="1767"/>
      <c r="D16" s="1768"/>
      <c r="E16" s="1769"/>
      <c r="F16" s="1776" t="s">
        <v>73</v>
      </c>
      <c r="G16" s="1647" t="s">
        <v>40</v>
      </c>
      <c r="H16" s="1650" t="s">
        <v>188</v>
      </c>
      <c r="I16" s="243" t="s">
        <v>72</v>
      </c>
      <c r="J16" s="1182">
        <f>K16+M16</f>
        <v>0</v>
      </c>
      <c r="K16" s="1183"/>
      <c r="L16" s="1184"/>
      <c r="M16" s="1185">
        <v>0</v>
      </c>
      <c r="N16" s="1186">
        <v>0</v>
      </c>
      <c r="O16" s="1187">
        <v>0</v>
      </c>
      <c r="P16" s="1166"/>
      <c r="Q16" s="1167"/>
      <c r="R16" s="1168"/>
      <c r="S16" s="1140"/>
      <c r="T16" s="16"/>
      <c r="U16" s="16"/>
      <c r="V16" s="16"/>
      <c r="W16" s="16"/>
      <c r="X16" s="16"/>
      <c r="Y16" s="16"/>
      <c r="Z16" s="742"/>
      <c r="AA16" s="742"/>
      <c r="AB16" s="742"/>
      <c r="AC16" s="742"/>
      <c r="AD16" s="742"/>
    </row>
    <row r="17" spans="1:30" ht="26.45" customHeight="1">
      <c r="A17" s="1816"/>
      <c r="B17" s="1765"/>
      <c r="C17" s="1770"/>
      <c r="D17" s="1818"/>
      <c r="E17" s="1772"/>
      <c r="F17" s="1777"/>
      <c r="G17" s="1648"/>
      <c r="H17" s="1780"/>
      <c r="I17" s="228" t="s">
        <v>63</v>
      </c>
      <c r="J17" s="237">
        <f t="shared" ref="J17:J20" si="3">K17+M17</f>
        <v>0</v>
      </c>
      <c r="K17" s="192">
        <v>0</v>
      </c>
      <c r="L17" s="194">
        <v>0</v>
      </c>
      <c r="M17" s="1188">
        <v>0</v>
      </c>
      <c r="N17" s="1189">
        <v>0</v>
      </c>
      <c r="O17" s="1190">
        <v>0</v>
      </c>
      <c r="P17" s="1191" t="s">
        <v>189</v>
      </c>
      <c r="Q17" s="1048"/>
      <c r="R17" s="1171"/>
      <c r="S17" s="1141"/>
      <c r="T17" s="16"/>
      <c r="U17" s="16"/>
      <c r="V17" s="16"/>
      <c r="W17" s="16"/>
      <c r="X17" s="16"/>
      <c r="Y17" s="16"/>
      <c r="Z17" s="742"/>
      <c r="AA17" s="742"/>
      <c r="AB17" s="742"/>
      <c r="AC17" s="742"/>
      <c r="AD17" s="742"/>
    </row>
    <row r="18" spans="1:30">
      <c r="A18" s="1816"/>
      <c r="B18" s="1765"/>
      <c r="C18" s="1770"/>
      <c r="D18" s="1818"/>
      <c r="E18" s="1772"/>
      <c r="F18" s="1777"/>
      <c r="G18" s="1779"/>
      <c r="H18" s="1781"/>
      <c r="I18" s="228" t="s">
        <v>36</v>
      </c>
      <c r="J18" s="237">
        <f t="shared" si="3"/>
        <v>0</v>
      </c>
      <c r="K18" s="192">
        <v>0</v>
      </c>
      <c r="L18" s="194">
        <v>0</v>
      </c>
      <c r="M18" s="1188">
        <v>0</v>
      </c>
      <c r="N18" s="1189">
        <v>0</v>
      </c>
      <c r="O18" s="1190">
        <v>0</v>
      </c>
      <c r="P18" s="184"/>
      <c r="Q18" s="1172"/>
      <c r="R18" s="1171"/>
      <c r="S18" s="1173"/>
      <c r="T18" s="16"/>
      <c r="U18" s="16"/>
      <c r="V18" s="176"/>
      <c r="W18" s="16"/>
      <c r="X18" s="16"/>
      <c r="Y18" s="16"/>
      <c r="Z18" s="742"/>
      <c r="AA18" s="742"/>
      <c r="AB18" s="742"/>
      <c r="AC18" s="742"/>
      <c r="AD18" s="742"/>
    </row>
    <row r="19" spans="1:30">
      <c r="A19" s="1816"/>
      <c r="B19" s="1765"/>
      <c r="C19" s="1770"/>
      <c r="D19" s="1818"/>
      <c r="E19" s="1772"/>
      <c r="F19" s="1777"/>
      <c r="G19" s="1779"/>
      <c r="H19" s="1779"/>
      <c r="I19" s="228" t="s">
        <v>219</v>
      </c>
      <c r="J19" s="248">
        <f t="shared" si="3"/>
        <v>0</v>
      </c>
      <c r="K19" s="192">
        <v>0</v>
      </c>
      <c r="L19" s="194"/>
      <c r="M19" s="1188">
        <v>0</v>
      </c>
      <c r="N19" s="1189">
        <v>0</v>
      </c>
      <c r="O19" s="1190">
        <v>0</v>
      </c>
      <c r="P19" s="185"/>
      <c r="Q19" s="1172"/>
      <c r="R19" s="1171"/>
      <c r="S19" s="1173"/>
      <c r="T19" s="16"/>
      <c r="U19" s="16"/>
      <c r="V19" s="176"/>
      <c r="W19" s="16"/>
      <c r="X19" s="16"/>
      <c r="Y19" s="16"/>
      <c r="Z19" s="742"/>
      <c r="AA19" s="742"/>
      <c r="AB19" s="742"/>
      <c r="AC19" s="742"/>
      <c r="AD19" s="742"/>
    </row>
    <row r="20" spans="1:30">
      <c r="A20" s="1816"/>
      <c r="B20" s="1765"/>
      <c r="C20" s="1770"/>
      <c r="D20" s="1818"/>
      <c r="E20" s="1772"/>
      <c r="F20" s="1777"/>
      <c r="G20" s="1779"/>
      <c r="H20" s="1779"/>
      <c r="I20" s="236" t="s">
        <v>52</v>
      </c>
      <c r="J20" s="248">
        <f t="shared" si="3"/>
        <v>0</v>
      </c>
      <c r="K20" s="1192">
        <v>0</v>
      </c>
      <c r="L20" s="1193"/>
      <c r="M20" s="1194">
        <v>0</v>
      </c>
      <c r="N20" s="1195">
        <v>0</v>
      </c>
      <c r="O20" s="1196">
        <v>0</v>
      </c>
      <c r="P20" s="185"/>
      <c r="Q20" s="1172"/>
      <c r="R20" s="1171"/>
      <c r="S20" s="1173"/>
      <c r="T20" s="16"/>
      <c r="U20" s="16"/>
      <c r="V20" s="176"/>
      <c r="W20" s="16"/>
      <c r="X20" s="16"/>
      <c r="Y20" s="16"/>
      <c r="Z20" s="742"/>
      <c r="AA20" s="742"/>
      <c r="AB20" s="742"/>
      <c r="AC20" s="742"/>
      <c r="AD20" s="742"/>
    </row>
    <row r="21" spans="1:30" ht="13.5" thickBot="1">
      <c r="A21" s="1817"/>
      <c r="B21" s="1766"/>
      <c r="C21" s="1773"/>
      <c r="D21" s="1774"/>
      <c r="E21" s="1775"/>
      <c r="F21" s="1778"/>
      <c r="G21" s="1649"/>
      <c r="H21" s="1649"/>
      <c r="I21" s="1178" t="s">
        <v>12</v>
      </c>
      <c r="J21" s="1197">
        <f>SUM(J16:J20)</f>
        <v>0</v>
      </c>
      <c r="K21" s="1197">
        <f t="shared" ref="K21:O21" si="4">SUM(K16:K20)</f>
        <v>0</v>
      </c>
      <c r="L21" s="1197">
        <f t="shared" si="4"/>
        <v>0</v>
      </c>
      <c r="M21" s="1197">
        <f t="shared" si="4"/>
        <v>0</v>
      </c>
      <c r="N21" s="1197">
        <f t="shared" si="4"/>
        <v>0</v>
      </c>
      <c r="O21" s="1197">
        <f t="shared" si="4"/>
        <v>0</v>
      </c>
      <c r="P21" s="186"/>
      <c r="Q21" s="254"/>
      <c r="R21" s="1180"/>
      <c r="S21" s="1181"/>
      <c r="T21" s="16"/>
      <c r="U21" s="16"/>
      <c r="V21" s="176"/>
      <c r="W21" s="16"/>
      <c r="X21" s="16"/>
      <c r="Y21" s="16"/>
      <c r="Z21" s="742"/>
      <c r="AA21" s="742"/>
      <c r="AB21" s="742"/>
      <c r="AC21" s="742"/>
      <c r="AD21" s="742"/>
    </row>
    <row r="22" spans="1:30" ht="13.15" customHeight="1">
      <c r="A22" s="1815"/>
      <c r="B22" s="1764"/>
      <c r="C22" s="1767"/>
      <c r="D22" s="1768"/>
      <c r="E22" s="1769"/>
      <c r="F22" s="1776" t="s">
        <v>76</v>
      </c>
      <c r="G22" s="1647" t="s">
        <v>40</v>
      </c>
      <c r="H22" s="1650" t="s">
        <v>188</v>
      </c>
      <c r="I22" s="243" t="s">
        <v>72</v>
      </c>
      <c r="J22" s="1182">
        <f>K22+M22</f>
        <v>0</v>
      </c>
      <c r="K22" s="1183"/>
      <c r="L22" s="1184"/>
      <c r="M22" s="1185">
        <v>0</v>
      </c>
      <c r="N22" s="1186">
        <v>0</v>
      </c>
      <c r="O22" s="1187">
        <v>0</v>
      </c>
      <c r="P22" s="197"/>
      <c r="Q22" s="1167"/>
      <c r="R22" s="1168"/>
      <c r="S22" s="1140"/>
      <c r="T22" s="16"/>
      <c r="U22" s="16"/>
      <c r="V22" s="176"/>
      <c r="W22" s="16"/>
      <c r="X22" s="16"/>
      <c r="Y22" s="16"/>
      <c r="Z22" s="742"/>
      <c r="AA22" s="742"/>
      <c r="AB22" s="742"/>
      <c r="AC22" s="742"/>
      <c r="AD22" s="742"/>
    </row>
    <row r="23" spans="1:30" ht="13.15" customHeight="1">
      <c r="A23" s="1816"/>
      <c r="B23" s="1765"/>
      <c r="C23" s="1770"/>
      <c r="D23" s="1818"/>
      <c r="E23" s="1772"/>
      <c r="F23" s="1777"/>
      <c r="G23" s="1648"/>
      <c r="H23" s="1780"/>
      <c r="I23" s="228" t="s">
        <v>63</v>
      </c>
      <c r="J23" s="237">
        <f t="shared" ref="J23:J26" si="5">K23+M23</f>
        <v>0</v>
      </c>
      <c r="K23" s="192">
        <v>0</v>
      </c>
      <c r="L23" s="194">
        <v>0</v>
      </c>
      <c r="M23" s="1188">
        <v>0</v>
      </c>
      <c r="N23" s="1189">
        <v>0</v>
      </c>
      <c r="O23" s="1190">
        <v>0</v>
      </c>
      <c r="P23" s="1831" t="s">
        <v>230</v>
      </c>
      <c r="Q23" s="1048"/>
      <c r="R23" s="1171"/>
      <c r="S23" s="1141"/>
      <c r="T23" s="16"/>
      <c r="U23" s="16"/>
      <c r="V23" s="176"/>
      <c r="W23" s="16"/>
      <c r="X23" s="16"/>
      <c r="Y23" s="16"/>
      <c r="Z23" s="742"/>
      <c r="AA23" s="742"/>
      <c r="AB23" s="742"/>
      <c r="AC23" s="742"/>
      <c r="AD23" s="742"/>
    </row>
    <row r="24" spans="1:30">
      <c r="A24" s="1816"/>
      <c r="B24" s="1765"/>
      <c r="C24" s="1770"/>
      <c r="D24" s="1818"/>
      <c r="E24" s="1772"/>
      <c r="F24" s="1777"/>
      <c r="G24" s="1648"/>
      <c r="H24" s="1780"/>
      <c r="I24" s="228" t="s">
        <v>36</v>
      </c>
      <c r="J24" s="237">
        <f t="shared" si="5"/>
        <v>0</v>
      </c>
      <c r="K24" s="192">
        <v>0</v>
      </c>
      <c r="L24" s="194">
        <v>0</v>
      </c>
      <c r="M24" s="1188">
        <v>0</v>
      </c>
      <c r="N24" s="1189">
        <v>0</v>
      </c>
      <c r="O24" s="1190">
        <v>0</v>
      </c>
      <c r="P24" s="1830"/>
      <c r="Q24" s="1048"/>
      <c r="R24" s="1171"/>
      <c r="S24" s="1141"/>
      <c r="T24" s="16"/>
      <c r="U24" s="16"/>
      <c r="V24" s="176"/>
      <c r="W24" s="16"/>
      <c r="X24" s="16"/>
      <c r="Y24" s="16"/>
      <c r="Z24" s="742"/>
      <c r="AA24" s="742"/>
      <c r="AB24" s="742"/>
      <c r="AC24" s="742"/>
      <c r="AD24" s="742"/>
    </row>
    <row r="25" spans="1:30">
      <c r="A25" s="1816"/>
      <c r="B25" s="1765"/>
      <c r="C25" s="1770"/>
      <c r="D25" s="1818"/>
      <c r="E25" s="1772"/>
      <c r="F25" s="1777"/>
      <c r="G25" s="1648"/>
      <c r="H25" s="1651"/>
      <c r="I25" s="228" t="s">
        <v>219</v>
      </c>
      <c r="J25" s="248">
        <f t="shared" si="5"/>
        <v>0</v>
      </c>
      <c r="K25" s="192">
        <v>0</v>
      </c>
      <c r="L25" s="194"/>
      <c r="M25" s="1188">
        <v>0</v>
      </c>
      <c r="N25" s="1189">
        <v>0</v>
      </c>
      <c r="O25" s="1190">
        <v>0</v>
      </c>
      <c r="P25" s="1198"/>
      <c r="Q25" s="1048"/>
      <c r="R25" s="1171"/>
      <c r="S25" s="1141"/>
      <c r="T25" s="16"/>
      <c r="U25" s="16"/>
      <c r="V25" s="176"/>
      <c r="W25" s="16"/>
      <c r="X25" s="16"/>
      <c r="Y25" s="16"/>
      <c r="Z25" s="742"/>
      <c r="AA25" s="742"/>
      <c r="AB25" s="742"/>
      <c r="AC25" s="742"/>
      <c r="AD25" s="742"/>
    </row>
    <row r="26" spans="1:30">
      <c r="A26" s="1816"/>
      <c r="B26" s="1765"/>
      <c r="C26" s="1770"/>
      <c r="D26" s="1818"/>
      <c r="E26" s="1772"/>
      <c r="F26" s="1777"/>
      <c r="G26" s="1648"/>
      <c r="H26" s="1651"/>
      <c r="I26" s="236" t="s">
        <v>52</v>
      </c>
      <c r="J26" s="248">
        <f t="shared" si="5"/>
        <v>0</v>
      </c>
      <c r="K26" s="1192">
        <v>0</v>
      </c>
      <c r="L26" s="1193"/>
      <c r="M26" s="1194">
        <v>0</v>
      </c>
      <c r="N26" s="1195">
        <v>0</v>
      </c>
      <c r="O26" s="1196">
        <v>0</v>
      </c>
      <c r="P26" s="1198"/>
      <c r="Q26" s="1048"/>
      <c r="R26" s="1171"/>
      <c r="S26" s="1141"/>
      <c r="T26" s="16"/>
      <c r="U26" s="16"/>
      <c r="V26" s="176"/>
      <c r="W26" s="16"/>
      <c r="X26" s="16"/>
      <c r="Y26" s="16"/>
      <c r="Z26" s="742"/>
      <c r="AA26" s="742"/>
      <c r="AB26" s="742"/>
      <c r="AC26" s="742"/>
      <c r="AD26" s="742"/>
    </row>
    <row r="27" spans="1:30" ht="13.5" thickBot="1">
      <c r="A27" s="1817"/>
      <c r="B27" s="1766"/>
      <c r="C27" s="1773"/>
      <c r="D27" s="1774"/>
      <c r="E27" s="1775"/>
      <c r="F27" s="1778"/>
      <c r="G27" s="1649"/>
      <c r="H27" s="1649"/>
      <c r="I27" s="1178" t="s">
        <v>12</v>
      </c>
      <c r="J27" s="1197">
        <f>SUM(J22:J26)</f>
        <v>0</v>
      </c>
      <c r="K27" s="1197">
        <f t="shared" ref="K27:O27" si="6">SUM(K22:K26)</f>
        <v>0</v>
      </c>
      <c r="L27" s="1197">
        <f t="shared" si="6"/>
        <v>0</v>
      </c>
      <c r="M27" s="1197">
        <f t="shared" si="6"/>
        <v>0</v>
      </c>
      <c r="N27" s="1197">
        <f t="shared" si="6"/>
        <v>0</v>
      </c>
      <c r="O27" s="1197">
        <f t="shared" si="6"/>
        <v>0</v>
      </c>
      <c r="P27" s="1199"/>
      <c r="Q27" s="1200"/>
      <c r="R27" s="1180"/>
      <c r="S27" s="1142"/>
      <c r="T27" s="16"/>
      <c r="U27" s="16"/>
      <c r="V27" s="176"/>
      <c r="W27" s="16"/>
      <c r="X27" s="16"/>
      <c r="Y27" s="16"/>
      <c r="Z27" s="742"/>
      <c r="AA27" s="742"/>
      <c r="AB27" s="742"/>
      <c r="AC27" s="742"/>
      <c r="AD27" s="742"/>
    </row>
    <row r="28" spans="1:30" ht="13.15" customHeight="1">
      <c r="A28" s="1815"/>
      <c r="B28" s="1764"/>
      <c r="C28" s="1767"/>
      <c r="D28" s="1768"/>
      <c r="E28" s="1769"/>
      <c r="F28" s="1776" t="s">
        <v>77</v>
      </c>
      <c r="G28" s="1647" t="s">
        <v>40</v>
      </c>
      <c r="H28" s="1826" t="s">
        <v>190</v>
      </c>
      <c r="I28" s="243" t="s">
        <v>72</v>
      </c>
      <c r="J28" s="1182">
        <f>K28+M28</f>
        <v>1296.8</v>
      </c>
      <c r="K28" s="1183">
        <v>0</v>
      </c>
      <c r="L28" s="189">
        <v>0</v>
      </c>
      <c r="M28" s="1185">
        <v>1296.8</v>
      </c>
      <c r="N28" s="1186">
        <v>0</v>
      </c>
      <c r="O28" s="1187">
        <v>0</v>
      </c>
      <c r="P28" s="1829" t="s">
        <v>253</v>
      </c>
      <c r="Q28" s="1201" t="s">
        <v>41</v>
      </c>
      <c r="R28" s="1202"/>
      <c r="S28" s="682"/>
      <c r="T28" s="16"/>
      <c r="U28" s="16"/>
      <c r="V28" s="176"/>
      <c r="W28" s="16"/>
      <c r="X28" s="16"/>
      <c r="Y28" s="16"/>
      <c r="Z28" s="742"/>
      <c r="AA28" s="742"/>
      <c r="AB28" s="742"/>
      <c r="AC28" s="742"/>
      <c r="AD28" s="742"/>
    </row>
    <row r="29" spans="1:30" ht="28.9" customHeight="1">
      <c r="A29" s="1816"/>
      <c r="B29" s="1765"/>
      <c r="C29" s="1770"/>
      <c r="D29" s="1818"/>
      <c r="E29" s="1772"/>
      <c r="F29" s="1777"/>
      <c r="G29" s="1648"/>
      <c r="H29" s="1827"/>
      <c r="I29" s="228" t="s">
        <v>63</v>
      </c>
      <c r="J29" s="1050">
        <f t="shared" ref="J29:J32" si="7">K29+M29</f>
        <v>1165.6000000000001</v>
      </c>
      <c r="K29" s="192">
        <v>4.4000000000000004</v>
      </c>
      <c r="L29" s="194">
        <v>2.5</v>
      </c>
      <c r="M29" s="1425">
        <v>1161.2</v>
      </c>
      <c r="N29" s="1189">
        <v>0</v>
      </c>
      <c r="O29" s="1190">
        <v>0</v>
      </c>
      <c r="P29" s="1830"/>
      <c r="Q29" s="1203"/>
      <c r="R29" s="1204"/>
      <c r="S29" s="683"/>
      <c r="T29" s="39"/>
      <c r="U29" s="16"/>
      <c r="V29" s="176"/>
      <c r="W29" s="16"/>
      <c r="X29" s="16"/>
      <c r="Y29" s="16"/>
      <c r="Z29" s="742"/>
      <c r="AA29" s="742"/>
      <c r="AB29" s="742"/>
      <c r="AC29" s="742"/>
      <c r="AD29" s="742"/>
    </row>
    <row r="30" spans="1:30">
      <c r="A30" s="1816"/>
      <c r="B30" s="1765"/>
      <c r="C30" s="1770"/>
      <c r="D30" s="1818"/>
      <c r="E30" s="1772"/>
      <c r="F30" s="1777"/>
      <c r="G30" s="1648"/>
      <c r="H30" s="1827"/>
      <c r="I30" s="228" t="s">
        <v>36</v>
      </c>
      <c r="J30" s="237">
        <f t="shared" si="7"/>
        <v>5.0999999999999996</v>
      </c>
      <c r="K30" s="192">
        <v>5.0999999999999996</v>
      </c>
      <c r="L30" s="194">
        <v>5</v>
      </c>
      <c r="M30" s="1188">
        <v>0</v>
      </c>
      <c r="N30" s="1189">
        <v>0</v>
      </c>
      <c r="O30" s="1190">
        <v>0</v>
      </c>
      <c r="P30" s="184"/>
      <c r="Q30" s="1203"/>
      <c r="R30" s="1204"/>
      <c r="S30" s="683"/>
      <c r="T30" s="16"/>
      <c r="U30" s="16"/>
      <c r="V30" s="176"/>
      <c r="W30" s="16"/>
      <c r="X30" s="16"/>
      <c r="Y30" s="16"/>
      <c r="Z30" s="742"/>
      <c r="AA30" s="742"/>
      <c r="AB30" s="742"/>
      <c r="AC30" s="742"/>
      <c r="AD30" s="742"/>
    </row>
    <row r="31" spans="1:30">
      <c r="A31" s="1816"/>
      <c r="B31" s="1765"/>
      <c r="C31" s="1770"/>
      <c r="D31" s="1818"/>
      <c r="E31" s="1772"/>
      <c r="F31" s="1777"/>
      <c r="G31" s="1648"/>
      <c r="H31" s="1827"/>
      <c r="I31" s="228" t="s">
        <v>219</v>
      </c>
      <c r="J31" s="248">
        <f t="shared" si="7"/>
        <v>2372.48</v>
      </c>
      <c r="K31" s="192">
        <v>0.4</v>
      </c>
      <c r="L31" s="194">
        <v>0</v>
      </c>
      <c r="M31" s="1188">
        <v>2372.08</v>
      </c>
      <c r="N31" s="1189">
        <v>0</v>
      </c>
      <c r="O31" s="1190">
        <v>0</v>
      </c>
      <c r="P31" s="187"/>
      <c r="Q31" s="1203"/>
      <c r="R31" s="1204"/>
      <c r="S31" s="683"/>
      <c r="T31" s="16"/>
      <c r="U31" s="16"/>
      <c r="V31" s="176"/>
      <c r="W31" s="16"/>
      <c r="X31" s="16"/>
      <c r="Y31" s="16"/>
      <c r="Z31" s="742"/>
      <c r="AA31" s="742"/>
      <c r="AB31" s="742"/>
      <c r="AC31" s="742"/>
      <c r="AD31" s="742"/>
    </row>
    <row r="32" spans="1:30">
      <c r="A32" s="1816"/>
      <c r="B32" s="1765"/>
      <c r="C32" s="1770"/>
      <c r="D32" s="1818"/>
      <c r="E32" s="1772"/>
      <c r="F32" s="1777"/>
      <c r="G32" s="1648"/>
      <c r="H32" s="1827"/>
      <c r="I32" s="236" t="s">
        <v>52</v>
      </c>
      <c r="J32" s="248">
        <f t="shared" si="7"/>
        <v>0</v>
      </c>
      <c r="K32" s="1192">
        <v>0</v>
      </c>
      <c r="L32" s="1193">
        <v>0</v>
      </c>
      <c r="M32" s="1194">
        <v>0</v>
      </c>
      <c r="N32" s="1195">
        <v>0</v>
      </c>
      <c r="O32" s="1196">
        <v>0</v>
      </c>
      <c r="P32" s="187"/>
      <c r="Q32" s="1203"/>
      <c r="R32" s="1204"/>
      <c r="S32" s="683"/>
      <c r="T32" s="16"/>
      <c r="U32" s="16"/>
      <c r="V32" s="176"/>
      <c r="W32" s="16"/>
      <c r="X32" s="16"/>
      <c r="Y32" s="16"/>
      <c r="Z32" s="742"/>
      <c r="AA32" s="742"/>
      <c r="AB32" s="742"/>
      <c r="AC32" s="742"/>
      <c r="AD32" s="742"/>
    </row>
    <row r="33" spans="1:30" ht="13.5" thickBot="1">
      <c r="A33" s="1817"/>
      <c r="B33" s="1766"/>
      <c r="C33" s="1773"/>
      <c r="D33" s="1774"/>
      <c r="E33" s="1775"/>
      <c r="F33" s="1778"/>
      <c r="G33" s="1649"/>
      <c r="H33" s="1828"/>
      <c r="I33" s="1178" t="s">
        <v>12</v>
      </c>
      <c r="J33" s="1197">
        <f>SUM(J28:J32)</f>
        <v>4839.9799999999996</v>
      </c>
      <c r="K33" s="1197">
        <f t="shared" ref="K33:O33" si="8">SUM(K28:K32)</f>
        <v>9.9</v>
      </c>
      <c r="L33" s="1197">
        <f t="shared" si="8"/>
        <v>7.5</v>
      </c>
      <c r="M33" s="1197">
        <f t="shared" si="8"/>
        <v>4830.08</v>
      </c>
      <c r="N33" s="1197">
        <f t="shared" si="8"/>
        <v>0</v>
      </c>
      <c r="O33" s="1197">
        <f t="shared" si="8"/>
        <v>0</v>
      </c>
      <c r="P33" s="188"/>
      <c r="Q33" s="1205"/>
      <c r="R33" s="1206"/>
      <c r="S33" s="685"/>
      <c r="T33" s="16"/>
      <c r="U33" s="16"/>
      <c r="V33" s="176"/>
      <c r="W33" s="16"/>
      <c r="X33" s="16"/>
      <c r="Y33" s="16"/>
      <c r="Z33" s="742"/>
      <c r="AA33" s="742"/>
      <c r="AB33" s="742"/>
      <c r="AC33" s="742"/>
      <c r="AD33" s="742"/>
    </row>
    <row r="34" spans="1:30" ht="13.15" customHeight="1">
      <c r="A34" s="1815"/>
      <c r="B34" s="1764"/>
      <c r="C34" s="1767"/>
      <c r="D34" s="1768"/>
      <c r="E34" s="1769"/>
      <c r="F34" s="1776" t="s">
        <v>78</v>
      </c>
      <c r="G34" s="1647" t="s">
        <v>40</v>
      </c>
      <c r="H34" s="1650" t="s">
        <v>191</v>
      </c>
      <c r="I34" s="243" t="s">
        <v>72</v>
      </c>
      <c r="J34" s="1182">
        <f>K34+M34</f>
        <v>259.39999999999998</v>
      </c>
      <c r="K34" s="1183">
        <v>0</v>
      </c>
      <c r="L34" s="189">
        <v>0</v>
      </c>
      <c r="M34" s="1185">
        <v>259.39999999999998</v>
      </c>
      <c r="N34" s="1186">
        <v>0</v>
      </c>
      <c r="O34" s="1187">
        <v>0</v>
      </c>
      <c r="P34" s="1166"/>
      <c r="Q34" s="1207"/>
      <c r="R34" s="1136"/>
      <c r="S34" s="1208"/>
      <c r="T34" s="16"/>
      <c r="U34" s="16"/>
      <c r="V34" s="176"/>
      <c r="W34" s="16"/>
      <c r="X34" s="16"/>
      <c r="Y34" s="16"/>
      <c r="Z34" s="742"/>
      <c r="AA34" s="742"/>
      <c r="AB34" s="742"/>
      <c r="AC34" s="742"/>
      <c r="AD34" s="742"/>
    </row>
    <row r="35" spans="1:30" ht="15.6" customHeight="1">
      <c r="A35" s="1816"/>
      <c r="B35" s="1765"/>
      <c r="C35" s="1770"/>
      <c r="D35" s="1818"/>
      <c r="E35" s="1772"/>
      <c r="F35" s="1777"/>
      <c r="G35" s="1648"/>
      <c r="H35" s="1780"/>
      <c r="I35" s="228" t="s">
        <v>63</v>
      </c>
      <c r="J35" s="237">
        <f t="shared" ref="J35:J38" si="9">K35+M35</f>
        <v>1056</v>
      </c>
      <c r="K35" s="192">
        <v>2</v>
      </c>
      <c r="L35" s="194">
        <v>0</v>
      </c>
      <c r="M35" s="1188">
        <v>1054</v>
      </c>
      <c r="N35" s="1189">
        <v>0</v>
      </c>
      <c r="O35" s="1190">
        <v>0</v>
      </c>
      <c r="P35" s="1831" t="s">
        <v>204</v>
      </c>
      <c r="Q35" s="1209" t="s">
        <v>41</v>
      </c>
      <c r="R35" s="1137"/>
      <c r="S35" s="236"/>
      <c r="T35" s="16"/>
      <c r="U35" s="16"/>
      <c r="V35" s="176"/>
      <c r="W35" s="16"/>
      <c r="X35" s="16"/>
      <c r="Y35" s="16"/>
      <c r="Z35" s="742"/>
      <c r="AA35" s="742"/>
      <c r="AB35" s="742"/>
      <c r="AC35" s="742"/>
      <c r="AD35" s="742"/>
    </row>
    <row r="36" spans="1:30">
      <c r="A36" s="1816"/>
      <c r="B36" s="1765"/>
      <c r="C36" s="1770"/>
      <c r="D36" s="1818"/>
      <c r="E36" s="1772"/>
      <c r="F36" s="1777"/>
      <c r="G36" s="1648"/>
      <c r="H36" s="1780"/>
      <c r="I36" s="228" t="s">
        <v>36</v>
      </c>
      <c r="J36" s="237">
        <f t="shared" si="9"/>
        <v>1</v>
      </c>
      <c r="K36" s="192">
        <v>1</v>
      </c>
      <c r="L36" s="194">
        <v>0.9</v>
      </c>
      <c r="M36" s="1188">
        <v>0</v>
      </c>
      <c r="N36" s="1189">
        <v>0</v>
      </c>
      <c r="O36" s="1190">
        <v>0</v>
      </c>
      <c r="P36" s="1830"/>
      <c r="Q36" s="1209"/>
      <c r="R36" s="1137"/>
      <c r="S36" s="236"/>
      <c r="T36" s="16"/>
      <c r="U36" s="16"/>
      <c r="V36" s="176"/>
      <c r="W36" s="16"/>
      <c r="X36" s="16"/>
      <c r="Y36" s="16"/>
      <c r="Z36" s="742"/>
      <c r="AA36" s="742"/>
      <c r="AB36" s="742"/>
      <c r="AC36" s="742"/>
      <c r="AD36" s="742"/>
    </row>
    <row r="37" spans="1:30">
      <c r="A37" s="1816"/>
      <c r="B37" s="1765"/>
      <c r="C37" s="1770"/>
      <c r="D37" s="1818"/>
      <c r="E37" s="1772"/>
      <c r="F37" s="1777"/>
      <c r="G37" s="1648"/>
      <c r="H37" s="1651"/>
      <c r="I37" s="228" t="s">
        <v>219</v>
      </c>
      <c r="J37" s="248">
        <f t="shared" si="9"/>
        <v>0</v>
      </c>
      <c r="K37" s="192">
        <v>0</v>
      </c>
      <c r="L37" s="194">
        <v>0</v>
      </c>
      <c r="M37" s="1188">
        <v>0</v>
      </c>
      <c r="N37" s="1189">
        <v>0</v>
      </c>
      <c r="O37" s="1190">
        <v>0</v>
      </c>
      <c r="P37" s="1210"/>
      <c r="Q37" s="1209"/>
      <c r="R37" s="1137"/>
      <c r="S37" s="236"/>
      <c r="T37" s="16"/>
      <c r="U37" s="16"/>
      <c r="V37" s="176"/>
      <c r="W37" s="16"/>
      <c r="X37" s="16"/>
      <c r="Y37" s="16"/>
      <c r="Z37" s="742"/>
      <c r="AA37" s="742"/>
      <c r="AB37" s="742"/>
      <c r="AC37" s="742"/>
      <c r="AD37" s="742"/>
    </row>
    <row r="38" spans="1:30">
      <c r="A38" s="1816"/>
      <c r="B38" s="1765"/>
      <c r="C38" s="1770"/>
      <c r="D38" s="1818"/>
      <c r="E38" s="1772"/>
      <c r="F38" s="1777"/>
      <c r="G38" s="1648"/>
      <c r="H38" s="1651"/>
      <c r="I38" s="236" t="s">
        <v>52</v>
      </c>
      <c r="J38" s="248">
        <f t="shared" si="9"/>
        <v>0</v>
      </c>
      <c r="K38" s="1192">
        <v>0</v>
      </c>
      <c r="L38" s="1193">
        <v>0</v>
      </c>
      <c r="M38" s="1194">
        <v>0</v>
      </c>
      <c r="N38" s="1195">
        <v>0</v>
      </c>
      <c r="O38" s="1196">
        <v>0</v>
      </c>
      <c r="P38" s="1210"/>
      <c r="Q38" s="1209"/>
      <c r="R38" s="1137"/>
      <c r="S38" s="236"/>
      <c r="T38" s="16"/>
      <c r="U38" s="16"/>
      <c r="V38" s="176"/>
      <c r="W38" s="16"/>
      <c r="X38" s="16"/>
      <c r="Y38" s="16"/>
      <c r="Z38" s="742"/>
      <c r="AA38" s="742"/>
      <c r="AB38" s="742"/>
      <c r="AC38" s="742"/>
      <c r="AD38" s="742"/>
    </row>
    <row r="39" spans="1:30" ht="12.6" customHeight="1" thickBot="1">
      <c r="A39" s="1817"/>
      <c r="B39" s="1766"/>
      <c r="C39" s="1773"/>
      <c r="D39" s="1774"/>
      <c r="E39" s="1775"/>
      <c r="F39" s="1778"/>
      <c r="G39" s="1649"/>
      <c r="H39" s="1649"/>
      <c r="I39" s="1178" t="s">
        <v>12</v>
      </c>
      <c r="J39" s="1197">
        <f>SUM(J34:J38)</f>
        <v>1316.4</v>
      </c>
      <c r="K39" s="1197">
        <f t="shared" ref="K39:O39" si="10">SUM(K34:K38)</f>
        <v>3</v>
      </c>
      <c r="L39" s="1197">
        <f t="shared" si="10"/>
        <v>0.9</v>
      </c>
      <c r="M39" s="1197">
        <f t="shared" si="10"/>
        <v>1313.4</v>
      </c>
      <c r="N39" s="1197">
        <f t="shared" si="10"/>
        <v>0</v>
      </c>
      <c r="O39" s="1197">
        <f t="shared" si="10"/>
        <v>0</v>
      </c>
      <c r="P39" s="1211"/>
      <c r="Q39" s="1212"/>
      <c r="R39" s="1213"/>
      <c r="S39" s="257"/>
      <c r="T39" s="16"/>
      <c r="U39" s="16"/>
      <c r="V39" s="176"/>
      <c r="W39" s="16"/>
      <c r="X39" s="16"/>
      <c r="Y39" s="16"/>
      <c r="Z39" s="742"/>
      <c r="AA39" s="742"/>
      <c r="AB39" s="742"/>
      <c r="AC39" s="742"/>
      <c r="AD39" s="742"/>
    </row>
    <row r="40" spans="1:30" ht="6" hidden="1" customHeight="1" thickBot="1">
      <c r="A40" s="1815"/>
      <c r="B40" s="1764"/>
      <c r="C40" s="1767"/>
      <c r="D40" s="1768"/>
      <c r="E40" s="1769"/>
      <c r="F40" s="1832" t="s">
        <v>79</v>
      </c>
      <c r="G40" s="1647" t="s">
        <v>40</v>
      </c>
      <c r="H40" s="1650" t="s">
        <v>191</v>
      </c>
      <c r="I40" s="243" t="s">
        <v>72</v>
      </c>
      <c r="J40" s="1182">
        <f>K40+M40</f>
        <v>0</v>
      </c>
      <c r="K40" s="1183"/>
      <c r="L40" s="1184"/>
      <c r="M40" s="1185">
        <v>0</v>
      </c>
      <c r="N40" s="1186">
        <v>0</v>
      </c>
      <c r="O40" s="1187">
        <v>0</v>
      </c>
      <c r="P40" s="1829" t="s">
        <v>205</v>
      </c>
      <c r="Q40" s="1207"/>
      <c r="R40" s="1136"/>
      <c r="S40" s="1208"/>
      <c r="T40" s="16"/>
      <c r="U40" s="16"/>
      <c r="V40" s="176"/>
      <c r="W40" s="16"/>
      <c r="X40" s="16"/>
      <c r="Y40" s="16"/>
      <c r="Z40" s="742"/>
      <c r="AA40" s="742"/>
      <c r="AB40" s="742"/>
      <c r="AC40" s="742"/>
      <c r="AD40" s="742"/>
    </row>
    <row r="41" spans="1:30" ht="13.9" hidden="1" customHeight="1" thickBot="1">
      <c r="A41" s="1816"/>
      <c r="B41" s="1765"/>
      <c r="C41" s="1770"/>
      <c r="D41" s="1818"/>
      <c r="E41" s="1772"/>
      <c r="F41" s="1645"/>
      <c r="G41" s="1648"/>
      <c r="H41" s="1651"/>
      <c r="I41" s="228" t="s">
        <v>63</v>
      </c>
      <c r="J41" s="237">
        <f t="shared" ref="J41:J44" si="11">K41+M41</f>
        <v>0</v>
      </c>
      <c r="K41" s="192">
        <v>0</v>
      </c>
      <c r="L41" s="194">
        <v>0</v>
      </c>
      <c r="M41" s="1188">
        <v>0</v>
      </c>
      <c r="N41" s="1189">
        <v>0</v>
      </c>
      <c r="O41" s="1190">
        <v>0</v>
      </c>
      <c r="P41" s="1830"/>
      <c r="Q41" s="1214"/>
      <c r="R41" s="1215"/>
      <c r="S41" s="1216"/>
      <c r="T41" s="102"/>
      <c r="U41" s="102"/>
      <c r="V41" s="179"/>
      <c r="W41" s="16"/>
      <c r="X41" s="16"/>
      <c r="Y41" s="16"/>
      <c r="Z41" s="742"/>
      <c r="AA41" s="742"/>
      <c r="AB41" s="742"/>
      <c r="AC41" s="742"/>
      <c r="AD41" s="742"/>
    </row>
    <row r="42" spans="1:30" ht="13.9" hidden="1" customHeight="1" thickBot="1">
      <c r="A42" s="1816"/>
      <c r="B42" s="1765"/>
      <c r="C42" s="1770"/>
      <c r="D42" s="1818"/>
      <c r="E42" s="1772"/>
      <c r="F42" s="1645"/>
      <c r="G42" s="1648"/>
      <c r="H42" s="1651"/>
      <c r="I42" s="228" t="s">
        <v>36</v>
      </c>
      <c r="J42" s="237">
        <f t="shared" si="11"/>
        <v>0</v>
      </c>
      <c r="K42" s="192">
        <v>0</v>
      </c>
      <c r="L42" s="194">
        <v>0</v>
      </c>
      <c r="M42" s="1188">
        <v>0</v>
      </c>
      <c r="N42" s="1189">
        <v>0</v>
      </c>
      <c r="O42" s="1190">
        <v>0</v>
      </c>
      <c r="P42" s="184"/>
      <c r="Q42" s="1209"/>
      <c r="R42" s="1137"/>
      <c r="S42" s="236"/>
      <c r="T42" s="16"/>
      <c r="U42" s="16"/>
      <c r="V42" s="176"/>
      <c r="W42" s="16"/>
      <c r="X42" s="16"/>
      <c r="Y42" s="16"/>
      <c r="Z42" s="742"/>
      <c r="AA42" s="742"/>
      <c r="AB42" s="742"/>
      <c r="AC42" s="742"/>
      <c r="AD42" s="742"/>
    </row>
    <row r="43" spans="1:30" ht="13.9" hidden="1" customHeight="1" thickBot="1">
      <c r="A43" s="1816"/>
      <c r="B43" s="1765"/>
      <c r="C43" s="1770"/>
      <c r="D43" s="1818"/>
      <c r="E43" s="1772"/>
      <c r="F43" s="1645"/>
      <c r="G43" s="1648"/>
      <c r="H43" s="1651"/>
      <c r="I43" s="228" t="s">
        <v>219</v>
      </c>
      <c r="J43" s="248">
        <f t="shared" si="11"/>
        <v>0</v>
      </c>
      <c r="K43" s="192">
        <v>0</v>
      </c>
      <c r="L43" s="194"/>
      <c r="M43" s="1188">
        <v>0</v>
      </c>
      <c r="N43" s="1189">
        <v>0</v>
      </c>
      <c r="O43" s="1190">
        <v>0</v>
      </c>
      <c r="P43" s="187"/>
      <c r="Q43" s="1209"/>
      <c r="R43" s="1137"/>
      <c r="S43" s="236"/>
      <c r="T43" s="16"/>
      <c r="U43" s="16"/>
      <c r="V43" s="176"/>
      <c r="W43" s="16"/>
      <c r="X43" s="16"/>
      <c r="Y43" s="16"/>
      <c r="Z43" s="742"/>
      <c r="AA43" s="742"/>
      <c r="AB43" s="742"/>
      <c r="AC43" s="742"/>
      <c r="AD43" s="742"/>
    </row>
    <row r="44" spans="1:30" ht="13.9" hidden="1" customHeight="1" thickBot="1">
      <c r="A44" s="1816"/>
      <c r="B44" s="1765"/>
      <c r="C44" s="1770"/>
      <c r="D44" s="1818"/>
      <c r="E44" s="1772"/>
      <c r="F44" s="1645"/>
      <c r="G44" s="1648"/>
      <c r="H44" s="1651"/>
      <c r="I44" s="236" t="s">
        <v>52</v>
      </c>
      <c r="J44" s="248">
        <f t="shared" si="11"/>
        <v>0</v>
      </c>
      <c r="K44" s="1192">
        <v>0</v>
      </c>
      <c r="L44" s="1193"/>
      <c r="M44" s="1194">
        <v>0</v>
      </c>
      <c r="N44" s="1195">
        <v>0</v>
      </c>
      <c r="O44" s="1196">
        <v>0</v>
      </c>
      <c r="P44" s="187"/>
      <c r="Q44" s="1209"/>
      <c r="R44" s="1137"/>
      <c r="S44" s="236"/>
      <c r="T44" s="16"/>
      <c r="U44" s="16"/>
      <c r="V44" s="176"/>
      <c r="W44" s="16"/>
      <c r="X44" s="16"/>
      <c r="Y44" s="16"/>
      <c r="Z44" s="742"/>
      <c r="AA44" s="742"/>
      <c r="AB44" s="742"/>
      <c r="AC44" s="742"/>
      <c r="AD44" s="742"/>
    </row>
    <row r="45" spans="1:30" ht="1.9" hidden="1" customHeight="1" thickBot="1">
      <c r="A45" s="1817"/>
      <c r="B45" s="1766"/>
      <c r="C45" s="1773"/>
      <c r="D45" s="1774"/>
      <c r="E45" s="1775"/>
      <c r="F45" s="1833"/>
      <c r="G45" s="1649"/>
      <c r="H45" s="1649"/>
      <c r="I45" s="1178" t="s">
        <v>12</v>
      </c>
      <c r="J45" s="1197">
        <f>SUM(J40:J44)</f>
        <v>0</v>
      </c>
      <c r="K45" s="1197">
        <f t="shared" ref="K45:O45" si="12">SUM(K40:K44)</f>
        <v>0</v>
      </c>
      <c r="L45" s="1197">
        <f t="shared" si="12"/>
        <v>0</v>
      </c>
      <c r="M45" s="1197">
        <f t="shared" si="12"/>
        <v>0</v>
      </c>
      <c r="N45" s="1197">
        <f t="shared" si="12"/>
        <v>0</v>
      </c>
      <c r="O45" s="1197">
        <f t="shared" si="12"/>
        <v>0</v>
      </c>
      <c r="P45" s="190"/>
      <c r="Q45" s="1212"/>
      <c r="R45" s="1213"/>
      <c r="S45" s="257"/>
      <c r="T45" s="16"/>
      <c r="U45" s="16"/>
      <c r="V45" s="176"/>
      <c r="W45" s="16"/>
      <c r="X45" s="16"/>
      <c r="Y45" s="16"/>
      <c r="Z45" s="742"/>
      <c r="AA45" s="742"/>
      <c r="AB45" s="742"/>
      <c r="AC45" s="742"/>
      <c r="AD45" s="742"/>
    </row>
    <row r="46" spans="1:30" ht="0.6" hidden="1" customHeight="1">
      <c r="A46" s="1815"/>
      <c r="B46" s="1764"/>
      <c r="C46" s="1767"/>
      <c r="D46" s="1768"/>
      <c r="E46" s="1769"/>
      <c r="F46" s="1776" t="s">
        <v>81</v>
      </c>
      <c r="G46" s="1647" t="s">
        <v>40</v>
      </c>
      <c r="H46" s="1650" t="s">
        <v>190</v>
      </c>
      <c r="I46" s="243" t="s">
        <v>72</v>
      </c>
      <c r="J46" s="1182">
        <f>K46+M46</f>
        <v>0</v>
      </c>
      <c r="K46" s="1183"/>
      <c r="L46" s="1184"/>
      <c r="M46" s="1185">
        <v>0</v>
      </c>
      <c r="N46" s="1186">
        <v>0</v>
      </c>
      <c r="O46" s="1187">
        <v>0</v>
      </c>
      <c r="P46" s="197" t="s">
        <v>74</v>
      </c>
      <c r="Q46" s="1207"/>
      <c r="R46" s="1136"/>
      <c r="S46" s="1140"/>
      <c r="T46" s="16"/>
      <c r="U46" s="16"/>
      <c r="V46" s="176"/>
      <c r="W46" s="16"/>
      <c r="X46" s="16"/>
      <c r="Y46" s="16"/>
      <c r="Z46" s="742"/>
      <c r="AA46" s="742"/>
      <c r="AB46" s="742"/>
      <c r="AC46" s="742"/>
      <c r="AD46" s="742"/>
    </row>
    <row r="47" spans="1:30" ht="0.6" hidden="1" customHeight="1">
      <c r="A47" s="1816"/>
      <c r="B47" s="1765"/>
      <c r="C47" s="1770"/>
      <c r="D47" s="1818"/>
      <c r="E47" s="1772"/>
      <c r="F47" s="1777"/>
      <c r="G47" s="1648"/>
      <c r="H47" s="1780"/>
      <c r="I47" s="228" t="s">
        <v>63</v>
      </c>
      <c r="J47" s="237">
        <f t="shared" ref="J47:J50" si="13">K47+M47</f>
        <v>0</v>
      </c>
      <c r="K47" s="192">
        <v>0</v>
      </c>
      <c r="L47" s="194">
        <v>0</v>
      </c>
      <c r="M47" s="1188">
        <v>0</v>
      </c>
      <c r="N47" s="1189">
        <v>0</v>
      </c>
      <c r="O47" s="1190">
        <v>0</v>
      </c>
      <c r="P47" s="1217" t="s">
        <v>206</v>
      </c>
      <c r="Q47" s="1209"/>
      <c r="R47" s="1137"/>
      <c r="S47" s="1141"/>
      <c r="T47" s="16"/>
      <c r="U47" s="16"/>
      <c r="V47" s="176"/>
      <c r="W47" s="16"/>
      <c r="X47" s="16"/>
      <c r="Y47" s="16"/>
      <c r="Z47" s="742"/>
      <c r="AA47" s="742"/>
      <c r="AB47" s="742"/>
      <c r="AC47" s="742"/>
      <c r="AD47" s="742"/>
    </row>
    <row r="48" spans="1:30" ht="0.6" hidden="1" customHeight="1">
      <c r="A48" s="1816"/>
      <c r="B48" s="1765"/>
      <c r="C48" s="1770"/>
      <c r="D48" s="1818"/>
      <c r="E48" s="1772"/>
      <c r="F48" s="1777"/>
      <c r="G48" s="1779"/>
      <c r="H48" s="1781"/>
      <c r="I48" s="228" t="s">
        <v>36</v>
      </c>
      <c r="J48" s="237">
        <f t="shared" si="13"/>
        <v>0</v>
      </c>
      <c r="K48" s="192">
        <v>0</v>
      </c>
      <c r="L48" s="194">
        <v>0</v>
      </c>
      <c r="M48" s="1188">
        <v>0</v>
      </c>
      <c r="N48" s="1189">
        <v>0</v>
      </c>
      <c r="O48" s="1190">
        <v>0</v>
      </c>
      <c r="P48" s="1217"/>
      <c r="Q48" s="1218"/>
      <c r="R48" s="1219"/>
      <c r="S48" s="1173"/>
      <c r="T48" s="16"/>
      <c r="U48" s="16"/>
      <c r="V48" s="176"/>
      <c r="W48" s="16"/>
      <c r="X48" s="16"/>
      <c r="Y48" s="16"/>
      <c r="Z48" s="742"/>
      <c r="AA48" s="742"/>
      <c r="AB48" s="742"/>
      <c r="AC48" s="742"/>
      <c r="AD48" s="742"/>
    </row>
    <row r="49" spans="1:30" ht="0.6" hidden="1" customHeight="1">
      <c r="A49" s="1816"/>
      <c r="B49" s="1765"/>
      <c r="C49" s="1770"/>
      <c r="D49" s="1818"/>
      <c r="E49" s="1772"/>
      <c r="F49" s="1777"/>
      <c r="G49" s="1779"/>
      <c r="H49" s="1779"/>
      <c r="I49" s="228" t="s">
        <v>219</v>
      </c>
      <c r="J49" s="248">
        <f t="shared" si="13"/>
        <v>0</v>
      </c>
      <c r="K49" s="192">
        <v>0</v>
      </c>
      <c r="L49" s="194"/>
      <c r="M49" s="1188">
        <v>0</v>
      </c>
      <c r="N49" s="1189">
        <v>0</v>
      </c>
      <c r="O49" s="1190">
        <v>0</v>
      </c>
      <c r="P49" s="198"/>
      <c r="Q49" s="1218"/>
      <c r="R49" s="1219"/>
      <c r="S49" s="1173"/>
      <c r="T49" s="16"/>
      <c r="U49" s="16"/>
      <c r="V49" s="176"/>
      <c r="W49" s="16"/>
      <c r="X49" s="16"/>
      <c r="Y49" s="16"/>
      <c r="Z49" s="742"/>
      <c r="AA49" s="742"/>
      <c r="AB49" s="742"/>
      <c r="AC49" s="742"/>
      <c r="AD49" s="742"/>
    </row>
    <row r="50" spans="1:30" ht="0.6" hidden="1" customHeight="1">
      <c r="A50" s="1816"/>
      <c r="B50" s="1765"/>
      <c r="C50" s="1770"/>
      <c r="D50" s="1818"/>
      <c r="E50" s="1772"/>
      <c r="F50" s="1777"/>
      <c r="G50" s="1779"/>
      <c r="H50" s="1779"/>
      <c r="I50" s="236" t="s">
        <v>52</v>
      </c>
      <c r="J50" s="248">
        <f t="shared" si="13"/>
        <v>0</v>
      </c>
      <c r="K50" s="1192">
        <v>0</v>
      </c>
      <c r="L50" s="1193"/>
      <c r="M50" s="1194">
        <v>0</v>
      </c>
      <c r="N50" s="1195">
        <v>0</v>
      </c>
      <c r="O50" s="1196">
        <v>0</v>
      </c>
      <c r="P50" s="178"/>
      <c r="Q50" s="1218"/>
      <c r="R50" s="1219"/>
      <c r="S50" s="1173"/>
      <c r="T50" s="16"/>
      <c r="U50" s="16"/>
      <c r="V50" s="176"/>
      <c r="W50" s="16"/>
      <c r="X50" s="16"/>
      <c r="Y50" s="16"/>
      <c r="Z50" s="742"/>
      <c r="AA50" s="742"/>
      <c r="AB50" s="742"/>
      <c r="AC50" s="742"/>
      <c r="AD50" s="742"/>
    </row>
    <row r="51" spans="1:30" ht="0.6" hidden="1" customHeight="1" thickBot="1">
      <c r="A51" s="1817"/>
      <c r="B51" s="1766"/>
      <c r="C51" s="1773"/>
      <c r="D51" s="1774"/>
      <c r="E51" s="1775"/>
      <c r="F51" s="1778"/>
      <c r="G51" s="1649"/>
      <c r="H51" s="1649"/>
      <c r="I51" s="1178" t="s">
        <v>12</v>
      </c>
      <c r="J51" s="1197">
        <f>SUM(J46:J50)</f>
        <v>0</v>
      </c>
      <c r="K51" s="1197">
        <f t="shared" ref="K51:O51" si="14">SUM(K46:K50)</f>
        <v>0</v>
      </c>
      <c r="L51" s="1197">
        <f t="shared" si="14"/>
        <v>0</v>
      </c>
      <c r="M51" s="1197">
        <f t="shared" si="14"/>
        <v>0</v>
      </c>
      <c r="N51" s="1197">
        <f t="shared" si="14"/>
        <v>0</v>
      </c>
      <c r="O51" s="1197">
        <f t="shared" si="14"/>
        <v>0</v>
      </c>
      <c r="P51" s="199"/>
      <c r="Q51" s="1212"/>
      <c r="R51" s="1213"/>
      <c r="S51" s="1181"/>
      <c r="T51" s="16"/>
      <c r="U51" s="16"/>
      <c r="V51" s="176"/>
      <c r="W51" s="16"/>
      <c r="X51" s="16"/>
      <c r="Y51" s="16"/>
      <c r="Z51" s="742"/>
      <c r="AA51" s="742"/>
      <c r="AB51" s="742"/>
      <c r="AC51" s="742"/>
      <c r="AD51" s="742"/>
    </row>
    <row r="52" spans="1:30" ht="0.6" hidden="1" customHeight="1">
      <c r="A52" s="1815"/>
      <c r="B52" s="1764"/>
      <c r="C52" s="1767"/>
      <c r="D52" s="1768"/>
      <c r="E52" s="1769"/>
      <c r="F52" s="1776" t="s">
        <v>84</v>
      </c>
      <c r="G52" s="1647" t="s">
        <v>40</v>
      </c>
      <c r="H52" s="1834" t="s">
        <v>280</v>
      </c>
      <c r="I52" s="243" t="s">
        <v>72</v>
      </c>
      <c r="J52" s="1182">
        <f>K52+M52</f>
        <v>0</v>
      </c>
      <c r="K52" s="1183">
        <v>0</v>
      </c>
      <c r="L52" s="189">
        <v>0</v>
      </c>
      <c r="M52" s="1185">
        <v>0</v>
      </c>
      <c r="N52" s="1186">
        <v>0</v>
      </c>
      <c r="O52" s="1187">
        <v>0</v>
      </c>
      <c r="P52" s="197" t="s">
        <v>75</v>
      </c>
      <c r="Q52" s="1207" t="s">
        <v>41</v>
      </c>
      <c r="R52" s="1136"/>
      <c r="S52" s="1140"/>
      <c r="T52" s="16"/>
      <c r="U52" s="16"/>
      <c r="V52" s="176"/>
      <c r="W52" s="16"/>
      <c r="X52" s="16"/>
      <c r="Y52" s="16"/>
      <c r="Z52" s="742"/>
      <c r="AA52" s="742"/>
      <c r="AB52" s="742"/>
      <c r="AC52" s="742"/>
      <c r="AD52" s="742"/>
    </row>
    <row r="53" spans="1:30">
      <c r="A53" s="1816"/>
      <c r="B53" s="1765"/>
      <c r="C53" s="1770"/>
      <c r="D53" s="1818"/>
      <c r="E53" s="1772"/>
      <c r="F53" s="1777"/>
      <c r="G53" s="1648"/>
      <c r="H53" s="1835"/>
      <c r="I53" s="228" t="s">
        <v>63</v>
      </c>
      <c r="J53" s="237">
        <f t="shared" ref="J53:J56" si="15">K53+M53</f>
        <v>87.7</v>
      </c>
      <c r="K53" s="192">
        <v>7.7</v>
      </c>
      <c r="L53" s="194">
        <v>5.6</v>
      </c>
      <c r="M53" s="1188">
        <v>80</v>
      </c>
      <c r="N53" s="1189">
        <v>0</v>
      </c>
      <c r="O53" s="1190">
        <v>0</v>
      </c>
      <c r="P53" s="198"/>
      <c r="Q53" s="1209"/>
      <c r="R53" s="1137"/>
      <c r="S53" s="1141"/>
      <c r="T53" s="16"/>
      <c r="U53" s="16"/>
      <c r="V53" s="176"/>
      <c r="W53" s="16"/>
      <c r="X53" s="16"/>
      <c r="Y53" s="16"/>
      <c r="Z53" s="742"/>
      <c r="AA53" s="742"/>
      <c r="AB53" s="742"/>
      <c r="AC53" s="742"/>
      <c r="AD53" s="742"/>
    </row>
    <row r="54" spans="1:30">
      <c r="A54" s="1816"/>
      <c r="B54" s="1765"/>
      <c r="C54" s="1770"/>
      <c r="D54" s="1818"/>
      <c r="E54" s="1772"/>
      <c r="F54" s="1777"/>
      <c r="G54" s="1779"/>
      <c r="H54" s="1836"/>
      <c r="I54" s="228" t="s">
        <v>36</v>
      </c>
      <c r="J54" s="237">
        <f t="shared" si="15"/>
        <v>1.5</v>
      </c>
      <c r="K54" s="192">
        <v>1.5</v>
      </c>
      <c r="L54" s="194">
        <v>1.4</v>
      </c>
      <c r="M54" s="1188">
        <v>0</v>
      </c>
      <c r="N54" s="1189">
        <v>0</v>
      </c>
      <c r="O54" s="1190">
        <v>0</v>
      </c>
      <c r="P54" s="198"/>
      <c r="Q54" s="1218"/>
      <c r="R54" s="1219"/>
      <c r="S54" s="1173"/>
      <c r="T54" s="16"/>
      <c r="U54" s="16"/>
      <c r="V54" s="176"/>
      <c r="W54" s="16"/>
      <c r="X54" s="16"/>
      <c r="Y54" s="16"/>
      <c r="Z54" s="742"/>
      <c r="AA54" s="742"/>
      <c r="AB54" s="742"/>
      <c r="AC54" s="742"/>
      <c r="AD54" s="742"/>
    </row>
    <row r="55" spans="1:30">
      <c r="A55" s="1816"/>
      <c r="B55" s="1765"/>
      <c r="C55" s="1770"/>
      <c r="D55" s="1818"/>
      <c r="E55" s="1772"/>
      <c r="F55" s="1777"/>
      <c r="G55" s="1779"/>
      <c r="H55" s="1837"/>
      <c r="I55" s="228" t="s">
        <v>219</v>
      </c>
      <c r="J55" s="248">
        <f t="shared" si="15"/>
        <v>88.9</v>
      </c>
      <c r="K55" s="192">
        <v>3</v>
      </c>
      <c r="L55" s="194">
        <v>0</v>
      </c>
      <c r="M55" s="1188">
        <v>85.9</v>
      </c>
      <c r="N55" s="1189">
        <v>0</v>
      </c>
      <c r="O55" s="1190">
        <v>0</v>
      </c>
      <c r="P55" s="178"/>
      <c r="Q55" s="1218"/>
      <c r="R55" s="1219"/>
      <c r="S55" s="1173"/>
      <c r="T55" s="16"/>
      <c r="U55" s="16"/>
      <c r="V55" s="176"/>
      <c r="W55" s="16"/>
      <c r="X55" s="16"/>
      <c r="Y55" s="16"/>
      <c r="Z55" s="809"/>
      <c r="AA55" s="742"/>
      <c r="AB55" s="742"/>
      <c r="AC55" s="742"/>
      <c r="AD55" s="742"/>
    </row>
    <row r="56" spans="1:30">
      <c r="A56" s="1816"/>
      <c r="B56" s="1765"/>
      <c r="C56" s="1770"/>
      <c r="D56" s="1818"/>
      <c r="E56" s="1772"/>
      <c r="F56" s="1777"/>
      <c r="G56" s="1779"/>
      <c r="H56" s="1837"/>
      <c r="I56" s="236" t="s">
        <v>52</v>
      </c>
      <c r="J56" s="248">
        <f t="shared" si="15"/>
        <v>0</v>
      </c>
      <c r="K56" s="1192">
        <v>0</v>
      </c>
      <c r="L56" s="1193"/>
      <c r="M56" s="1194">
        <v>0</v>
      </c>
      <c r="N56" s="1195">
        <v>0</v>
      </c>
      <c r="O56" s="1196">
        <v>0</v>
      </c>
      <c r="P56" s="178"/>
      <c r="Q56" s="1218"/>
      <c r="R56" s="1219"/>
      <c r="S56" s="1173"/>
      <c r="T56" s="39"/>
      <c r="U56" s="16"/>
      <c r="V56" s="176"/>
      <c r="W56" s="16"/>
      <c r="X56" s="16"/>
      <c r="Y56" s="16"/>
      <c r="Z56" s="809"/>
      <c r="AA56" s="742"/>
      <c r="AB56" s="742"/>
      <c r="AC56" s="742"/>
      <c r="AD56" s="742"/>
    </row>
    <row r="57" spans="1:30" ht="13.5" thickBot="1">
      <c r="A57" s="1817"/>
      <c r="B57" s="1766"/>
      <c r="C57" s="1773"/>
      <c r="D57" s="1774"/>
      <c r="E57" s="1775"/>
      <c r="F57" s="1778"/>
      <c r="G57" s="1649"/>
      <c r="H57" s="1838"/>
      <c r="I57" s="1178" t="s">
        <v>12</v>
      </c>
      <c r="J57" s="1197">
        <f>SUM(J52:J56)</f>
        <v>178.10000000000002</v>
      </c>
      <c r="K57" s="1197">
        <f t="shared" ref="K57:O57" si="16">SUM(K52:K56)</f>
        <v>12.2</v>
      </c>
      <c r="L57" s="1197">
        <f t="shared" si="16"/>
        <v>7</v>
      </c>
      <c r="M57" s="1197">
        <f t="shared" si="16"/>
        <v>165.9</v>
      </c>
      <c r="N57" s="1197">
        <f t="shared" si="16"/>
        <v>0</v>
      </c>
      <c r="O57" s="1197">
        <f t="shared" si="16"/>
        <v>0</v>
      </c>
      <c r="P57" s="199"/>
      <c r="Q57" s="1212"/>
      <c r="R57" s="1213"/>
      <c r="S57" s="1181"/>
      <c r="T57" s="39"/>
      <c r="U57" s="16"/>
      <c r="V57" s="176"/>
      <c r="W57" s="16"/>
      <c r="X57" s="16"/>
      <c r="Y57" s="16"/>
      <c r="Z57" s="742"/>
      <c r="AA57" s="742"/>
      <c r="AB57" s="742"/>
      <c r="AC57" s="742"/>
      <c r="AD57" s="742"/>
    </row>
    <row r="58" spans="1:30" ht="13.15" customHeight="1">
      <c r="A58" s="1815"/>
      <c r="B58" s="1764"/>
      <c r="C58" s="1767"/>
      <c r="D58" s="1768"/>
      <c r="E58" s="1769"/>
      <c r="F58" s="1776" t="s">
        <v>162</v>
      </c>
      <c r="G58" s="1647" t="s">
        <v>40</v>
      </c>
      <c r="H58" s="1834" t="s">
        <v>62</v>
      </c>
      <c r="I58" s="243" t="s">
        <v>72</v>
      </c>
      <c r="J58" s="1182">
        <f>K58+M58</f>
        <v>0</v>
      </c>
      <c r="K58" s="1183"/>
      <c r="L58" s="1184"/>
      <c r="M58" s="1185">
        <v>0</v>
      </c>
      <c r="N58" s="1186">
        <v>0</v>
      </c>
      <c r="O58" s="1187">
        <v>0</v>
      </c>
      <c r="P58" s="197"/>
      <c r="Q58" s="1207"/>
      <c r="R58" s="1136"/>
      <c r="S58" s="1140"/>
      <c r="T58" s="16"/>
      <c r="U58" s="16"/>
      <c r="V58" s="176"/>
      <c r="W58" s="16"/>
      <c r="X58" s="16"/>
      <c r="Y58" s="16"/>
      <c r="Z58" s="742"/>
      <c r="AA58" s="742"/>
      <c r="AB58" s="742"/>
      <c r="AC58" s="742"/>
      <c r="AD58" s="742"/>
    </row>
    <row r="59" spans="1:30">
      <c r="A59" s="1816"/>
      <c r="B59" s="1765"/>
      <c r="C59" s="1770"/>
      <c r="D59" s="1818"/>
      <c r="E59" s="1772"/>
      <c r="F59" s="1777"/>
      <c r="G59" s="1648"/>
      <c r="H59" s="1835"/>
      <c r="I59" s="228" t="s">
        <v>63</v>
      </c>
      <c r="J59" s="237">
        <f t="shared" ref="J59:J62" si="17">K59+M59</f>
        <v>0</v>
      </c>
      <c r="K59" s="192">
        <v>0</v>
      </c>
      <c r="L59" s="194">
        <v>0</v>
      </c>
      <c r="M59" s="1188">
        <v>0</v>
      </c>
      <c r="N59" s="1189">
        <v>0</v>
      </c>
      <c r="O59" s="1190">
        <v>0</v>
      </c>
      <c r="P59" s="198"/>
      <c r="Q59" s="1209"/>
      <c r="R59" s="1137"/>
      <c r="S59" s="1141"/>
      <c r="T59" s="16"/>
      <c r="U59" s="16"/>
      <c r="V59" s="176"/>
      <c r="W59" s="16"/>
      <c r="X59" s="16"/>
      <c r="Y59" s="16"/>
      <c r="Z59" s="742"/>
      <c r="AA59" s="742"/>
      <c r="AB59" s="742"/>
      <c r="AC59" s="742"/>
      <c r="AD59" s="742"/>
    </row>
    <row r="60" spans="1:30">
      <c r="A60" s="1816"/>
      <c r="B60" s="1765"/>
      <c r="C60" s="1770"/>
      <c r="D60" s="1818"/>
      <c r="E60" s="1772"/>
      <c r="F60" s="1777"/>
      <c r="G60" s="1779"/>
      <c r="H60" s="1836"/>
      <c r="I60" s="228" t="s">
        <v>36</v>
      </c>
      <c r="J60" s="237">
        <f t="shared" si="17"/>
        <v>0</v>
      </c>
      <c r="K60" s="192">
        <v>0</v>
      </c>
      <c r="L60" s="194">
        <v>0</v>
      </c>
      <c r="M60" s="1188">
        <v>0</v>
      </c>
      <c r="N60" s="1189">
        <v>0</v>
      </c>
      <c r="O60" s="1190">
        <v>0</v>
      </c>
      <c r="P60" s="198"/>
      <c r="Q60" s="1218"/>
      <c r="R60" s="1219"/>
      <c r="S60" s="1173"/>
      <c r="T60" s="16"/>
      <c r="U60" s="16"/>
      <c r="V60" s="176"/>
      <c r="W60" s="16"/>
      <c r="X60" s="16"/>
      <c r="Y60" s="16"/>
      <c r="Z60" s="742"/>
      <c r="AA60" s="742"/>
      <c r="AB60" s="742"/>
      <c r="AC60" s="742"/>
      <c r="AD60" s="742"/>
    </row>
    <row r="61" spans="1:30">
      <c r="A61" s="1816"/>
      <c r="B61" s="1765"/>
      <c r="C61" s="1770"/>
      <c r="D61" s="1818"/>
      <c r="E61" s="1772"/>
      <c r="F61" s="1777"/>
      <c r="G61" s="1779"/>
      <c r="H61" s="1837"/>
      <c r="I61" s="228" t="s">
        <v>219</v>
      </c>
      <c r="J61" s="248">
        <f t="shared" si="17"/>
        <v>0</v>
      </c>
      <c r="K61" s="192">
        <v>0</v>
      </c>
      <c r="L61" s="194"/>
      <c r="M61" s="1188">
        <v>0</v>
      </c>
      <c r="N61" s="1189">
        <v>0</v>
      </c>
      <c r="O61" s="1190">
        <v>0</v>
      </c>
      <c r="P61" s="178"/>
      <c r="Q61" s="1218"/>
      <c r="R61" s="1219"/>
      <c r="S61" s="1173"/>
      <c r="T61" s="16"/>
      <c r="U61" s="16"/>
      <c r="V61" s="176"/>
      <c r="W61" s="16"/>
      <c r="X61" s="16"/>
      <c r="Y61" s="16"/>
      <c r="Z61" s="742"/>
      <c r="AA61" s="742"/>
      <c r="AB61" s="742"/>
      <c r="AC61" s="742"/>
      <c r="AD61" s="742"/>
    </row>
    <row r="62" spans="1:30">
      <c r="A62" s="1816"/>
      <c r="B62" s="1765"/>
      <c r="C62" s="1770"/>
      <c r="D62" s="1818"/>
      <c r="E62" s="1772"/>
      <c r="F62" s="1777"/>
      <c r="G62" s="1779"/>
      <c r="H62" s="1837"/>
      <c r="I62" s="236" t="s">
        <v>52</v>
      </c>
      <c r="J62" s="248">
        <f t="shared" si="17"/>
        <v>0</v>
      </c>
      <c r="K62" s="1192">
        <v>0</v>
      </c>
      <c r="L62" s="1193"/>
      <c r="M62" s="1194">
        <v>0</v>
      </c>
      <c r="N62" s="1195">
        <v>0</v>
      </c>
      <c r="O62" s="1196">
        <v>0</v>
      </c>
      <c r="P62" s="178"/>
      <c r="Q62" s="1218"/>
      <c r="R62" s="1219"/>
      <c r="S62" s="1173"/>
      <c r="T62" s="16"/>
      <c r="U62" s="16"/>
      <c r="V62" s="176"/>
      <c r="W62" s="16"/>
      <c r="X62" s="16"/>
      <c r="Y62" s="16"/>
      <c r="Z62" s="742"/>
      <c r="AA62" s="742"/>
      <c r="AB62" s="742"/>
      <c r="AC62" s="742"/>
      <c r="AD62" s="742"/>
    </row>
    <row r="63" spans="1:30" ht="13.5" thickBot="1">
      <c r="A63" s="1817"/>
      <c r="B63" s="1766"/>
      <c r="C63" s="1773"/>
      <c r="D63" s="1774"/>
      <c r="E63" s="1775"/>
      <c r="F63" s="1778"/>
      <c r="G63" s="1649"/>
      <c r="H63" s="1838"/>
      <c r="I63" s="1178" t="s">
        <v>12</v>
      </c>
      <c r="J63" s="1197">
        <f>SUM(J58:J62)</f>
        <v>0</v>
      </c>
      <c r="K63" s="1197">
        <f t="shared" ref="K63:O63" si="18">SUM(K58:K62)</f>
        <v>0</v>
      </c>
      <c r="L63" s="1197">
        <f t="shared" si="18"/>
        <v>0</v>
      </c>
      <c r="M63" s="1197">
        <f t="shared" si="18"/>
        <v>0</v>
      </c>
      <c r="N63" s="1197">
        <f t="shared" si="18"/>
        <v>0</v>
      </c>
      <c r="O63" s="1197">
        <f t="shared" si="18"/>
        <v>0</v>
      </c>
      <c r="P63" s="199"/>
      <c r="Q63" s="1212"/>
      <c r="R63" s="1213"/>
      <c r="S63" s="1181"/>
      <c r="T63" s="16"/>
      <c r="U63" s="16"/>
      <c r="V63" s="176"/>
      <c r="W63" s="16"/>
      <c r="X63" s="16"/>
      <c r="Y63" s="16"/>
      <c r="Z63" s="742"/>
      <c r="AA63" s="742"/>
      <c r="AB63" s="742"/>
      <c r="AC63" s="742"/>
      <c r="AD63" s="742"/>
    </row>
    <row r="64" spans="1:30" ht="13.15" customHeight="1">
      <c r="A64" s="1220"/>
      <c r="B64" s="1839"/>
      <c r="C64" s="1767"/>
      <c r="D64" s="1768"/>
      <c r="E64" s="1769"/>
      <c r="F64" s="1776" t="s">
        <v>220</v>
      </c>
      <c r="G64" s="1647" t="s">
        <v>40</v>
      </c>
      <c r="H64" s="1834" t="s">
        <v>202</v>
      </c>
      <c r="I64" s="243" t="s">
        <v>72</v>
      </c>
      <c r="J64" s="1182">
        <f>K64+M64</f>
        <v>0</v>
      </c>
      <c r="K64" s="1183">
        <v>0</v>
      </c>
      <c r="L64" s="189">
        <v>0</v>
      </c>
      <c r="M64" s="1185">
        <v>0</v>
      </c>
      <c r="N64" s="1186">
        <v>44.25</v>
      </c>
      <c r="O64" s="1187">
        <v>34.35</v>
      </c>
      <c r="P64" s="1221" t="s">
        <v>75</v>
      </c>
      <c r="Q64" s="1222"/>
      <c r="R64" s="1223"/>
      <c r="S64" s="1224" t="s">
        <v>41</v>
      </c>
      <c r="T64" s="16"/>
      <c r="U64" s="16"/>
      <c r="V64" s="176"/>
      <c r="W64" s="16"/>
      <c r="X64" s="16"/>
      <c r="Y64" s="16"/>
      <c r="Z64" s="742"/>
      <c r="AA64" s="742"/>
      <c r="AB64" s="742"/>
      <c r="AC64" s="742"/>
      <c r="AD64" s="742"/>
    </row>
    <row r="65" spans="1:30">
      <c r="A65" s="1220"/>
      <c r="B65" s="1765"/>
      <c r="C65" s="1770"/>
      <c r="D65" s="1818"/>
      <c r="E65" s="1772"/>
      <c r="F65" s="1777"/>
      <c r="G65" s="1648"/>
      <c r="H65" s="1835"/>
      <c r="I65" s="228" t="s">
        <v>63</v>
      </c>
      <c r="J65" s="237">
        <f>K65+M65</f>
        <v>418.46000000000004</v>
      </c>
      <c r="K65" s="192">
        <v>5.36</v>
      </c>
      <c r="L65" s="194">
        <v>1.9</v>
      </c>
      <c r="M65" s="1188">
        <v>413.1</v>
      </c>
      <c r="N65" s="1189">
        <v>590</v>
      </c>
      <c r="O65" s="1190">
        <v>346.7</v>
      </c>
      <c r="P65" s="1225"/>
      <c r="Q65" s="1226"/>
      <c r="R65" s="1227"/>
      <c r="S65" s="1228"/>
      <c r="T65" s="1034"/>
      <c r="U65" s="1034"/>
      <c r="V65" s="1035"/>
      <c r="W65" s="1034"/>
      <c r="X65" s="1034"/>
      <c r="Y65" s="1034"/>
      <c r="Z65" s="742"/>
      <c r="AA65" s="742"/>
      <c r="AB65" s="742"/>
      <c r="AC65" s="742"/>
      <c r="AD65" s="742"/>
    </row>
    <row r="66" spans="1:30">
      <c r="A66" s="1220"/>
      <c r="B66" s="1765"/>
      <c r="C66" s="1770"/>
      <c r="D66" s="1818"/>
      <c r="E66" s="1772"/>
      <c r="F66" s="1777"/>
      <c r="G66" s="1779"/>
      <c r="H66" s="1836"/>
      <c r="I66" s="228" t="s">
        <v>36</v>
      </c>
      <c r="J66" s="237">
        <f t="shared" ref="J66:J68" si="19">K66+M66</f>
        <v>0</v>
      </c>
      <c r="K66" s="192">
        <v>0</v>
      </c>
      <c r="L66" s="194">
        <v>0</v>
      </c>
      <c r="M66" s="1188">
        <v>0</v>
      </c>
      <c r="N66" s="1189">
        <v>0</v>
      </c>
      <c r="O66" s="1190">
        <v>0</v>
      </c>
      <c r="P66" s="1191"/>
      <c r="Q66" s="1229"/>
      <c r="R66" s="1230"/>
      <c r="S66" s="1231"/>
      <c r="T66" s="16"/>
      <c r="U66" s="16"/>
      <c r="V66" s="176"/>
      <c r="W66" s="16"/>
      <c r="X66" s="16"/>
      <c r="Y66" s="16"/>
      <c r="Z66" s="742"/>
      <c r="AA66" s="742"/>
      <c r="AB66" s="742"/>
      <c r="AC66" s="742"/>
      <c r="AD66" s="742"/>
    </row>
    <row r="67" spans="1:30">
      <c r="A67" s="1220"/>
      <c r="B67" s="1765"/>
      <c r="C67" s="1770"/>
      <c r="D67" s="1818"/>
      <c r="E67" s="1772"/>
      <c r="F67" s="1777"/>
      <c r="G67" s="1779"/>
      <c r="H67" s="1837"/>
      <c r="I67" s="228" t="s">
        <v>219</v>
      </c>
      <c r="J67" s="237">
        <f t="shared" si="19"/>
        <v>5.2</v>
      </c>
      <c r="K67" s="192">
        <v>0.2</v>
      </c>
      <c r="L67" s="194">
        <v>0</v>
      </c>
      <c r="M67" s="1188">
        <v>5</v>
      </c>
      <c r="N67" s="1189">
        <v>0</v>
      </c>
      <c r="O67" s="1190">
        <v>0</v>
      </c>
      <c r="P67" s="1191"/>
      <c r="Q67" s="1218"/>
      <c r="R67" s="1219"/>
      <c r="S67" s="1232"/>
      <c r="T67" s="16"/>
      <c r="U67" s="16"/>
      <c r="V67" s="176"/>
      <c r="W67" s="16"/>
      <c r="X67" s="16"/>
      <c r="Y67" s="16"/>
      <c r="Z67" s="742"/>
      <c r="AA67" s="742"/>
      <c r="AB67" s="742"/>
      <c r="AC67" s="742"/>
      <c r="AD67" s="742"/>
    </row>
    <row r="68" spans="1:30">
      <c r="A68" s="1220"/>
      <c r="B68" s="1765"/>
      <c r="C68" s="1770"/>
      <c r="D68" s="1818"/>
      <c r="E68" s="1772"/>
      <c r="F68" s="1777"/>
      <c r="G68" s="1779"/>
      <c r="H68" s="1837"/>
      <c r="I68" s="236" t="s">
        <v>52</v>
      </c>
      <c r="J68" s="237">
        <f t="shared" si="19"/>
        <v>0</v>
      </c>
      <c r="K68" s="1192">
        <v>0</v>
      </c>
      <c r="L68" s="1193">
        <v>0</v>
      </c>
      <c r="M68" s="1194">
        <v>0</v>
      </c>
      <c r="N68" s="1195">
        <v>0</v>
      </c>
      <c r="O68" s="1196">
        <v>0</v>
      </c>
      <c r="P68" s="1191"/>
      <c r="Q68" s="1218"/>
      <c r="R68" s="1219"/>
      <c r="S68" s="1232"/>
      <c r="T68" s="16"/>
      <c r="U68" s="16"/>
      <c r="V68" s="176"/>
      <c r="W68" s="16"/>
      <c r="X68" s="16"/>
      <c r="Y68" s="16"/>
      <c r="Z68" s="742"/>
      <c r="AA68" s="742"/>
      <c r="AB68" s="742"/>
      <c r="AC68" s="742"/>
      <c r="AD68" s="742"/>
    </row>
    <row r="69" spans="1:30" ht="13.5" thickBot="1">
      <c r="A69" s="1220"/>
      <c r="B69" s="1840"/>
      <c r="C69" s="1773"/>
      <c r="D69" s="1774"/>
      <c r="E69" s="1775"/>
      <c r="F69" s="1778"/>
      <c r="G69" s="1649"/>
      <c r="H69" s="1838"/>
      <c r="I69" s="1178" t="s">
        <v>12</v>
      </c>
      <c r="J69" s="1197">
        <f>SUM(J64:J68)</f>
        <v>423.66</v>
      </c>
      <c r="K69" s="1197">
        <f t="shared" ref="K69:O69" si="20">SUM(K64:K68)</f>
        <v>5.5600000000000005</v>
      </c>
      <c r="L69" s="1197">
        <f t="shared" si="20"/>
        <v>1.9</v>
      </c>
      <c r="M69" s="1197">
        <f t="shared" si="20"/>
        <v>418.1</v>
      </c>
      <c r="N69" s="1197">
        <f t="shared" si="20"/>
        <v>634.25</v>
      </c>
      <c r="O69" s="1197">
        <f t="shared" si="20"/>
        <v>381.05</v>
      </c>
      <c r="P69" s="190"/>
      <c r="Q69" s="1212"/>
      <c r="R69" s="1213"/>
      <c r="S69" s="257"/>
      <c r="T69" s="16"/>
      <c r="U69" s="16"/>
      <c r="V69" s="176"/>
      <c r="W69" s="16"/>
      <c r="X69" s="16"/>
      <c r="Y69" s="16"/>
      <c r="Z69" s="742"/>
      <c r="AA69" s="742"/>
      <c r="AB69" s="742"/>
      <c r="AC69" s="742"/>
      <c r="AD69" s="742"/>
    </row>
    <row r="70" spans="1:30" s="214" customFormat="1" ht="13.15" customHeight="1">
      <c r="A70" s="1220"/>
      <c r="B70" s="1839"/>
      <c r="C70" s="1767"/>
      <c r="D70" s="1768"/>
      <c r="E70" s="1769"/>
      <c r="F70" s="1776" t="s">
        <v>287</v>
      </c>
      <c r="G70" s="1647" t="s">
        <v>40</v>
      </c>
      <c r="H70" s="1834" t="s">
        <v>202</v>
      </c>
      <c r="I70" s="243" t="s">
        <v>72</v>
      </c>
      <c r="J70" s="1182">
        <f>K70+M70</f>
        <v>0</v>
      </c>
      <c r="K70" s="1183"/>
      <c r="L70" s="189"/>
      <c r="M70" s="1439"/>
      <c r="N70" s="1319"/>
      <c r="O70" s="1187"/>
      <c r="P70" s="1221" t="s">
        <v>75</v>
      </c>
      <c r="Q70" s="1222"/>
      <c r="R70" s="1223"/>
      <c r="S70" s="1224" t="s">
        <v>41</v>
      </c>
      <c r="T70" s="16"/>
      <c r="U70" s="16"/>
      <c r="V70" s="176"/>
      <c r="W70" s="16"/>
      <c r="X70" s="16"/>
      <c r="Y70" s="16"/>
      <c r="Z70" s="207"/>
      <c r="AA70" s="207"/>
      <c r="AB70" s="207"/>
      <c r="AC70" s="207"/>
      <c r="AD70" s="207"/>
    </row>
    <row r="71" spans="1:30" s="214" customFormat="1">
      <c r="A71" s="1220"/>
      <c r="B71" s="1765"/>
      <c r="C71" s="1770"/>
      <c r="D71" s="1818"/>
      <c r="E71" s="1772"/>
      <c r="F71" s="1777"/>
      <c r="G71" s="1648"/>
      <c r="H71" s="1835"/>
      <c r="I71" s="228" t="s">
        <v>63</v>
      </c>
      <c r="J71" s="237">
        <f>K71+M71</f>
        <v>0</v>
      </c>
      <c r="K71" s="192"/>
      <c r="L71" s="194"/>
      <c r="M71" s="805"/>
      <c r="N71" s="1333"/>
      <c r="O71" s="1190"/>
      <c r="P71" s="1225"/>
      <c r="Q71" s="1226"/>
      <c r="R71" s="1227"/>
      <c r="S71" s="1228"/>
      <c r="T71" s="16"/>
      <c r="U71" s="16"/>
      <c r="V71" s="176"/>
      <c r="W71" s="16"/>
      <c r="X71" s="16"/>
      <c r="Y71" s="16"/>
      <c r="Z71" s="207"/>
      <c r="AA71" s="207"/>
      <c r="AB71" s="207"/>
      <c r="AC71" s="207"/>
      <c r="AD71" s="207"/>
    </row>
    <row r="72" spans="1:30" s="214" customFormat="1">
      <c r="A72" s="1220"/>
      <c r="B72" s="1765"/>
      <c r="C72" s="1770"/>
      <c r="D72" s="1818"/>
      <c r="E72" s="1772"/>
      <c r="F72" s="1777"/>
      <c r="G72" s="1779"/>
      <c r="H72" s="1836"/>
      <c r="I72" s="228" t="s">
        <v>36</v>
      </c>
      <c r="J72" s="237">
        <f t="shared" ref="J72:J75" si="21">K72+M72</f>
        <v>0</v>
      </c>
      <c r="K72" s="192"/>
      <c r="L72" s="194"/>
      <c r="M72" s="805"/>
      <c r="N72" s="1333"/>
      <c r="O72" s="1190"/>
      <c r="P72" s="1191"/>
      <c r="Q72" s="1229"/>
      <c r="R72" s="1230"/>
      <c r="S72" s="1231"/>
      <c r="T72" s="16"/>
      <c r="U72" s="16"/>
      <c r="V72" s="176"/>
      <c r="W72" s="16"/>
      <c r="X72" s="16"/>
      <c r="Y72" s="16"/>
      <c r="Z72" s="207"/>
      <c r="AA72" s="207"/>
      <c r="AB72" s="207"/>
      <c r="AC72" s="207"/>
      <c r="AD72" s="207"/>
    </row>
    <row r="73" spans="1:30" s="214" customFormat="1">
      <c r="A73" s="1220"/>
      <c r="B73" s="1765"/>
      <c r="C73" s="1770"/>
      <c r="D73" s="1818"/>
      <c r="E73" s="1772"/>
      <c r="F73" s="1777"/>
      <c r="G73" s="1779"/>
      <c r="H73" s="1837"/>
      <c r="I73" s="228" t="s">
        <v>219</v>
      </c>
      <c r="J73" s="237">
        <f t="shared" si="21"/>
        <v>0</v>
      </c>
      <c r="K73" s="192"/>
      <c r="L73" s="194"/>
      <c r="M73" s="805"/>
      <c r="N73" s="1333"/>
      <c r="O73" s="1190"/>
      <c r="P73" s="1191"/>
      <c r="Q73" s="1218"/>
      <c r="R73" s="1219"/>
      <c r="S73" s="1232"/>
      <c r="T73" s="16"/>
      <c r="U73" s="16"/>
      <c r="V73" s="176"/>
      <c r="W73" s="16"/>
      <c r="X73" s="16"/>
      <c r="Y73" s="16"/>
      <c r="Z73" s="207"/>
      <c r="AA73" s="207"/>
      <c r="AB73" s="207"/>
      <c r="AC73" s="207"/>
      <c r="AD73" s="207"/>
    </row>
    <row r="74" spans="1:30" s="214" customFormat="1">
      <c r="A74" s="1220"/>
      <c r="B74" s="1765"/>
      <c r="C74" s="1770"/>
      <c r="D74" s="1818"/>
      <c r="E74" s="1772"/>
      <c r="F74" s="1777"/>
      <c r="G74" s="1779"/>
      <c r="H74" s="1837"/>
      <c r="I74" s="236" t="s">
        <v>52</v>
      </c>
      <c r="J74" s="1050">
        <f t="shared" si="21"/>
        <v>800</v>
      </c>
      <c r="K74" s="1192">
        <v>0</v>
      </c>
      <c r="L74" s="1193">
        <v>0</v>
      </c>
      <c r="M74" s="1440">
        <v>800</v>
      </c>
      <c r="N74" s="1441">
        <v>2632</v>
      </c>
      <c r="O74" s="1196">
        <v>2190</v>
      </c>
      <c r="P74" s="1191"/>
      <c r="Q74" s="1218"/>
      <c r="R74" s="1219"/>
      <c r="S74" s="1232"/>
      <c r="T74" s="16"/>
      <c r="U74" s="16"/>
      <c r="V74" s="176"/>
      <c r="W74" s="16"/>
      <c r="X74" s="16"/>
      <c r="Y74" s="16"/>
      <c r="Z74" s="207"/>
      <c r="AA74" s="207"/>
      <c r="AB74" s="207"/>
      <c r="AC74" s="207"/>
      <c r="AD74" s="207"/>
    </row>
    <row r="75" spans="1:30" s="1157" customFormat="1">
      <c r="A75" s="1220"/>
      <c r="B75" s="1765"/>
      <c r="C75" s="1770"/>
      <c r="D75" s="1818"/>
      <c r="E75" s="1772"/>
      <c r="F75" s="1777"/>
      <c r="G75" s="1779"/>
      <c r="H75" s="1837"/>
      <c r="I75" s="1239" t="s">
        <v>716</v>
      </c>
      <c r="J75" s="1050">
        <f t="shared" si="21"/>
        <v>120</v>
      </c>
      <c r="K75" s="1193">
        <v>0</v>
      </c>
      <c r="L75" s="1193">
        <v>0</v>
      </c>
      <c r="M75" s="1438">
        <v>120</v>
      </c>
      <c r="N75" s="1441"/>
      <c r="O75" s="1299"/>
      <c r="P75" s="1156"/>
      <c r="Q75" s="1218"/>
      <c r="R75" s="1219"/>
      <c r="S75" s="1232"/>
      <c r="T75" s="16"/>
      <c r="U75" s="16"/>
      <c r="V75" s="176"/>
      <c r="W75" s="16"/>
      <c r="X75" s="16"/>
      <c r="Y75" s="16"/>
      <c r="Z75" s="207"/>
      <c r="AA75" s="207"/>
      <c r="AB75" s="207"/>
      <c r="AC75" s="207"/>
      <c r="AD75" s="207"/>
    </row>
    <row r="76" spans="1:30" s="214" customFormat="1" ht="27" customHeight="1" thickBot="1">
      <c r="A76" s="1220"/>
      <c r="B76" s="1840"/>
      <c r="C76" s="1773"/>
      <c r="D76" s="1774"/>
      <c r="E76" s="1775"/>
      <c r="F76" s="1778"/>
      <c r="G76" s="1649"/>
      <c r="H76" s="1838"/>
      <c r="I76" s="1178" t="s">
        <v>12</v>
      </c>
      <c r="J76" s="1197">
        <f>SUM(J70:J75)</f>
        <v>920</v>
      </c>
      <c r="K76" s="1197">
        <f t="shared" ref="K76:L76" si="22">SUM(K70:K75)</f>
        <v>0</v>
      </c>
      <c r="L76" s="1197">
        <f t="shared" si="22"/>
        <v>0</v>
      </c>
      <c r="M76" s="1250">
        <f>SUM(M70:M75)</f>
        <v>920</v>
      </c>
      <c r="N76" s="1251">
        <f t="shared" ref="N76:O76" si="23">SUM(N70:N74)</f>
        <v>2632</v>
      </c>
      <c r="O76" s="1197">
        <f t="shared" si="23"/>
        <v>2190</v>
      </c>
      <c r="P76" s="190"/>
      <c r="Q76" s="1212"/>
      <c r="R76" s="1213"/>
      <c r="S76" s="257"/>
      <c r="T76" s="16"/>
      <c r="U76" s="16"/>
      <c r="V76" s="176"/>
      <c r="W76" s="16"/>
      <c r="X76" s="16"/>
      <c r="Y76" s="16"/>
      <c r="Z76" s="207"/>
      <c r="AA76" s="207"/>
      <c r="AB76" s="207"/>
      <c r="AC76" s="207"/>
      <c r="AD76" s="207"/>
    </row>
    <row r="77" spans="1:30" ht="13.5" thickBot="1">
      <c r="A77" s="752" t="s">
        <v>11</v>
      </c>
      <c r="B77" s="1841" t="s">
        <v>14</v>
      </c>
      <c r="C77" s="1842"/>
      <c r="D77" s="1842"/>
      <c r="E77" s="1842"/>
      <c r="F77" s="1843"/>
      <c r="G77" s="1843"/>
      <c r="H77" s="1843"/>
      <c r="I77" s="1844"/>
      <c r="J77" s="1233">
        <f>J21+J27+J33+J39+J45+J51+J57+J69+J76</f>
        <v>7678.1399999999994</v>
      </c>
      <c r="K77" s="1233">
        <f>K21+K27+K33+K39+K45+K51+K57+K69+K76</f>
        <v>30.660000000000004</v>
      </c>
      <c r="L77" s="1233">
        <f t="shared" ref="L77" si="24">L21+L27+L33+L39+L45+L51+L57+L69+L76</f>
        <v>17.3</v>
      </c>
      <c r="M77" s="1233">
        <f>M21+M27+M33+M39+M45+M51+M57+M69+M76</f>
        <v>7647.48</v>
      </c>
      <c r="N77" s="1233">
        <f t="shared" ref="N77:O77" si="25">N21+N27+N33+N39+N45+N51+N57+N69+N76</f>
        <v>3266.25</v>
      </c>
      <c r="O77" s="1233">
        <f t="shared" si="25"/>
        <v>2571.0500000000002</v>
      </c>
      <c r="P77" s="1234"/>
      <c r="Q77" s="1235"/>
      <c r="R77" s="1235"/>
      <c r="S77" s="1236"/>
      <c r="T77" s="191"/>
      <c r="U77" s="16"/>
      <c r="V77" s="176"/>
      <c r="W77" s="16"/>
      <c r="X77" s="16"/>
      <c r="Y77" s="16"/>
      <c r="Z77" s="742"/>
      <c r="AA77" s="742"/>
      <c r="AB77" s="742"/>
      <c r="AC77" s="742"/>
      <c r="AD77" s="742"/>
    </row>
    <row r="78" spans="1:30" ht="13.9" customHeight="1" thickBot="1">
      <c r="A78" s="1162" t="s">
        <v>13</v>
      </c>
      <c r="B78" s="1845" t="s">
        <v>85</v>
      </c>
      <c r="C78" s="1846"/>
      <c r="D78" s="1846"/>
      <c r="E78" s="1846"/>
      <c r="F78" s="1846"/>
      <c r="G78" s="1846"/>
      <c r="H78" s="1846"/>
      <c r="I78" s="1846"/>
      <c r="J78" s="1846"/>
      <c r="K78" s="1846"/>
      <c r="L78" s="1846"/>
      <c r="M78" s="1846"/>
      <c r="N78" s="1846"/>
      <c r="O78" s="1846"/>
      <c r="P78" s="1846"/>
      <c r="Q78" s="1846"/>
      <c r="R78" s="1846"/>
      <c r="S78" s="1847"/>
      <c r="T78" s="191"/>
      <c r="U78" s="16"/>
      <c r="V78" s="176"/>
      <c r="W78" s="16"/>
      <c r="X78" s="16"/>
      <c r="Y78" s="16"/>
      <c r="Z78" s="742"/>
      <c r="AA78" s="742"/>
      <c r="AB78" s="742"/>
      <c r="AC78" s="742"/>
      <c r="AD78" s="742"/>
    </row>
    <row r="79" spans="1:30" ht="13.15" customHeight="1">
      <c r="A79" s="1815" t="s">
        <v>13</v>
      </c>
      <c r="B79" s="1764" t="s">
        <v>11</v>
      </c>
      <c r="C79" s="1767"/>
      <c r="D79" s="1768"/>
      <c r="E79" s="1769"/>
      <c r="F79" s="1823" t="s">
        <v>86</v>
      </c>
      <c r="G79" s="1647" t="s">
        <v>40</v>
      </c>
      <c r="H79" s="1650" t="s">
        <v>62</v>
      </c>
      <c r="I79" s="1163" t="s">
        <v>72</v>
      </c>
      <c r="J79" s="1165">
        <f t="shared" ref="J79:L79" si="26">J86+J92+J98+J104+J110+J116+J122+J132+J138+J142+J148+J154+J160+J166+J172+J177+J183+J189+J195+J201+J207+J213+J219+J225+J231+J237+J243+J249+J257+J263+J269</f>
        <v>2657.6</v>
      </c>
      <c r="K79" s="1165">
        <f t="shared" si="26"/>
        <v>0</v>
      </c>
      <c r="L79" s="1165">
        <f t="shared" si="26"/>
        <v>0</v>
      </c>
      <c r="M79" s="1165">
        <f>M86+M92+M98+M104+M110+M116+M122+M132+M138+M142+M148+M154+M160+M166+M172+M177+M183+M189+M195+M201+M207+M213+M219+M225+M231+M237+M243+M249+M257+M263+M269</f>
        <v>2657.6</v>
      </c>
      <c r="N79" s="1165">
        <f t="shared" ref="N79:O79" si="27">N86+N92+N98+N104+N110+N116+N122+N132+N138+N142+N148+N154+N160+N166+N172+N177+N183+N189+N195+N201+N207+N213+N219+N225+N231+N237+N243+N249+N257+N263</f>
        <v>1</v>
      </c>
      <c r="O79" s="1165">
        <f t="shared" si="27"/>
        <v>0</v>
      </c>
      <c r="P79" s="1166"/>
      <c r="Q79" s="1207"/>
      <c r="R79" s="1136"/>
      <c r="S79" s="1140"/>
      <c r="T79" s="191"/>
      <c r="U79" s="16"/>
      <c r="V79" s="176"/>
      <c r="W79" s="16"/>
      <c r="X79" s="16"/>
      <c r="Y79" s="16"/>
      <c r="Z79" s="742"/>
      <c r="AA79" s="742"/>
      <c r="AB79" s="742"/>
      <c r="AC79" s="742"/>
      <c r="AD79" s="742"/>
    </row>
    <row r="80" spans="1:30">
      <c r="A80" s="1816"/>
      <c r="B80" s="1765"/>
      <c r="C80" s="1770"/>
      <c r="D80" s="1818"/>
      <c r="E80" s="1772"/>
      <c r="F80" s="1824"/>
      <c r="G80" s="1648"/>
      <c r="H80" s="1780"/>
      <c r="I80" s="1169" t="s">
        <v>63</v>
      </c>
      <c r="J80" s="1170">
        <f t="shared" ref="J80:L80" si="28">J87+J93+J99+J105+J111+J117+J123+J133+J143+J149+J155+J161+J167+J173+J178+J184+J190+J196+J202+J208+J214+J220+J226+J232+J238+J244+J250+J258+J264+J270</f>
        <v>7005.14</v>
      </c>
      <c r="K80" s="1170">
        <f t="shared" si="28"/>
        <v>1405.9999999999998</v>
      </c>
      <c r="L80" s="1170">
        <f t="shared" si="28"/>
        <v>85.699999999999989</v>
      </c>
      <c r="M80" s="1170">
        <f>M87+M93+M99+M105+M111+M117+M123+M133+M143+M149+M155+M161+M167+M173+M178+M184+M190+M196+M202+M208+M214+M220+M226+M232+M238+M244+M250+M258+M264+M270</f>
        <v>5599.14</v>
      </c>
      <c r="N80" s="1170">
        <f t="shared" ref="N80:O80" si="29">N87+N93+N99+N105+N111+N117+N123+N133+N143+N149+N155+N161+N167+N173+N178+N184+N190+N196+N202+N208+N214+N220+N226+N232+N238+N244+N250+N258+N264</f>
        <v>2622.94</v>
      </c>
      <c r="O80" s="1170">
        <f t="shared" si="29"/>
        <v>479</v>
      </c>
      <c r="P80" s="184"/>
      <c r="Q80" s="1209"/>
      <c r="R80" s="1137"/>
      <c r="S80" s="1141"/>
      <c r="T80" s="191"/>
      <c r="U80" s="16"/>
      <c r="V80" s="176"/>
      <c r="W80" s="16"/>
      <c r="X80" s="16"/>
      <c r="Y80" s="16"/>
      <c r="Z80" s="742"/>
      <c r="AA80" s="742"/>
      <c r="AB80" s="742"/>
      <c r="AC80" s="742"/>
      <c r="AD80" s="742"/>
    </row>
    <row r="81" spans="1:30">
      <c r="A81" s="1816"/>
      <c r="B81" s="1765"/>
      <c r="C81" s="1770"/>
      <c r="D81" s="1818"/>
      <c r="E81" s="1772"/>
      <c r="F81" s="1824"/>
      <c r="G81" s="1779"/>
      <c r="H81" s="1781"/>
      <c r="I81" s="1169" t="s">
        <v>36</v>
      </c>
      <c r="J81" s="1170">
        <f t="shared" ref="J81:L81" si="30">J88+J94+J100+J106+J112+J118+J124+J128+J134+J144+J150+J156+J162+J168+J174+J179+J185+J191+J197+J203+J209+J215+J221+J227+J233+J239+J245+J251+J259+J265+J271</f>
        <v>39.5</v>
      </c>
      <c r="K81" s="1170">
        <f t="shared" si="30"/>
        <v>39.5</v>
      </c>
      <c r="L81" s="1170">
        <f t="shared" si="30"/>
        <v>30.299999999999997</v>
      </c>
      <c r="M81" s="1170">
        <f>M88+M94+M100+M106+M112+M118+M124+M128+M134+M144+M150+M156+M162+M168+M174+M179+M185+M191+M197+M203+M209+M215+M221+M227+M233+M239+M245+M251+M259+M265+M271</f>
        <v>0</v>
      </c>
      <c r="N81" s="1170">
        <f t="shared" ref="N81:O81" si="31">N88+N94+N100+N106+N112+N118+N124+N128+N134+N144+N150+N156+N162+N168+N174+N179+N185+N191+N197+N203+N209+N215+N221+N227+N233+N239+N245+N251+N259+N265</f>
        <v>1467.14</v>
      </c>
      <c r="O81" s="1170">
        <f t="shared" si="31"/>
        <v>155</v>
      </c>
      <c r="P81" s="184"/>
      <c r="Q81" s="1218"/>
      <c r="R81" s="1219"/>
      <c r="S81" s="1173"/>
      <c r="T81" s="191"/>
      <c r="U81" s="16"/>
      <c r="V81" s="176"/>
      <c r="W81" s="16"/>
      <c r="X81" s="16"/>
      <c r="Y81" s="16"/>
      <c r="Z81" s="742"/>
      <c r="AA81" s="742"/>
      <c r="AB81" s="742"/>
      <c r="AC81" s="742"/>
      <c r="AD81" s="742"/>
    </row>
    <row r="82" spans="1:30">
      <c r="A82" s="1816"/>
      <c r="B82" s="1765"/>
      <c r="C82" s="1770"/>
      <c r="D82" s="1818"/>
      <c r="E82" s="1772"/>
      <c r="F82" s="1824"/>
      <c r="G82" s="1779"/>
      <c r="H82" s="1779"/>
      <c r="I82" s="1237" t="s">
        <v>219</v>
      </c>
      <c r="J82" s="1238">
        <f t="shared" ref="J82:L82" si="32">J89+J95+J101+J107+J113+J119+J125+J135+J145+J151+J157+J163+J169+J180+J192+J198+J204+J210+J216+J222+J228+J234+J240+J186+J246+J252+J260+J266+J272</f>
        <v>3759.3100000000009</v>
      </c>
      <c r="K82" s="1238">
        <f t="shared" si="32"/>
        <v>1276.6500000000001</v>
      </c>
      <c r="L82" s="1238">
        <f t="shared" si="32"/>
        <v>9</v>
      </c>
      <c r="M82" s="1238">
        <f>M89+M95+M101+M107+M113+M119+M125+M135+M145+M151+M157+M163+M169+M180+M192+M198+M204+M210+M216+M222+M228+M234+M240+M186+M246+M252+M260+M266+M272</f>
        <v>2482.6600000000008</v>
      </c>
      <c r="N82" s="1238">
        <f t="shared" ref="N82:O82" si="33">N89+N95+N101+N107+N113+N119+N125+N135+N145+N151+N157+N163+N169+N180+N192+N198+N204+N210+N216+N222+N228+N234+N240+N186+N246+N252+N260+N266</f>
        <v>0</v>
      </c>
      <c r="O82" s="1238">
        <f t="shared" si="33"/>
        <v>0</v>
      </c>
      <c r="P82" s="187"/>
      <c r="Q82" s="1218"/>
      <c r="R82" s="1219"/>
      <c r="S82" s="1173"/>
      <c r="T82" s="191"/>
      <c r="U82" s="16"/>
      <c r="V82" s="176"/>
      <c r="W82" s="16"/>
      <c r="X82" s="16"/>
      <c r="Y82" s="16"/>
      <c r="Z82" s="742"/>
      <c r="AA82" s="742"/>
      <c r="AB82" s="742"/>
      <c r="AC82" s="742"/>
      <c r="AD82" s="742"/>
    </row>
    <row r="83" spans="1:30" s="1028" customFormat="1">
      <c r="A83" s="1816"/>
      <c r="B83" s="1765"/>
      <c r="C83" s="1770"/>
      <c r="D83" s="1818"/>
      <c r="E83" s="1772"/>
      <c r="F83" s="1824"/>
      <c r="G83" s="1779"/>
      <c r="H83" s="1779"/>
      <c r="I83" s="1239" t="s">
        <v>716</v>
      </c>
      <c r="J83" s="237">
        <f t="shared" ref="J83" si="34">K83+M83</f>
        <v>169.6</v>
      </c>
      <c r="K83" s="1238">
        <f t="shared" ref="K83:L83" si="35">K253*1</f>
        <v>0</v>
      </c>
      <c r="L83" s="1238">
        <f t="shared" si="35"/>
        <v>0</v>
      </c>
      <c r="M83" s="1238">
        <f>M114*1</f>
        <v>169.6</v>
      </c>
      <c r="N83" s="1238"/>
      <c r="O83" s="1238"/>
      <c r="P83" s="187"/>
      <c r="Q83" s="1218"/>
      <c r="R83" s="1219"/>
      <c r="S83" s="1173"/>
      <c r="T83" s="191"/>
      <c r="U83" s="16"/>
      <c r="V83" s="176"/>
      <c r="W83" s="16"/>
      <c r="X83" s="16"/>
      <c r="Y83" s="16"/>
    </row>
    <row r="84" spans="1:30">
      <c r="A84" s="1816"/>
      <c r="B84" s="1765"/>
      <c r="C84" s="1770"/>
      <c r="D84" s="1818"/>
      <c r="E84" s="1772"/>
      <c r="F84" s="1824"/>
      <c r="G84" s="1779"/>
      <c r="H84" s="1779"/>
      <c r="I84" s="1237" t="s">
        <v>52</v>
      </c>
      <c r="J84" s="1238">
        <f t="shared" ref="J84:L84" si="36">J90+J96+J102+J108+J120+J126+J136+J146+J152+J158+J164+J170+J181+J187+J193+J199+J205+J211+J217+J223+J229+J235+J241+J129+J139+J247+J261+J267+J273</f>
        <v>104.55</v>
      </c>
      <c r="K84" s="1238">
        <f t="shared" si="36"/>
        <v>0</v>
      </c>
      <c r="L84" s="1238">
        <f t="shared" si="36"/>
        <v>0</v>
      </c>
      <c r="M84" s="1238">
        <f>M90+M96+M102+M108+M120+M126+M136+M146+M152+M158+M164+M170+M181+M187+M193+M199+M205+M211+M217+M223+M229+M235+M241+M129+M139+M247+M261+M267+M273</f>
        <v>104.55</v>
      </c>
      <c r="N84" s="1238">
        <f t="shared" ref="N84:O84" si="37">N90+N96+N102+N108+N114+N120+N126+N136+N146+N152+N158+N164+N170+N181+N187+N193+N199+N205+N211+N217+N223+N229+N235+N241+N129+N139+N247+N253+N261+N267</f>
        <v>3147</v>
      </c>
      <c r="O84" s="1238">
        <f t="shared" si="37"/>
        <v>1831</v>
      </c>
      <c r="P84" s="187"/>
      <c r="Q84" s="1218"/>
      <c r="R84" s="1219"/>
      <c r="S84" s="1173"/>
      <c r="T84" s="191"/>
      <c r="U84" s="16"/>
      <c r="V84" s="176"/>
      <c r="W84" s="16"/>
      <c r="X84" s="16"/>
      <c r="Y84" s="16"/>
      <c r="Z84" s="742"/>
      <c r="AA84" s="742"/>
      <c r="AB84" s="742"/>
      <c r="AC84" s="742"/>
      <c r="AD84" s="742"/>
    </row>
    <row r="85" spans="1:30" ht="13.5" thickBot="1">
      <c r="A85" s="1817"/>
      <c r="B85" s="1766"/>
      <c r="C85" s="1773"/>
      <c r="D85" s="1774"/>
      <c r="E85" s="1775"/>
      <c r="F85" s="1825"/>
      <c r="G85" s="1649"/>
      <c r="H85" s="1649"/>
      <c r="I85" s="1178" t="s">
        <v>12</v>
      </c>
      <c r="J85" s="1240">
        <f>SUM(J79:J84)</f>
        <v>13735.7</v>
      </c>
      <c r="K85" s="1241">
        <f>K91+K97+K103+K109+K115+K121+K127+K137+K147+K153+K159+K165+K171+K182+K188+K194+K200+K206+K212+K218+K224+K230+K236+K242+K130+K140+K248+K254</f>
        <v>2720.95</v>
      </c>
      <c r="L85" s="1241">
        <f t="shared" ref="L85:O85" si="38">L91+L97+L103+L109+L115+L121+L127+L137+L147+L153+L159+L165+L171+L182+L188+L194+L200+L206+L212+L218+L224+L230+L236+L242+L130+L140+L248+L254</f>
        <v>124</v>
      </c>
      <c r="M85" s="1241">
        <f t="shared" si="38"/>
        <v>10777.65</v>
      </c>
      <c r="N85" s="1241">
        <f t="shared" si="38"/>
        <v>7238.08</v>
      </c>
      <c r="O85" s="1241">
        <f t="shared" si="38"/>
        <v>2465</v>
      </c>
      <c r="P85" s="1242"/>
      <c r="Q85" s="1212"/>
      <c r="R85" s="1213"/>
      <c r="S85" s="1181"/>
      <c r="T85" s="191"/>
      <c r="U85" s="16"/>
      <c r="V85" s="176"/>
      <c r="W85" s="16"/>
      <c r="X85" s="16"/>
      <c r="Y85" s="16"/>
      <c r="Z85" s="742"/>
      <c r="AA85" s="742"/>
      <c r="AB85" s="742"/>
      <c r="AC85" s="742"/>
      <c r="AD85" s="742"/>
    </row>
    <row r="86" spans="1:30" ht="17.45" customHeight="1">
      <c r="A86" s="1815"/>
      <c r="B86" s="1764"/>
      <c r="C86" s="1767"/>
      <c r="D86" s="1768"/>
      <c r="E86" s="1769"/>
      <c r="F86" s="1776" t="s">
        <v>87</v>
      </c>
      <c r="G86" s="1647" t="s">
        <v>40</v>
      </c>
      <c r="H86" s="1650" t="s">
        <v>192</v>
      </c>
      <c r="I86" s="243" t="s">
        <v>72</v>
      </c>
      <c r="J86" s="1182">
        <f>K86+M86</f>
        <v>0</v>
      </c>
      <c r="K86" s="1183">
        <v>0</v>
      </c>
      <c r="L86" s="1184">
        <v>0</v>
      </c>
      <c r="M86" s="1185">
        <v>0</v>
      </c>
      <c r="N86" s="1186">
        <v>0</v>
      </c>
      <c r="O86" s="1187">
        <v>0</v>
      </c>
      <c r="P86" s="1829" t="s">
        <v>254</v>
      </c>
      <c r="Q86" s="1207" t="s">
        <v>41</v>
      </c>
      <c r="R86" s="1136"/>
      <c r="S86" s="1140"/>
      <c r="T86" s="191"/>
      <c r="U86" s="16"/>
      <c r="V86" s="176"/>
      <c r="W86" s="16"/>
      <c r="X86" s="16"/>
      <c r="Y86" s="16"/>
      <c r="Z86" s="742"/>
      <c r="AA86" s="742"/>
      <c r="AB86" s="742"/>
      <c r="AC86" s="742"/>
      <c r="AD86" s="742"/>
    </row>
    <row r="87" spans="1:30">
      <c r="A87" s="1816"/>
      <c r="B87" s="1765"/>
      <c r="C87" s="1770"/>
      <c r="D87" s="1818"/>
      <c r="E87" s="1772"/>
      <c r="F87" s="1777"/>
      <c r="G87" s="1648"/>
      <c r="H87" s="1780"/>
      <c r="I87" s="228" t="s">
        <v>63</v>
      </c>
      <c r="J87" s="237">
        <f>K87+M87</f>
        <v>511.44</v>
      </c>
      <c r="K87" s="192">
        <v>1.1000000000000001</v>
      </c>
      <c r="L87" s="194">
        <v>0</v>
      </c>
      <c r="M87" s="1188">
        <v>510.34</v>
      </c>
      <c r="N87" s="1189">
        <v>0</v>
      </c>
      <c r="O87" s="1190">
        <v>0</v>
      </c>
      <c r="P87" s="1830"/>
      <c r="Q87" s="1209"/>
      <c r="R87" s="1137"/>
      <c r="S87" s="1141"/>
      <c r="T87" s="191"/>
      <c r="U87" s="16"/>
      <c r="V87" s="176"/>
      <c r="W87" s="16"/>
      <c r="X87" s="16"/>
      <c r="Y87" s="16"/>
      <c r="Z87" s="742"/>
      <c r="AA87" s="742"/>
      <c r="AB87" s="742"/>
      <c r="AC87" s="742"/>
      <c r="AD87" s="742"/>
    </row>
    <row r="88" spans="1:30">
      <c r="A88" s="1816"/>
      <c r="B88" s="1765"/>
      <c r="C88" s="1770"/>
      <c r="D88" s="1818"/>
      <c r="E88" s="1772"/>
      <c r="F88" s="1777"/>
      <c r="G88" s="1779"/>
      <c r="H88" s="1781"/>
      <c r="I88" s="228" t="s">
        <v>36</v>
      </c>
      <c r="J88" s="237">
        <f>K88+M88</f>
        <v>2.6</v>
      </c>
      <c r="K88" s="192">
        <v>2.6</v>
      </c>
      <c r="L88" s="194">
        <v>2.5</v>
      </c>
      <c r="M88" s="1188">
        <v>0</v>
      </c>
      <c r="N88" s="1243">
        <v>0</v>
      </c>
      <c r="O88" s="1190">
        <v>0</v>
      </c>
      <c r="P88" s="1244"/>
      <c r="Q88" s="1218"/>
      <c r="R88" s="1219"/>
      <c r="S88" s="1173"/>
      <c r="T88" s="191"/>
      <c r="U88" s="16"/>
      <c r="V88" s="176"/>
      <c r="W88" s="16"/>
      <c r="X88" s="16"/>
      <c r="Y88" s="16"/>
      <c r="Z88" s="742"/>
      <c r="AA88" s="742"/>
      <c r="AB88" s="742"/>
      <c r="AC88" s="742"/>
      <c r="AD88" s="742"/>
    </row>
    <row r="89" spans="1:30">
      <c r="A89" s="1816"/>
      <c r="B89" s="1765"/>
      <c r="C89" s="1770"/>
      <c r="D89" s="1818"/>
      <c r="E89" s="1772"/>
      <c r="F89" s="1777"/>
      <c r="G89" s="1779"/>
      <c r="H89" s="1779"/>
      <c r="I89" s="1245" t="s">
        <v>219</v>
      </c>
      <c r="J89" s="237">
        <f t="shared" ref="J89:J90" si="39">K89+M89</f>
        <v>50.1</v>
      </c>
      <c r="K89" s="193">
        <v>0.1</v>
      </c>
      <c r="L89" s="1246">
        <v>0</v>
      </c>
      <c r="M89" s="1247">
        <v>50</v>
      </c>
      <c r="N89" s="1248">
        <v>0</v>
      </c>
      <c r="O89" s="1249">
        <v>0</v>
      </c>
      <c r="P89" s="178"/>
      <c r="Q89" s="1218"/>
      <c r="R89" s="1219"/>
      <c r="S89" s="1173"/>
      <c r="T89" s="191"/>
      <c r="U89" s="16"/>
      <c r="V89" s="176"/>
      <c r="W89" s="16"/>
      <c r="X89" s="16"/>
      <c r="Y89" s="16"/>
      <c r="Z89" s="742"/>
      <c r="AA89" s="742"/>
      <c r="AB89" s="742"/>
      <c r="AC89" s="742"/>
      <c r="AD89" s="742"/>
    </row>
    <row r="90" spans="1:30">
      <c r="A90" s="1816"/>
      <c r="B90" s="1765"/>
      <c r="C90" s="1770"/>
      <c r="D90" s="1818"/>
      <c r="E90" s="1772"/>
      <c r="F90" s="1777"/>
      <c r="G90" s="1779"/>
      <c r="H90" s="1779"/>
      <c r="I90" s="1245" t="s">
        <v>52</v>
      </c>
      <c r="J90" s="237">
        <f t="shared" si="39"/>
        <v>0</v>
      </c>
      <c r="K90" s="193">
        <v>0</v>
      </c>
      <c r="L90" s="1246">
        <v>0</v>
      </c>
      <c r="M90" s="1247">
        <v>0</v>
      </c>
      <c r="N90" s="1248">
        <v>0</v>
      </c>
      <c r="O90" s="1249">
        <v>0</v>
      </c>
      <c r="P90" s="178"/>
      <c r="Q90" s="1218"/>
      <c r="R90" s="1219"/>
      <c r="S90" s="1173"/>
      <c r="T90" s="191"/>
      <c r="U90" s="16"/>
      <c r="V90" s="176"/>
      <c r="W90" s="16"/>
      <c r="X90" s="16"/>
      <c r="Y90" s="16"/>
      <c r="Z90" s="742"/>
      <c r="AA90" s="742"/>
      <c r="AB90" s="742"/>
      <c r="AC90" s="742"/>
      <c r="AD90" s="742"/>
    </row>
    <row r="91" spans="1:30" ht="13.5" thickBot="1">
      <c r="A91" s="1817"/>
      <c r="B91" s="1766"/>
      <c r="C91" s="1773"/>
      <c r="D91" s="1774"/>
      <c r="E91" s="1775"/>
      <c r="F91" s="1778"/>
      <c r="G91" s="1649"/>
      <c r="H91" s="1649"/>
      <c r="I91" s="1178" t="s">
        <v>12</v>
      </c>
      <c r="J91" s="1197">
        <f>SUM(J86:J90)</f>
        <v>564.14</v>
      </c>
      <c r="K91" s="1197">
        <f t="shared" ref="K91:O91" si="40">SUM(K86:K90)</f>
        <v>3.8000000000000003</v>
      </c>
      <c r="L91" s="1197">
        <f t="shared" si="40"/>
        <v>2.5</v>
      </c>
      <c r="M91" s="1197">
        <f t="shared" si="40"/>
        <v>560.33999999999992</v>
      </c>
      <c r="N91" s="1250">
        <f t="shared" si="40"/>
        <v>0</v>
      </c>
      <c r="O91" s="1251">
        <f t="shared" si="40"/>
        <v>0</v>
      </c>
      <c r="P91" s="1252"/>
      <c r="Q91" s="1212"/>
      <c r="R91" s="1213"/>
      <c r="S91" s="1181"/>
      <c r="T91" s="16"/>
      <c r="U91" s="16"/>
      <c r="V91" s="16"/>
      <c r="W91" s="16"/>
      <c r="X91" s="16"/>
      <c r="Y91" s="16"/>
      <c r="Z91" s="742"/>
      <c r="AA91" s="742"/>
      <c r="AB91" s="742"/>
      <c r="AC91" s="742"/>
      <c r="AD91" s="742"/>
    </row>
    <row r="92" spans="1:30" ht="13.15" customHeight="1">
      <c r="A92" s="1815"/>
      <c r="B92" s="1764"/>
      <c r="C92" s="1767"/>
      <c r="D92" s="1768"/>
      <c r="E92" s="1769"/>
      <c r="F92" s="1776" t="s">
        <v>88</v>
      </c>
      <c r="G92" s="1647" t="s">
        <v>40</v>
      </c>
      <c r="H92" s="1650" t="s">
        <v>190</v>
      </c>
      <c r="I92" s="243" t="s">
        <v>72</v>
      </c>
      <c r="J92" s="1182">
        <f>K92+M92</f>
        <v>150</v>
      </c>
      <c r="K92" s="1183">
        <v>0</v>
      </c>
      <c r="L92" s="1184">
        <v>0</v>
      </c>
      <c r="M92" s="1185">
        <v>150</v>
      </c>
      <c r="N92" s="1186">
        <v>0</v>
      </c>
      <c r="O92" s="1187">
        <v>0</v>
      </c>
      <c r="P92" s="1829" t="s">
        <v>207</v>
      </c>
      <c r="Q92" s="1207" t="s">
        <v>41</v>
      </c>
      <c r="R92" s="1136"/>
      <c r="S92" s="1140"/>
      <c r="T92" s="16"/>
      <c r="U92" s="16"/>
      <c r="V92" s="16"/>
      <c r="W92" s="16"/>
      <c r="X92" s="16"/>
      <c r="Y92" s="16"/>
      <c r="Z92" s="742"/>
      <c r="AA92" s="742"/>
      <c r="AB92" s="742"/>
      <c r="AC92" s="742"/>
      <c r="AD92" s="742"/>
    </row>
    <row r="93" spans="1:30" ht="27" customHeight="1">
      <c r="A93" s="1816"/>
      <c r="B93" s="1765"/>
      <c r="C93" s="1770"/>
      <c r="D93" s="1818"/>
      <c r="E93" s="1772"/>
      <c r="F93" s="1777"/>
      <c r="G93" s="1648"/>
      <c r="H93" s="1780"/>
      <c r="I93" s="228" t="s">
        <v>63</v>
      </c>
      <c r="J93" s="237">
        <f>K93+M93</f>
        <v>1650</v>
      </c>
      <c r="K93" s="192">
        <v>4</v>
      </c>
      <c r="L93" s="194">
        <v>0</v>
      </c>
      <c r="M93" s="1188">
        <v>1646</v>
      </c>
      <c r="N93" s="1189">
        <v>0</v>
      </c>
      <c r="O93" s="1190">
        <v>0</v>
      </c>
      <c r="P93" s="1830"/>
      <c r="Q93" s="1209"/>
      <c r="R93" s="1137"/>
      <c r="S93" s="1141"/>
      <c r="T93" s="16"/>
      <c r="U93" s="16"/>
      <c r="V93" s="16"/>
      <c r="W93" s="16"/>
      <c r="X93" s="16"/>
      <c r="Y93" s="16"/>
      <c r="Z93" s="742"/>
      <c r="AA93" s="742"/>
      <c r="AB93" s="742"/>
      <c r="AC93" s="742"/>
      <c r="AD93" s="742"/>
    </row>
    <row r="94" spans="1:30">
      <c r="A94" s="1816"/>
      <c r="B94" s="1765"/>
      <c r="C94" s="1770"/>
      <c r="D94" s="1818"/>
      <c r="E94" s="1772"/>
      <c r="F94" s="1777"/>
      <c r="G94" s="1779"/>
      <c r="H94" s="1781"/>
      <c r="I94" s="228" t="s">
        <v>36</v>
      </c>
      <c r="J94" s="237">
        <f>K94+M94</f>
        <v>0.4</v>
      </c>
      <c r="K94" s="192">
        <v>0.4</v>
      </c>
      <c r="L94" s="194">
        <v>0.3</v>
      </c>
      <c r="M94" s="1188">
        <v>0</v>
      </c>
      <c r="N94" s="1243">
        <v>0</v>
      </c>
      <c r="O94" s="1190">
        <v>0</v>
      </c>
      <c r="P94" s="198"/>
      <c r="Q94" s="1218"/>
      <c r="R94" s="1219"/>
      <c r="S94" s="1173"/>
      <c r="T94" s="16"/>
      <c r="U94" s="16"/>
      <c r="V94" s="16"/>
      <c r="W94" s="16"/>
      <c r="X94" s="16"/>
      <c r="Y94" s="16"/>
      <c r="Z94" s="742"/>
      <c r="AA94" s="742"/>
      <c r="AB94" s="742"/>
      <c r="AC94" s="742"/>
      <c r="AD94" s="742"/>
    </row>
    <row r="95" spans="1:30">
      <c r="A95" s="1816"/>
      <c r="B95" s="1765"/>
      <c r="C95" s="1770"/>
      <c r="D95" s="1818"/>
      <c r="E95" s="1772"/>
      <c r="F95" s="1777"/>
      <c r="G95" s="1779"/>
      <c r="H95" s="1779"/>
      <c r="I95" s="1245" t="s">
        <v>219</v>
      </c>
      <c r="J95" s="237">
        <f t="shared" ref="J95:J96" si="41">K95+M95</f>
        <v>0.3</v>
      </c>
      <c r="K95" s="193">
        <v>0.3</v>
      </c>
      <c r="L95" s="1246">
        <v>0</v>
      </c>
      <c r="M95" s="1247">
        <v>0</v>
      </c>
      <c r="N95" s="1248">
        <v>0</v>
      </c>
      <c r="O95" s="1249">
        <v>0</v>
      </c>
      <c r="P95" s="178"/>
      <c r="Q95" s="1218"/>
      <c r="R95" s="1219"/>
      <c r="S95" s="1173"/>
      <c r="T95" s="16"/>
      <c r="U95" s="16"/>
      <c r="V95" s="16"/>
      <c r="W95" s="16"/>
      <c r="X95" s="16"/>
      <c r="Y95" s="16"/>
      <c r="Z95" s="742"/>
      <c r="AA95" s="742"/>
      <c r="AB95" s="742"/>
      <c r="AC95" s="742"/>
      <c r="AD95" s="742"/>
    </row>
    <row r="96" spans="1:30">
      <c r="A96" s="1816"/>
      <c r="B96" s="1765"/>
      <c r="C96" s="1770"/>
      <c r="D96" s="1818"/>
      <c r="E96" s="1772"/>
      <c r="F96" s="1777"/>
      <c r="G96" s="1779"/>
      <c r="H96" s="1779"/>
      <c r="I96" s="1245" t="s">
        <v>52</v>
      </c>
      <c r="J96" s="237">
        <f t="shared" si="41"/>
        <v>0</v>
      </c>
      <c r="K96" s="193">
        <v>0</v>
      </c>
      <c r="L96" s="1246">
        <v>0</v>
      </c>
      <c r="M96" s="1247">
        <v>0</v>
      </c>
      <c r="N96" s="1248">
        <v>0</v>
      </c>
      <c r="O96" s="1249">
        <v>0</v>
      </c>
      <c r="P96" s="178"/>
      <c r="Q96" s="1218"/>
      <c r="R96" s="1219"/>
      <c r="S96" s="1173"/>
      <c r="T96" s="16"/>
      <c r="U96" s="16"/>
      <c r="V96" s="16"/>
      <c r="W96" s="16"/>
      <c r="X96" s="16"/>
      <c r="Y96" s="16"/>
      <c r="Z96" s="742"/>
      <c r="AA96" s="742"/>
      <c r="AB96" s="742"/>
      <c r="AC96" s="742"/>
      <c r="AD96" s="742"/>
    </row>
    <row r="97" spans="1:30" ht="13.5" thickBot="1">
      <c r="A97" s="1817"/>
      <c r="B97" s="1766"/>
      <c r="C97" s="1773"/>
      <c r="D97" s="1774"/>
      <c r="E97" s="1775"/>
      <c r="F97" s="1778"/>
      <c r="G97" s="1649"/>
      <c r="H97" s="1649"/>
      <c r="I97" s="1178" t="s">
        <v>12</v>
      </c>
      <c r="J97" s="1197">
        <f>SUM(J92:J96)</f>
        <v>1800.7</v>
      </c>
      <c r="K97" s="1197">
        <f t="shared" ref="K97:O97" si="42">SUM(K92:K96)</f>
        <v>4.7</v>
      </c>
      <c r="L97" s="1197">
        <f t="shared" si="42"/>
        <v>0.3</v>
      </c>
      <c r="M97" s="1197">
        <f t="shared" si="42"/>
        <v>1796</v>
      </c>
      <c r="N97" s="1250">
        <f t="shared" si="42"/>
        <v>0</v>
      </c>
      <c r="O97" s="1251">
        <f t="shared" si="42"/>
        <v>0</v>
      </c>
      <c r="P97" s="1253"/>
      <c r="Q97" s="1212"/>
      <c r="R97" s="1213"/>
      <c r="S97" s="1181"/>
      <c r="T97" s="16"/>
      <c r="U97" s="16"/>
      <c r="V97" s="16"/>
      <c r="W97" s="16"/>
      <c r="X97" s="16"/>
      <c r="Y97" s="16"/>
      <c r="Z97" s="742"/>
      <c r="AA97" s="742"/>
      <c r="AB97" s="742"/>
      <c r="AC97" s="742"/>
      <c r="AD97" s="742"/>
    </row>
    <row r="98" spans="1:30" ht="13.15" customHeight="1">
      <c r="A98" s="1815"/>
      <c r="B98" s="1764"/>
      <c r="C98" s="1767"/>
      <c r="D98" s="1768"/>
      <c r="E98" s="1769"/>
      <c r="F98" s="1776" t="s">
        <v>89</v>
      </c>
      <c r="G98" s="1647" t="s">
        <v>40</v>
      </c>
      <c r="H98" s="1650" t="s">
        <v>192</v>
      </c>
      <c r="I98" s="243" t="s">
        <v>72</v>
      </c>
      <c r="J98" s="1182">
        <f>K98+M98</f>
        <v>0</v>
      </c>
      <c r="K98" s="1183">
        <v>0</v>
      </c>
      <c r="L98" s="1184">
        <v>0</v>
      </c>
      <c r="M98" s="1185">
        <v>0</v>
      </c>
      <c r="N98" s="1186">
        <v>0</v>
      </c>
      <c r="O98" s="1187">
        <v>0</v>
      </c>
      <c r="P98" s="197" t="s">
        <v>75</v>
      </c>
      <c r="Q98" s="1207" t="s">
        <v>41</v>
      </c>
      <c r="R98" s="1136"/>
      <c r="S98" s="1140"/>
      <c r="T98" s="16"/>
      <c r="U98" s="16"/>
      <c r="V98" s="16"/>
      <c r="W98" s="16"/>
      <c r="X98" s="16"/>
      <c r="Y98" s="16"/>
      <c r="Z98" s="742"/>
      <c r="AA98" s="742"/>
      <c r="AB98" s="742"/>
      <c r="AC98" s="742"/>
      <c r="AD98" s="742"/>
    </row>
    <row r="99" spans="1:30">
      <c r="A99" s="1816"/>
      <c r="B99" s="1765"/>
      <c r="C99" s="1770"/>
      <c r="D99" s="1818"/>
      <c r="E99" s="1772"/>
      <c r="F99" s="1777"/>
      <c r="G99" s="1648"/>
      <c r="H99" s="1780"/>
      <c r="I99" s="228" t="s">
        <v>63</v>
      </c>
      <c r="J99" s="237">
        <f>K99+M99</f>
        <v>173.9</v>
      </c>
      <c r="K99" s="192">
        <v>173.9</v>
      </c>
      <c r="L99" s="194">
        <v>1.6</v>
      </c>
      <c r="M99" s="1188">
        <v>0</v>
      </c>
      <c r="N99" s="1189">
        <v>0</v>
      </c>
      <c r="O99" s="1190">
        <v>0</v>
      </c>
      <c r="P99" s="198"/>
      <c r="Q99" s="1209"/>
      <c r="R99" s="1137"/>
      <c r="S99" s="1141"/>
      <c r="T99" s="16"/>
      <c r="U99" s="16"/>
      <c r="V99" s="16"/>
      <c r="W99" s="16"/>
      <c r="X99" s="16"/>
      <c r="Y99" s="16"/>
      <c r="Z99" s="742"/>
      <c r="AA99" s="742"/>
      <c r="AB99" s="742"/>
      <c r="AC99" s="742"/>
      <c r="AD99" s="742"/>
    </row>
    <row r="100" spans="1:30">
      <c r="A100" s="1816"/>
      <c r="B100" s="1765"/>
      <c r="C100" s="1770"/>
      <c r="D100" s="1818"/>
      <c r="E100" s="1772"/>
      <c r="F100" s="1777"/>
      <c r="G100" s="1779"/>
      <c r="H100" s="1781"/>
      <c r="I100" s="228" t="s">
        <v>36</v>
      </c>
      <c r="J100" s="237">
        <f>K100+M100</f>
        <v>0</v>
      </c>
      <c r="K100" s="192">
        <v>0</v>
      </c>
      <c r="L100" s="194">
        <v>0</v>
      </c>
      <c r="M100" s="1188">
        <v>0</v>
      </c>
      <c r="N100" s="1243">
        <v>0</v>
      </c>
      <c r="O100" s="1190">
        <v>0</v>
      </c>
      <c r="P100" s="198"/>
      <c r="Q100" s="1218"/>
      <c r="R100" s="1219"/>
      <c r="S100" s="1173"/>
      <c r="T100" s="16"/>
      <c r="U100" s="16"/>
      <c r="V100" s="16"/>
      <c r="W100" s="16"/>
      <c r="X100" s="16"/>
      <c r="Y100" s="16"/>
      <c r="Z100" s="742"/>
      <c r="AA100" s="742"/>
      <c r="AB100" s="742"/>
      <c r="AC100" s="742"/>
      <c r="AD100" s="742"/>
    </row>
    <row r="101" spans="1:30">
      <c r="A101" s="1816"/>
      <c r="B101" s="1765"/>
      <c r="C101" s="1770"/>
      <c r="D101" s="1818"/>
      <c r="E101" s="1772"/>
      <c r="F101" s="1777"/>
      <c r="G101" s="1779"/>
      <c r="H101" s="1779"/>
      <c r="I101" s="1245" t="s">
        <v>219</v>
      </c>
      <c r="J101" s="237">
        <f t="shared" ref="J101:J102" si="43">K101+M101</f>
        <v>3.5</v>
      </c>
      <c r="K101" s="193">
        <v>3.5</v>
      </c>
      <c r="L101" s="1246">
        <v>0</v>
      </c>
      <c r="M101" s="1247">
        <v>0</v>
      </c>
      <c r="N101" s="1248">
        <v>0</v>
      </c>
      <c r="O101" s="1249">
        <v>0</v>
      </c>
      <c r="P101" s="178"/>
      <c r="Q101" s="1218"/>
      <c r="R101" s="1219"/>
      <c r="S101" s="1173"/>
      <c r="T101" s="16"/>
      <c r="U101" s="16"/>
      <c r="V101" s="16"/>
      <c r="W101" s="16"/>
      <c r="X101" s="16"/>
      <c r="Y101" s="16"/>
      <c r="Z101" s="742"/>
      <c r="AA101" s="742"/>
      <c r="AB101" s="742"/>
      <c r="AC101" s="742"/>
      <c r="AD101" s="742"/>
    </row>
    <row r="102" spans="1:30">
      <c r="A102" s="1816"/>
      <c r="B102" s="1765"/>
      <c r="C102" s="1770"/>
      <c r="D102" s="1818"/>
      <c r="E102" s="1772"/>
      <c r="F102" s="1777"/>
      <c r="G102" s="1779"/>
      <c r="H102" s="1779"/>
      <c r="I102" s="1245" t="s">
        <v>52</v>
      </c>
      <c r="J102" s="237">
        <f t="shared" si="43"/>
        <v>0</v>
      </c>
      <c r="K102" s="193">
        <v>0</v>
      </c>
      <c r="L102" s="1246">
        <v>0</v>
      </c>
      <c r="M102" s="1247">
        <v>0</v>
      </c>
      <c r="N102" s="1248">
        <v>0</v>
      </c>
      <c r="O102" s="1249">
        <v>0</v>
      </c>
      <c r="P102" s="178"/>
      <c r="Q102" s="1218"/>
      <c r="R102" s="1219"/>
      <c r="S102" s="1173"/>
      <c r="T102" s="16"/>
      <c r="U102" s="16"/>
      <c r="V102" s="16"/>
      <c r="W102" s="16"/>
      <c r="X102" s="16"/>
      <c r="Y102" s="16"/>
      <c r="Z102" s="742"/>
      <c r="AA102" s="742"/>
      <c r="AB102" s="742"/>
      <c r="AC102" s="742"/>
      <c r="AD102" s="742"/>
    </row>
    <row r="103" spans="1:30" ht="13.5" thickBot="1">
      <c r="A103" s="1817"/>
      <c r="B103" s="1766"/>
      <c r="C103" s="1773"/>
      <c r="D103" s="1774"/>
      <c r="E103" s="1775"/>
      <c r="F103" s="1778"/>
      <c r="G103" s="1649"/>
      <c r="H103" s="1649"/>
      <c r="I103" s="1178" t="s">
        <v>12</v>
      </c>
      <c r="J103" s="1197">
        <f>SUM(J98:J102)</f>
        <v>177.4</v>
      </c>
      <c r="K103" s="1197">
        <f t="shared" ref="K103:O103" si="44">SUM(K98:K102)</f>
        <v>177.4</v>
      </c>
      <c r="L103" s="1197">
        <f t="shared" si="44"/>
        <v>1.6</v>
      </c>
      <c r="M103" s="1197">
        <f t="shared" si="44"/>
        <v>0</v>
      </c>
      <c r="N103" s="1250">
        <f t="shared" si="44"/>
        <v>0</v>
      </c>
      <c r="O103" s="1251">
        <f t="shared" si="44"/>
        <v>0</v>
      </c>
      <c r="P103" s="199"/>
      <c r="Q103" s="1212"/>
      <c r="R103" s="1213"/>
      <c r="S103" s="1181"/>
      <c r="T103" s="16"/>
      <c r="U103" s="16"/>
      <c r="V103" s="16"/>
      <c r="W103" s="16"/>
      <c r="X103" s="16"/>
      <c r="Y103" s="16"/>
      <c r="Z103" s="742"/>
      <c r="AA103" s="742"/>
      <c r="AB103" s="742"/>
      <c r="AC103" s="742"/>
      <c r="AD103" s="742"/>
    </row>
    <row r="104" spans="1:30" ht="13.15" customHeight="1">
      <c r="A104" s="1815"/>
      <c r="B104" s="1764"/>
      <c r="C104" s="1767"/>
      <c r="D104" s="1768"/>
      <c r="E104" s="1769"/>
      <c r="F104" s="1776" t="s">
        <v>90</v>
      </c>
      <c r="G104" s="1647" t="s">
        <v>40</v>
      </c>
      <c r="H104" s="1650" t="s">
        <v>192</v>
      </c>
      <c r="I104" s="243" t="s">
        <v>72</v>
      </c>
      <c r="J104" s="1182">
        <f>K104+M104</f>
        <v>0</v>
      </c>
      <c r="K104" s="1183">
        <v>0</v>
      </c>
      <c r="L104" s="1184">
        <v>0</v>
      </c>
      <c r="M104" s="1185">
        <v>0</v>
      </c>
      <c r="N104" s="1186">
        <v>0</v>
      </c>
      <c r="O104" s="1187">
        <v>0</v>
      </c>
      <c r="P104" s="197" t="s">
        <v>75</v>
      </c>
      <c r="Q104" s="1207" t="s">
        <v>41</v>
      </c>
      <c r="R104" s="1136"/>
      <c r="S104" s="1140"/>
      <c r="T104" s="16"/>
      <c r="U104" s="16"/>
      <c r="V104" s="16"/>
      <c r="W104" s="16"/>
      <c r="X104" s="16"/>
      <c r="Y104" s="16"/>
      <c r="Z104" s="742"/>
      <c r="AA104" s="742"/>
      <c r="AB104" s="742"/>
      <c r="AC104" s="742"/>
      <c r="AD104" s="742"/>
    </row>
    <row r="105" spans="1:30">
      <c r="A105" s="1816"/>
      <c r="B105" s="1765"/>
      <c r="C105" s="1770"/>
      <c r="D105" s="1818"/>
      <c r="E105" s="1772"/>
      <c r="F105" s="1777"/>
      <c r="G105" s="1648"/>
      <c r="H105" s="1780"/>
      <c r="I105" s="228" t="s">
        <v>63</v>
      </c>
      <c r="J105" s="237">
        <f>K105+M105</f>
        <v>123.4</v>
      </c>
      <c r="K105" s="192">
        <v>123.4</v>
      </c>
      <c r="L105" s="194">
        <v>1.1000000000000001</v>
      </c>
      <c r="M105" s="1188">
        <v>0</v>
      </c>
      <c r="N105" s="1189">
        <v>0</v>
      </c>
      <c r="O105" s="1190">
        <v>0</v>
      </c>
      <c r="P105" s="198"/>
      <c r="Q105" s="1209"/>
      <c r="R105" s="1137"/>
      <c r="S105" s="1141"/>
      <c r="T105" s="16"/>
      <c r="U105" s="16"/>
      <c r="V105" s="16"/>
      <c r="W105" s="16"/>
      <c r="X105" s="16"/>
      <c r="Y105" s="16"/>
      <c r="Z105" s="742"/>
      <c r="AA105" s="742"/>
      <c r="AB105" s="742"/>
      <c r="AC105" s="742"/>
      <c r="AD105" s="742"/>
    </row>
    <row r="106" spans="1:30">
      <c r="A106" s="1816"/>
      <c r="B106" s="1765"/>
      <c r="C106" s="1770"/>
      <c r="D106" s="1818"/>
      <c r="E106" s="1772"/>
      <c r="F106" s="1777"/>
      <c r="G106" s="1779"/>
      <c r="H106" s="1781"/>
      <c r="I106" s="228" t="s">
        <v>36</v>
      </c>
      <c r="J106" s="237">
        <f>K106+M106</f>
        <v>0</v>
      </c>
      <c r="K106" s="192">
        <v>0</v>
      </c>
      <c r="L106" s="194">
        <v>0</v>
      </c>
      <c r="M106" s="1188">
        <v>0</v>
      </c>
      <c r="N106" s="1243">
        <v>0</v>
      </c>
      <c r="O106" s="1190">
        <v>0</v>
      </c>
      <c r="P106" s="198"/>
      <c r="Q106" s="1218"/>
      <c r="R106" s="1219"/>
      <c r="S106" s="1173"/>
      <c r="T106" s="16"/>
      <c r="U106" s="16"/>
      <c r="V106" s="16"/>
      <c r="W106" s="16"/>
      <c r="X106" s="16"/>
      <c r="Y106" s="16"/>
      <c r="Z106" s="742"/>
      <c r="AA106" s="742"/>
      <c r="AB106" s="742"/>
      <c r="AC106" s="742"/>
      <c r="AD106" s="742"/>
    </row>
    <row r="107" spans="1:30">
      <c r="A107" s="1816"/>
      <c r="B107" s="1765"/>
      <c r="C107" s="1770"/>
      <c r="D107" s="1818"/>
      <c r="E107" s="1772"/>
      <c r="F107" s="1777"/>
      <c r="G107" s="1779"/>
      <c r="H107" s="1779"/>
      <c r="I107" s="1245" t="s">
        <v>219</v>
      </c>
      <c r="J107" s="237">
        <f t="shared" ref="J107:J108" si="45">K107+M107</f>
        <v>0</v>
      </c>
      <c r="K107" s="193">
        <v>0</v>
      </c>
      <c r="L107" s="1246">
        <v>0</v>
      </c>
      <c r="M107" s="1247">
        <v>0</v>
      </c>
      <c r="N107" s="1248">
        <v>0</v>
      </c>
      <c r="O107" s="1249">
        <v>0</v>
      </c>
      <c r="P107" s="178"/>
      <c r="Q107" s="1218"/>
      <c r="R107" s="1219"/>
      <c r="S107" s="1173"/>
      <c r="T107" s="16"/>
      <c r="U107" s="16"/>
      <c r="V107" s="16"/>
      <c r="W107" s="16"/>
      <c r="X107" s="16"/>
      <c r="Y107" s="16"/>
      <c r="Z107" s="742"/>
      <c r="AA107" s="742"/>
      <c r="AB107" s="742"/>
      <c r="AC107" s="742"/>
      <c r="AD107" s="742"/>
    </row>
    <row r="108" spans="1:30">
      <c r="A108" s="1816"/>
      <c r="B108" s="1765"/>
      <c r="C108" s="1770"/>
      <c r="D108" s="1818"/>
      <c r="E108" s="1772"/>
      <c r="F108" s="1777"/>
      <c r="G108" s="1779"/>
      <c r="H108" s="1779"/>
      <c r="I108" s="1245" t="s">
        <v>52</v>
      </c>
      <c r="J108" s="237">
        <f t="shared" si="45"/>
        <v>0</v>
      </c>
      <c r="K108" s="193">
        <v>0</v>
      </c>
      <c r="L108" s="1246">
        <v>0</v>
      </c>
      <c r="M108" s="1247">
        <v>0</v>
      </c>
      <c r="N108" s="1248">
        <v>0</v>
      </c>
      <c r="O108" s="1249">
        <v>0</v>
      </c>
      <c r="P108" s="178"/>
      <c r="Q108" s="1218"/>
      <c r="R108" s="1219"/>
      <c r="S108" s="1173"/>
      <c r="T108" s="16"/>
      <c r="U108" s="16"/>
      <c r="V108" s="16"/>
      <c r="W108" s="16"/>
      <c r="X108" s="16"/>
      <c r="Y108" s="16"/>
      <c r="Z108" s="742"/>
      <c r="AA108" s="742"/>
      <c r="AB108" s="742"/>
      <c r="AC108" s="742"/>
      <c r="AD108" s="742"/>
    </row>
    <row r="109" spans="1:30" ht="13.5" thickBot="1">
      <c r="A109" s="1817"/>
      <c r="B109" s="1766"/>
      <c r="C109" s="1773"/>
      <c r="D109" s="1774"/>
      <c r="E109" s="1775"/>
      <c r="F109" s="1778"/>
      <c r="G109" s="1649"/>
      <c r="H109" s="1649"/>
      <c r="I109" s="1178" t="s">
        <v>12</v>
      </c>
      <c r="J109" s="1197">
        <f>SUM(J104:J108)</f>
        <v>123.4</v>
      </c>
      <c r="K109" s="1197">
        <f t="shared" ref="K109:O109" si="46">SUM(K104:K108)</f>
        <v>123.4</v>
      </c>
      <c r="L109" s="1197">
        <f t="shared" si="46"/>
        <v>1.1000000000000001</v>
      </c>
      <c r="M109" s="1197">
        <f t="shared" si="46"/>
        <v>0</v>
      </c>
      <c r="N109" s="1250">
        <f t="shared" si="46"/>
        <v>0</v>
      </c>
      <c r="O109" s="1251">
        <f t="shared" si="46"/>
        <v>0</v>
      </c>
      <c r="P109" s="199"/>
      <c r="Q109" s="1212"/>
      <c r="R109" s="1213"/>
      <c r="S109" s="1181"/>
      <c r="T109" s="16"/>
      <c r="U109" s="16"/>
      <c r="V109" s="16"/>
      <c r="W109" s="16"/>
      <c r="X109" s="16"/>
      <c r="Y109" s="16"/>
      <c r="Z109" s="742"/>
      <c r="AA109" s="742"/>
      <c r="AB109" s="742"/>
      <c r="AC109" s="742"/>
      <c r="AD109" s="742"/>
    </row>
    <row r="110" spans="1:30" ht="15" customHeight="1">
      <c r="A110" s="1761"/>
      <c r="B110" s="1764"/>
      <c r="C110" s="1767"/>
      <c r="D110" s="1768"/>
      <c r="E110" s="1769"/>
      <c r="F110" s="1776" t="s">
        <v>193</v>
      </c>
      <c r="G110" s="1647" t="s">
        <v>40</v>
      </c>
      <c r="H110" s="1650" t="s">
        <v>194</v>
      </c>
      <c r="I110" s="243" t="s">
        <v>72</v>
      </c>
      <c r="J110" s="1182">
        <f>K110+M110</f>
        <v>658.8</v>
      </c>
      <c r="K110" s="1183">
        <v>0</v>
      </c>
      <c r="L110" s="189">
        <v>0</v>
      </c>
      <c r="M110" s="1185">
        <v>658.8</v>
      </c>
      <c r="N110" s="1186">
        <v>0</v>
      </c>
      <c r="O110" s="1187">
        <v>0</v>
      </c>
      <c r="P110" s="1829" t="s">
        <v>255</v>
      </c>
      <c r="Q110" s="1207" t="s">
        <v>41</v>
      </c>
      <c r="R110" s="1136"/>
      <c r="S110" s="1140"/>
      <c r="T110" s="16"/>
      <c r="U110" s="16"/>
      <c r="V110" s="16"/>
      <c r="W110" s="16"/>
      <c r="X110" s="16"/>
      <c r="Y110" s="16"/>
      <c r="Z110" s="742"/>
      <c r="AA110" s="742"/>
      <c r="AB110" s="742"/>
      <c r="AC110" s="742"/>
      <c r="AD110" s="742"/>
    </row>
    <row r="111" spans="1:30">
      <c r="A111" s="1762"/>
      <c r="B111" s="1765"/>
      <c r="C111" s="1770"/>
      <c r="D111" s="1818"/>
      <c r="E111" s="1772"/>
      <c r="F111" s="1777"/>
      <c r="G111" s="1648"/>
      <c r="H111" s="1780"/>
      <c r="I111" s="228" t="s">
        <v>63</v>
      </c>
      <c r="J111" s="237">
        <f>K111+M111</f>
        <v>859.2</v>
      </c>
      <c r="K111" s="192">
        <v>2.1</v>
      </c>
      <c r="L111" s="194">
        <v>2</v>
      </c>
      <c r="M111" s="1188">
        <v>857.1</v>
      </c>
      <c r="N111" s="1189">
        <v>0</v>
      </c>
      <c r="O111" s="1190">
        <v>0</v>
      </c>
      <c r="P111" s="1830"/>
      <c r="Q111" s="1209"/>
      <c r="R111" s="1137"/>
      <c r="S111" s="1141"/>
      <c r="T111" s="16"/>
      <c r="U111" s="16"/>
      <c r="V111" s="16"/>
      <c r="W111" s="16"/>
      <c r="X111" s="16"/>
      <c r="Y111" s="16"/>
      <c r="Z111" s="742"/>
      <c r="AA111" s="742"/>
      <c r="AB111" s="742"/>
      <c r="AC111" s="742"/>
      <c r="AD111" s="742"/>
    </row>
    <row r="112" spans="1:30">
      <c r="A112" s="1762"/>
      <c r="B112" s="1765"/>
      <c r="C112" s="1770"/>
      <c r="D112" s="1818"/>
      <c r="E112" s="1772"/>
      <c r="F112" s="1777"/>
      <c r="G112" s="1779"/>
      <c r="H112" s="1781"/>
      <c r="I112" s="228" t="s">
        <v>36</v>
      </c>
      <c r="J112" s="237">
        <f>K112+M112</f>
        <v>2.1</v>
      </c>
      <c r="K112" s="192">
        <v>2.1</v>
      </c>
      <c r="L112" s="194">
        <v>2</v>
      </c>
      <c r="M112" s="1188">
        <v>0</v>
      </c>
      <c r="N112" s="1243">
        <v>0</v>
      </c>
      <c r="O112" s="1190">
        <v>0</v>
      </c>
      <c r="P112" s="1254"/>
      <c r="Q112" s="1218"/>
      <c r="R112" s="1219"/>
      <c r="S112" s="1173"/>
      <c r="T112" s="16"/>
      <c r="U112" s="16"/>
      <c r="V112" s="16"/>
      <c r="W112" s="16"/>
      <c r="X112" s="16"/>
      <c r="Y112" s="16"/>
      <c r="Z112" s="742"/>
      <c r="AA112" s="742"/>
      <c r="AB112" s="742"/>
      <c r="AC112" s="742"/>
      <c r="AD112" s="742"/>
    </row>
    <row r="113" spans="1:30">
      <c r="A113" s="1762"/>
      <c r="B113" s="1765"/>
      <c r="C113" s="1770"/>
      <c r="D113" s="1818"/>
      <c r="E113" s="1772"/>
      <c r="F113" s="1777"/>
      <c r="G113" s="1779"/>
      <c r="H113" s="1779"/>
      <c r="I113" s="1245" t="s">
        <v>219</v>
      </c>
      <c r="J113" s="237">
        <f t="shared" ref="J113:J114" si="47">K113+M113</f>
        <v>0</v>
      </c>
      <c r="K113" s="193">
        <v>0</v>
      </c>
      <c r="L113" s="1246">
        <v>0</v>
      </c>
      <c r="M113" s="1247">
        <v>0</v>
      </c>
      <c r="N113" s="1248">
        <v>0</v>
      </c>
      <c r="O113" s="1249">
        <v>0</v>
      </c>
      <c r="P113" s="185"/>
      <c r="Q113" s="1218"/>
      <c r="R113" s="1219"/>
      <c r="S113" s="1173"/>
      <c r="T113" s="16"/>
      <c r="U113" s="16"/>
      <c r="V113" s="16"/>
      <c r="W113" s="16"/>
      <c r="X113" s="16"/>
      <c r="Y113" s="16"/>
      <c r="Z113" s="742"/>
      <c r="AA113" s="742"/>
      <c r="AB113" s="742"/>
      <c r="AC113" s="742"/>
      <c r="AD113" s="742"/>
    </row>
    <row r="114" spans="1:30">
      <c r="A114" s="1762"/>
      <c r="B114" s="1765"/>
      <c r="C114" s="1770"/>
      <c r="D114" s="1818"/>
      <c r="E114" s="1772"/>
      <c r="F114" s="1777"/>
      <c r="G114" s="1779"/>
      <c r="H114" s="1779"/>
      <c r="I114" s="938" t="s">
        <v>716</v>
      </c>
      <c r="J114" s="1050">
        <f t="shared" si="47"/>
        <v>169.6</v>
      </c>
      <c r="K114" s="193">
        <v>0</v>
      </c>
      <c r="L114" s="1246">
        <v>0</v>
      </c>
      <c r="M114" s="1426">
        <v>169.6</v>
      </c>
      <c r="N114" s="1248">
        <v>0</v>
      </c>
      <c r="O114" s="1249">
        <v>0</v>
      </c>
      <c r="P114" s="185"/>
      <c r="Q114" s="1218"/>
      <c r="R114" s="1219"/>
      <c r="S114" s="1173"/>
      <c r="T114" s="16"/>
      <c r="U114" s="16"/>
      <c r="V114" s="16"/>
      <c r="W114" s="16"/>
      <c r="X114" s="16"/>
      <c r="Y114" s="16"/>
      <c r="Z114" s="742"/>
      <c r="AA114" s="742"/>
      <c r="AB114" s="742"/>
      <c r="AC114" s="742"/>
      <c r="AD114" s="742"/>
    </row>
    <row r="115" spans="1:30" ht="13.5" thickBot="1">
      <c r="A115" s="1763"/>
      <c r="B115" s="1766"/>
      <c r="C115" s="1773"/>
      <c r="D115" s="1774"/>
      <c r="E115" s="1775"/>
      <c r="F115" s="1778"/>
      <c r="G115" s="1649"/>
      <c r="H115" s="1649"/>
      <c r="I115" s="1178" t="s">
        <v>12</v>
      </c>
      <c r="J115" s="1197">
        <f>SUM(J110:J114)</f>
        <v>1689.6999999999998</v>
      </c>
      <c r="K115" s="1197">
        <f t="shared" ref="K115:O115" si="48">SUM(K110:K114)</f>
        <v>4.2</v>
      </c>
      <c r="L115" s="1197">
        <f t="shared" si="48"/>
        <v>4</v>
      </c>
      <c r="M115" s="1197">
        <f t="shared" si="48"/>
        <v>1685.5</v>
      </c>
      <c r="N115" s="1250">
        <f t="shared" si="48"/>
        <v>0</v>
      </c>
      <c r="O115" s="1251">
        <f t="shared" si="48"/>
        <v>0</v>
      </c>
      <c r="P115" s="1255"/>
      <c r="Q115" s="1212"/>
      <c r="R115" s="1213"/>
      <c r="S115" s="1181"/>
      <c r="T115" s="16"/>
      <c r="U115" s="16"/>
      <c r="V115" s="16"/>
      <c r="W115" s="16"/>
      <c r="X115" s="16"/>
      <c r="Y115" s="16"/>
      <c r="Z115" s="742"/>
      <c r="AA115" s="742"/>
      <c r="AB115" s="742"/>
      <c r="AC115" s="742"/>
      <c r="AD115" s="742"/>
    </row>
    <row r="116" spans="1:30" ht="13.15" customHeight="1">
      <c r="A116" s="1815"/>
      <c r="B116" s="1764"/>
      <c r="C116" s="1767"/>
      <c r="D116" s="1768"/>
      <c r="E116" s="1769"/>
      <c r="F116" s="1776" t="s">
        <v>91</v>
      </c>
      <c r="G116" s="1647" t="s">
        <v>40</v>
      </c>
      <c r="H116" s="1650" t="s">
        <v>194</v>
      </c>
      <c r="I116" s="243" t="s">
        <v>72</v>
      </c>
      <c r="J116" s="1182">
        <f>K116+M116</f>
        <v>0</v>
      </c>
      <c r="K116" s="1183">
        <v>0</v>
      </c>
      <c r="L116" s="1184">
        <v>0</v>
      </c>
      <c r="M116" s="1185">
        <v>0</v>
      </c>
      <c r="N116" s="1186">
        <v>0</v>
      </c>
      <c r="O116" s="1187">
        <v>0</v>
      </c>
      <c r="P116" s="197" t="s">
        <v>75</v>
      </c>
      <c r="Q116" s="1207" t="s">
        <v>41</v>
      </c>
      <c r="R116" s="712"/>
      <c r="S116" s="1140"/>
      <c r="T116" s="16"/>
      <c r="U116" s="16"/>
      <c r="V116" s="16"/>
      <c r="W116" s="16"/>
      <c r="X116" s="16"/>
      <c r="Y116" s="16"/>
      <c r="Z116" s="742"/>
      <c r="AA116" s="742"/>
      <c r="AB116" s="742"/>
      <c r="AC116" s="742"/>
      <c r="AD116" s="742"/>
    </row>
    <row r="117" spans="1:30">
      <c r="A117" s="1816"/>
      <c r="B117" s="1765"/>
      <c r="C117" s="1770"/>
      <c r="D117" s="1818"/>
      <c r="E117" s="1772"/>
      <c r="F117" s="1777"/>
      <c r="G117" s="1648"/>
      <c r="H117" s="1780"/>
      <c r="I117" s="228" t="s">
        <v>63</v>
      </c>
      <c r="J117" s="237">
        <f>K117+M117</f>
        <v>200</v>
      </c>
      <c r="K117" s="192">
        <v>11</v>
      </c>
      <c r="L117" s="194">
        <v>0</v>
      </c>
      <c r="M117" s="1188">
        <v>189</v>
      </c>
      <c r="N117" s="1189">
        <v>0</v>
      </c>
      <c r="O117" s="1190">
        <v>0</v>
      </c>
      <c r="P117" s="198"/>
      <c r="Q117" s="1209"/>
      <c r="R117" s="699"/>
      <c r="S117" s="1141"/>
      <c r="T117" s="1034"/>
      <c r="U117" s="1034"/>
      <c r="V117" s="1034"/>
      <c r="W117" s="1034"/>
      <c r="X117" s="1034"/>
      <c r="Y117" s="1034"/>
      <c r="Z117" s="742"/>
      <c r="AA117" s="742"/>
      <c r="AB117" s="742"/>
      <c r="AC117" s="742"/>
      <c r="AD117" s="742"/>
    </row>
    <row r="118" spans="1:30">
      <c r="A118" s="1816"/>
      <c r="B118" s="1765"/>
      <c r="C118" s="1770"/>
      <c r="D118" s="1818"/>
      <c r="E118" s="1772"/>
      <c r="F118" s="1777"/>
      <c r="G118" s="1779"/>
      <c r="H118" s="1781"/>
      <c r="I118" s="228" t="s">
        <v>36</v>
      </c>
      <c r="J118" s="237">
        <f>K118+M118</f>
        <v>0</v>
      </c>
      <c r="K118" s="192">
        <v>0</v>
      </c>
      <c r="L118" s="194">
        <v>0</v>
      </c>
      <c r="M118" s="1188">
        <v>0</v>
      </c>
      <c r="N118" s="1243">
        <v>0</v>
      </c>
      <c r="O118" s="1190">
        <v>0</v>
      </c>
      <c r="P118" s="184"/>
      <c r="Q118" s="1218"/>
      <c r="R118" s="1256"/>
      <c r="S118" s="1173"/>
      <c r="T118" s="16"/>
      <c r="U118" s="16"/>
      <c r="V118" s="16"/>
      <c r="W118" s="16"/>
      <c r="X118" s="16"/>
      <c r="Y118" s="16"/>
      <c r="Z118" s="742"/>
      <c r="AA118" s="742"/>
      <c r="AB118" s="742"/>
      <c r="AC118" s="742"/>
      <c r="AD118" s="742"/>
    </row>
    <row r="119" spans="1:30">
      <c r="A119" s="1816"/>
      <c r="B119" s="1765"/>
      <c r="C119" s="1770"/>
      <c r="D119" s="1818"/>
      <c r="E119" s="1772"/>
      <c r="F119" s="1777"/>
      <c r="G119" s="1779"/>
      <c r="H119" s="1779"/>
      <c r="I119" s="1245" t="s">
        <v>219</v>
      </c>
      <c r="J119" s="237">
        <f t="shared" ref="J119:J120" si="49">K119+M119</f>
        <v>412.4</v>
      </c>
      <c r="K119" s="193">
        <v>10</v>
      </c>
      <c r="L119" s="1246">
        <v>0</v>
      </c>
      <c r="M119" s="1247">
        <v>402.4</v>
      </c>
      <c r="N119" s="1248">
        <v>0</v>
      </c>
      <c r="O119" s="1249">
        <v>0</v>
      </c>
      <c r="P119" s="185"/>
      <c r="Q119" s="1218"/>
      <c r="R119" s="1256"/>
      <c r="S119" s="1173"/>
      <c r="T119" s="1034"/>
      <c r="U119" s="1034"/>
      <c r="V119" s="1034"/>
      <c r="W119" s="1034"/>
      <c r="X119" s="1034"/>
      <c r="Y119" s="1034"/>
      <c r="Z119" s="742"/>
      <c r="AA119" s="742"/>
      <c r="AB119" s="742"/>
      <c r="AC119" s="742"/>
      <c r="AD119" s="742"/>
    </row>
    <row r="120" spans="1:30">
      <c r="A120" s="1816"/>
      <c r="B120" s="1765"/>
      <c r="C120" s="1770"/>
      <c r="D120" s="1818"/>
      <c r="E120" s="1772"/>
      <c r="F120" s="1777"/>
      <c r="G120" s="1779"/>
      <c r="H120" s="1779"/>
      <c r="I120" s="1245" t="s">
        <v>52</v>
      </c>
      <c r="J120" s="237">
        <f t="shared" si="49"/>
        <v>0</v>
      </c>
      <c r="K120" s="193">
        <v>0</v>
      </c>
      <c r="L120" s="1246">
        <v>0</v>
      </c>
      <c r="M120" s="1247">
        <v>0</v>
      </c>
      <c r="N120" s="1248">
        <v>0</v>
      </c>
      <c r="O120" s="1249">
        <v>0</v>
      </c>
      <c r="P120" s="185"/>
      <c r="Q120" s="1218"/>
      <c r="R120" s="1256"/>
      <c r="S120" s="1173"/>
      <c r="T120" s="16"/>
      <c r="U120" s="16"/>
      <c r="V120" s="16"/>
      <c r="W120" s="16"/>
      <c r="X120" s="16"/>
      <c r="Y120" s="16"/>
      <c r="Z120" s="809"/>
      <c r="AA120" s="742"/>
      <c r="AB120" s="742"/>
      <c r="AC120" s="742"/>
      <c r="AD120" s="742"/>
    </row>
    <row r="121" spans="1:30" ht="13.5" thickBot="1">
      <c r="A121" s="1817"/>
      <c r="B121" s="1766"/>
      <c r="C121" s="1773"/>
      <c r="D121" s="1774"/>
      <c r="E121" s="1775"/>
      <c r="F121" s="1778"/>
      <c r="G121" s="1649"/>
      <c r="H121" s="1649"/>
      <c r="I121" s="1178" t="s">
        <v>12</v>
      </c>
      <c r="J121" s="1197">
        <f>SUM(J116:J120)</f>
        <v>612.4</v>
      </c>
      <c r="K121" s="1197">
        <f t="shared" ref="K121:O121" si="50">SUM(K116:K120)</f>
        <v>21</v>
      </c>
      <c r="L121" s="1197">
        <f t="shared" si="50"/>
        <v>0</v>
      </c>
      <c r="M121" s="1197">
        <f t="shared" si="50"/>
        <v>591.4</v>
      </c>
      <c r="N121" s="1250">
        <f t="shared" si="50"/>
        <v>0</v>
      </c>
      <c r="O121" s="1251">
        <f t="shared" si="50"/>
        <v>0</v>
      </c>
      <c r="P121" s="1255"/>
      <c r="Q121" s="1212"/>
      <c r="R121" s="1257"/>
      <c r="S121" s="1181"/>
      <c r="T121" s="16"/>
      <c r="U121" s="16"/>
      <c r="V121" s="16"/>
      <c r="W121" s="16"/>
      <c r="X121" s="16"/>
      <c r="Y121" s="16"/>
      <c r="Z121" s="809"/>
      <c r="AA121" s="742"/>
      <c r="AB121" s="742"/>
      <c r="AC121" s="742"/>
      <c r="AD121" s="742"/>
    </row>
    <row r="122" spans="1:30" ht="13.15" customHeight="1">
      <c r="A122" s="1848"/>
      <c r="B122" s="1851"/>
      <c r="C122" s="1768"/>
      <c r="D122" s="1768"/>
      <c r="E122" s="1769"/>
      <c r="F122" s="1776" t="s">
        <v>92</v>
      </c>
      <c r="G122" s="1647" t="s">
        <v>40</v>
      </c>
      <c r="H122" s="1650" t="s">
        <v>190</v>
      </c>
      <c r="I122" s="243" t="s">
        <v>72</v>
      </c>
      <c r="J122" s="1182">
        <f>K122+M122</f>
        <v>0</v>
      </c>
      <c r="K122" s="1183">
        <v>0</v>
      </c>
      <c r="L122" s="1184">
        <v>0</v>
      </c>
      <c r="M122" s="1185">
        <v>0</v>
      </c>
      <c r="N122" s="1186">
        <v>0</v>
      </c>
      <c r="O122" s="1187">
        <v>0</v>
      </c>
      <c r="P122" s="1254" t="s">
        <v>75</v>
      </c>
      <c r="Q122" s="1209"/>
      <c r="R122" s="1137" t="s">
        <v>41</v>
      </c>
      <c r="S122" s="1140"/>
      <c r="T122" s="16"/>
      <c r="U122" s="16"/>
      <c r="V122" s="16"/>
      <c r="W122" s="16"/>
      <c r="X122" s="16"/>
      <c r="Y122" s="16"/>
      <c r="Z122" s="742"/>
      <c r="AA122" s="742"/>
      <c r="AB122" s="742"/>
      <c r="AC122" s="742"/>
      <c r="AD122" s="742"/>
    </row>
    <row r="123" spans="1:30">
      <c r="A123" s="1849"/>
      <c r="B123" s="1852"/>
      <c r="C123" s="1818"/>
      <c r="D123" s="1818"/>
      <c r="E123" s="1772"/>
      <c r="F123" s="1777"/>
      <c r="G123" s="1648"/>
      <c r="H123" s="1780"/>
      <c r="I123" s="228" t="s">
        <v>63</v>
      </c>
      <c r="J123" s="237">
        <f>K123+M123</f>
        <v>0</v>
      </c>
      <c r="K123" s="192">
        <v>0</v>
      </c>
      <c r="L123" s="194">
        <v>0</v>
      </c>
      <c r="M123" s="1188">
        <v>0</v>
      </c>
      <c r="N123" s="1189">
        <v>0</v>
      </c>
      <c r="O123" s="1190">
        <v>0</v>
      </c>
      <c r="P123" s="184"/>
      <c r="Q123" s="1209"/>
      <c r="R123" s="1137"/>
      <c r="S123" s="1141"/>
      <c r="T123" s="16"/>
      <c r="U123" s="16"/>
      <c r="V123" s="16"/>
      <c r="W123" s="16"/>
      <c r="X123" s="16"/>
      <c r="Y123" s="16"/>
      <c r="Z123" s="742"/>
      <c r="AA123" s="742"/>
      <c r="AB123" s="742"/>
      <c r="AC123" s="742"/>
      <c r="AD123" s="742"/>
    </row>
    <row r="124" spans="1:30">
      <c r="A124" s="1849"/>
      <c r="B124" s="1852"/>
      <c r="C124" s="1818"/>
      <c r="D124" s="1818"/>
      <c r="E124" s="1772"/>
      <c r="F124" s="1777"/>
      <c r="G124" s="1779"/>
      <c r="H124" s="1781"/>
      <c r="I124" s="228" t="s">
        <v>36</v>
      </c>
      <c r="J124" s="237">
        <f>K124+M124</f>
        <v>0</v>
      </c>
      <c r="K124" s="192">
        <v>0</v>
      </c>
      <c r="L124" s="194">
        <v>0</v>
      </c>
      <c r="M124" s="1188">
        <v>0</v>
      </c>
      <c r="N124" s="1243">
        <v>0</v>
      </c>
      <c r="O124" s="1190">
        <v>0</v>
      </c>
      <c r="P124" s="1254"/>
      <c r="Q124" s="1218"/>
      <c r="R124" s="1219"/>
      <c r="S124" s="1173"/>
      <c r="T124" s="16"/>
      <c r="U124" s="16"/>
      <c r="V124" s="16"/>
      <c r="W124" s="16"/>
      <c r="X124" s="16"/>
      <c r="Y124" s="16"/>
      <c r="Z124" s="742"/>
      <c r="AA124" s="742"/>
      <c r="AB124" s="742"/>
      <c r="AC124" s="742"/>
      <c r="AD124" s="742"/>
    </row>
    <row r="125" spans="1:30">
      <c r="A125" s="1849"/>
      <c r="B125" s="1852"/>
      <c r="C125" s="1818"/>
      <c r="D125" s="1818"/>
      <c r="E125" s="1772"/>
      <c r="F125" s="1777"/>
      <c r="G125" s="1779"/>
      <c r="H125" s="1779"/>
      <c r="I125" s="1245" t="s">
        <v>219</v>
      </c>
      <c r="J125" s="237">
        <f t="shared" ref="J125:J126" si="51">K125+M125</f>
        <v>0</v>
      </c>
      <c r="K125" s="193">
        <v>0</v>
      </c>
      <c r="L125" s="1246">
        <v>0</v>
      </c>
      <c r="M125" s="1247">
        <v>0</v>
      </c>
      <c r="N125" s="1248">
        <v>0</v>
      </c>
      <c r="O125" s="1249">
        <v>0</v>
      </c>
      <c r="P125" s="178"/>
      <c r="Q125" s="1218"/>
      <c r="R125" s="1219"/>
      <c r="S125" s="1173"/>
      <c r="T125" s="16"/>
      <c r="U125" s="16"/>
      <c r="V125" s="16"/>
      <c r="W125" s="16"/>
      <c r="X125" s="16"/>
      <c r="Y125" s="16"/>
      <c r="Z125" s="742"/>
      <c r="AA125" s="742"/>
      <c r="AB125" s="742"/>
      <c r="AC125" s="742"/>
      <c r="AD125" s="742"/>
    </row>
    <row r="126" spans="1:30">
      <c r="A126" s="1849"/>
      <c r="B126" s="1852"/>
      <c r="C126" s="1818"/>
      <c r="D126" s="1818"/>
      <c r="E126" s="1772"/>
      <c r="F126" s="1777"/>
      <c r="G126" s="1779"/>
      <c r="H126" s="1779"/>
      <c r="I126" s="1245" t="s">
        <v>52</v>
      </c>
      <c r="J126" s="237">
        <f t="shared" si="51"/>
        <v>0</v>
      </c>
      <c r="K126" s="193">
        <v>0</v>
      </c>
      <c r="L126" s="1246">
        <v>0</v>
      </c>
      <c r="M126" s="1247">
        <v>0</v>
      </c>
      <c r="N126" s="1248">
        <v>0</v>
      </c>
      <c r="O126" s="1249">
        <v>0</v>
      </c>
      <c r="P126" s="207"/>
      <c r="Q126" s="1218"/>
      <c r="R126" s="1219"/>
      <c r="S126" s="1173"/>
      <c r="T126" s="16"/>
      <c r="U126" s="16"/>
      <c r="V126" s="16"/>
      <c r="W126" s="16"/>
      <c r="X126" s="16"/>
      <c r="Y126" s="16"/>
      <c r="Z126" s="742"/>
      <c r="AA126" s="742"/>
      <c r="AB126" s="742"/>
      <c r="AC126" s="742"/>
      <c r="AD126" s="742"/>
    </row>
    <row r="127" spans="1:30" ht="13.5" thickBot="1">
      <c r="A127" s="1850"/>
      <c r="B127" s="1853"/>
      <c r="C127" s="1774"/>
      <c r="D127" s="1774"/>
      <c r="E127" s="1775"/>
      <c r="F127" s="1778"/>
      <c r="G127" s="1649"/>
      <c r="H127" s="1649"/>
      <c r="I127" s="1178" t="s">
        <v>12</v>
      </c>
      <c r="J127" s="1197">
        <f>SUM(J122:J126)</f>
        <v>0</v>
      </c>
      <c r="K127" s="1258">
        <f>SUM(K122:K124)</f>
        <v>0</v>
      </c>
      <c r="L127" s="1259">
        <f>SUM(L122:L124)</f>
        <v>0</v>
      </c>
      <c r="M127" s="1260">
        <f>SUM(M122:M124)</f>
        <v>0</v>
      </c>
      <c r="N127" s="1261">
        <f>SUM(N122:N126)</f>
        <v>0</v>
      </c>
      <c r="O127" s="1251">
        <f>SUM(O122:O126)</f>
        <v>0</v>
      </c>
      <c r="P127" s="207"/>
      <c r="Q127" s="1212"/>
      <c r="R127" s="1213"/>
      <c r="S127" s="1181"/>
      <c r="T127" s="16"/>
      <c r="U127" s="16"/>
      <c r="V127" s="16"/>
      <c r="W127" s="16"/>
      <c r="X127" s="16"/>
      <c r="Y127" s="16"/>
      <c r="Z127" s="742"/>
      <c r="AA127" s="742"/>
      <c r="AB127" s="742"/>
      <c r="AC127" s="742"/>
      <c r="AD127" s="742"/>
    </row>
    <row r="128" spans="1:30" ht="13.15" customHeight="1">
      <c r="A128" s="1848"/>
      <c r="B128" s="1851"/>
      <c r="C128" s="1768"/>
      <c r="D128" s="1768"/>
      <c r="E128" s="1769"/>
      <c r="F128" s="1776" t="s">
        <v>93</v>
      </c>
      <c r="G128" s="1647" t="s">
        <v>40</v>
      </c>
      <c r="H128" s="1834" t="s">
        <v>248</v>
      </c>
      <c r="I128" s="243" t="s">
        <v>36</v>
      </c>
      <c r="J128" s="1182">
        <f>K128+M128</f>
        <v>0</v>
      </c>
      <c r="K128" s="1183">
        <v>0</v>
      </c>
      <c r="L128" s="189">
        <v>0</v>
      </c>
      <c r="M128" s="1185">
        <v>0</v>
      </c>
      <c r="N128" s="1262">
        <v>0</v>
      </c>
      <c r="O128" s="1164">
        <v>0</v>
      </c>
      <c r="P128" s="1263" t="s">
        <v>75</v>
      </c>
      <c r="Q128" s="1207"/>
      <c r="R128" s="1136"/>
      <c r="S128" s="1140"/>
      <c r="T128" s="16"/>
      <c r="U128" s="16"/>
      <c r="V128" s="16"/>
      <c r="W128" s="16"/>
      <c r="X128" s="16"/>
      <c r="Y128" s="16"/>
      <c r="Z128" s="742"/>
      <c r="AA128" s="742"/>
      <c r="AB128" s="742"/>
      <c r="AC128" s="742"/>
      <c r="AD128" s="742"/>
    </row>
    <row r="129" spans="1:30">
      <c r="A129" s="1849"/>
      <c r="B129" s="1852"/>
      <c r="C129" s="1818"/>
      <c r="D129" s="1818"/>
      <c r="E129" s="1772"/>
      <c r="F129" s="1777"/>
      <c r="G129" s="1648"/>
      <c r="H129" s="1835"/>
      <c r="I129" s="228" t="s">
        <v>52</v>
      </c>
      <c r="J129" s="237">
        <f>K129+M129</f>
        <v>0</v>
      </c>
      <c r="K129" s="192">
        <v>0</v>
      </c>
      <c r="L129" s="194">
        <v>0</v>
      </c>
      <c r="M129" s="1188">
        <v>0</v>
      </c>
      <c r="N129" s="1264">
        <v>0</v>
      </c>
      <c r="O129" s="321">
        <v>0</v>
      </c>
      <c r="P129" s="195"/>
      <c r="Q129" s="1209"/>
      <c r="R129" s="1137"/>
      <c r="S129" s="1141"/>
      <c r="T129" s="16"/>
      <c r="U129" s="16"/>
      <c r="V129" s="16"/>
      <c r="W129" s="16"/>
      <c r="X129" s="16"/>
      <c r="Y129" s="16"/>
      <c r="Z129" s="742"/>
      <c r="AA129" s="742"/>
      <c r="AB129" s="742"/>
      <c r="AC129" s="742"/>
      <c r="AD129" s="742"/>
    </row>
    <row r="130" spans="1:30">
      <c r="A130" s="1849"/>
      <c r="B130" s="1852"/>
      <c r="C130" s="1818"/>
      <c r="D130" s="1818"/>
      <c r="E130" s="1772"/>
      <c r="F130" s="1777"/>
      <c r="G130" s="1779"/>
      <c r="H130" s="1836"/>
      <c r="I130" s="236"/>
      <c r="J130" s="1265"/>
      <c r="K130" s="1266"/>
      <c r="L130" s="1267"/>
      <c r="M130" s="1268"/>
      <c r="N130" s="1269"/>
      <c r="O130" s="1270"/>
      <c r="P130" s="195"/>
      <c r="Q130" s="1218"/>
      <c r="R130" s="1219"/>
      <c r="S130" s="1173"/>
      <c r="T130" s="16"/>
      <c r="U130" s="16"/>
      <c r="V130" s="16"/>
      <c r="W130" s="16"/>
      <c r="X130" s="16"/>
      <c r="Y130" s="16"/>
      <c r="Z130" s="742"/>
      <c r="AA130" s="742"/>
      <c r="AB130" s="742"/>
      <c r="AC130" s="742"/>
      <c r="AD130" s="742"/>
    </row>
    <row r="131" spans="1:30" ht="13.5" thickBot="1">
      <c r="A131" s="1850"/>
      <c r="B131" s="1853"/>
      <c r="C131" s="1774"/>
      <c r="D131" s="1774"/>
      <c r="E131" s="1775"/>
      <c r="F131" s="1778"/>
      <c r="G131" s="1649"/>
      <c r="H131" s="1838"/>
      <c r="I131" s="1178" t="s">
        <v>12</v>
      </c>
      <c r="J131" s="1197">
        <f t="shared" ref="J131:O131" si="52">SUM(J128:J130)</f>
        <v>0</v>
      </c>
      <c r="K131" s="1258">
        <f t="shared" si="52"/>
        <v>0</v>
      </c>
      <c r="L131" s="1259">
        <f t="shared" si="52"/>
        <v>0</v>
      </c>
      <c r="M131" s="1260">
        <f t="shared" si="52"/>
        <v>0</v>
      </c>
      <c r="N131" s="1261">
        <f>SUM(N128:N130)</f>
        <v>0</v>
      </c>
      <c r="O131" s="1251">
        <f t="shared" si="52"/>
        <v>0</v>
      </c>
      <c r="P131" s="186"/>
      <c r="Q131" s="1212"/>
      <c r="R131" s="1213"/>
      <c r="S131" s="1181"/>
      <c r="T131" s="16"/>
      <c r="U131" s="16"/>
      <c r="V131" s="16"/>
      <c r="W131" s="16"/>
      <c r="X131" s="16"/>
      <c r="Y131" s="16"/>
      <c r="Z131" s="742"/>
      <c r="AA131" s="742"/>
      <c r="AB131" s="742"/>
      <c r="AC131" s="742"/>
      <c r="AD131" s="742"/>
    </row>
    <row r="132" spans="1:30" ht="13.15" customHeight="1">
      <c r="A132" s="1848"/>
      <c r="B132" s="1851"/>
      <c r="C132" s="1768"/>
      <c r="D132" s="1768"/>
      <c r="E132" s="1769"/>
      <c r="F132" s="1854" t="s">
        <v>94</v>
      </c>
      <c r="G132" s="1647" t="s">
        <v>40</v>
      </c>
      <c r="H132" s="1834" t="s">
        <v>194</v>
      </c>
      <c r="I132" s="243" t="s">
        <v>72</v>
      </c>
      <c r="J132" s="1182">
        <f>K132+M132</f>
        <v>257.3</v>
      </c>
      <c r="K132" s="1183">
        <v>0</v>
      </c>
      <c r="L132" s="1184">
        <v>0</v>
      </c>
      <c r="M132" s="1185">
        <v>257.3</v>
      </c>
      <c r="N132" s="1186">
        <v>0</v>
      </c>
      <c r="O132" s="1187">
        <v>0</v>
      </c>
      <c r="P132" s="1271" t="s">
        <v>75</v>
      </c>
      <c r="Q132" s="1207" t="s">
        <v>41</v>
      </c>
      <c r="R132" s="1136"/>
      <c r="S132" s="1140"/>
      <c r="T132" s="16"/>
      <c r="U132" s="16"/>
      <c r="V132" s="16"/>
      <c r="W132" s="16"/>
      <c r="X132" s="16"/>
      <c r="Y132" s="16"/>
      <c r="Z132" s="809"/>
      <c r="AA132" s="742"/>
      <c r="AB132" s="742"/>
      <c r="AC132" s="742"/>
      <c r="AD132" s="742"/>
    </row>
    <row r="133" spans="1:30">
      <c r="A133" s="1849"/>
      <c r="B133" s="1852"/>
      <c r="C133" s="1818"/>
      <c r="D133" s="1818"/>
      <c r="E133" s="1772"/>
      <c r="F133" s="1855"/>
      <c r="G133" s="1648"/>
      <c r="H133" s="1835"/>
      <c r="I133" s="228" t="s">
        <v>63</v>
      </c>
      <c r="J133" s="237">
        <f>K133+M133</f>
        <v>1505</v>
      </c>
      <c r="K133" s="192">
        <v>12.6</v>
      </c>
      <c r="L133" s="194">
        <v>10</v>
      </c>
      <c r="M133" s="1188">
        <v>1492.4</v>
      </c>
      <c r="N133" s="1189">
        <v>0</v>
      </c>
      <c r="O133" s="1190">
        <v>0</v>
      </c>
      <c r="P133" s="198"/>
      <c r="Q133" s="1209"/>
      <c r="R133" s="1137"/>
      <c r="S133" s="1141"/>
      <c r="T133" s="1036"/>
      <c r="U133" s="1037"/>
      <c r="V133" s="1037"/>
      <c r="W133" s="1037"/>
      <c r="X133" s="1037"/>
      <c r="Y133" s="1037"/>
      <c r="Z133" s="742"/>
      <c r="AA133" s="742"/>
      <c r="AB133" s="742"/>
      <c r="AC133" s="742"/>
      <c r="AD133" s="742"/>
    </row>
    <row r="134" spans="1:30">
      <c r="A134" s="1849"/>
      <c r="B134" s="1852"/>
      <c r="C134" s="1818"/>
      <c r="D134" s="1818"/>
      <c r="E134" s="1772"/>
      <c r="F134" s="1855"/>
      <c r="G134" s="1779"/>
      <c r="H134" s="1836"/>
      <c r="I134" s="228" t="s">
        <v>36</v>
      </c>
      <c r="J134" s="237">
        <f>K134+M134</f>
        <v>0</v>
      </c>
      <c r="K134" s="192">
        <v>0</v>
      </c>
      <c r="L134" s="194">
        <v>0</v>
      </c>
      <c r="M134" s="1188">
        <v>0</v>
      </c>
      <c r="N134" s="1243">
        <v>0</v>
      </c>
      <c r="O134" s="1190">
        <v>0</v>
      </c>
      <c r="P134" s="1217"/>
      <c r="Q134" s="1218"/>
      <c r="R134" s="1219"/>
      <c r="S134" s="1173"/>
      <c r="T134" s="39"/>
      <c r="U134" s="39"/>
      <c r="V134" s="39"/>
      <c r="W134" s="39"/>
      <c r="X134" s="39"/>
      <c r="Y134" s="39"/>
      <c r="Z134" s="742"/>
      <c r="AA134" s="742"/>
      <c r="AB134" s="742"/>
      <c r="AC134" s="742"/>
      <c r="AD134" s="742"/>
    </row>
    <row r="135" spans="1:30">
      <c r="A135" s="1849"/>
      <c r="B135" s="1852"/>
      <c r="C135" s="1818"/>
      <c r="D135" s="1818"/>
      <c r="E135" s="1772"/>
      <c r="F135" s="1855"/>
      <c r="G135" s="1779"/>
      <c r="H135" s="1837"/>
      <c r="I135" s="1245" t="s">
        <v>219</v>
      </c>
      <c r="J135" s="1050">
        <f t="shared" ref="J135:J136" si="53">K135+M135</f>
        <v>1729</v>
      </c>
      <c r="K135" s="193">
        <v>20.100000000000001</v>
      </c>
      <c r="L135" s="1246">
        <v>9</v>
      </c>
      <c r="M135" s="1426">
        <v>1708.9</v>
      </c>
      <c r="N135" s="1248">
        <v>0</v>
      </c>
      <c r="O135" s="1249">
        <v>0</v>
      </c>
      <c r="P135" s="678"/>
      <c r="Q135" s="1218"/>
      <c r="R135" s="1219"/>
      <c r="S135" s="1173"/>
      <c r="T135" s="16"/>
      <c r="U135" s="16"/>
      <c r="V135" s="16"/>
      <c r="W135" s="16"/>
      <c r="X135" s="16"/>
      <c r="Y135" s="16"/>
      <c r="Z135" s="809"/>
      <c r="AA135" s="742"/>
      <c r="AB135" s="742"/>
      <c r="AC135" s="742"/>
      <c r="AD135" s="742"/>
    </row>
    <row r="136" spans="1:30">
      <c r="A136" s="1849"/>
      <c r="B136" s="1852"/>
      <c r="C136" s="1818"/>
      <c r="D136" s="1818"/>
      <c r="E136" s="1772"/>
      <c r="F136" s="1855"/>
      <c r="G136" s="1779"/>
      <c r="H136" s="1837"/>
      <c r="I136" s="1245" t="s">
        <v>52</v>
      </c>
      <c r="J136" s="237">
        <f t="shared" si="53"/>
        <v>0</v>
      </c>
      <c r="K136" s="193">
        <v>0</v>
      </c>
      <c r="L136" s="1246">
        <v>0</v>
      </c>
      <c r="M136" s="1247">
        <v>0</v>
      </c>
      <c r="N136" s="1248">
        <v>0</v>
      </c>
      <c r="O136" s="1249">
        <v>0</v>
      </c>
      <c r="P136" s="678"/>
      <c r="Q136" s="1218"/>
      <c r="R136" s="1219"/>
      <c r="S136" s="1173"/>
      <c r="T136" s="16"/>
      <c r="U136" s="16"/>
      <c r="V136" s="16"/>
      <c r="W136" s="16"/>
      <c r="X136" s="16"/>
      <c r="Y136" s="16"/>
      <c r="Z136" s="809"/>
      <c r="AA136" s="742"/>
      <c r="AB136" s="742"/>
      <c r="AC136" s="742"/>
      <c r="AD136" s="742"/>
    </row>
    <row r="137" spans="1:30" ht="13.5" thickBot="1">
      <c r="A137" s="1850"/>
      <c r="B137" s="1853"/>
      <c r="C137" s="1774"/>
      <c r="D137" s="1774"/>
      <c r="E137" s="1775"/>
      <c r="F137" s="1856"/>
      <c r="G137" s="1649"/>
      <c r="H137" s="1838"/>
      <c r="I137" s="1178" t="s">
        <v>12</v>
      </c>
      <c r="J137" s="1197">
        <f>SUM(J132:J136)</f>
        <v>3491.3</v>
      </c>
      <c r="K137" s="1197">
        <f t="shared" ref="K137:O137" si="54">SUM(K132:K136)</f>
        <v>32.700000000000003</v>
      </c>
      <c r="L137" s="1197">
        <f t="shared" si="54"/>
        <v>19</v>
      </c>
      <c r="M137" s="1197">
        <f t="shared" si="54"/>
        <v>3458.6000000000004</v>
      </c>
      <c r="N137" s="1250">
        <f t="shared" si="54"/>
        <v>0</v>
      </c>
      <c r="O137" s="1251">
        <f t="shared" si="54"/>
        <v>0</v>
      </c>
      <c r="P137" s="199"/>
      <c r="Q137" s="1212"/>
      <c r="R137" s="1213"/>
      <c r="S137" s="1181"/>
      <c r="T137" s="16"/>
      <c r="U137" s="16"/>
      <c r="V137" s="16"/>
      <c r="W137" s="16"/>
      <c r="X137" s="16"/>
      <c r="Y137" s="16"/>
      <c r="Z137" s="742"/>
      <c r="AA137" s="742"/>
      <c r="AB137" s="742"/>
      <c r="AC137" s="742"/>
      <c r="AD137" s="742"/>
    </row>
    <row r="138" spans="1:30" ht="13.15" customHeight="1">
      <c r="A138" s="1815"/>
      <c r="B138" s="1851"/>
      <c r="C138" s="1768"/>
      <c r="D138" s="1768"/>
      <c r="E138" s="1769"/>
      <c r="F138" s="1776" t="s">
        <v>96</v>
      </c>
      <c r="G138" s="1647" t="s">
        <v>40</v>
      </c>
      <c r="H138" s="1834" t="s">
        <v>62</v>
      </c>
      <c r="I138" s="243" t="s">
        <v>72</v>
      </c>
      <c r="J138" s="1182">
        <f>K138+M138</f>
        <v>0</v>
      </c>
      <c r="K138" s="1183">
        <v>0</v>
      </c>
      <c r="L138" s="189">
        <v>0</v>
      </c>
      <c r="M138" s="1185">
        <v>0</v>
      </c>
      <c r="N138" s="1262">
        <v>0</v>
      </c>
      <c r="O138" s="1164">
        <v>0</v>
      </c>
      <c r="P138" s="198"/>
      <c r="Q138" s="1207"/>
      <c r="R138" s="1136"/>
      <c r="S138" s="1140"/>
      <c r="T138" s="16"/>
      <c r="U138" s="16"/>
      <c r="V138" s="16"/>
      <c r="W138" s="16"/>
      <c r="X138" s="16"/>
      <c r="Y138" s="16"/>
      <c r="Z138" s="742"/>
      <c r="AA138" s="742"/>
      <c r="AB138" s="742"/>
      <c r="AC138" s="742"/>
      <c r="AD138" s="742"/>
    </row>
    <row r="139" spans="1:30">
      <c r="A139" s="1816"/>
      <c r="B139" s="1852"/>
      <c r="C139" s="1818"/>
      <c r="D139" s="1818"/>
      <c r="E139" s="1772"/>
      <c r="F139" s="1777"/>
      <c r="G139" s="1648"/>
      <c r="H139" s="1835"/>
      <c r="I139" s="228" t="s">
        <v>52</v>
      </c>
      <c r="J139" s="237">
        <f>K139+M139</f>
        <v>0</v>
      </c>
      <c r="K139" s="192">
        <v>0</v>
      </c>
      <c r="L139" s="194">
        <v>0</v>
      </c>
      <c r="M139" s="1188">
        <v>0</v>
      </c>
      <c r="N139" s="1264">
        <v>0</v>
      </c>
      <c r="O139" s="321">
        <v>0</v>
      </c>
      <c r="P139" s="198"/>
      <c r="Q139" s="1209"/>
      <c r="R139" s="1137"/>
      <c r="S139" s="1141"/>
      <c r="T139" s="16"/>
      <c r="U139" s="16"/>
      <c r="V139" s="16"/>
      <c r="W139" s="16"/>
      <c r="X139" s="16"/>
      <c r="Y139" s="16"/>
      <c r="Z139" s="742"/>
      <c r="AA139" s="742"/>
      <c r="AB139" s="742"/>
      <c r="AC139" s="742"/>
      <c r="AD139" s="742"/>
    </row>
    <row r="140" spans="1:30">
      <c r="A140" s="1816"/>
      <c r="B140" s="1852"/>
      <c r="C140" s="1818"/>
      <c r="D140" s="1818"/>
      <c r="E140" s="1772"/>
      <c r="F140" s="1777"/>
      <c r="G140" s="1779"/>
      <c r="H140" s="1836"/>
      <c r="I140" s="236"/>
      <c r="J140" s="1265"/>
      <c r="K140" s="1266"/>
      <c r="L140" s="1267"/>
      <c r="M140" s="1268"/>
      <c r="N140" s="1269"/>
      <c r="O140" s="1270"/>
      <c r="P140" s="198"/>
      <c r="Q140" s="1218"/>
      <c r="R140" s="1219"/>
      <c r="S140" s="1173"/>
      <c r="T140" s="16"/>
      <c r="U140" s="16"/>
      <c r="V140" s="16"/>
      <c r="W140" s="16"/>
      <c r="X140" s="16"/>
      <c r="Y140" s="16"/>
      <c r="Z140" s="742"/>
      <c r="AA140" s="742"/>
      <c r="AB140" s="742"/>
      <c r="AC140" s="742"/>
      <c r="AD140" s="742"/>
    </row>
    <row r="141" spans="1:30" ht="13.5" thickBot="1">
      <c r="A141" s="1817"/>
      <c r="B141" s="1853"/>
      <c r="C141" s="1774"/>
      <c r="D141" s="1774"/>
      <c r="E141" s="1775"/>
      <c r="F141" s="1778"/>
      <c r="G141" s="1649"/>
      <c r="H141" s="1838"/>
      <c r="I141" s="1178" t="s">
        <v>12</v>
      </c>
      <c r="J141" s="1197">
        <f t="shared" ref="J141:O141" si="55">SUM(J138:J140)</f>
        <v>0</v>
      </c>
      <c r="K141" s="1258">
        <f t="shared" si="55"/>
        <v>0</v>
      </c>
      <c r="L141" s="1259">
        <f t="shared" si="55"/>
        <v>0</v>
      </c>
      <c r="M141" s="1260">
        <f t="shared" si="55"/>
        <v>0</v>
      </c>
      <c r="N141" s="1261">
        <f t="shared" si="55"/>
        <v>0</v>
      </c>
      <c r="O141" s="1251">
        <f t="shared" si="55"/>
        <v>0</v>
      </c>
      <c r="P141" s="199"/>
      <c r="Q141" s="1212"/>
      <c r="R141" s="1213"/>
      <c r="S141" s="1181"/>
      <c r="T141" s="16"/>
      <c r="U141" s="16"/>
      <c r="V141" s="16"/>
      <c r="W141" s="16"/>
      <c r="X141" s="16"/>
      <c r="Y141" s="16"/>
      <c r="Z141" s="742"/>
      <c r="AA141" s="742"/>
      <c r="AB141" s="742"/>
      <c r="AC141" s="742"/>
      <c r="AD141" s="742"/>
    </row>
    <row r="142" spans="1:30" ht="13.15" customHeight="1">
      <c r="A142" s="1815"/>
      <c r="B142" s="1851"/>
      <c r="C142" s="1768"/>
      <c r="D142" s="1768"/>
      <c r="E142" s="1769"/>
      <c r="F142" s="1776" t="s">
        <v>97</v>
      </c>
      <c r="G142" s="1650" t="s">
        <v>40</v>
      </c>
      <c r="H142" s="1650" t="s">
        <v>51</v>
      </c>
      <c r="I142" s="243" t="s">
        <v>72</v>
      </c>
      <c r="J142" s="1182">
        <f>K142+M142</f>
        <v>0</v>
      </c>
      <c r="K142" s="1183">
        <v>0</v>
      </c>
      <c r="L142" s="1184">
        <v>0</v>
      </c>
      <c r="M142" s="1185">
        <v>0</v>
      </c>
      <c r="N142" s="1186">
        <v>0</v>
      </c>
      <c r="O142" s="1187">
        <v>0</v>
      </c>
      <c r="P142" s="196"/>
      <c r="Q142" s="1207"/>
      <c r="R142" s="1136"/>
      <c r="S142" s="1140"/>
      <c r="T142" s="16"/>
      <c r="U142" s="16"/>
      <c r="V142" s="16"/>
      <c r="W142" s="16"/>
      <c r="X142" s="16"/>
      <c r="Y142" s="16"/>
      <c r="Z142" s="742"/>
      <c r="AA142" s="742"/>
      <c r="AB142" s="742"/>
      <c r="AC142" s="742"/>
      <c r="AD142" s="742"/>
    </row>
    <row r="143" spans="1:30" ht="13.15" customHeight="1">
      <c r="A143" s="1816"/>
      <c r="B143" s="1852"/>
      <c r="C143" s="1818"/>
      <c r="D143" s="1818"/>
      <c r="E143" s="1772"/>
      <c r="F143" s="1777"/>
      <c r="G143" s="1651"/>
      <c r="H143" s="1780"/>
      <c r="I143" s="228" t="s">
        <v>63</v>
      </c>
      <c r="J143" s="237">
        <f>K143+M143</f>
        <v>0</v>
      </c>
      <c r="K143" s="192">
        <v>0</v>
      </c>
      <c r="L143" s="194">
        <v>0</v>
      </c>
      <c r="M143" s="1188">
        <v>0</v>
      </c>
      <c r="N143" s="1189">
        <v>0</v>
      </c>
      <c r="O143" s="1190">
        <v>0</v>
      </c>
      <c r="P143" s="1932" t="s">
        <v>98</v>
      </c>
      <c r="Q143" s="1209" t="s">
        <v>41</v>
      </c>
      <c r="R143" s="1137" t="s">
        <v>41</v>
      </c>
      <c r="S143" s="1141" t="s">
        <v>41</v>
      </c>
      <c r="T143" s="16"/>
      <c r="U143" s="16"/>
      <c r="V143" s="16"/>
      <c r="W143" s="16"/>
      <c r="X143" s="16"/>
      <c r="Y143" s="16"/>
      <c r="Z143" s="742"/>
      <c r="AA143" s="742"/>
      <c r="AB143" s="742"/>
      <c r="AC143" s="742"/>
      <c r="AD143" s="742"/>
    </row>
    <row r="144" spans="1:30">
      <c r="A144" s="1816"/>
      <c r="B144" s="1852"/>
      <c r="C144" s="1818"/>
      <c r="D144" s="1818"/>
      <c r="E144" s="1772"/>
      <c r="F144" s="1777"/>
      <c r="G144" s="1779"/>
      <c r="H144" s="1781"/>
      <c r="I144" s="228" t="s">
        <v>36</v>
      </c>
      <c r="J144" s="237">
        <f>K144+M144</f>
        <v>8</v>
      </c>
      <c r="K144" s="192">
        <v>8</v>
      </c>
      <c r="L144" s="194">
        <v>0</v>
      </c>
      <c r="M144" s="1188">
        <v>0</v>
      </c>
      <c r="N144" s="1243">
        <v>8</v>
      </c>
      <c r="O144" s="1190">
        <v>8</v>
      </c>
      <c r="P144" s="1933"/>
      <c r="Q144" s="1218"/>
      <c r="R144" s="1219"/>
      <c r="S144" s="1173"/>
      <c r="T144" s="27"/>
      <c r="U144" s="16"/>
      <c r="V144" s="16"/>
      <c r="W144" s="16"/>
      <c r="X144" s="16"/>
      <c r="Y144" s="16"/>
      <c r="Z144" s="742"/>
      <c r="AA144" s="742"/>
      <c r="AB144" s="742"/>
      <c r="AC144" s="742"/>
      <c r="AD144" s="742"/>
    </row>
    <row r="145" spans="1:30">
      <c r="A145" s="1816"/>
      <c r="B145" s="1852"/>
      <c r="C145" s="1818"/>
      <c r="D145" s="1818"/>
      <c r="E145" s="1772"/>
      <c r="F145" s="1777"/>
      <c r="G145" s="1779"/>
      <c r="H145" s="1779"/>
      <c r="I145" s="1245" t="s">
        <v>219</v>
      </c>
      <c r="J145" s="237">
        <f t="shared" ref="J145:J146" si="56">K145+M145</f>
        <v>0</v>
      </c>
      <c r="K145" s="193">
        <v>0</v>
      </c>
      <c r="L145" s="1246">
        <v>0</v>
      </c>
      <c r="M145" s="1247">
        <v>0</v>
      </c>
      <c r="N145" s="1248">
        <v>0</v>
      </c>
      <c r="O145" s="1249">
        <v>0</v>
      </c>
      <c r="P145" s="27"/>
      <c r="Q145" s="1218"/>
      <c r="R145" s="1219"/>
      <c r="S145" s="1173"/>
      <c r="T145" s="16"/>
      <c r="U145" s="16"/>
      <c r="V145" s="16"/>
      <c r="W145" s="16"/>
      <c r="X145" s="16"/>
      <c r="Y145" s="16"/>
      <c r="Z145" s="742"/>
      <c r="AA145" s="742"/>
      <c r="AB145" s="742"/>
      <c r="AC145" s="742"/>
      <c r="AD145" s="742"/>
    </row>
    <row r="146" spans="1:30">
      <c r="A146" s="1816"/>
      <c r="B146" s="1852"/>
      <c r="C146" s="1818"/>
      <c r="D146" s="1818"/>
      <c r="E146" s="1772"/>
      <c r="F146" s="1777"/>
      <c r="G146" s="1779"/>
      <c r="H146" s="1779"/>
      <c r="I146" s="1245" t="s">
        <v>52</v>
      </c>
      <c r="J146" s="237">
        <f t="shared" si="56"/>
        <v>0</v>
      </c>
      <c r="K146" s="193">
        <v>0</v>
      </c>
      <c r="L146" s="1246">
        <v>0</v>
      </c>
      <c r="M146" s="1247">
        <v>0</v>
      </c>
      <c r="N146" s="1248">
        <v>0</v>
      </c>
      <c r="O146" s="1249">
        <v>0</v>
      </c>
      <c r="P146" s="27"/>
      <c r="Q146" s="1218"/>
      <c r="R146" s="1219"/>
      <c r="S146" s="1173"/>
      <c r="T146" s="16"/>
      <c r="U146" s="16"/>
      <c r="V146" s="16"/>
      <c r="W146" s="16"/>
      <c r="X146" s="16"/>
      <c r="Y146" s="16"/>
      <c r="Z146" s="742"/>
      <c r="AA146" s="742"/>
      <c r="AB146" s="742"/>
      <c r="AC146" s="742"/>
      <c r="AD146" s="742"/>
    </row>
    <row r="147" spans="1:30" ht="13.5" thickBot="1">
      <c r="A147" s="1817"/>
      <c r="B147" s="1853"/>
      <c r="C147" s="1774"/>
      <c r="D147" s="1774"/>
      <c r="E147" s="1775"/>
      <c r="F147" s="1778"/>
      <c r="G147" s="1649"/>
      <c r="H147" s="1649"/>
      <c r="I147" s="1178" t="s">
        <v>12</v>
      </c>
      <c r="J147" s="1197">
        <f>SUM(J142:J146)</f>
        <v>8</v>
      </c>
      <c r="K147" s="1197">
        <f t="shared" ref="K147:O147" si="57">SUM(K142:K146)</f>
        <v>8</v>
      </c>
      <c r="L147" s="1197">
        <f t="shared" si="57"/>
        <v>0</v>
      </c>
      <c r="M147" s="1197">
        <f t="shared" si="57"/>
        <v>0</v>
      </c>
      <c r="N147" s="1250">
        <f t="shared" si="57"/>
        <v>8</v>
      </c>
      <c r="O147" s="1251">
        <f t="shared" si="57"/>
        <v>8</v>
      </c>
      <c r="P147" s="174"/>
      <c r="Q147" s="1212"/>
      <c r="R147" s="1213"/>
      <c r="S147" s="1181"/>
      <c r="T147" s="16"/>
      <c r="U147" s="16"/>
      <c r="V147" s="16"/>
      <c r="W147" s="16"/>
      <c r="X147" s="16"/>
      <c r="Y147" s="16"/>
      <c r="Z147" s="742"/>
      <c r="AA147" s="742"/>
      <c r="AB147" s="742"/>
      <c r="AC147" s="742"/>
      <c r="AD147" s="742"/>
    </row>
    <row r="148" spans="1:30" ht="13.15" customHeight="1">
      <c r="A148" s="1815"/>
      <c r="B148" s="1851"/>
      <c r="C148" s="1768"/>
      <c r="D148" s="1768"/>
      <c r="E148" s="1769"/>
      <c r="F148" s="1776" t="s">
        <v>163</v>
      </c>
      <c r="G148" s="1650" t="s">
        <v>40</v>
      </c>
      <c r="H148" s="1857" t="s">
        <v>195</v>
      </c>
      <c r="I148" s="243" t="s">
        <v>72</v>
      </c>
      <c r="J148" s="1182">
        <f>K148+M148</f>
        <v>0</v>
      </c>
      <c r="K148" s="1183">
        <v>0</v>
      </c>
      <c r="L148" s="1184">
        <v>0</v>
      </c>
      <c r="M148" s="1185">
        <v>0</v>
      </c>
      <c r="N148" s="1186">
        <v>0</v>
      </c>
      <c r="O148" s="1187">
        <v>0</v>
      </c>
      <c r="P148" s="197" t="s">
        <v>75</v>
      </c>
      <c r="Q148" s="1207" t="s">
        <v>41</v>
      </c>
      <c r="R148" s="1136"/>
      <c r="S148" s="1140"/>
      <c r="T148" s="16"/>
      <c r="U148" s="16"/>
      <c r="V148" s="16"/>
      <c r="W148" s="16"/>
      <c r="X148" s="16"/>
      <c r="Y148" s="16"/>
      <c r="Z148" s="742"/>
      <c r="AA148" s="742"/>
      <c r="AB148" s="742"/>
      <c r="AC148" s="742"/>
      <c r="AD148" s="742"/>
    </row>
    <row r="149" spans="1:30">
      <c r="A149" s="1816"/>
      <c r="B149" s="1852"/>
      <c r="C149" s="1818"/>
      <c r="D149" s="1818"/>
      <c r="E149" s="1772"/>
      <c r="F149" s="1777"/>
      <c r="G149" s="1651"/>
      <c r="H149" s="1780"/>
      <c r="I149" s="228" t="s">
        <v>63</v>
      </c>
      <c r="J149" s="237">
        <f>K149+M149</f>
        <v>191.4</v>
      </c>
      <c r="K149" s="192">
        <v>191.4</v>
      </c>
      <c r="L149" s="194">
        <v>2.2999999999999998</v>
      </c>
      <c r="M149" s="1188">
        <v>0</v>
      </c>
      <c r="N149" s="1189">
        <v>0</v>
      </c>
      <c r="O149" s="1190">
        <v>0</v>
      </c>
      <c r="P149" s="198"/>
      <c r="Q149" s="1209"/>
      <c r="R149" s="1137"/>
      <c r="S149" s="1141"/>
      <c r="T149" s="16"/>
      <c r="U149" s="16"/>
      <c r="V149" s="16"/>
      <c r="W149" s="16"/>
      <c r="X149" s="16"/>
      <c r="Y149" s="16"/>
      <c r="Z149" s="742"/>
      <c r="AA149" s="742"/>
      <c r="AB149" s="742"/>
      <c r="AC149" s="742"/>
      <c r="AD149" s="742"/>
    </row>
    <row r="150" spans="1:30">
      <c r="A150" s="1816"/>
      <c r="B150" s="1852"/>
      <c r="C150" s="1818"/>
      <c r="D150" s="1818"/>
      <c r="E150" s="1772"/>
      <c r="F150" s="1777"/>
      <c r="G150" s="1779"/>
      <c r="H150" s="1781"/>
      <c r="I150" s="228" t="s">
        <v>36</v>
      </c>
      <c r="J150" s="237">
        <f>K150+M150</f>
        <v>6.1</v>
      </c>
      <c r="K150" s="192">
        <v>6.1</v>
      </c>
      <c r="L150" s="194">
        <v>6</v>
      </c>
      <c r="M150" s="1188">
        <v>0</v>
      </c>
      <c r="N150" s="1243">
        <v>0</v>
      </c>
      <c r="O150" s="1190">
        <v>0</v>
      </c>
      <c r="P150" s="198"/>
      <c r="Q150" s="1218"/>
      <c r="R150" s="1219"/>
      <c r="S150" s="1173"/>
      <c r="T150" s="16"/>
      <c r="U150" s="16"/>
      <c r="V150" s="16"/>
      <c r="W150" s="16"/>
      <c r="X150" s="16"/>
      <c r="Y150" s="16"/>
      <c r="Z150" s="742"/>
      <c r="AA150" s="742"/>
      <c r="AB150" s="742"/>
      <c r="AC150" s="742"/>
      <c r="AD150" s="742"/>
    </row>
    <row r="151" spans="1:30">
      <c r="A151" s="1816"/>
      <c r="B151" s="1852"/>
      <c r="C151" s="1818"/>
      <c r="D151" s="1818"/>
      <c r="E151" s="1772"/>
      <c r="F151" s="1777"/>
      <c r="G151" s="1779"/>
      <c r="H151" s="1779"/>
      <c r="I151" s="1245" t="s">
        <v>219</v>
      </c>
      <c r="J151" s="237">
        <f t="shared" ref="J151:J152" si="58">K151+M151</f>
        <v>1118.05</v>
      </c>
      <c r="K151" s="193">
        <v>1118.05</v>
      </c>
      <c r="L151" s="1246">
        <v>0</v>
      </c>
      <c r="M151" s="1247">
        <v>0</v>
      </c>
      <c r="N151" s="1248">
        <v>0</v>
      </c>
      <c r="O151" s="1249">
        <v>0</v>
      </c>
      <c r="P151" s="178"/>
      <c r="Q151" s="1218"/>
      <c r="R151" s="1219"/>
      <c r="S151" s="1173"/>
      <c r="T151" s="16"/>
      <c r="U151" s="16"/>
      <c r="V151" s="16"/>
      <c r="W151" s="16"/>
      <c r="X151" s="16"/>
      <c r="Y151" s="16"/>
      <c r="Z151" s="742"/>
      <c r="AA151" s="742"/>
      <c r="AB151" s="742"/>
      <c r="AC151" s="742"/>
      <c r="AD151" s="742"/>
    </row>
    <row r="152" spans="1:30">
      <c r="A152" s="1816"/>
      <c r="B152" s="1852"/>
      <c r="C152" s="1818"/>
      <c r="D152" s="1818"/>
      <c r="E152" s="1772"/>
      <c r="F152" s="1777"/>
      <c r="G152" s="1779"/>
      <c r="H152" s="1779"/>
      <c r="I152" s="1245" t="s">
        <v>52</v>
      </c>
      <c r="J152" s="237">
        <f t="shared" si="58"/>
        <v>0</v>
      </c>
      <c r="K152" s="193">
        <v>0</v>
      </c>
      <c r="L152" s="1246">
        <v>0</v>
      </c>
      <c r="M152" s="1247">
        <v>0</v>
      </c>
      <c r="N152" s="1248">
        <v>0</v>
      </c>
      <c r="O152" s="1249">
        <v>0</v>
      </c>
      <c r="P152" s="178"/>
      <c r="Q152" s="1218"/>
      <c r="R152" s="1219"/>
      <c r="S152" s="1173"/>
      <c r="T152" s="16"/>
      <c r="U152" s="16"/>
      <c r="V152" s="16"/>
      <c r="W152" s="16"/>
      <c r="X152" s="16"/>
      <c r="Y152" s="16"/>
      <c r="Z152" s="742"/>
      <c r="AA152" s="742"/>
      <c r="AB152" s="742"/>
      <c r="AC152" s="742"/>
      <c r="AD152" s="742"/>
    </row>
    <row r="153" spans="1:30" ht="25.9" customHeight="1" thickBot="1">
      <c r="A153" s="1817"/>
      <c r="B153" s="1853"/>
      <c r="C153" s="1774"/>
      <c r="D153" s="1774"/>
      <c r="E153" s="1775"/>
      <c r="F153" s="1778"/>
      <c r="G153" s="1649"/>
      <c r="H153" s="1649"/>
      <c r="I153" s="1178" t="s">
        <v>12</v>
      </c>
      <c r="J153" s="1197">
        <f>SUM(J148:J152)</f>
        <v>1315.55</v>
      </c>
      <c r="K153" s="1197">
        <f t="shared" ref="K153:O153" si="59">SUM(K148:K152)</f>
        <v>1315.55</v>
      </c>
      <c r="L153" s="1197">
        <f t="shared" si="59"/>
        <v>8.3000000000000007</v>
      </c>
      <c r="M153" s="1197">
        <f t="shared" si="59"/>
        <v>0</v>
      </c>
      <c r="N153" s="1250">
        <f t="shared" si="59"/>
        <v>0</v>
      </c>
      <c r="O153" s="1251">
        <f t="shared" si="59"/>
        <v>0</v>
      </c>
      <c r="P153" s="199"/>
      <c r="Q153" s="1212"/>
      <c r="R153" s="1213"/>
      <c r="S153" s="1181"/>
      <c r="T153" s="16"/>
      <c r="U153" s="16"/>
      <c r="V153" s="16"/>
      <c r="W153" s="16"/>
      <c r="X153" s="16"/>
      <c r="Y153" s="16"/>
      <c r="Z153" s="742"/>
      <c r="AA153" s="742"/>
      <c r="AB153" s="742"/>
      <c r="AC153" s="742"/>
      <c r="AD153" s="742"/>
    </row>
    <row r="154" spans="1:30" ht="13.15" customHeight="1">
      <c r="A154" s="1272"/>
      <c r="B154" s="1273"/>
      <c r="C154" s="1768"/>
      <c r="D154" s="1768"/>
      <c r="E154" s="1769"/>
      <c r="F154" s="1776" t="s">
        <v>231</v>
      </c>
      <c r="G154" s="1650" t="s">
        <v>40</v>
      </c>
      <c r="H154" s="1857" t="s">
        <v>281</v>
      </c>
      <c r="I154" s="243" t="s">
        <v>72</v>
      </c>
      <c r="J154" s="1182">
        <f>K154+M154</f>
        <v>0</v>
      </c>
      <c r="K154" s="1183">
        <v>0</v>
      </c>
      <c r="L154" s="1184">
        <v>0</v>
      </c>
      <c r="M154" s="1185">
        <v>0</v>
      </c>
      <c r="N154" s="1186">
        <v>0</v>
      </c>
      <c r="O154" s="1187">
        <v>0</v>
      </c>
      <c r="P154" s="197" t="s">
        <v>83</v>
      </c>
      <c r="Q154" s="1207" t="s">
        <v>41</v>
      </c>
      <c r="R154" s="1136"/>
      <c r="S154" s="1140"/>
      <c r="T154" s="208"/>
      <c r="U154" s="16"/>
      <c r="V154" s="16"/>
      <c r="W154" s="16"/>
      <c r="X154" s="16"/>
      <c r="Y154" s="16"/>
      <c r="Z154" s="742"/>
      <c r="AA154" s="742"/>
      <c r="AB154" s="742"/>
      <c r="AC154" s="742"/>
      <c r="AD154" s="742"/>
    </row>
    <row r="155" spans="1:30">
      <c r="A155" s="1274"/>
      <c r="B155" s="1275"/>
      <c r="C155" s="1771"/>
      <c r="D155" s="1771"/>
      <c r="E155" s="1772"/>
      <c r="F155" s="1777"/>
      <c r="G155" s="1651"/>
      <c r="H155" s="1780"/>
      <c r="I155" s="228" t="s">
        <v>63</v>
      </c>
      <c r="J155" s="237">
        <f>K155+M155</f>
        <v>91.9</v>
      </c>
      <c r="K155" s="192">
        <v>91.9</v>
      </c>
      <c r="L155" s="194">
        <v>32.5</v>
      </c>
      <c r="M155" s="1188">
        <v>0</v>
      </c>
      <c r="N155" s="1189">
        <v>241</v>
      </c>
      <c r="O155" s="1190">
        <v>479</v>
      </c>
      <c r="P155" s="198" t="s">
        <v>75</v>
      </c>
      <c r="Q155" s="1209"/>
      <c r="R155" s="1137"/>
      <c r="S155" s="1141"/>
      <c r="T155" s="39"/>
      <c r="U155" s="16"/>
      <c r="V155" s="16"/>
      <c r="W155" s="16"/>
      <c r="X155" s="16"/>
      <c r="Y155" s="16"/>
      <c r="Z155" s="742"/>
      <c r="AA155" s="742"/>
      <c r="AB155" s="742"/>
      <c r="AC155" s="742"/>
      <c r="AD155" s="742"/>
    </row>
    <row r="156" spans="1:30">
      <c r="A156" s="1274"/>
      <c r="B156" s="1275"/>
      <c r="C156" s="1771"/>
      <c r="D156" s="1771"/>
      <c r="E156" s="1772"/>
      <c r="F156" s="1777"/>
      <c r="G156" s="1779"/>
      <c r="H156" s="1781"/>
      <c r="I156" s="228" t="s">
        <v>36</v>
      </c>
      <c r="J156" s="237">
        <f>K156+M156</f>
        <v>11.8</v>
      </c>
      <c r="K156" s="192">
        <v>11.8</v>
      </c>
      <c r="L156" s="194">
        <v>11.7</v>
      </c>
      <c r="M156" s="1188">
        <v>0</v>
      </c>
      <c r="N156" s="1243">
        <v>411</v>
      </c>
      <c r="O156" s="1190">
        <v>54</v>
      </c>
      <c r="P156" s="198"/>
      <c r="Q156" s="1218"/>
      <c r="R156" s="1219"/>
      <c r="S156" s="1173"/>
      <c r="T156" s="39"/>
      <c r="U156" s="16"/>
      <c r="V156" s="16"/>
      <c r="W156" s="16"/>
      <c r="X156" s="16"/>
      <c r="Y156" s="16"/>
      <c r="Z156" s="742"/>
      <c r="AA156" s="742"/>
      <c r="AB156" s="742"/>
      <c r="AC156" s="742"/>
      <c r="AD156" s="742"/>
    </row>
    <row r="157" spans="1:30">
      <c r="A157" s="1274"/>
      <c r="B157" s="1275"/>
      <c r="C157" s="1771"/>
      <c r="D157" s="1771"/>
      <c r="E157" s="1772"/>
      <c r="F157" s="1777"/>
      <c r="G157" s="1779"/>
      <c r="H157" s="1779"/>
      <c r="I157" s="1245" t="s">
        <v>219</v>
      </c>
      <c r="J157" s="237">
        <f t="shared" ref="J157:J158" si="60">K157+M157</f>
        <v>37.9</v>
      </c>
      <c r="K157" s="193">
        <v>17.899999999999999</v>
      </c>
      <c r="L157" s="1246">
        <v>0</v>
      </c>
      <c r="M157" s="1247">
        <v>20</v>
      </c>
      <c r="N157" s="1248">
        <v>0</v>
      </c>
      <c r="O157" s="1249">
        <v>0</v>
      </c>
      <c r="P157" s="1131"/>
      <c r="Q157" s="1218"/>
      <c r="R157" s="1219"/>
      <c r="S157" s="1173"/>
      <c r="T157" s="1034" t="s">
        <v>715</v>
      </c>
      <c r="U157" s="16"/>
      <c r="V157" s="16"/>
      <c r="W157" s="16"/>
      <c r="X157" s="16"/>
      <c r="Y157" s="16"/>
      <c r="Z157" s="742"/>
      <c r="AA157" s="742"/>
      <c r="AB157" s="742"/>
      <c r="AC157" s="742"/>
      <c r="AD157" s="742"/>
    </row>
    <row r="158" spans="1:30">
      <c r="A158" s="1274"/>
      <c r="B158" s="1275"/>
      <c r="C158" s="1771"/>
      <c r="D158" s="1771"/>
      <c r="E158" s="1772"/>
      <c r="F158" s="1777"/>
      <c r="G158" s="1779"/>
      <c r="H158" s="1779"/>
      <c r="I158" s="1245" t="s">
        <v>52</v>
      </c>
      <c r="J158" s="237">
        <f t="shared" si="60"/>
        <v>0</v>
      </c>
      <c r="K158" s="193">
        <v>0</v>
      </c>
      <c r="L158" s="1246">
        <v>0</v>
      </c>
      <c r="M158" s="1247">
        <v>0</v>
      </c>
      <c r="N158" s="1248">
        <v>0</v>
      </c>
      <c r="O158" s="1249">
        <v>0</v>
      </c>
      <c r="P158" s="1131"/>
      <c r="Q158" s="1218"/>
      <c r="R158" s="1219"/>
      <c r="S158" s="1173"/>
      <c r="T158" s="39"/>
      <c r="U158" s="16"/>
      <c r="V158" s="16"/>
      <c r="W158" s="16"/>
      <c r="X158" s="16"/>
      <c r="Y158" s="16"/>
      <c r="Z158" s="742"/>
      <c r="AA158" s="742"/>
      <c r="AB158" s="742"/>
      <c r="AC158" s="742"/>
      <c r="AD158" s="742"/>
    </row>
    <row r="159" spans="1:30" ht="19.899999999999999" customHeight="1" thickBot="1">
      <c r="A159" s="1276"/>
      <c r="B159" s="1277"/>
      <c r="C159" s="1774"/>
      <c r="D159" s="1774"/>
      <c r="E159" s="1775"/>
      <c r="F159" s="1778"/>
      <c r="G159" s="1649"/>
      <c r="H159" s="1649"/>
      <c r="I159" s="1178" t="s">
        <v>12</v>
      </c>
      <c r="J159" s="1197">
        <f>SUM(J154:J158)</f>
        <v>141.6</v>
      </c>
      <c r="K159" s="1197">
        <f t="shared" ref="K159:O159" si="61">SUM(K154:K158)</f>
        <v>121.6</v>
      </c>
      <c r="L159" s="1197">
        <f t="shared" si="61"/>
        <v>44.2</v>
      </c>
      <c r="M159" s="1197">
        <f t="shared" si="61"/>
        <v>20</v>
      </c>
      <c r="N159" s="1250">
        <f t="shared" si="61"/>
        <v>652</v>
      </c>
      <c r="O159" s="1251">
        <f t="shared" si="61"/>
        <v>533</v>
      </c>
      <c r="P159" s="199"/>
      <c r="Q159" s="1212"/>
      <c r="R159" s="1213"/>
      <c r="S159" s="1181"/>
      <c r="T159" s="1038"/>
      <c r="U159" s="16"/>
      <c r="V159" s="16"/>
      <c r="W159" s="16"/>
      <c r="X159" s="16"/>
      <c r="Y159" s="16"/>
      <c r="Z159" s="742"/>
      <c r="AA159" s="742"/>
      <c r="AB159" s="742"/>
      <c r="AC159" s="742"/>
      <c r="AD159" s="742"/>
    </row>
    <row r="160" spans="1:30" ht="13.15" customHeight="1">
      <c r="A160" s="1815"/>
      <c r="B160" s="1851"/>
      <c r="C160" s="1768"/>
      <c r="D160" s="1768"/>
      <c r="E160" s="1769"/>
      <c r="F160" s="1854" t="s">
        <v>181</v>
      </c>
      <c r="G160" s="1857" t="s">
        <v>273</v>
      </c>
      <c r="H160" s="1857" t="s">
        <v>99</v>
      </c>
      <c r="I160" s="243" t="s">
        <v>72</v>
      </c>
      <c r="J160" s="1182">
        <f>K160+M160</f>
        <v>1591.5</v>
      </c>
      <c r="K160" s="1183">
        <v>0</v>
      </c>
      <c r="L160" s="1184">
        <v>0</v>
      </c>
      <c r="M160" s="1185">
        <v>1591.5</v>
      </c>
      <c r="N160" s="1186">
        <v>0</v>
      </c>
      <c r="O160" s="1187">
        <v>0</v>
      </c>
      <c r="P160" s="197"/>
      <c r="Q160" s="1207"/>
      <c r="R160" s="1136"/>
      <c r="S160" s="1140"/>
      <c r="T160" s="1039"/>
      <c r="U160" s="205"/>
      <c r="V160" s="205"/>
      <c r="W160" s="205"/>
      <c r="X160" s="205"/>
      <c r="Y160" s="205"/>
      <c r="Z160" s="742"/>
      <c r="AA160" s="742"/>
      <c r="AB160" s="742"/>
      <c r="AC160" s="742"/>
      <c r="AD160" s="742"/>
    </row>
    <row r="161" spans="1:30" ht="13.15" customHeight="1">
      <c r="A161" s="1816"/>
      <c r="B161" s="1852"/>
      <c r="C161" s="1818"/>
      <c r="D161" s="1818"/>
      <c r="E161" s="1772"/>
      <c r="F161" s="1855"/>
      <c r="G161" s="1858"/>
      <c r="H161" s="1780"/>
      <c r="I161" s="228" t="s">
        <v>63</v>
      </c>
      <c r="J161" s="237">
        <f>K161+M161</f>
        <v>802.3</v>
      </c>
      <c r="K161" s="192">
        <v>0</v>
      </c>
      <c r="L161" s="194">
        <v>0</v>
      </c>
      <c r="M161" s="1188">
        <v>802.3</v>
      </c>
      <c r="N161" s="1189">
        <v>2197</v>
      </c>
      <c r="O161" s="1190">
        <v>0</v>
      </c>
      <c r="P161" s="1831" t="s">
        <v>232</v>
      </c>
      <c r="Q161" s="1209"/>
      <c r="R161" s="1137" t="s">
        <v>41</v>
      </c>
      <c r="S161" s="1141"/>
      <c r="T161" s="16"/>
      <c r="U161" s="16"/>
      <c r="V161" s="16"/>
      <c r="W161" s="16"/>
      <c r="X161" s="16"/>
      <c r="Y161" s="16"/>
      <c r="Z161" s="742"/>
      <c r="AA161" s="742"/>
      <c r="AB161" s="742"/>
      <c r="AC161" s="742"/>
      <c r="AD161" s="742"/>
    </row>
    <row r="162" spans="1:30">
      <c r="A162" s="1816"/>
      <c r="B162" s="1852"/>
      <c r="C162" s="1818"/>
      <c r="D162" s="1818"/>
      <c r="E162" s="1772"/>
      <c r="F162" s="1855"/>
      <c r="G162" s="1859"/>
      <c r="H162" s="1861"/>
      <c r="I162" s="228" t="s">
        <v>36</v>
      </c>
      <c r="J162" s="237">
        <f>K162+M162</f>
        <v>4</v>
      </c>
      <c r="K162" s="192">
        <v>4</v>
      </c>
      <c r="L162" s="194">
        <v>3.9</v>
      </c>
      <c r="M162" s="1188">
        <v>0</v>
      </c>
      <c r="N162" s="1243">
        <v>992.5</v>
      </c>
      <c r="O162" s="1190">
        <v>80</v>
      </c>
      <c r="P162" s="1830"/>
      <c r="Q162" s="1218"/>
      <c r="R162" s="1219"/>
      <c r="S162" s="1173"/>
      <c r="T162" s="200"/>
      <c r="U162" s="16"/>
      <c r="V162" s="16"/>
      <c r="W162" s="16"/>
      <c r="X162" s="16"/>
      <c r="Y162" s="16"/>
      <c r="Z162" s="742"/>
      <c r="AA162" s="742"/>
      <c r="AB162" s="742"/>
      <c r="AC162" s="742"/>
      <c r="AD162" s="742"/>
    </row>
    <row r="163" spans="1:30">
      <c r="A163" s="1816"/>
      <c r="B163" s="1852"/>
      <c r="C163" s="1818"/>
      <c r="D163" s="1818"/>
      <c r="E163" s="1772"/>
      <c r="F163" s="1855"/>
      <c r="G163" s="1859"/>
      <c r="H163" s="1779"/>
      <c r="I163" s="1245" t="s">
        <v>219</v>
      </c>
      <c r="J163" s="237">
        <f t="shared" ref="J163" si="62">K163+M163</f>
        <v>120</v>
      </c>
      <c r="K163" s="193">
        <v>0</v>
      </c>
      <c r="L163" s="1246">
        <v>0</v>
      </c>
      <c r="M163" s="1247">
        <v>120</v>
      </c>
      <c r="N163" s="1248">
        <v>0</v>
      </c>
      <c r="O163" s="1249">
        <v>0</v>
      </c>
      <c r="P163" s="185"/>
      <c r="Q163" s="1218"/>
      <c r="R163" s="1219"/>
      <c r="S163" s="1173"/>
      <c r="T163" s="16"/>
      <c r="U163" s="16"/>
      <c r="V163" s="16"/>
      <c r="W163" s="16"/>
      <c r="X163" s="16"/>
      <c r="Y163" s="16"/>
      <c r="Z163" s="742"/>
      <c r="AA163" s="742"/>
      <c r="AB163" s="742"/>
      <c r="AC163" s="742"/>
      <c r="AD163" s="742"/>
    </row>
    <row r="164" spans="1:30">
      <c r="A164" s="1816"/>
      <c r="B164" s="1852"/>
      <c r="C164" s="1818"/>
      <c r="D164" s="1818"/>
      <c r="E164" s="1772"/>
      <c r="F164" s="1855"/>
      <c r="G164" s="1859"/>
      <c r="H164" s="1779"/>
      <c r="I164" s="1245" t="s">
        <v>52</v>
      </c>
      <c r="J164" s="237">
        <f>K164+M164</f>
        <v>0</v>
      </c>
      <c r="K164" s="193">
        <v>0</v>
      </c>
      <c r="L164" s="1246">
        <v>0</v>
      </c>
      <c r="M164" s="1247">
        <v>0</v>
      </c>
      <c r="N164" s="1248">
        <v>3147</v>
      </c>
      <c r="O164" s="1249">
        <v>1831</v>
      </c>
      <c r="P164" s="185"/>
      <c r="Q164" s="1218"/>
      <c r="R164" s="1219"/>
      <c r="S164" s="1173"/>
      <c r="T164" s="27"/>
      <c r="U164" s="16"/>
      <c r="V164" s="16"/>
      <c r="W164" s="16"/>
      <c r="X164" s="16"/>
      <c r="Y164" s="16"/>
      <c r="Z164" s="742"/>
      <c r="AA164" s="742"/>
      <c r="AB164" s="742"/>
      <c r="AC164" s="742"/>
      <c r="AD164" s="742"/>
    </row>
    <row r="165" spans="1:30" ht="13.5" thickBot="1">
      <c r="A165" s="1817"/>
      <c r="B165" s="1853"/>
      <c r="C165" s="1774"/>
      <c r="D165" s="1774"/>
      <c r="E165" s="1775"/>
      <c r="F165" s="1856"/>
      <c r="G165" s="1860"/>
      <c r="H165" s="1649"/>
      <c r="I165" s="1178" t="s">
        <v>12</v>
      </c>
      <c r="J165" s="1197">
        <f>SUM(J160:J164)</f>
        <v>2517.8000000000002</v>
      </c>
      <c r="K165" s="1197">
        <f t="shared" ref="K165:L165" si="63">SUM(K160:K164)</f>
        <v>4</v>
      </c>
      <c r="L165" s="1197">
        <f t="shared" si="63"/>
        <v>3.9</v>
      </c>
      <c r="M165" s="1197">
        <f>SUM(M160:M164)</f>
        <v>2513.8000000000002</v>
      </c>
      <c r="N165" s="1250">
        <f>SUM(N160:N164)</f>
        <v>6336.5</v>
      </c>
      <c r="O165" s="1251">
        <f>SUM(O160:O164)</f>
        <v>1911</v>
      </c>
      <c r="P165" s="186"/>
      <c r="Q165" s="1212"/>
      <c r="R165" s="1213"/>
      <c r="S165" s="1181"/>
      <c r="T165" s="16"/>
      <c r="U165" s="16"/>
      <c r="V165" s="16"/>
      <c r="W165" s="16"/>
      <c r="X165" s="16"/>
      <c r="Y165" s="16"/>
      <c r="Z165" s="742"/>
      <c r="AA165" s="742"/>
      <c r="AB165" s="742"/>
      <c r="AC165" s="742"/>
      <c r="AD165" s="742"/>
    </row>
    <row r="166" spans="1:30" ht="13.15" customHeight="1">
      <c r="A166" s="1815"/>
      <c r="B166" s="1851"/>
      <c r="C166" s="1768"/>
      <c r="D166" s="1768"/>
      <c r="E166" s="1769"/>
      <c r="F166" s="1776" t="s">
        <v>178</v>
      </c>
      <c r="G166" s="1650" t="s">
        <v>40</v>
      </c>
      <c r="H166" s="1650" t="s">
        <v>51</v>
      </c>
      <c r="I166" s="243" t="s">
        <v>72</v>
      </c>
      <c r="J166" s="1182">
        <f>K166+M166</f>
        <v>0</v>
      </c>
      <c r="K166" s="1183">
        <v>0</v>
      </c>
      <c r="L166" s="1184">
        <v>0</v>
      </c>
      <c r="M166" s="1185">
        <v>0</v>
      </c>
      <c r="N166" s="1186">
        <v>0</v>
      </c>
      <c r="O166" s="1187">
        <v>0</v>
      </c>
      <c r="P166" s="198" t="s">
        <v>75</v>
      </c>
      <c r="Q166" s="1207" t="s">
        <v>41</v>
      </c>
      <c r="R166" s="1136"/>
      <c r="S166" s="1140"/>
      <c r="T166" s="177"/>
      <c r="U166" s="16"/>
      <c r="V166" s="16"/>
      <c r="W166" s="16"/>
      <c r="X166" s="16"/>
      <c r="Y166" s="16"/>
      <c r="Z166" s="742"/>
      <c r="AA166" s="742"/>
      <c r="AB166" s="742"/>
      <c r="AC166" s="742"/>
      <c r="AD166" s="742"/>
    </row>
    <row r="167" spans="1:30">
      <c r="A167" s="1816"/>
      <c r="B167" s="1852"/>
      <c r="C167" s="1818"/>
      <c r="D167" s="1818"/>
      <c r="E167" s="1772"/>
      <c r="F167" s="1777"/>
      <c r="G167" s="1651"/>
      <c r="H167" s="1780"/>
      <c r="I167" s="228" t="s">
        <v>63</v>
      </c>
      <c r="J167" s="237">
        <f>K167+M167</f>
        <v>256.3</v>
      </c>
      <c r="K167" s="192">
        <v>225.7</v>
      </c>
      <c r="L167" s="194">
        <v>15.6</v>
      </c>
      <c r="M167" s="1188">
        <v>30.6</v>
      </c>
      <c r="N167" s="1189">
        <v>0</v>
      </c>
      <c r="O167" s="1190">
        <v>0</v>
      </c>
      <c r="P167" s="198"/>
      <c r="Q167" s="1209"/>
      <c r="R167" s="1137"/>
      <c r="S167" s="1141"/>
      <c r="T167" s="177"/>
      <c r="U167" s="16"/>
      <c r="V167" s="16"/>
      <c r="W167" s="16"/>
      <c r="X167" s="16"/>
      <c r="Y167" s="16"/>
      <c r="Z167" s="742"/>
      <c r="AA167" s="742"/>
      <c r="AB167" s="742"/>
      <c r="AC167" s="742"/>
      <c r="AD167" s="742"/>
    </row>
    <row r="168" spans="1:30" ht="12" customHeight="1">
      <c r="A168" s="1816"/>
      <c r="B168" s="1852"/>
      <c r="C168" s="1818"/>
      <c r="D168" s="1818"/>
      <c r="E168" s="1772"/>
      <c r="F168" s="1777"/>
      <c r="G168" s="1779"/>
      <c r="H168" s="1781"/>
      <c r="I168" s="228" t="s">
        <v>36</v>
      </c>
      <c r="J168" s="237">
        <f>K168+M168</f>
        <v>3</v>
      </c>
      <c r="K168" s="192">
        <v>3</v>
      </c>
      <c r="L168" s="194">
        <v>2.9</v>
      </c>
      <c r="M168" s="1188">
        <v>0</v>
      </c>
      <c r="N168" s="1243">
        <v>0</v>
      </c>
      <c r="O168" s="1190">
        <v>0</v>
      </c>
      <c r="P168" s="198"/>
      <c r="Q168" s="1218"/>
      <c r="R168" s="1219"/>
      <c r="S168" s="1173"/>
      <c r="T168" s="177"/>
      <c r="U168" s="16"/>
      <c r="V168" s="16"/>
      <c r="W168" s="16"/>
      <c r="X168" s="16"/>
      <c r="Y168" s="16"/>
      <c r="Z168" s="742"/>
      <c r="AA168" s="742"/>
      <c r="AB168" s="742"/>
      <c r="AC168" s="742"/>
      <c r="AD168" s="742"/>
    </row>
    <row r="169" spans="1:30">
      <c r="A169" s="1816"/>
      <c r="B169" s="1852"/>
      <c r="C169" s="1818"/>
      <c r="D169" s="1818"/>
      <c r="E169" s="1772"/>
      <c r="F169" s="1777"/>
      <c r="G169" s="1779"/>
      <c r="H169" s="1779"/>
      <c r="I169" s="1245" t="s">
        <v>219</v>
      </c>
      <c r="J169" s="237">
        <f t="shared" ref="J169:J170" si="64">K169+M169</f>
        <v>42.4</v>
      </c>
      <c r="K169" s="193">
        <v>37</v>
      </c>
      <c r="L169" s="1246">
        <v>0</v>
      </c>
      <c r="M169" s="1247">
        <v>5.4</v>
      </c>
      <c r="N169" s="1248">
        <v>0</v>
      </c>
      <c r="O169" s="1249">
        <v>0</v>
      </c>
      <c r="P169" s="178"/>
      <c r="Q169" s="1218"/>
      <c r="R169" s="1219"/>
      <c r="S169" s="1173"/>
      <c r="T169" s="177"/>
      <c r="U169" s="16"/>
      <c r="V169" s="16"/>
      <c r="W169" s="16"/>
      <c r="X169" s="16"/>
      <c r="Y169" s="16"/>
      <c r="Z169" s="742"/>
      <c r="AA169" s="742"/>
      <c r="AB169" s="742"/>
      <c r="AC169" s="742"/>
      <c r="AD169" s="742"/>
    </row>
    <row r="170" spans="1:30">
      <c r="A170" s="1816"/>
      <c r="B170" s="1852"/>
      <c r="C170" s="1818"/>
      <c r="D170" s="1818"/>
      <c r="E170" s="1772"/>
      <c r="F170" s="1777"/>
      <c r="G170" s="1779"/>
      <c r="H170" s="1779"/>
      <c r="I170" s="1245" t="s">
        <v>52</v>
      </c>
      <c r="J170" s="237">
        <f t="shared" si="64"/>
        <v>0</v>
      </c>
      <c r="K170" s="193">
        <v>0</v>
      </c>
      <c r="L170" s="1246">
        <v>0</v>
      </c>
      <c r="M170" s="1247">
        <v>0</v>
      </c>
      <c r="N170" s="1248">
        <v>0</v>
      </c>
      <c r="O170" s="1249">
        <v>0</v>
      </c>
      <c r="P170" s="178"/>
      <c r="Q170" s="1218"/>
      <c r="R170" s="1219"/>
      <c r="S170" s="1173"/>
      <c r="T170" s="177"/>
      <c r="U170" s="16"/>
      <c r="V170" s="16"/>
      <c r="W170" s="16"/>
      <c r="X170" s="16"/>
      <c r="Y170" s="16"/>
      <c r="Z170" s="742"/>
      <c r="AA170" s="742"/>
      <c r="AB170" s="742"/>
      <c r="AC170" s="742"/>
      <c r="AD170" s="742"/>
    </row>
    <row r="171" spans="1:30" ht="13.15" customHeight="1" thickBot="1">
      <c r="A171" s="1817"/>
      <c r="B171" s="1853"/>
      <c r="C171" s="1774"/>
      <c r="D171" s="1774"/>
      <c r="E171" s="1775"/>
      <c r="F171" s="1778"/>
      <c r="G171" s="1649"/>
      <c r="H171" s="1649"/>
      <c r="I171" s="1178" t="s">
        <v>12</v>
      </c>
      <c r="J171" s="1197">
        <f>SUM(J166:J170)</f>
        <v>301.7</v>
      </c>
      <c r="K171" s="1197">
        <f t="shared" ref="K171:O171" si="65">SUM(K166:K170)</f>
        <v>265.7</v>
      </c>
      <c r="L171" s="1197">
        <f t="shared" si="65"/>
        <v>18.5</v>
      </c>
      <c r="M171" s="1197">
        <f t="shared" si="65"/>
        <v>36</v>
      </c>
      <c r="N171" s="1250">
        <f t="shared" si="65"/>
        <v>0</v>
      </c>
      <c r="O171" s="1251">
        <f t="shared" si="65"/>
        <v>0</v>
      </c>
      <c r="P171" s="199"/>
      <c r="Q171" s="1212"/>
      <c r="R171" s="1213"/>
      <c r="S171" s="1181"/>
      <c r="T171" s="177"/>
      <c r="U171" s="16"/>
      <c r="V171" s="16"/>
      <c r="W171" s="16"/>
      <c r="X171" s="16"/>
      <c r="Y171" s="16"/>
      <c r="Z171" s="742"/>
      <c r="AA171" s="742"/>
      <c r="AB171" s="742"/>
      <c r="AC171" s="742"/>
      <c r="AD171" s="742"/>
    </row>
    <row r="172" spans="1:30" ht="3.6" hidden="1" customHeight="1" thickBot="1">
      <c r="A172" s="1815"/>
      <c r="B172" s="1851"/>
      <c r="C172" s="1278"/>
      <c r="D172" s="1279"/>
      <c r="E172" s="1279"/>
      <c r="F172" s="1776" t="s">
        <v>100</v>
      </c>
      <c r="G172" s="1647" t="s">
        <v>40</v>
      </c>
      <c r="H172" s="1650" t="s">
        <v>82</v>
      </c>
      <c r="I172" s="243" t="s">
        <v>72</v>
      </c>
      <c r="J172" s="1182">
        <f>K172+M172</f>
        <v>0</v>
      </c>
      <c r="K172" s="1183">
        <v>0</v>
      </c>
      <c r="L172" s="1184"/>
      <c r="M172" s="1185">
        <v>0</v>
      </c>
      <c r="N172" s="1262">
        <v>0</v>
      </c>
      <c r="O172" s="1164">
        <v>0</v>
      </c>
      <c r="P172" s="198" t="s">
        <v>74</v>
      </c>
      <c r="Q172" s="1207" t="s">
        <v>41</v>
      </c>
      <c r="R172" s="1136"/>
      <c r="S172" s="1140"/>
      <c r="T172" s="177"/>
      <c r="U172" s="16"/>
      <c r="V172" s="16"/>
      <c r="W172" s="16"/>
      <c r="X172" s="16"/>
      <c r="Y172" s="16"/>
      <c r="Z172" s="742"/>
      <c r="AA172" s="742"/>
      <c r="AB172" s="742"/>
      <c r="AC172" s="742"/>
      <c r="AD172" s="742"/>
    </row>
    <row r="173" spans="1:30" ht="13.9" hidden="1" customHeight="1" thickBot="1">
      <c r="A173" s="1816"/>
      <c r="B173" s="1852"/>
      <c r="C173" s="1280"/>
      <c r="D173" s="1281"/>
      <c r="E173" s="1281"/>
      <c r="F173" s="1777"/>
      <c r="G173" s="1648"/>
      <c r="H173" s="1780"/>
      <c r="I173" s="228" t="s">
        <v>63</v>
      </c>
      <c r="J173" s="237">
        <f>K173+M173</f>
        <v>0</v>
      </c>
      <c r="K173" s="192">
        <v>0</v>
      </c>
      <c r="L173" s="194">
        <v>0</v>
      </c>
      <c r="M173" s="1188">
        <v>0</v>
      </c>
      <c r="N173" s="1264">
        <v>0</v>
      </c>
      <c r="O173" s="321">
        <v>0</v>
      </c>
      <c r="P173" s="198" t="s">
        <v>75</v>
      </c>
      <c r="Q173" s="1209"/>
      <c r="R173" s="1137" t="s">
        <v>41</v>
      </c>
      <c r="S173" s="1141"/>
      <c r="T173" s="177"/>
      <c r="U173" s="16"/>
      <c r="V173" s="16"/>
      <c r="W173" s="16"/>
      <c r="X173" s="16"/>
      <c r="Y173" s="16"/>
      <c r="Z173" s="742"/>
      <c r="AA173" s="742"/>
      <c r="AB173" s="742"/>
      <c r="AC173" s="742"/>
      <c r="AD173" s="742"/>
    </row>
    <row r="174" spans="1:30" ht="40.15" hidden="1" customHeight="1" thickBot="1">
      <c r="A174" s="1816"/>
      <c r="B174" s="1852"/>
      <c r="C174" s="1280"/>
      <c r="D174" s="1281"/>
      <c r="E174" s="1281"/>
      <c r="F174" s="1777"/>
      <c r="G174" s="1779"/>
      <c r="H174" s="1781"/>
      <c r="I174" s="228" t="s">
        <v>36</v>
      </c>
      <c r="J174" s="237">
        <f>K174+M174</f>
        <v>0</v>
      </c>
      <c r="K174" s="192">
        <v>0</v>
      </c>
      <c r="L174" s="194">
        <v>0</v>
      </c>
      <c r="M174" s="1188">
        <v>0</v>
      </c>
      <c r="N174" s="1264">
        <v>0</v>
      </c>
      <c r="O174" s="321">
        <v>0</v>
      </c>
      <c r="P174" s="1217" t="s">
        <v>164</v>
      </c>
      <c r="Q174" s="1218"/>
      <c r="R174" s="1219"/>
      <c r="S174" s="1173"/>
      <c r="T174" s="177"/>
      <c r="U174" s="16"/>
      <c r="V174" s="16"/>
      <c r="W174" s="16"/>
      <c r="X174" s="16"/>
      <c r="Y174" s="16"/>
      <c r="Z174" s="742"/>
      <c r="AA174" s="742"/>
      <c r="AB174" s="742"/>
      <c r="AC174" s="742"/>
      <c r="AD174" s="742"/>
    </row>
    <row r="175" spans="1:30" ht="13.9" hidden="1" customHeight="1" thickBot="1">
      <c r="A175" s="1816"/>
      <c r="B175" s="1852"/>
      <c r="C175" s="1280"/>
      <c r="D175" s="1281"/>
      <c r="E175" s="1281"/>
      <c r="F175" s="1777"/>
      <c r="G175" s="1779"/>
      <c r="H175" s="1779"/>
      <c r="I175" s="236"/>
      <c r="J175" s="1265"/>
      <c r="K175" s="1266"/>
      <c r="L175" s="1267"/>
      <c r="M175" s="1268"/>
      <c r="N175" s="1269"/>
      <c r="O175" s="1270"/>
      <c r="P175" s="1282"/>
      <c r="Q175" s="1218"/>
      <c r="R175" s="1219"/>
      <c r="S175" s="1173"/>
      <c r="T175" s="177"/>
      <c r="U175" s="16"/>
      <c r="V175" s="16"/>
      <c r="W175" s="16"/>
      <c r="X175" s="16"/>
      <c r="Y175" s="16"/>
      <c r="Z175" s="742"/>
      <c r="AA175" s="742"/>
      <c r="AB175" s="742"/>
      <c r="AC175" s="742"/>
      <c r="AD175" s="742"/>
    </row>
    <row r="176" spans="1:30" ht="13.9" hidden="1" customHeight="1" thickBot="1">
      <c r="A176" s="1862"/>
      <c r="B176" s="1863"/>
      <c r="C176" s="1283"/>
      <c r="D176" s="1284"/>
      <c r="E176" s="1284"/>
      <c r="F176" s="1778"/>
      <c r="G176" s="1649"/>
      <c r="H176" s="1649"/>
      <c r="I176" s="1178" t="s">
        <v>12</v>
      </c>
      <c r="J176" s="1197">
        <f>SUM(J172:J175)</f>
        <v>0</v>
      </c>
      <c r="K176" s="1197">
        <f t="shared" ref="K176:O176" si="66">SUM(K172:K175)</f>
        <v>0</v>
      </c>
      <c r="L176" s="1197">
        <f t="shared" si="66"/>
        <v>0</v>
      </c>
      <c r="M176" s="1197">
        <f t="shared" si="66"/>
        <v>0</v>
      </c>
      <c r="N176" s="1197">
        <f t="shared" si="66"/>
        <v>0</v>
      </c>
      <c r="O176" s="1197">
        <f t="shared" si="66"/>
        <v>0</v>
      </c>
      <c r="P176" s="199"/>
      <c r="Q176" s="1212"/>
      <c r="R176" s="1213"/>
      <c r="S176" s="1181"/>
      <c r="T176" s="177"/>
      <c r="U176" s="16"/>
      <c r="V176" s="16"/>
      <c r="W176" s="16"/>
      <c r="X176" s="16"/>
      <c r="Y176" s="16"/>
      <c r="Z176" s="742"/>
      <c r="AA176" s="742"/>
      <c r="AB176" s="742"/>
      <c r="AC176" s="742"/>
      <c r="AD176" s="742"/>
    </row>
    <row r="177" spans="1:30" ht="13.15" customHeight="1">
      <c r="A177" s="1815"/>
      <c r="B177" s="1851"/>
      <c r="C177" s="1768"/>
      <c r="D177" s="1768"/>
      <c r="E177" s="1864"/>
      <c r="F177" s="1867" t="s">
        <v>101</v>
      </c>
      <c r="G177" s="1650" t="s">
        <v>40</v>
      </c>
      <c r="H177" s="1650" t="s">
        <v>190</v>
      </c>
      <c r="I177" s="243" t="s">
        <v>72</v>
      </c>
      <c r="J177" s="1182">
        <f>K177+M177</f>
        <v>0</v>
      </c>
      <c r="K177" s="1183">
        <v>0</v>
      </c>
      <c r="L177" s="1184">
        <v>0</v>
      </c>
      <c r="M177" s="1185">
        <v>0</v>
      </c>
      <c r="N177" s="1186">
        <v>0</v>
      </c>
      <c r="O177" s="1187">
        <v>0</v>
      </c>
      <c r="P177" s="198" t="s">
        <v>75</v>
      </c>
      <c r="Q177" s="1207" t="s">
        <v>41</v>
      </c>
      <c r="R177" s="1136"/>
      <c r="S177" s="1140"/>
      <c r="T177" s="177"/>
      <c r="U177" s="16"/>
      <c r="V177" s="16"/>
      <c r="W177" s="16"/>
      <c r="X177" s="16"/>
      <c r="Y177" s="16"/>
      <c r="Z177" s="742"/>
      <c r="AA177" s="742"/>
      <c r="AB177" s="742"/>
      <c r="AC177" s="742"/>
      <c r="AD177" s="742"/>
    </row>
    <row r="178" spans="1:30" ht="19.149999999999999" customHeight="1">
      <c r="A178" s="1816"/>
      <c r="B178" s="1852"/>
      <c r="C178" s="1818"/>
      <c r="D178" s="1818"/>
      <c r="E178" s="1865"/>
      <c r="F178" s="1868"/>
      <c r="G178" s="1651"/>
      <c r="H178" s="1780"/>
      <c r="I178" s="228" t="s">
        <v>63</v>
      </c>
      <c r="J178" s="237">
        <f>K178+M178</f>
        <v>0</v>
      </c>
      <c r="K178" s="192">
        <v>0</v>
      </c>
      <c r="L178" s="194">
        <v>0</v>
      </c>
      <c r="M178" s="1188">
        <v>0</v>
      </c>
      <c r="N178" s="1189">
        <v>0</v>
      </c>
      <c r="O178" s="1190">
        <v>0</v>
      </c>
      <c r="P178" s="198"/>
      <c r="Q178" s="1209"/>
      <c r="R178" s="1137"/>
      <c r="S178" s="1141"/>
      <c r="T178" s="177"/>
      <c r="U178" s="16"/>
      <c r="V178" s="16"/>
      <c r="W178" s="16"/>
      <c r="X178" s="16"/>
      <c r="Y178" s="16"/>
      <c r="Z178" s="742"/>
      <c r="AA178" s="742"/>
      <c r="AB178" s="742"/>
      <c r="AC178" s="742"/>
      <c r="AD178" s="742"/>
    </row>
    <row r="179" spans="1:30" ht="16.899999999999999" customHeight="1">
      <c r="A179" s="1816"/>
      <c r="B179" s="1852"/>
      <c r="C179" s="1818"/>
      <c r="D179" s="1818"/>
      <c r="E179" s="1865"/>
      <c r="F179" s="1868"/>
      <c r="G179" s="1779"/>
      <c r="H179" s="1781"/>
      <c r="I179" s="228" t="s">
        <v>36</v>
      </c>
      <c r="J179" s="237">
        <f>K179+M179</f>
        <v>0</v>
      </c>
      <c r="K179" s="192">
        <v>0</v>
      </c>
      <c r="L179" s="194">
        <v>0</v>
      </c>
      <c r="M179" s="1188">
        <v>0</v>
      </c>
      <c r="N179" s="1243">
        <v>0</v>
      </c>
      <c r="O179" s="1190">
        <v>0</v>
      </c>
      <c r="P179" s="198"/>
      <c r="Q179" s="1218"/>
      <c r="R179" s="1219"/>
      <c r="S179" s="1173"/>
      <c r="T179" s="177"/>
      <c r="U179" s="16"/>
      <c r="V179" s="16"/>
      <c r="W179" s="16"/>
      <c r="X179" s="16"/>
      <c r="Y179" s="16"/>
      <c r="Z179" s="742"/>
      <c r="AA179" s="742"/>
      <c r="AB179" s="742"/>
      <c r="AC179" s="742"/>
      <c r="AD179" s="742"/>
    </row>
    <row r="180" spans="1:30" ht="26.45" customHeight="1">
      <c r="A180" s="1816"/>
      <c r="B180" s="1852"/>
      <c r="C180" s="1818"/>
      <c r="D180" s="1818"/>
      <c r="E180" s="1865"/>
      <c r="F180" s="1868"/>
      <c r="G180" s="1779"/>
      <c r="H180" s="1779"/>
      <c r="I180" s="1245" t="s">
        <v>219</v>
      </c>
      <c r="J180" s="237">
        <f t="shared" ref="J180:J181" si="67">K180+M180</f>
        <v>7</v>
      </c>
      <c r="K180" s="193">
        <v>7</v>
      </c>
      <c r="L180" s="1246">
        <v>0</v>
      </c>
      <c r="M180" s="1247">
        <v>0</v>
      </c>
      <c r="N180" s="1248">
        <v>0</v>
      </c>
      <c r="O180" s="1249">
        <v>0</v>
      </c>
      <c r="P180" s="178"/>
      <c r="Q180" s="1218"/>
      <c r="R180" s="1219"/>
      <c r="S180" s="1173"/>
      <c r="T180" s="177"/>
      <c r="U180" s="16"/>
      <c r="V180" s="16"/>
      <c r="W180" s="16"/>
      <c r="X180" s="16"/>
      <c r="Y180" s="16"/>
      <c r="Z180" s="742"/>
      <c r="AA180" s="742"/>
      <c r="AB180" s="742"/>
      <c r="AC180" s="742"/>
      <c r="AD180" s="742"/>
    </row>
    <row r="181" spans="1:30" ht="16.899999999999999" customHeight="1">
      <c r="A181" s="1816"/>
      <c r="B181" s="1852"/>
      <c r="C181" s="1818"/>
      <c r="D181" s="1818"/>
      <c r="E181" s="1865"/>
      <c r="F181" s="1868"/>
      <c r="G181" s="1779"/>
      <c r="H181" s="1779"/>
      <c r="I181" s="1245" t="s">
        <v>52</v>
      </c>
      <c r="J181" s="237">
        <f t="shared" si="67"/>
        <v>0</v>
      </c>
      <c r="K181" s="193">
        <v>0</v>
      </c>
      <c r="L181" s="1246">
        <v>0</v>
      </c>
      <c r="M181" s="1247">
        <v>0</v>
      </c>
      <c r="N181" s="1248">
        <v>0</v>
      </c>
      <c r="O181" s="1249">
        <v>0</v>
      </c>
      <c r="P181" s="178"/>
      <c r="Q181" s="1218"/>
      <c r="R181" s="1219"/>
      <c r="S181" s="1173"/>
      <c r="T181" s="177"/>
      <c r="U181" s="16"/>
      <c r="V181" s="16"/>
      <c r="W181" s="16"/>
      <c r="X181" s="16"/>
      <c r="Y181" s="16"/>
      <c r="Z181" s="742"/>
      <c r="AA181" s="742"/>
      <c r="AB181" s="742"/>
      <c r="AC181" s="742"/>
      <c r="AD181" s="742"/>
    </row>
    <row r="182" spans="1:30" ht="13.5" thickBot="1">
      <c r="A182" s="1817"/>
      <c r="B182" s="1853"/>
      <c r="C182" s="1774"/>
      <c r="D182" s="1774"/>
      <c r="E182" s="1866"/>
      <c r="F182" s="1869"/>
      <c r="G182" s="1649"/>
      <c r="H182" s="1649"/>
      <c r="I182" s="1178" t="s">
        <v>12</v>
      </c>
      <c r="J182" s="1197">
        <f>SUM(J177:J181)</f>
        <v>7</v>
      </c>
      <c r="K182" s="1197">
        <f t="shared" ref="K182:O182" si="68">SUM(K177:K181)</f>
        <v>7</v>
      </c>
      <c r="L182" s="1197">
        <f t="shared" si="68"/>
        <v>0</v>
      </c>
      <c r="M182" s="1197">
        <f t="shared" si="68"/>
        <v>0</v>
      </c>
      <c r="N182" s="1250">
        <f t="shared" si="68"/>
        <v>0</v>
      </c>
      <c r="O182" s="1251">
        <f t="shared" si="68"/>
        <v>0</v>
      </c>
      <c r="P182" s="199"/>
      <c r="Q182" s="1212"/>
      <c r="R182" s="1213"/>
      <c r="S182" s="1181"/>
      <c r="T182" s="177"/>
      <c r="U182" s="16"/>
      <c r="V182" s="16"/>
      <c r="W182" s="16"/>
      <c r="X182" s="16"/>
      <c r="Y182" s="16"/>
      <c r="Z182" s="742"/>
      <c r="AA182" s="742"/>
      <c r="AB182" s="742"/>
      <c r="AC182" s="742"/>
      <c r="AD182" s="742"/>
    </row>
    <row r="183" spans="1:30" ht="13.15" customHeight="1">
      <c r="A183" s="1815"/>
      <c r="B183" s="1851"/>
      <c r="C183" s="1818"/>
      <c r="D183" s="1818"/>
      <c r="E183" s="1772"/>
      <c r="F183" s="1776" t="s">
        <v>102</v>
      </c>
      <c r="G183" s="1650" t="s">
        <v>40</v>
      </c>
      <c r="H183" s="1650" t="s">
        <v>190</v>
      </c>
      <c r="I183" s="243" t="s">
        <v>72</v>
      </c>
      <c r="J183" s="1182">
        <f>K183+M183</f>
        <v>0</v>
      </c>
      <c r="K183" s="1183">
        <v>0</v>
      </c>
      <c r="L183" s="1184">
        <v>0</v>
      </c>
      <c r="M183" s="1185">
        <v>0</v>
      </c>
      <c r="N183" s="1186">
        <v>0</v>
      </c>
      <c r="O183" s="1187">
        <v>0</v>
      </c>
      <c r="P183" s="198" t="s">
        <v>75</v>
      </c>
      <c r="Q183" s="1207" t="s">
        <v>41</v>
      </c>
      <c r="R183" s="1136"/>
      <c r="S183" s="1140"/>
      <c r="T183" s="177"/>
      <c r="U183" s="16"/>
      <c r="V183" s="16"/>
      <c r="W183" s="16"/>
      <c r="X183" s="16"/>
      <c r="Y183" s="16"/>
      <c r="Z183" s="742"/>
      <c r="AA183" s="742"/>
      <c r="AB183" s="742"/>
      <c r="AC183" s="742"/>
      <c r="AD183" s="742"/>
    </row>
    <row r="184" spans="1:30">
      <c r="A184" s="1816"/>
      <c r="B184" s="1852"/>
      <c r="C184" s="1818"/>
      <c r="D184" s="1818"/>
      <c r="E184" s="1772"/>
      <c r="F184" s="1777"/>
      <c r="G184" s="1651"/>
      <c r="H184" s="1780"/>
      <c r="I184" s="228" t="s">
        <v>63</v>
      </c>
      <c r="J184" s="237">
        <f>K184+M184</f>
        <v>0</v>
      </c>
      <c r="K184" s="192">
        <v>0</v>
      </c>
      <c r="L184" s="194">
        <v>0</v>
      </c>
      <c r="M184" s="1188">
        <v>0</v>
      </c>
      <c r="N184" s="1189">
        <v>0</v>
      </c>
      <c r="O184" s="1190">
        <v>0</v>
      </c>
      <c r="P184" s="198"/>
      <c r="Q184" s="1209"/>
      <c r="R184" s="1137"/>
      <c r="S184" s="1141"/>
      <c r="T184" s="177"/>
      <c r="U184" s="16"/>
      <c r="V184" s="16"/>
      <c r="W184" s="16"/>
      <c r="X184" s="16"/>
      <c r="Y184" s="16"/>
      <c r="Z184" s="742"/>
      <c r="AA184" s="742"/>
      <c r="AB184" s="742"/>
      <c r="AC184" s="742"/>
      <c r="AD184" s="742"/>
    </row>
    <row r="185" spans="1:30">
      <c r="A185" s="1816"/>
      <c r="B185" s="1852"/>
      <c r="C185" s="1818"/>
      <c r="D185" s="1818"/>
      <c r="E185" s="1772"/>
      <c r="F185" s="1777"/>
      <c r="G185" s="1779"/>
      <c r="H185" s="1781"/>
      <c r="I185" s="228" t="s">
        <v>36</v>
      </c>
      <c r="J185" s="237">
        <f>K185+M185</f>
        <v>0</v>
      </c>
      <c r="K185" s="192">
        <v>0</v>
      </c>
      <c r="L185" s="194">
        <v>0</v>
      </c>
      <c r="M185" s="1188">
        <v>0</v>
      </c>
      <c r="N185" s="1243">
        <v>0</v>
      </c>
      <c r="O185" s="1190">
        <v>0</v>
      </c>
      <c r="P185" s="198"/>
      <c r="Q185" s="1218"/>
      <c r="R185" s="1219"/>
      <c r="S185" s="1173"/>
      <c r="T185" s="177"/>
      <c r="U185" s="16"/>
      <c r="V185" s="16"/>
      <c r="W185" s="16"/>
      <c r="X185" s="16"/>
      <c r="Y185" s="16"/>
      <c r="Z185" s="742"/>
      <c r="AA185" s="742"/>
      <c r="AB185" s="742"/>
      <c r="AC185" s="742"/>
      <c r="AD185" s="742"/>
    </row>
    <row r="186" spans="1:30">
      <c r="A186" s="1816"/>
      <c r="B186" s="1852"/>
      <c r="C186" s="1818"/>
      <c r="D186" s="1818"/>
      <c r="E186" s="1772"/>
      <c r="F186" s="1777"/>
      <c r="G186" s="1779"/>
      <c r="H186" s="1779"/>
      <c r="I186" s="1245" t="s">
        <v>219</v>
      </c>
      <c r="J186" s="237">
        <f t="shared" ref="J186:J187" si="69">K186+M186</f>
        <v>20</v>
      </c>
      <c r="K186" s="193">
        <v>20</v>
      </c>
      <c r="L186" s="1246">
        <v>0</v>
      </c>
      <c r="M186" s="1247">
        <v>0</v>
      </c>
      <c r="N186" s="1248">
        <v>0</v>
      </c>
      <c r="O186" s="1249">
        <v>0</v>
      </c>
      <c r="P186" s="178"/>
      <c r="Q186" s="1218"/>
      <c r="R186" s="1219"/>
      <c r="S186" s="1173"/>
      <c r="T186" s="177"/>
      <c r="U186" s="16"/>
      <c r="V186" s="16"/>
      <c r="W186" s="16"/>
      <c r="X186" s="16"/>
      <c r="Y186" s="16"/>
      <c r="Z186" s="742"/>
      <c r="AA186" s="742"/>
      <c r="AB186" s="742"/>
      <c r="AC186" s="742"/>
      <c r="AD186" s="742"/>
    </row>
    <row r="187" spans="1:30">
      <c r="A187" s="1816"/>
      <c r="B187" s="1852"/>
      <c r="C187" s="1818"/>
      <c r="D187" s="1818"/>
      <c r="E187" s="1772"/>
      <c r="F187" s="1777"/>
      <c r="G187" s="1779"/>
      <c r="H187" s="1779"/>
      <c r="I187" s="1245" t="s">
        <v>52</v>
      </c>
      <c r="J187" s="237">
        <f t="shared" si="69"/>
        <v>0</v>
      </c>
      <c r="K187" s="193">
        <v>0</v>
      </c>
      <c r="L187" s="1246">
        <v>0</v>
      </c>
      <c r="M187" s="1247">
        <v>0</v>
      </c>
      <c r="N187" s="1248">
        <v>0</v>
      </c>
      <c r="O187" s="1249">
        <v>0</v>
      </c>
      <c r="P187" s="178"/>
      <c r="Q187" s="1218"/>
      <c r="R187" s="1219"/>
      <c r="S187" s="1173"/>
      <c r="T187" s="177"/>
      <c r="U187" s="16"/>
      <c r="V187" s="16"/>
      <c r="W187" s="16"/>
      <c r="X187" s="16"/>
      <c r="Y187" s="16"/>
      <c r="Z187" s="742"/>
      <c r="AA187" s="742"/>
      <c r="AB187" s="742"/>
      <c r="AC187" s="742"/>
      <c r="AD187" s="742"/>
    </row>
    <row r="188" spans="1:30" ht="15" customHeight="1" thickBot="1">
      <c r="A188" s="1817"/>
      <c r="B188" s="1853"/>
      <c r="C188" s="1774"/>
      <c r="D188" s="1774"/>
      <c r="E188" s="1775"/>
      <c r="F188" s="1778"/>
      <c r="G188" s="1649"/>
      <c r="H188" s="1649"/>
      <c r="I188" s="1178" t="s">
        <v>12</v>
      </c>
      <c r="J188" s="1197">
        <f>SUM(J183:J187)</f>
        <v>20</v>
      </c>
      <c r="K188" s="1197">
        <f t="shared" ref="K188:O188" si="70">SUM(K183:K187)</f>
        <v>20</v>
      </c>
      <c r="L188" s="1197">
        <f t="shared" si="70"/>
        <v>0</v>
      </c>
      <c r="M188" s="1197">
        <f t="shared" si="70"/>
        <v>0</v>
      </c>
      <c r="N188" s="1250">
        <f t="shared" si="70"/>
        <v>0</v>
      </c>
      <c r="O188" s="1251">
        <f t="shared" si="70"/>
        <v>0</v>
      </c>
      <c r="P188" s="199"/>
      <c r="Q188" s="1212"/>
      <c r="R188" s="1213"/>
      <c r="S188" s="1181"/>
      <c r="T188" s="177"/>
      <c r="U188" s="16"/>
      <c r="V188" s="16"/>
      <c r="W188" s="16"/>
      <c r="X188" s="16"/>
      <c r="Y188" s="16"/>
      <c r="Z188" s="742"/>
      <c r="AA188" s="742"/>
      <c r="AB188" s="742"/>
      <c r="AC188" s="742"/>
      <c r="AD188" s="742"/>
    </row>
    <row r="189" spans="1:30" ht="13.15" customHeight="1">
      <c r="A189" s="1815"/>
      <c r="B189" s="1851"/>
      <c r="C189" s="1768"/>
      <c r="D189" s="1768"/>
      <c r="E189" s="1769"/>
      <c r="F189" s="1776" t="s">
        <v>103</v>
      </c>
      <c r="G189" s="1650" t="s">
        <v>40</v>
      </c>
      <c r="H189" s="1650" t="s">
        <v>197</v>
      </c>
      <c r="I189" s="243" t="s">
        <v>72</v>
      </c>
      <c r="J189" s="1182">
        <f>K189+M189</f>
        <v>0</v>
      </c>
      <c r="K189" s="1183">
        <v>0</v>
      </c>
      <c r="L189" s="1184">
        <v>0</v>
      </c>
      <c r="M189" s="1185">
        <v>0</v>
      </c>
      <c r="N189" s="1186">
        <v>1</v>
      </c>
      <c r="O189" s="1187">
        <v>0</v>
      </c>
      <c r="P189" s="198" t="s">
        <v>75</v>
      </c>
      <c r="Q189" s="1207"/>
      <c r="R189" s="1136" t="s">
        <v>41</v>
      </c>
      <c r="S189" s="1140"/>
      <c r="T189" s="177"/>
      <c r="U189" s="16"/>
      <c r="V189" s="16"/>
      <c r="W189" s="16"/>
      <c r="X189" s="16"/>
      <c r="Y189" s="16"/>
      <c r="Z189" s="742"/>
      <c r="AA189" s="742"/>
      <c r="AB189" s="742"/>
      <c r="AC189" s="742"/>
      <c r="AD189" s="742"/>
    </row>
    <row r="190" spans="1:30">
      <c r="A190" s="1816"/>
      <c r="B190" s="1852"/>
      <c r="C190" s="1818"/>
      <c r="D190" s="1818"/>
      <c r="E190" s="1772"/>
      <c r="F190" s="1777"/>
      <c r="G190" s="1651"/>
      <c r="H190" s="1780"/>
      <c r="I190" s="228" t="s">
        <v>63</v>
      </c>
      <c r="J190" s="237">
        <f>K190+M190</f>
        <v>5</v>
      </c>
      <c r="K190" s="192">
        <v>5</v>
      </c>
      <c r="L190" s="194">
        <v>1</v>
      </c>
      <c r="M190" s="1188">
        <v>0</v>
      </c>
      <c r="N190" s="1189">
        <v>5</v>
      </c>
      <c r="O190" s="1190">
        <v>0</v>
      </c>
      <c r="P190" s="198"/>
      <c r="Q190" s="1209"/>
      <c r="R190" s="1137"/>
      <c r="S190" s="1141"/>
      <c r="T190" s="177"/>
      <c r="U190" s="16"/>
      <c r="V190" s="16"/>
      <c r="W190" s="16"/>
      <c r="X190" s="16"/>
      <c r="Y190" s="16"/>
      <c r="Z190" s="742"/>
      <c r="AA190" s="742"/>
      <c r="AB190" s="742"/>
      <c r="AC190" s="742"/>
      <c r="AD190" s="742"/>
    </row>
    <row r="191" spans="1:30">
      <c r="A191" s="1816"/>
      <c r="B191" s="1852"/>
      <c r="C191" s="1818"/>
      <c r="D191" s="1818"/>
      <c r="E191" s="1772"/>
      <c r="F191" s="1777"/>
      <c r="G191" s="1779"/>
      <c r="H191" s="1781"/>
      <c r="I191" s="228" t="s">
        <v>36</v>
      </c>
      <c r="J191" s="237">
        <f>K191+M191</f>
        <v>0</v>
      </c>
      <c r="K191" s="192">
        <v>0</v>
      </c>
      <c r="L191" s="194">
        <v>0</v>
      </c>
      <c r="M191" s="1188">
        <v>0</v>
      </c>
      <c r="N191" s="1243">
        <v>0</v>
      </c>
      <c r="O191" s="1190">
        <v>0</v>
      </c>
      <c r="P191" s="198"/>
      <c r="Q191" s="1218"/>
      <c r="R191" s="1219"/>
      <c r="S191" s="1173"/>
      <c r="T191" s="177"/>
      <c r="U191" s="16"/>
      <c r="V191" s="16"/>
      <c r="W191" s="16"/>
      <c r="X191" s="16"/>
      <c r="Y191" s="16"/>
      <c r="Z191" s="742"/>
      <c r="AA191" s="742"/>
      <c r="AB191" s="742"/>
      <c r="AC191" s="742"/>
      <c r="AD191" s="742"/>
    </row>
    <row r="192" spans="1:30">
      <c r="A192" s="1816"/>
      <c r="B192" s="1852"/>
      <c r="C192" s="1818"/>
      <c r="D192" s="1818"/>
      <c r="E192" s="1772"/>
      <c r="F192" s="1777"/>
      <c r="G192" s="1779"/>
      <c r="H192" s="1779"/>
      <c r="I192" s="1245" t="s">
        <v>219</v>
      </c>
      <c r="J192" s="237">
        <f t="shared" ref="J192:J193" si="71">K192+M192</f>
        <v>1</v>
      </c>
      <c r="K192" s="193">
        <v>1</v>
      </c>
      <c r="L192" s="1246">
        <v>0</v>
      </c>
      <c r="M192" s="1247">
        <v>0</v>
      </c>
      <c r="N192" s="1248">
        <v>0</v>
      </c>
      <c r="O192" s="1249">
        <v>0</v>
      </c>
      <c r="P192" s="178"/>
      <c r="Q192" s="1218"/>
      <c r="R192" s="1219"/>
      <c r="S192" s="1173"/>
      <c r="T192" s="177"/>
      <c r="U192" s="16"/>
      <c r="V192" s="16"/>
      <c r="W192" s="16"/>
      <c r="X192" s="16"/>
      <c r="Y192" s="16"/>
      <c r="Z192" s="742"/>
      <c r="AA192" s="742"/>
      <c r="AB192" s="742"/>
      <c r="AC192" s="742"/>
      <c r="AD192" s="742"/>
    </row>
    <row r="193" spans="1:30">
      <c r="A193" s="1816"/>
      <c r="B193" s="1852"/>
      <c r="C193" s="1818"/>
      <c r="D193" s="1818"/>
      <c r="E193" s="1772"/>
      <c r="F193" s="1777"/>
      <c r="G193" s="1779"/>
      <c r="H193" s="1779"/>
      <c r="I193" s="1245" t="s">
        <v>52</v>
      </c>
      <c r="J193" s="237">
        <f t="shared" si="71"/>
        <v>0</v>
      </c>
      <c r="K193" s="193">
        <v>0</v>
      </c>
      <c r="L193" s="1246">
        <v>0</v>
      </c>
      <c r="M193" s="1247">
        <v>0</v>
      </c>
      <c r="N193" s="1248">
        <v>0</v>
      </c>
      <c r="O193" s="1249">
        <v>0</v>
      </c>
      <c r="P193" s="178"/>
      <c r="Q193" s="1218"/>
      <c r="R193" s="1219"/>
      <c r="S193" s="1173"/>
      <c r="T193" s="177"/>
      <c r="U193" s="16"/>
      <c r="V193" s="16"/>
      <c r="W193" s="16"/>
      <c r="X193" s="16"/>
      <c r="Y193" s="16"/>
      <c r="Z193" s="742"/>
      <c r="AA193" s="742"/>
      <c r="AB193" s="742"/>
      <c r="AC193" s="742"/>
      <c r="AD193" s="742"/>
    </row>
    <row r="194" spans="1:30" ht="30.6" customHeight="1" thickBot="1">
      <c r="A194" s="1817"/>
      <c r="B194" s="1853"/>
      <c r="C194" s="1774"/>
      <c r="D194" s="1774"/>
      <c r="E194" s="1775"/>
      <c r="F194" s="1778"/>
      <c r="G194" s="1649"/>
      <c r="H194" s="1649"/>
      <c r="I194" s="1178" t="s">
        <v>12</v>
      </c>
      <c r="J194" s="1197">
        <f>SUM(J189:J193)</f>
        <v>6</v>
      </c>
      <c r="K194" s="1197">
        <f t="shared" ref="K194:O194" si="72">SUM(K189:K193)</f>
        <v>6</v>
      </c>
      <c r="L194" s="1197">
        <f t="shared" si="72"/>
        <v>1</v>
      </c>
      <c r="M194" s="1197">
        <f t="shared" si="72"/>
        <v>0</v>
      </c>
      <c r="N194" s="1250">
        <f t="shared" si="72"/>
        <v>6</v>
      </c>
      <c r="O194" s="1251">
        <f t="shared" si="72"/>
        <v>0</v>
      </c>
      <c r="P194" s="199"/>
      <c r="Q194" s="1212"/>
      <c r="R194" s="1213"/>
      <c r="S194" s="1181"/>
      <c r="T194" s="177"/>
      <c r="U194" s="16"/>
      <c r="V194" s="16"/>
      <c r="W194" s="16"/>
      <c r="X194" s="16"/>
      <c r="Y194" s="16"/>
      <c r="Z194" s="742"/>
      <c r="AA194" s="742"/>
      <c r="AB194" s="742"/>
      <c r="AC194" s="742"/>
      <c r="AD194" s="742"/>
    </row>
    <row r="195" spans="1:30" ht="0.6" hidden="1" customHeight="1" thickBot="1">
      <c r="A195" s="1870"/>
      <c r="B195" s="1871"/>
      <c r="C195" s="1767"/>
      <c r="D195" s="1768"/>
      <c r="E195" s="1769"/>
      <c r="F195" s="1776" t="s">
        <v>104</v>
      </c>
      <c r="G195" s="1650" t="s">
        <v>40</v>
      </c>
      <c r="H195" s="1650" t="s">
        <v>190</v>
      </c>
      <c r="I195" s="243" t="s">
        <v>72</v>
      </c>
      <c r="J195" s="1182">
        <f>K195+M195</f>
        <v>0</v>
      </c>
      <c r="K195" s="1183">
        <v>0</v>
      </c>
      <c r="L195" s="1184">
        <v>0</v>
      </c>
      <c r="M195" s="1185">
        <v>0</v>
      </c>
      <c r="N195" s="1186">
        <v>0</v>
      </c>
      <c r="O195" s="1187">
        <v>0</v>
      </c>
      <c r="P195" s="198"/>
      <c r="Q195" s="1207"/>
      <c r="R195" s="1136"/>
      <c r="S195" s="1140"/>
      <c r="T195" s="177"/>
      <c r="U195" s="16"/>
      <c r="V195" s="16"/>
      <c r="W195" s="16"/>
      <c r="X195" s="16"/>
      <c r="Y195" s="16"/>
      <c r="Z195" s="742"/>
      <c r="AA195" s="742"/>
      <c r="AB195" s="742"/>
      <c r="AC195" s="742"/>
      <c r="AD195" s="742"/>
    </row>
    <row r="196" spans="1:30" ht="13.9" hidden="1" customHeight="1" thickBot="1">
      <c r="A196" s="1816"/>
      <c r="B196" s="1765"/>
      <c r="C196" s="1770"/>
      <c r="D196" s="1818"/>
      <c r="E196" s="1772"/>
      <c r="F196" s="1777"/>
      <c r="G196" s="1651"/>
      <c r="H196" s="1780"/>
      <c r="I196" s="228" t="s">
        <v>63</v>
      </c>
      <c r="J196" s="237">
        <f>K196+M196</f>
        <v>0</v>
      </c>
      <c r="K196" s="192">
        <v>0</v>
      </c>
      <c r="L196" s="194">
        <v>0</v>
      </c>
      <c r="M196" s="1188">
        <v>0</v>
      </c>
      <c r="N196" s="1189">
        <v>0</v>
      </c>
      <c r="O196" s="1190">
        <v>0</v>
      </c>
      <c r="P196" s="198"/>
      <c r="Q196" s="1209"/>
      <c r="R196" s="1137"/>
      <c r="S196" s="1141"/>
      <c r="T196" s="177"/>
      <c r="U196" s="16"/>
      <c r="V196" s="16"/>
      <c r="W196" s="16"/>
      <c r="X196" s="16"/>
      <c r="Y196" s="16"/>
      <c r="Z196" s="742"/>
      <c r="AA196" s="742"/>
      <c r="AB196" s="742"/>
      <c r="AC196" s="742"/>
      <c r="AD196" s="742"/>
    </row>
    <row r="197" spans="1:30" ht="13.9" hidden="1" customHeight="1" thickBot="1">
      <c r="A197" s="1816"/>
      <c r="B197" s="1765"/>
      <c r="C197" s="1770"/>
      <c r="D197" s="1818"/>
      <c r="E197" s="1772"/>
      <c r="F197" s="1777"/>
      <c r="G197" s="1651"/>
      <c r="H197" s="1780"/>
      <c r="I197" s="228" t="s">
        <v>36</v>
      </c>
      <c r="J197" s="237">
        <f>K197+M197</f>
        <v>0</v>
      </c>
      <c r="K197" s="192">
        <v>0</v>
      </c>
      <c r="L197" s="194">
        <v>0</v>
      </c>
      <c r="M197" s="1188">
        <v>0</v>
      </c>
      <c r="N197" s="1243">
        <v>0</v>
      </c>
      <c r="O197" s="1190">
        <v>0</v>
      </c>
      <c r="P197" s="198"/>
      <c r="Q197" s="1209"/>
      <c r="R197" s="1137"/>
      <c r="S197" s="1141"/>
      <c r="T197" s="177"/>
      <c r="U197" s="16"/>
      <c r="V197" s="16"/>
      <c r="W197" s="16"/>
      <c r="X197" s="16"/>
      <c r="Y197" s="16"/>
      <c r="Z197" s="742"/>
      <c r="AA197" s="742"/>
      <c r="AB197" s="742"/>
      <c r="AC197" s="742"/>
      <c r="AD197" s="742"/>
    </row>
    <row r="198" spans="1:30" ht="13.9" hidden="1" customHeight="1" thickBot="1">
      <c r="A198" s="1816"/>
      <c r="B198" s="1765"/>
      <c r="C198" s="1770"/>
      <c r="D198" s="1818"/>
      <c r="E198" s="1772"/>
      <c r="F198" s="1777"/>
      <c r="G198" s="1779"/>
      <c r="H198" s="1781"/>
      <c r="I198" s="1245" t="s">
        <v>219</v>
      </c>
      <c r="J198" s="237">
        <f t="shared" ref="J198:J199" si="73">K198+M198</f>
        <v>0</v>
      </c>
      <c r="K198" s="193">
        <v>0</v>
      </c>
      <c r="L198" s="1246">
        <v>0</v>
      </c>
      <c r="M198" s="1247">
        <v>0</v>
      </c>
      <c r="N198" s="1248">
        <v>0</v>
      </c>
      <c r="O198" s="1249">
        <v>0</v>
      </c>
      <c r="P198" s="198"/>
      <c r="Q198" s="1218"/>
      <c r="R198" s="1219"/>
      <c r="S198" s="1173"/>
      <c r="T198" s="177"/>
      <c r="U198" s="16"/>
      <c r="V198" s="16"/>
      <c r="W198" s="16"/>
      <c r="X198" s="16"/>
      <c r="Y198" s="16"/>
      <c r="Z198" s="742"/>
      <c r="AA198" s="742"/>
      <c r="AB198" s="742"/>
      <c r="AC198" s="742"/>
      <c r="AD198" s="742"/>
    </row>
    <row r="199" spans="1:30" ht="13.9" hidden="1" customHeight="1" thickBot="1">
      <c r="A199" s="1816"/>
      <c r="B199" s="1765"/>
      <c r="C199" s="1770"/>
      <c r="D199" s="1818"/>
      <c r="E199" s="1772"/>
      <c r="F199" s="1777"/>
      <c r="G199" s="1779"/>
      <c r="H199" s="1779"/>
      <c r="I199" s="1245" t="s">
        <v>52</v>
      </c>
      <c r="J199" s="237">
        <f t="shared" si="73"/>
        <v>0</v>
      </c>
      <c r="K199" s="193">
        <v>0</v>
      </c>
      <c r="L199" s="1246">
        <v>0</v>
      </c>
      <c r="M199" s="1247">
        <v>0</v>
      </c>
      <c r="N199" s="1248">
        <v>0</v>
      </c>
      <c r="O199" s="1249">
        <v>0</v>
      </c>
      <c r="P199" s="178"/>
      <c r="Q199" s="1218"/>
      <c r="R199" s="1219"/>
      <c r="S199" s="1173"/>
      <c r="T199" s="177"/>
      <c r="U199" s="16"/>
      <c r="V199" s="16"/>
      <c r="W199" s="16"/>
      <c r="X199" s="16"/>
      <c r="Y199" s="16"/>
      <c r="Z199" s="742"/>
      <c r="AA199" s="742"/>
      <c r="AB199" s="742"/>
      <c r="AC199" s="742"/>
      <c r="AD199" s="742"/>
    </row>
    <row r="200" spans="1:30" ht="13.9" hidden="1" customHeight="1" thickBot="1">
      <c r="A200" s="1862"/>
      <c r="B200" s="1872"/>
      <c r="C200" s="1773"/>
      <c r="D200" s="1774"/>
      <c r="E200" s="1775"/>
      <c r="F200" s="1778"/>
      <c r="G200" s="1649"/>
      <c r="H200" s="1649"/>
      <c r="I200" s="1178" t="s">
        <v>12</v>
      </c>
      <c r="J200" s="1197">
        <f>SUM(J195:J199)</f>
        <v>0</v>
      </c>
      <c r="K200" s="1197">
        <f t="shared" ref="K200:O200" si="74">SUM(K195:K199)</f>
        <v>0</v>
      </c>
      <c r="L200" s="1197">
        <f t="shared" si="74"/>
        <v>0</v>
      </c>
      <c r="M200" s="1197">
        <f t="shared" si="74"/>
        <v>0</v>
      </c>
      <c r="N200" s="1250">
        <f t="shared" si="74"/>
        <v>0</v>
      </c>
      <c r="O200" s="1251">
        <f t="shared" si="74"/>
        <v>0</v>
      </c>
      <c r="P200" s="199"/>
      <c r="Q200" s="1212"/>
      <c r="R200" s="1213"/>
      <c r="S200" s="1181"/>
      <c r="T200" s="177"/>
      <c r="U200" s="16"/>
      <c r="V200" s="16"/>
      <c r="W200" s="16"/>
      <c r="X200" s="16"/>
      <c r="Y200" s="16"/>
      <c r="Z200" s="742"/>
      <c r="AA200" s="742"/>
      <c r="AB200" s="742"/>
      <c r="AC200" s="742"/>
      <c r="AD200" s="742"/>
    </row>
    <row r="201" spans="1:30" ht="13.15" customHeight="1">
      <c r="A201" s="1761"/>
      <c r="B201" s="1851"/>
      <c r="C201" s="1768"/>
      <c r="D201" s="1768"/>
      <c r="E201" s="1769"/>
      <c r="F201" s="1776" t="s">
        <v>105</v>
      </c>
      <c r="G201" s="1650" t="s">
        <v>40</v>
      </c>
      <c r="H201" s="1650" t="s">
        <v>190</v>
      </c>
      <c r="I201" s="243" t="s">
        <v>72</v>
      </c>
      <c r="J201" s="1182">
        <f>K201+M201</f>
        <v>0</v>
      </c>
      <c r="K201" s="1183">
        <v>0</v>
      </c>
      <c r="L201" s="1184">
        <v>0</v>
      </c>
      <c r="M201" s="1185">
        <v>0</v>
      </c>
      <c r="N201" s="1186">
        <v>0</v>
      </c>
      <c r="O201" s="1187">
        <v>0</v>
      </c>
      <c r="P201" s="197" t="s">
        <v>75</v>
      </c>
      <c r="Q201" s="1207"/>
      <c r="R201" s="1136"/>
      <c r="S201" s="1140" t="s">
        <v>41</v>
      </c>
      <c r="T201" s="177"/>
      <c r="U201" s="16"/>
      <c r="V201" s="16"/>
      <c r="W201" s="16"/>
      <c r="X201" s="16"/>
      <c r="Y201" s="16"/>
      <c r="Z201" s="742"/>
      <c r="AA201" s="742"/>
      <c r="AB201" s="742"/>
      <c r="AC201" s="742"/>
      <c r="AD201" s="742"/>
    </row>
    <row r="202" spans="1:30">
      <c r="A202" s="1762"/>
      <c r="B202" s="1852"/>
      <c r="C202" s="1771"/>
      <c r="D202" s="1771"/>
      <c r="E202" s="1772"/>
      <c r="F202" s="1777"/>
      <c r="G202" s="1651"/>
      <c r="H202" s="1780"/>
      <c r="I202" s="228" t="s">
        <v>63</v>
      </c>
      <c r="J202" s="237">
        <f>K202+M202</f>
        <v>0</v>
      </c>
      <c r="K202" s="192">
        <v>0</v>
      </c>
      <c r="L202" s="194">
        <v>0</v>
      </c>
      <c r="M202" s="1188">
        <v>0</v>
      </c>
      <c r="N202" s="1189">
        <v>0</v>
      </c>
      <c r="O202" s="1190">
        <v>0</v>
      </c>
      <c r="P202" s="198"/>
      <c r="Q202" s="1209"/>
      <c r="R202" s="1137"/>
      <c r="S202" s="1141"/>
      <c r="T202" s="177"/>
      <c r="U202" s="16"/>
      <c r="V202" s="16"/>
      <c r="W202" s="16"/>
      <c r="X202" s="16"/>
      <c r="Y202" s="16"/>
      <c r="Z202" s="742"/>
      <c r="AA202" s="742"/>
      <c r="AB202" s="742"/>
      <c r="AC202" s="742"/>
      <c r="AD202" s="742"/>
    </row>
    <row r="203" spans="1:30">
      <c r="A203" s="1762"/>
      <c r="B203" s="1852"/>
      <c r="C203" s="1771"/>
      <c r="D203" s="1771"/>
      <c r="E203" s="1772"/>
      <c r="F203" s="1777"/>
      <c r="G203" s="1779"/>
      <c r="H203" s="1781"/>
      <c r="I203" s="228" t="s">
        <v>36</v>
      </c>
      <c r="J203" s="237">
        <f>K203+M203</f>
        <v>0</v>
      </c>
      <c r="K203" s="192">
        <v>0</v>
      </c>
      <c r="L203" s="194">
        <v>0</v>
      </c>
      <c r="M203" s="1188">
        <v>0</v>
      </c>
      <c r="N203" s="1243">
        <v>7</v>
      </c>
      <c r="O203" s="1190">
        <v>7</v>
      </c>
      <c r="P203" s="198"/>
      <c r="Q203" s="1218"/>
      <c r="R203" s="1219"/>
      <c r="S203" s="1173"/>
      <c r="T203" s="177"/>
      <c r="U203" s="16"/>
      <c r="V203" s="16"/>
      <c r="W203" s="16"/>
      <c r="X203" s="16"/>
      <c r="Y203" s="16"/>
      <c r="Z203" s="742"/>
      <c r="AA203" s="742"/>
      <c r="AB203" s="742"/>
      <c r="AC203" s="742"/>
      <c r="AD203" s="742"/>
    </row>
    <row r="204" spans="1:30">
      <c r="A204" s="1762"/>
      <c r="B204" s="1852"/>
      <c r="C204" s="1771"/>
      <c r="D204" s="1771"/>
      <c r="E204" s="1772"/>
      <c r="F204" s="1777"/>
      <c r="G204" s="1779"/>
      <c r="H204" s="1779"/>
      <c r="I204" s="1245" t="s">
        <v>219</v>
      </c>
      <c r="J204" s="237">
        <f t="shared" ref="J204:J205" si="75">K204+M204</f>
        <v>15</v>
      </c>
      <c r="K204" s="193">
        <v>15</v>
      </c>
      <c r="L204" s="1246">
        <v>0</v>
      </c>
      <c r="M204" s="1247">
        <v>0</v>
      </c>
      <c r="N204" s="1248">
        <v>0</v>
      </c>
      <c r="O204" s="1249">
        <v>0</v>
      </c>
      <c r="P204" s="1131"/>
      <c r="Q204" s="1218"/>
      <c r="R204" s="1219"/>
      <c r="S204" s="1173"/>
      <c r="T204" s="177"/>
      <c r="U204" s="16"/>
      <c r="V204" s="16"/>
      <c r="W204" s="16"/>
      <c r="X204" s="16"/>
      <c r="Y204" s="16"/>
      <c r="Z204" s="742"/>
      <c r="AA204" s="742"/>
      <c r="AB204" s="742"/>
      <c r="AC204" s="742"/>
      <c r="AD204" s="742"/>
    </row>
    <row r="205" spans="1:30">
      <c r="A205" s="1762"/>
      <c r="B205" s="1852"/>
      <c r="C205" s="1771"/>
      <c r="D205" s="1771"/>
      <c r="E205" s="1772"/>
      <c r="F205" s="1777"/>
      <c r="G205" s="1779"/>
      <c r="H205" s="1779"/>
      <c r="I205" s="1245" t="s">
        <v>52</v>
      </c>
      <c r="J205" s="237">
        <f t="shared" si="75"/>
        <v>0</v>
      </c>
      <c r="K205" s="193">
        <v>0</v>
      </c>
      <c r="L205" s="1246">
        <v>0</v>
      </c>
      <c r="M205" s="1247">
        <v>0</v>
      </c>
      <c r="N205" s="1248">
        <v>0</v>
      </c>
      <c r="O205" s="1249">
        <v>0</v>
      </c>
      <c r="P205" s="1131"/>
      <c r="Q205" s="1218"/>
      <c r="R205" s="1219"/>
      <c r="S205" s="1173"/>
      <c r="T205" s="177"/>
      <c r="U205" s="16"/>
      <c r="V205" s="16"/>
      <c r="W205" s="16"/>
      <c r="X205" s="16"/>
      <c r="Y205" s="16"/>
      <c r="Z205" s="742"/>
      <c r="AA205" s="742"/>
      <c r="AB205" s="742"/>
      <c r="AC205" s="742"/>
      <c r="AD205" s="742"/>
    </row>
    <row r="206" spans="1:30" ht="21" customHeight="1" thickBot="1">
      <c r="A206" s="1763"/>
      <c r="B206" s="1853"/>
      <c r="C206" s="1774"/>
      <c r="D206" s="1774"/>
      <c r="E206" s="1775"/>
      <c r="F206" s="1778"/>
      <c r="G206" s="1649"/>
      <c r="H206" s="1649"/>
      <c r="I206" s="1178" t="s">
        <v>12</v>
      </c>
      <c r="J206" s="1197">
        <f>SUM(J201:J205)</f>
        <v>15</v>
      </c>
      <c r="K206" s="1197">
        <f t="shared" ref="K206:O206" si="76">SUM(K201:K205)</f>
        <v>15</v>
      </c>
      <c r="L206" s="1197">
        <f t="shared" si="76"/>
        <v>0</v>
      </c>
      <c r="M206" s="1197">
        <f t="shared" si="76"/>
        <v>0</v>
      </c>
      <c r="N206" s="1250">
        <f t="shared" si="76"/>
        <v>7</v>
      </c>
      <c r="O206" s="1251">
        <f t="shared" si="76"/>
        <v>7</v>
      </c>
      <c r="P206" s="199"/>
      <c r="Q206" s="1212"/>
      <c r="R206" s="1213"/>
      <c r="S206" s="1181"/>
      <c r="T206" s="177"/>
      <c r="U206" s="16"/>
      <c r="V206" s="16"/>
      <c r="W206" s="16"/>
      <c r="X206" s="16"/>
      <c r="Y206" s="16"/>
      <c r="Z206" s="742"/>
      <c r="AA206" s="742"/>
      <c r="AB206" s="742"/>
      <c r="AC206" s="742"/>
      <c r="AD206" s="742"/>
    </row>
    <row r="207" spans="1:30" ht="13.15" customHeight="1">
      <c r="A207" s="1815"/>
      <c r="B207" s="1851"/>
      <c r="C207" s="1768"/>
      <c r="D207" s="1768"/>
      <c r="E207" s="1769"/>
      <c r="F207" s="1776" t="s">
        <v>106</v>
      </c>
      <c r="G207" s="1650" t="s">
        <v>40</v>
      </c>
      <c r="H207" s="1650" t="s">
        <v>190</v>
      </c>
      <c r="I207" s="243" t="s">
        <v>72</v>
      </c>
      <c r="J207" s="1182">
        <f>K207+M207</f>
        <v>0</v>
      </c>
      <c r="K207" s="1183">
        <v>0</v>
      </c>
      <c r="L207" s="1184">
        <v>0</v>
      </c>
      <c r="M207" s="1185">
        <v>0</v>
      </c>
      <c r="N207" s="1186">
        <v>0</v>
      </c>
      <c r="O207" s="1187">
        <v>0</v>
      </c>
      <c r="P207" s="197" t="s">
        <v>75</v>
      </c>
      <c r="Q207" s="1207"/>
      <c r="R207" s="1136"/>
      <c r="S207" s="1140" t="s">
        <v>41</v>
      </c>
      <c r="T207" s="177"/>
      <c r="U207" s="16"/>
      <c r="V207" s="16"/>
      <c r="W207" s="16"/>
      <c r="X207" s="16"/>
      <c r="Y207" s="16"/>
      <c r="Z207" s="742"/>
      <c r="AA207" s="742"/>
      <c r="AB207" s="742"/>
      <c r="AC207" s="742"/>
      <c r="AD207" s="742"/>
    </row>
    <row r="208" spans="1:30">
      <c r="A208" s="1816"/>
      <c r="B208" s="1852"/>
      <c r="C208" s="1818"/>
      <c r="D208" s="1818"/>
      <c r="E208" s="1772"/>
      <c r="F208" s="1777"/>
      <c r="G208" s="1651"/>
      <c r="H208" s="1780"/>
      <c r="I208" s="228" t="s">
        <v>63</v>
      </c>
      <c r="J208" s="237">
        <f>K208+M208</f>
        <v>0</v>
      </c>
      <c r="K208" s="192">
        <v>0</v>
      </c>
      <c r="L208" s="194">
        <v>0</v>
      </c>
      <c r="M208" s="1188">
        <v>0</v>
      </c>
      <c r="N208" s="1189">
        <v>0</v>
      </c>
      <c r="O208" s="1190">
        <v>0</v>
      </c>
      <c r="P208" s="198"/>
      <c r="Q208" s="1209"/>
      <c r="R208" s="1137"/>
      <c r="S208" s="1141"/>
      <c r="T208" s="177"/>
      <c r="U208" s="16"/>
      <c r="V208" s="16"/>
      <c r="W208" s="16"/>
      <c r="X208" s="16"/>
      <c r="Y208" s="16"/>
      <c r="Z208" s="742"/>
      <c r="AA208" s="742"/>
      <c r="AB208" s="742"/>
      <c r="AC208" s="742"/>
      <c r="AD208" s="742"/>
    </row>
    <row r="209" spans="1:30">
      <c r="A209" s="1816"/>
      <c r="B209" s="1852"/>
      <c r="C209" s="1818"/>
      <c r="D209" s="1818"/>
      <c r="E209" s="1772"/>
      <c r="F209" s="1777"/>
      <c r="G209" s="1779"/>
      <c r="H209" s="1781"/>
      <c r="I209" s="228" t="s">
        <v>36</v>
      </c>
      <c r="J209" s="237">
        <f>K209+M209</f>
        <v>0</v>
      </c>
      <c r="K209" s="192">
        <v>0</v>
      </c>
      <c r="L209" s="194">
        <v>0</v>
      </c>
      <c r="M209" s="1188">
        <v>0</v>
      </c>
      <c r="N209" s="1243">
        <v>6</v>
      </c>
      <c r="O209" s="1190">
        <v>6</v>
      </c>
      <c r="P209" s="198"/>
      <c r="Q209" s="1218"/>
      <c r="R209" s="1219"/>
      <c r="S209" s="1173"/>
      <c r="T209" s="177"/>
      <c r="U209" s="16"/>
      <c r="V209" s="16"/>
      <c r="W209" s="16"/>
      <c r="X209" s="16"/>
      <c r="Y209" s="16"/>
      <c r="Z209" s="742"/>
      <c r="AA209" s="742"/>
      <c r="AB209" s="742"/>
      <c r="AC209" s="742"/>
      <c r="AD209" s="742"/>
    </row>
    <row r="210" spans="1:30">
      <c r="A210" s="1816"/>
      <c r="B210" s="1852"/>
      <c r="C210" s="1818"/>
      <c r="D210" s="1818"/>
      <c r="E210" s="1772"/>
      <c r="F210" s="1777"/>
      <c r="G210" s="1779"/>
      <c r="H210" s="1779"/>
      <c r="I210" s="1245" t="s">
        <v>219</v>
      </c>
      <c r="J210" s="237">
        <f t="shared" ref="J210:J211" si="77">K210+M210</f>
        <v>6</v>
      </c>
      <c r="K210" s="193">
        <v>6</v>
      </c>
      <c r="L210" s="1246">
        <v>0</v>
      </c>
      <c r="M210" s="1247">
        <v>0</v>
      </c>
      <c r="N210" s="1248">
        <v>0</v>
      </c>
      <c r="O210" s="1249">
        <v>0</v>
      </c>
      <c r="P210" s="178"/>
      <c r="Q210" s="1218"/>
      <c r="R210" s="1219"/>
      <c r="S210" s="1173"/>
      <c r="T210" s="177"/>
      <c r="U210" s="16"/>
      <c r="V210" s="16"/>
      <c r="W210" s="16"/>
      <c r="X210" s="16"/>
      <c r="Y210" s="16"/>
      <c r="Z210" s="742"/>
      <c r="AA210" s="742"/>
      <c r="AB210" s="742"/>
      <c r="AC210" s="742"/>
      <c r="AD210" s="742"/>
    </row>
    <row r="211" spans="1:30">
      <c r="A211" s="1816"/>
      <c r="B211" s="1852"/>
      <c r="C211" s="1818"/>
      <c r="D211" s="1818"/>
      <c r="E211" s="1772"/>
      <c r="F211" s="1777"/>
      <c r="G211" s="1779"/>
      <c r="H211" s="1779"/>
      <c r="I211" s="1245" t="s">
        <v>52</v>
      </c>
      <c r="J211" s="237">
        <f t="shared" si="77"/>
        <v>0</v>
      </c>
      <c r="K211" s="193">
        <v>0</v>
      </c>
      <c r="L211" s="1246">
        <v>0</v>
      </c>
      <c r="M211" s="1247">
        <v>0</v>
      </c>
      <c r="N211" s="1248">
        <v>0</v>
      </c>
      <c r="O211" s="1249">
        <v>0</v>
      </c>
      <c r="P211" s="178"/>
      <c r="Q211" s="1218"/>
      <c r="R211" s="1219"/>
      <c r="S211" s="1173"/>
      <c r="T211" s="177"/>
      <c r="U211" s="16"/>
      <c r="V211" s="16"/>
      <c r="W211" s="16"/>
      <c r="X211" s="16"/>
      <c r="Y211" s="16"/>
      <c r="Z211" s="742"/>
      <c r="AA211" s="742"/>
      <c r="AB211" s="742"/>
      <c r="AC211" s="742"/>
      <c r="AD211" s="742"/>
    </row>
    <row r="212" spans="1:30" ht="13.5" thickBot="1">
      <c r="A212" s="1817"/>
      <c r="B212" s="1853"/>
      <c r="C212" s="1774"/>
      <c r="D212" s="1774"/>
      <c r="E212" s="1775"/>
      <c r="F212" s="1778"/>
      <c r="G212" s="1649"/>
      <c r="H212" s="1649"/>
      <c r="I212" s="1178" t="s">
        <v>12</v>
      </c>
      <c r="J212" s="1197">
        <f>SUM(J207:J211)</f>
        <v>6</v>
      </c>
      <c r="K212" s="1197">
        <f t="shared" ref="K212:O212" si="78">SUM(K207:K211)</f>
        <v>6</v>
      </c>
      <c r="L212" s="1197">
        <f t="shared" si="78"/>
        <v>0</v>
      </c>
      <c r="M212" s="1197">
        <f t="shared" si="78"/>
        <v>0</v>
      </c>
      <c r="N212" s="1250">
        <f t="shared" si="78"/>
        <v>6</v>
      </c>
      <c r="O212" s="1251">
        <f t="shared" si="78"/>
        <v>6</v>
      </c>
      <c r="P212" s="199"/>
      <c r="Q212" s="1212"/>
      <c r="R212" s="1213"/>
      <c r="S212" s="1181"/>
      <c r="T212" s="177"/>
      <c r="U212" s="16"/>
      <c r="V212" s="16"/>
      <c r="W212" s="16"/>
      <c r="X212" s="16"/>
      <c r="Y212" s="16"/>
      <c r="Z212" s="742"/>
      <c r="AA212" s="742"/>
      <c r="AB212" s="742"/>
      <c r="AC212" s="742"/>
      <c r="AD212" s="742"/>
    </row>
    <row r="213" spans="1:30" ht="13.15" customHeight="1">
      <c r="A213" s="1285"/>
      <c r="B213" s="1273"/>
      <c r="C213" s="1768"/>
      <c r="D213" s="1768"/>
      <c r="E213" s="1769"/>
      <c r="F213" s="1776" t="s">
        <v>161</v>
      </c>
      <c r="G213" s="1650" t="s">
        <v>40</v>
      </c>
      <c r="H213" s="1650" t="s">
        <v>196</v>
      </c>
      <c r="I213" s="243" t="s">
        <v>72</v>
      </c>
      <c r="J213" s="1182">
        <f>K213+M213</f>
        <v>0</v>
      </c>
      <c r="K213" s="1183">
        <v>0</v>
      </c>
      <c r="L213" s="1184">
        <v>0</v>
      </c>
      <c r="M213" s="1185">
        <v>0</v>
      </c>
      <c r="N213" s="1186">
        <v>0</v>
      </c>
      <c r="O213" s="1187">
        <v>0</v>
      </c>
      <c r="P213" s="197" t="s">
        <v>75</v>
      </c>
      <c r="Q213" s="1207" t="s">
        <v>41</v>
      </c>
      <c r="R213" s="1136"/>
      <c r="S213" s="1140"/>
      <c r="T213" s="177"/>
      <c r="U213" s="16"/>
      <c r="V213" s="16"/>
      <c r="W213" s="16"/>
      <c r="X213" s="16"/>
      <c r="Y213" s="16"/>
      <c r="Z213" s="742"/>
      <c r="AA213" s="742"/>
      <c r="AB213" s="742"/>
      <c r="AC213" s="742"/>
      <c r="AD213" s="742"/>
    </row>
    <row r="214" spans="1:30">
      <c r="A214" s="1286"/>
      <c r="B214" s="1275"/>
      <c r="C214" s="1818"/>
      <c r="D214" s="1818"/>
      <c r="E214" s="1772"/>
      <c r="F214" s="1777"/>
      <c r="G214" s="1651"/>
      <c r="H214" s="1780"/>
      <c r="I214" s="228" t="s">
        <v>63</v>
      </c>
      <c r="J214" s="237">
        <f>K214+M214</f>
        <v>57.5</v>
      </c>
      <c r="K214" s="192">
        <v>57.5</v>
      </c>
      <c r="L214" s="194">
        <v>0</v>
      </c>
      <c r="M214" s="1188">
        <v>0</v>
      </c>
      <c r="N214" s="1189">
        <v>0</v>
      </c>
      <c r="O214" s="1190">
        <v>0</v>
      </c>
      <c r="P214" s="198"/>
      <c r="Q214" s="1209"/>
      <c r="R214" s="1137"/>
      <c r="S214" s="1141"/>
      <c r="T214" s="177"/>
      <c r="U214" s="16"/>
      <c r="V214" s="16"/>
      <c r="W214" s="16"/>
      <c r="X214" s="16"/>
      <c r="Y214" s="16"/>
      <c r="Z214" s="742"/>
      <c r="AA214" s="742"/>
      <c r="AB214" s="742"/>
      <c r="AC214" s="742"/>
      <c r="AD214" s="742"/>
    </row>
    <row r="215" spans="1:30">
      <c r="A215" s="1286"/>
      <c r="B215" s="1275"/>
      <c r="C215" s="1818"/>
      <c r="D215" s="1818"/>
      <c r="E215" s="1772"/>
      <c r="F215" s="1777"/>
      <c r="G215" s="1779"/>
      <c r="H215" s="1781"/>
      <c r="I215" s="228" t="s">
        <v>36</v>
      </c>
      <c r="J215" s="237">
        <f>K215+M215</f>
        <v>0</v>
      </c>
      <c r="K215" s="192">
        <v>0</v>
      </c>
      <c r="L215" s="194">
        <v>0</v>
      </c>
      <c r="M215" s="1188">
        <v>0</v>
      </c>
      <c r="N215" s="1243">
        <v>0</v>
      </c>
      <c r="O215" s="1190">
        <v>0</v>
      </c>
      <c r="P215" s="198"/>
      <c r="Q215" s="1218"/>
      <c r="R215" s="1219"/>
      <c r="S215" s="1173"/>
      <c r="T215" s="177"/>
      <c r="U215" s="16"/>
      <c r="V215" s="16"/>
      <c r="W215" s="16"/>
      <c r="X215" s="16"/>
      <c r="Y215" s="16"/>
      <c r="Z215" s="742"/>
      <c r="AA215" s="742"/>
      <c r="AB215" s="742"/>
      <c r="AC215" s="742"/>
      <c r="AD215" s="742"/>
    </row>
    <row r="216" spans="1:30">
      <c r="A216" s="1286"/>
      <c r="B216" s="1275"/>
      <c r="C216" s="1818"/>
      <c r="D216" s="1818"/>
      <c r="E216" s="1772"/>
      <c r="F216" s="1777"/>
      <c r="G216" s="1779"/>
      <c r="H216" s="1779"/>
      <c r="I216" s="1245" t="s">
        <v>219</v>
      </c>
      <c r="J216" s="237">
        <f t="shared" ref="J216:J217" si="79">K216+M216</f>
        <v>0</v>
      </c>
      <c r="K216" s="193">
        <v>0</v>
      </c>
      <c r="L216" s="1246">
        <v>0</v>
      </c>
      <c r="M216" s="1247">
        <v>0</v>
      </c>
      <c r="N216" s="1248">
        <v>0</v>
      </c>
      <c r="O216" s="1249">
        <v>0</v>
      </c>
      <c r="P216" s="178"/>
      <c r="Q216" s="1218"/>
      <c r="R216" s="1219"/>
      <c r="S216" s="1173"/>
      <c r="T216" s="177"/>
      <c r="U216" s="16"/>
      <c r="V216" s="16"/>
      <c r="W216" s="16"/>
      <c r="X216" s="16"/>
      <c r="Y216" s="16"/>
      <c r="Z216" s="742"/>
      <c r="AA216" s="742"/>
      <c r="AB216" s="742"/>
      <c r="AC216" s="742"/>
      <c r="AD216" s="742"/>
    </row>
    <row r="217" spans="1:30">
      <c r="A217" s="1286"/>
      <c r="B217" s="1275"/>
      <c r="C217" s="1818"/>
      <c r="D217" s="1818"/>
      <c r="E217" s="1772"/>
      <c r="F217" s="1777"/>
      <c r="G217" s="1779"/>
      <c r="H217" s="1779"/>
      <c r="I217" s="1245" t="s">
        <v>52</v>
      </c>
      <c r="J217" s="237">
        <f t="shared" si="79"/>
        <v>0</v>
      </c>
      <c r="K217" s="193">
        <v>0</v>
      </c>
      <c r="L217" s="1246">
        <v>0</v>
      </c>
      <c r="M217" s="1247">
        <v>0</v>
      </c>
      <c r="N217" s="1248">
        <v>0</v>
      </c>
      <c r="O217" s="1249">
        <v>0</v>
      </c>
      <c r="P217" s="178"/>
      <c r="Q217" s="1218"/>
      <c r="R217" s="1219"/>
      <c r="S217" s="1173"/>
      <c r="T217" s="177"/>
      <c r="U217" s="16"/>
      <c r="V217" s="16"/>
      <c r="W217" s="16"/>
      <c r="X217" s="16"/>
      <c r="Y217" s="16"/>
      <c r="Z217" s="742"/>
      <c r="AA217" s="742"/>
      <c r="AB217" s="742"/>
      <c r="AC217" s="742"/>
      <c r="AD217" s="742"/>
    </row>
    <row r="218" spans="1:30" ht="21" customHeight="1" thickBot="1">
      <c r="A218" s="1287"/>
      <c r="B218" s="1277"/>
      <c r="C218" s="1774"/>
      <c r="D218" s="1774"/>
      <c r="E218" s="1775"/>
      <c r="F218" s="1778"/>
      <c r="G218" s="1649"/>
      <c r="H218" s="1649"/>
      <c r="I218" s="1178" t="s">
        <v>12</v>
      </c>
      <c r="J218" s="1197">
        <f>SUM(J213:J217)</f>
        <v>57.5</v>
      </c>
      <c r="K218" s="1197">
        <f t="shared" ref="K218:O218" si="80">SUM(K213:K217)</f>
        <v>57.5</v>
      </c>
      <c r="L218" s="1197">
        <f t="shared" si="80"/>
        <v>0</v>
      </c>
      <c r="M218" s="1197">
        <f t="shared" si="80"/>
        <v>0</v>
      </c>
      <c r="N218" s="1250">
        <f t="shared" si="80"/>
        <v>0</v>
      </c>
      <c r="O218" s="1251">
        <f t="shared" si="80"/>
        <v>0</v>
      </c>
      <c r="P218" s="199"/>
      <c r="Q218" s="1212"/>
      <c r="R218" s="1213"/>
      <c r="S218" s="1181"/>
      <c r="T218" s="177"/>
      <c r="U218" s="16"/>
      <c r="V218" s="16"/>
      <c r="W218" s="16"/>
      <c r="X218" s="16"/>
      <c r="Y218" s="16"/>
      <c r="Z218" s="742"/>
      <c r="AA218" s="742"/>
      <c r="AB218" s="742"/>
      <c r="AC218" s="742"/>
      <c r="AD218" s="742"/>
    </row>
    <row r="219" spans="1:30" ht="13.15" customHeight="1">
      <c r="A219" s="1848"/>
      <c r="B219" s="1851"/>
      <c r="C219" s="1768"/>
      <c r="D219" s="1768"/>
      <c r="E219" s="1769"/>
      <c r="F219" s="1776" t="s">
        <v>107</v>
      </c>
      <c r="G219" s="1650" t="s">
        <v>40</v>
      </c>
      <c r="H219" s="1650" t="s">
        <v>197</v>
      </c>
      <c r="I219" s="243" t="s">
        <v>72</v>
      </c>
      <c r="J219" s="1182">
        <f>K219+M219</f>
        <v>0</v>
      </c>
      <c r="K219" s="1183">
        <v>0</v>
      </c>
      <c r="L219" s="1184">
        <v>0</v>
      </c>
      <c r="M219" s="1185">
        <v>0</v>
      </c>
      <c r="N219" s="1186">
        <v>0</v>
      </c>
      <c r="O219" s="1187">
        <v>0</v>
      </c>
      <c r="P219" s="198" t="s">
        <v>75</v>
      </c>
      <c r="Q219" s="1207" t="s">
        <v>41</v>
      </c>
      <c r="R219" s="1136"/>
      <c r="S219" s="1140"/>
      <c r="T219" s="177"/>
      <c r="U219" s="16"/>
      <c r="V219" s="16"/>
      <c r="W219" s="16"/>
      <c r="X219" s="16"/>
      <c r="Y219" s="16"/>
      <c r="Z219" s="742"/>
      <c r="AA219" s="742"/>
      <c r="AB219" s="742"/>
      <c r="AC219" s="742"/>
      <c r="AD219" s="742"/>
    </row>
    <row r="220" spans="1:30">
      <c r="A220" s="1849"/>
      <c r="B220" s="1852"/>
      <c r="C220" s="1818"/>
      <c r="D220" s="1818"/>
      <c r="E220" s="1772"/>
      <c r="F220" s="1777"/>
      <c r="G220" s="1651"/>
      <c r="H220" s="1780"/>
      <c r="I220" s="228" t="s">
        <v>63</v>
      </c>
      <c r="J220" s="237">
        <f>K220+M220</f>
        <v>409.40000000000003</v>
      </c>
      <c r="K220" s="192">
        <v>409.1</v>
      </c>
      <c r="L220" s="194">
        <v>11.8</v>
      </c>
      <c r="M220" s="1188">
        <v>0.3</v>
      </c>
      <c r="N220" s="1189">
        <v>0</v>
      </c>
      <c r="O220" s="1190">
        <v>0</v>
      </c>
      <c r="P220" s="198"/>
      <c r="Q220" s="1209"/>
      <c r="R220" s="1137"/>
      <c r="S220" s="1141"/>
      <c r="T220" s="1040"/>
      <c r="U220" s="1034"/>
      <c r="V220" s="1034"/>
      <c r="W220" s="1034"/>
      <c r="X220" s="1034"/>
      <c r="Y220" s="1034"/>
      <c r="Z220" s="742"/>
      <c r="AA220" s="742"/>
      <c r="AB220" s="742"/>
      <c r="AC220" s="742"/>
      <c r="AD220" s="742"/>
    </row>
    <row r="221" spans="1:30">
      <c r="A221" s="1849"/>
      <c r="B221" s="1852"/>
      <c r="C221" s="1818"/>
      <c r="D221" s="1818"/>
      <c r="E221" s="1772"/>
      <c r="F221" s="1777"/>
      <c r="G221" s="1779"/>
      <c r="H221" s="1781"/>
      <c r="I221" s="228" t="s">
        <v>36</v>
      </c>
      <c r="J221" s="237">
        <f>K221+M221</f>
        <v>0</v>
      </c>
      <c r="K221" s="192">
        <v>0</v>
      </c>
      <c r="L221" s="194">
        <v>0</v>
      </c>
      <c r="M221" s="1188">
        <v>0</v>
      </c>
      <c r="N221" s="1243">
        <v>0</v>
      </c>
      <c r="O221" s="1190">
        <v>0</v>
      </c>
      <c r="P221" s="198"/>
      <c r="Q221" s="1218"/>
      <c r="R221" s="1219"/>
      <c r="S221" s="1173"/>
      <c r="T221" s="810"/>
      <c r="U221" s="16"/>
      <c r="V221" s="16"/>
      <c r="W221" s="16"/>
      <c r="X221" s="16"/>
      <c r="Y221" s="16"/>
      <c r="Z221" s="742"/>
      <c r="AA221" s="742"/>
      <c r="AB221" s="742"/>
      <c r="AC221" s="742"/>
      <c r="AD221" s="742"/>
    </row>
    <row r="222" spans="1:30">
      <c r="A222" s="1849"/>
      <c r="B222" s="1852"/>
      <c r="C222" s="1818"/>
      <c r="D222" s="1818"/>
      <c r="E222" s="1772"/>
      <c r="F222" s="1777"/>
      <c r="G222" s="1779"/>
      <c r="H222" s="1779"/>
      <c r="I222" s="1245" t="s">
        <v>219</v>
      </c>
      <c r="J222" s="237">
        <f t="shared" ref="J222:J223" si="81">K222+M222</f>
        <v>0</v>
      </c>
      <c r="K222" s="193">
        <v>0</v>
      </c>
      <c r="L222" s="1246">
        <v>0</v>
      </c>
      <c r="M222" s="1247">
        <v>0</v>
      </c>
      <c r="N222" s="1248">
        <v>0</v>
      </c>
      <c r="O222" s="1249">
        <v>0</v>
      </c>
      <c r="P222" s="178"/>
      <c r="Q222" s="1218"/>
      <c r="R222" s="1219"/>
      <c r="S222" s="1173"/>
      <c r="T222" s="177"/>
      <c r="U222" s="16"/>
      <c r="V222" s="16"/>
      <c r="W222" s="16"/>
      <c r="X222" s="16"/>
      <c r="Y222" s="16"/>
      <c r="Z222" s="742"/>
      <c r="AA222" s="742"/>
      <c r="AB222" s="742"/>
      <c r="AC222" s="742"/>
      <c r="AD222" s="742"/>
    </row>
    <row r="223" spans="1:30">
      <c r="A223" s="1849"/>
      <c r="B223" s="1852"/>
      <c r="C223" s="1818"/>
      <c r="D223" s="1818"/>
      <c r="E223" s="1772"/>
      <c r="F223" s="1777"/>
      <c r="G223" s="1779"/>
      <c r="H223" s="1779"/>
      <c r="I223" s="1245" t="s">
        <v>52</v>
      </c>
      <c r="J223" s="237">
        <f t="shared" si="81"/>
        <v>0</v>
      </c>
      <c r="K223" s="193">
        <v>0</v>
      </c>
      <c r="L223" s="1246">
        <v>0</v>
      </c>
      <c r="M223" s="1247">
        <v>0</v>
      </c>
      <c r="N223" s="1248">
        <v>0</v>
      </c>
      <c r="O223" s="1249">
        <v>0</v>
      </c>
      <c r="P223" s="178"/>
      <c r="Q223" s="1218"/>
      <c r="R223" s="1219"/>
      <c r="S223" s="1173"/>
      <c r="T223" s="177"/>
      <c r="U223" s="16"/>
      <c r="V223" s="16"/>
      <c r="W223" s="16"/>
      <c r="X223" s="16"/>
      <c r="Y223" s="16"/>
      <c r="Z223" s="742"/>
      <c r="AA223" s="742"/>
      <c r="AB223" s="742"/>
      <c r="AC223" s="742"/>
      <c r="AD223" s="742"/>
    </row>
    <row r="224" spans="1:30" ht="24" customHeight="1" thickBot="1">
      <c r="A224" s="1850"/>
      <c r="B224" s="1853"/>
      <c r="C224" s="1774"/>
      <c r="D224" s="1774"/>
      <c r="E224" s="1775"/>
      <c r="F224" s="1778"/>
      <c r="G224" s="1649"/>
      <c r="H224" s="1649"/>
      <c r="I224" s="1178" t="s">
        <v>12</v>
      </c>
      <c r="J224" s="1197">
        <f>SUM(J219:J223)</f>
        <v>409.40000000000003</v>
      </c>
      <c r="K224" s="1197">
        <f t="shared" ref="K224:O224" si="82">SUM(K219:K223)</f>
        <v>409.1</v>
      </c>
      <c r="L224" s="1197">
        <f t="shared" si="82"/>
        <v>11.8</v>
      </c>
      <c r="M224" s="1197">
        <f t="shared" si="82"/>
        <v>0.3</v>
      </c>
      <c r="N224" s="1250">
        <f t="shared" si="82"/>
        <v>0</v>
      </c>
      <c r="O224" s="1251">
        <f t="shared" si="82"/>
        <v>0</v>
      </c>
      <c r="P224" s="199"/>
      <c r="Q224" s="1212"/>
      <c r="R224" s="1213"/>
      <c r="S224" s="1181"/>
      <c r="T224" s="177"/>
      <c r="U224" s="16"/>
      <c r="V224" s="16"/>
      <c r="W224" s="16"/>
      <c r="X224" s="16"/>
      <c r="Y224" s="16"/>
      <c r="Z224" s="742"/>
      <c r="AA224" s="742"/>
      <c r="AB224" s="742"/>
      <c r="AC224" s="742"/>
      <c r="AD224" s="742"/>
    </row>
    <row r="225" spans="1:30" ht="13.15" customHeight="1">
      <c r="A225" s="1285"/>
      <c r="B225" s="1273"/>
      <c r="C225" s="1768"/>
      <c r="D225" s="1768"/>
      <c r="E225" s="1769"/>
      <c r="F225" s="1854" t="s">
        <v>154</v>
      </c>
      <c r="G225" s="1650" t="s">
        <v>40</v>
      </c>
      <c r="H225" s="1650" t="s">
        <v>198</v>
      </c>
      <c r="I225" s="243" t="s">
        <v>72</v>
      </c>
      <c r="J225" s="1182">
        <f>K225+M225</f>
        <v>0</v>
      </c>
      <c r="K225" s="1183">
        <v>0</v>
      </c>
      <c r="L225" s="1184">
        <v>0</v>
      </c>
      <c r="M225" s="1185">
        <v>0</v>
      </c>
      <c r="N225" s="1186">
        <v>0</v>
      </c>
      <c r="O225" s="1187">
        <v>0</v>
      </c>
      <c r="P225" s="198" t="s">
        <v>75</v>
      </c>
      <c r="Q225" s="1207" t="s">
        <v>41</v>
      </c>
      <c r="R225" s="1136"/>
      <c r="S225" s="1140"/>
      <c r="T225" s="177"/>
      <c r="U225" s="16"/>
      <c r="V225" s="16"/>
      <c r="W225" s="16"/>
      <c r="X225" s="16"/>
      <c r="Y225" s="16"/>
      <c r="Z225" s="742"/>
      <c r="AA225" s="742"/>
      <c r="AB225" s="742"/>
      <c r="AC225" s="742"/>
      <c r="AD225" s="742"/>
    </row>
    <row r="226" spans="1:30">
      <c r="A226" s="1286"/>
      <c r="B226" s="1275"/>
      <c r="C226" s="1818"/>
      <c r="D226" s="1818"/>
      <c r="E226" s="1772"/>
      <c r="F226" s="1855"/>
      <c r="G226" s="1651"/>
      <c r="H226" s="1780"/>
      <c r="I226" s="228" t="s">
        <v>63</v>
      </c>
      <c r="J226" s="237">
        <f>K226+M226</f>
        <v>36.1</v>
      </c>
      <c r="K226" s="192">
        <v>0.7</v>
      </c>
      <c r="L226" s="194">
        <v>0.6</v>
      </c>
      <c r="M226" s="1188">
        <v>35.4</v>
      </c>
      <c r="N226" s="1189">
        <v>0</v>
      </c>
      <c r="O226" s="1190">
        <v>0</v>
      </c>
      <c r="P226" s="198"/>
      <c r="Q226" s="1209"/>
      <c r="R226" s="1137"/>
      <c r="S226" s="1141"/>
      <c r="T226" s="177"/>
      <c r="U226" s="16"/>
      <c r="V226" s="16"/>
      <c r="W226" s="16"/>
      <c r="X226" s="16"/>
      <c r="Y226" s="16"/>
      <c r="Z226" s="742"/>
      <c r="AA226" s="742"/>
      <c r="AB226" s="742"/>
      <c r="AC226" s="742"/>
      <c r="AD226" s="742"/>
    </row>
    <row r="227" spans="1:30">
      <c r="A227" s="1286"/>
      <c r="B227" s="1275"/>
      <c r="C227" s="1818"/>
      <c r="D227" s="1818"/>
      <c r="E227" s="1772"/>
      <c r="F227" s="1855"/>
      <c r="G227" s="1779"/>
      <c r="H227" s="1781"/>
      <c r="I227" s="228" t="s">
        <v>36</v>
      </c>
      <c r="J227" s="237">
        <f>K227+M227</f>
        <v>0.3</v>
      </c>
      <c r="K227" s="192">
        <v>0.3</v>
      </c>
      <c r="L227" s="194">
        <v>0</v>
      </c>
      <c r="M227" s="1188">
        <v>0</v>
      </c>
      <c r="N227" s="1243">
        <v>0</v>
      </c>
      <c r="O227" s="1190">
        <v>0</v>
      </c>
      <c r="P227" s="198"/>
      <c r="Q227" s="1218"/>
      <c r="R227" s="1219"/>
      <c r="S227" s="1173"/>
      <c r="T227" s="177"/>
      <c r="U227" s="16"/>
      <c r="V227" s="16"/>
      <c r="W227" s="16"/>
      <c r="X227" s="16"/>
      <c r="Y227" s="16"/>
      <c r="Z227" s="809"/>
      <c r="AA227" s="809"/>
      <c r="AB227" s="809"/>
      <c r="AC227" s="742"/>
      <c r="AD227" s="742"/>
    </row>
    <row r="228" spans="1:30">
      <c r="A228" s="1286"/>
      <c r="B228" s="1275"/>
      <c r="C228" s="1818"/>
      <c r="D228" s="1818"/>
      <c r="E228" s="1772"/>
      <c r="F228" s="1855"/>
      <c r="G228" s="1779"/>
      <c r="H228" s="1779"/>
      <c r="I228" s="1245" t="s">
        <v>219</v>
      </c>
      <c r="J228" s="237">
        <f t="shared" ref="J228:J229" si="83">K228+M228</f>
        <v>6.3</v>
      </c>
      <c r="K228" s="193">
        <v>0</v>
      </c>
      <c r="L228" s="1246">
        <v>0</v>
      </c>
      <c r="M228" s="1247">
        <v>6.3</v>
      </c>
      <c r="N228" s="1248">
        <v>0</v>
      </c>
      <c r="O228" s="1249">
        <v>0</v>
      </c>
      <c r="P228" s="178"/>
      <c r="Q228" s="1218"/>
      <c r="R228" s="1219"/>
      <c r="S228" s="1173"/>
      <c r="T228" s="177"/>
      <c r="U228" s="16"/>
      <c r="V228" s="16"/>
      <c r="W228" s="16"/>
      <c r="X228" s="16"/>
      <c r="Y228" s="16"/>
      <c r="Z228" s="809"/>
      <c r="AA228" s="742"/>
      <c r="AB228" s="742"/>
      <c r="AC228" s="742"/>
      <c r="AD228" s="742"/>
    </row>
    <row r="229" spans="1:30">
      <c r="A229" s="1286"/>
      <c r="B229" s="1275"/>
      <c r="C229" s="1818"/>
      <c r="D229" s="1818"/>
      <c r="E229" s="1772"/>
      <c r="F229" s="1855"/>
      <c r="G229" s="1779"/>
      <c r="H229" s="1779"/>
      <c r="I229" s="1245" t="s">
        <v>52</v>
      </c>
      <c r="J229" s="237">
        <f t="shared" si="83"/>
        <v>0</v>
      </c>
      <c r="K229" s="193">
        <v>0</v>
      </c>
      <c r="L229" s="1246">
        <v>0</v>
      </c>
      <c r="M229" s="1247">
        <v>0</v>
      </c>
      <c r="N229" s="1248">
        <v>0</v>
      </c>
      <c r="O229" s="1249">
        <v>0</v>
      </c>
      <c r="P229" s="178"/>
      <c r="Q229" s="1218"/>
      <c r="R229" s="1219"/>
      <c r="S229" s="1173"/>
      <c r="T229" s="177"/>
      <c r="U229" s="16"/>
      <c r="V229" s="16"/>
      <c r="W229" s="16"/>
      <c r="X229" s="16"/>
      <c r="Y229" s="16"/>
      <c r="Z229" s="742"/>
      <c r="AA229" s="742"/>
      <c r="AB229" s="742"/>
      <c r="AC229" s="742"/>
      <c r="AD229" s="742"/>
    </row>
    <row r="230" spans="1:30" ht="19.899999999999999" customHeight="1" thickBot="1">
      <c r="A230" s="1287"/>
      <c r="B230" s="1277"/>
      <c r="C230" s="1774"/>
      <c r="D230" s="1774"/>
      <c r="E230" s="1775"/>
      <c r="F230" s="1856"/>
      <c r="G230" s="1649"/>
      <c r="H230" s="1649"/>
      <c r="I230" s="1178" t="s">
        <v>12</v>
      </c>
      <c r="J230" s="1197">
        <f>SUM(J225:J229)</f>
        <v>42.699999999999996</v>
      </c>
      <c r="K230" s="1197">
        <f t="shared" ref="K230:O230" si="84">SUM(K225:K229)</f>
        <v>1</v>
      </c>
      <c r="L230" s="1197">
        <f t="shared" si="84"/>
        <v>0.6</v>
      </c>
      <c r="M230" s="1197">
        <f t="shared" si="84"/>
        <v>41.699999999999996</v>
      </c>
      <c r="N230" s="1250">
        <f t="shared" si="84"/>
        <v>0</v>
      </c>
      <c r="O230" s="1251">
        <f t="shared" si="84"/>
        <v>0</v>
      </c>
      <c r="P230" s="199"/>
      <c r="Q230" s="1212"/>
      <c r="R230" s="1213"/>
      <c r="S230" s="1181"/>
      <c r="T230" s="177"/>
      <c r="U230" s="16"/>
      <c r="V230" s="16"/>
      <c r="W230" s="16"/>
      <c r="X230" s="16"/>
      <c r="Y230" s="16"/>
      <c r="Z230" s="742"/>
      <c r="AA230" s="742"/>
      <c r="AB230" s="742"/>
      <c r="AC230" s="742"/>
      <c r="AD230" s="742"/>
    </row>
    <row r="231" spans="1:30" ht="13.15" customHeight="1">
      <c r="A231" s="1873"/>
      <c r="B231" s="1871"/>
      <c r="C231" s="1767"/>
      <c r="D231" s="1768"/>
      <c r="E231" s="1769"/>
      <c r="F231" s="1776" t="s">
        <v>167</v>
      </c>
      <c r="G231" s="1650" t="s">
        <v>199</v>
      </c>
      <c r="H231" s="1650" t="s">
        <v>200</v>
      </c>
      <c r="I231" s="243" t="s">
        <v>72</v>
      </c>
      <c r="J231" s="1182">
        <f>K231+M231</f>
        <v>0</v>
      </c>
      <c r="K231" s="1183">
        <v>0</v>
      </c>
      <c r="L231" s="189">
        <v>0</v>
      </c>
      <c r="M231" s="1185">
        <v>0</v>
      </c>
      <c r="N231" s="1186">
        <v>0</v>
      </c>
      <c r="O231" s="1187">
        <v>0</v>
      </c>
      <c r="P231" s="198" t="s">
        <v>75</v>
      </c>
      <c r="Q231" s="1207"/>
      <c r="R231" s="1136" t="s">
        <v>41</v>
      </c>
      <c r="S231" s="1140"/>
      <c r="T231" s="177"/>
      <c r="U231" s="16"/>
      <c r="V231" s="16"/>
      <c r="W231" s="16"/>
      <c r="X231" s="16"/>
      <c r="Y231" s="16"/>
      <c r="Z231" s="742"/>
      <c r="AA231" s="742"/>
      <c r="AB231" s="742"/>
      <c r="AC231" s="742"/>
      <c r="AD231" s="742"/>
    </row>
    <row r="232" spans="1:30">
      <c r="A232" s="1849"/>
      <c r="B232" s="1765"/>
      <c r="C232" s="1770"/>
      <c r="D232" s="1818"/>
      <c r="E232" s="1772"/>
      <c r="F232" s="1777"/>
      <c r="G232" s="1651"/>
      <c r="H232" s="1780"/>
      <c r="I232" s="228" t="s">
        <v>63</v>
      </c>
      <c r="J232" s="237">
        <f>K232+M232</f>
        <v>20.3</v>
      </c>
      <c r="K232" s="192">
        <v>20.3</v>
      </c>
      <c r="L232" s="194">
        <v>6</v>
      </c>
      <c r="M232" s="1188">
        <v>0</v>
      </c>
      <c r="N232" s="1189">
        <v>7.94</v>
      </c>
      <c r="O232" s="1190">
        <v>0</v>
      </c>
      <c r="P232" s="198"/>
      <c r="Q232" s="1209"/>
      <c r="R232" s="1137"/>
      <c r="S232" s="1141"/>
      <c r="T232" s="177"/>
      <c r="U232" s="16"/>
      <c r="V232" s="16"/>
      <c r="W232" s="16"/>
      <c r="X232" s="16"/>
      <c r="Y232" s="16"/>
      <c r="Z232" s="809"/>
      <c r="AA232" s="742"/>
      <c r="AB232" s="742"/>
      <c r="AC232" s="742"/>
      <c r="AD232" s="742"/>
    </row>
    <row r="233" spans="1:30">
      <c r="A233" s="1849"/>
      <c r="B233" s="1765"/>
      <c r="C233" s="1770"/>
      <c r="D233" s="1818"/>
      <c r="E233" s="1772"/>
      <c r="F233" s="1777"/>
      <c r="G233" s="1779"/>
      <c r="H233" s="1781"/>
      <c r="I233" s="228" t="s">
        <v>36</v>
      </c>
      <c r="J233" s="237">
        <f>K233+M233</f>
        <v>0</v>
      </c>
      <c r="K233" s="192">
        <v>0</v>
      </c>
      <c r="L233" s="194">
        <v>0</v>
      </c>
      <c r="M233" s="1188">
        <v>0</v>
      </c>
      <c r="N233" s="1243">
        <v>0.64</v>
      </c>
      <c r="O233" s="1190">
        <v>0</v>
      </c>
      <c r="P233" s="198"/>
      <c r="Q233" s="1218"/>
      <c r="R233" s="1219"/>
      <c r="S233" s="1173"/>
      <c r="T233" s="177"/>
      <c r="U233" s="16"/>
      <c r="V233" s="16"/>
      <c r="W233" s="16"/>
      <c r="X233" s="16"/>
      <c r="Y233" s="16"/>
      <c r="Z233" s="809"/>
      <c r="AA233" s="742"/>
      <c r="AB233" s="742"/>
      <c r="AC233" s="742"/>
      <c r="AD233" s="742"/>
    </row>
    <row r="234" spans="1:30">
      <c r="A234" s="1849"/>
      <c r="B234" s="1765"/>
      <c r="C234" s="1770"/>
      <c r="D234" s="1818"/>
      <c r="E234" s="1772"/>
      <c r="F234" s="1777"/>
      <c r="G234" s="1779"/>
      <c r="H234" s="1779"/>
      <c r="I234" s="1245" t="s">
        <v>219</v>
      </c>
      <c r="J234" s="237">
        <f t="shared" ref="J234:J235" si="85">K234+M234</f>
        <v>4.7</v>
      </c>
      <c r="K234" s="193">
        <v>4.7</v>
      </c>
      <c r="L234" s="1246">
        <v>0</v>
      </c>
      <c r="M234" s="1247">
        <v>0</v>
      </c>
      <c r="N234" s="1248">
        <v>0</v>
      </c>
      <c r="O234" s="1249">
        <v>0</v>
      </c>
      <c r="P234" s="178"/>
      <c r="Q234" s="1218"/>
      <c r="R234" s="1219"/>
      <c r="S234" s="1173"/>
      <c r="T234" s="177"/>
      <c r="U234" s="16"/>
      <c r="V234" s="16"/>
      <c r="W234" s="16"/>
      <c r="X234" s="16"/>
      <c r="Y234" s="16"/>
      <c r="Z234" s="742"/>
      <c r="AA234" s="742"/>
      <c r="AB234" s="742"/>
      <c r="AC234" s="742"/>
      <c r="AD234" s="742"/>
    </row>
    <row r="235" spans="1:30">
      <c r="A235" s="1849"/>
      <c r="B235" s="1765"/>
      <c r="C235" s="1770"/>
      <c r="D235" s="1818"/>
      <c r="E235" s="1772"/>
      <c r="F235" s="1777"/>
      <c r="G235" s="1779"/>
      <c r="H235" s="1779"/>
      <c r="I235" s="1245" t="s">
        <v>52</v>
      </c>
      <c r="J235" s="237">
        <f t="shared" si="85"/>
        <v>0</v>
      </c>
      <c r="K235" s="193">
        <v>0</v>
      </c>
      <c r="L235" s="1246">
        <v>0</v>
      </c>
      <c r="M235" s="1247">
        <v>0</v>
      </c>
      <c r="N235" s="1248">
        <v>0</v>
      </c>
      <c r="O235" s="1249">
        <v>0</v>
      </c>
      <c r="P235" s="178"/>
      <c r="Q235" s="1218"/>
      <c r="R235" s="1219"/>
      <c r="S235" s="1173"/>
      <c r="T235" s="177"/>
      <c r="U235" s="16"/>
      <c r="V235" s="16"/>
      <c r="W235" s="16"/>
      <c r="X235" s="16"/>
      <c r="Y235" s="16"/>
      <c r="Z235" s="742"/>
      <c r="AA235" s="742"/>
      <c r="AB235" s="742"/>
      <c r="AC235" s="742"/>
      <c r="AD235" s="742"/>
    </row>
    <row r="236" spans="1:30" ht="23.45" customHeight="1" thickBot="1">
      <c r="A236" s="1850"/>
      <c r="B236" s="1766"/>
      <c r="C236" s="1773"/>
      <c r="D236" s="1774"/>
      <c r="E236" s="1775"/>
      <c r="F236" s="1778"/>
      <c r="G236" s="1649"/>
      <c r="H236" s="1649"/>
      <c r="I236" s="1178" t="s">
        <v>12</v>
      </c>
      <c r="J236" s="1197">
        <f>SUM(J231:J235)</f>
        <v>25</v>
      </c>
      <c r="K236" s="1197">
        <f t="shared" ref="K236:O236" si="86">SUM(K231:K235)</f>
        <v>25</v>
      </c>
      <c r="L236" s="1197">
        <f t="shared" si="86"/>
        <v>6</v>
      </c>
      <c r="M236" s="1197">
        <f t="shared" si="86"/>
        <v>0</v>
      </c>
      <c r="N236" s="1250">
        <f t="shared" si="86"/>
        <v>8.58</v>
      </c>
      <c r="O236" s="1251">
        <f t="shared" si="86"/>
        <v>0</v>
      </c>
      <c r="P236" s="199"/>
      <c r="Q236" s="1212"/>
      <c r="R236" s="1213"/>
      <c r="S236" s="1181"/>
      <c r="T236" s="177"/>
      <c r="U236" s="16"/>
      <c r="V236" s="16"/>
      <c r="W236" s="16"/>
      <c r="X236" s="16"/>
      <c r="Y236" s="16"/>
      <c r="Z236" s="742"/>
      <c r="AA236" s="742"/>
      <c r="AB236" s="742"/>
      <c r="AC236" s="742"/>
      <c r="AD236" s="742"/>
    </row>
    <row r="237" spans="1:30" ht="13.15" customHeight="1">
      <c r="A237" s="1815"/>
      <c r="B237" s="1851"/>
      <c r="C237" s="1768"/>
      <c r="D237" s="1768"/>
      <c r="E237" s="1769"/>
      <c r="F237" s="1776" t="s">
        <v>283</v>
      </c>
      <c r="G237" s="1650" t="s">
        <v>40</v>
      </c>
      <c r="H237" s="1650" t="s">
        <v>282</v>
      </c>
      <c r="I237" s="243" t="s">
        <v>72</v>
      </c>
      <c r="J237" s="1182">
        <f>K237+M237</f>
        <v>0</v>
      </c>
      <c r="K237" s="1183">
        <v>0</v>
      </c>
      <c r="L237" s="189">
        <v>0</v>
      </c>
      <c r="M237" s="1185">
        <v>0</v>
      </c>
      <c r="N237" s="1186">
        <v>0</v>
      </c>
      <c r="O237" s="1187">
        <v>0</v>
      </c>
      <c r="P237" s="198" t="s">
        <v>75</v>
      </c>
      <c r="Q237" s="1207"/>
      <c r="R237" s="1136" t="s">
        <v>41</v>
      </c>
      <c r="S237" s="1140"/>
      <c r="T237" s="177"/>
      <c r="U237" s="16"/>
      <c r="V237" s="16"/>
      <c r="W237" s="16"/>
      <c r="X237" s="16"/>
      <c r="Y237" s="16"/>
      <c r="Z237" s="742"/>
      <c r="AA237" s="742"/>
      <c r="AB237" s="742"/>
      <c r="AC237" s="742"/>
      <c r="AD237" s="742"/>
    </row>
    <row r="238" spans="1:30">
      <c r="A238" s="1816"/>
      <c r="B238" s="1852"/>
      <c r="C238" s="1818"/>
      <c r="D238" s="1818"/>
      <c r="E238" s="1772"/>
      <c r="F238" s="1777"/>
      <c r="G238" s="1651"/>
      <c r="H238" s="1780"/>
      <c r="I238" s="228" t="s">
        <v>63</v>
      </c>
      <c r="J238" s="237">
        <f>K238+M238</f>
        <v>6.3</v>
      </c>
      <c r="K238" s="192">
        <v>6.3</v>
      </c>
      <c r="L238" s="194">
        <v>1.2</v>
      </c>
      <c r="M238" s="1188">
        <v>0</v>
      </c>
      <c r="N238" s="1189">
        <v>32</v>
      </c>
      <c r="O238" s="1190">
        <v>0</v>
      </c>
      <c r="P238" s="198"/>
      <c r="Q238" s="1209"/>
      <c r="R238" s="1137"/>
      <c r="S238" s="1141"/>
      <c r="T238" s="177"/>
      <c r="U238" s="16"/>
      <c r="V238" s="16"/>
      <c r="W238" s="16"/>
      <c r="X238" s="16"/>
      <c r="Y238" s="16"/>
      <c r="Z238" s="742"/>
      <c r="AA238" s="742"/>
      <c r="AB238" s="742"/>
      <c r="AC238" s="742"/>
      <c r="AD238" s="742"/>
    </row>
    <row r="239" spans="1:30">
      <c r="A239" s="1816"/>
      <c r="B239" s="1852"/>
      <c r="C239" s="1818"/>
      <c r="D239" s="1818"/>
      <c r="E239" s="1772"/>
      <c r="F239" s="1777"/>
      <c r="G239" s="1779"/>
      <c r="H239" s="1781"/>
      <c r="I239" s="228" t="s">
        <v>36</v>
      </c>
      <c r="J239" s="237">
        <f>K239+M239</f>
        <v>0</v>
      </c>
      <c r="K239" s="192">
        <v>0</v>
      </c>
      <c r="L239" s="194">
        <v>0</v>
      </c>
      <c r="M239" s="1188">
        <v>0</v>
      </c>
      <c r="N239" s="1243">
        <v>16</v>
      </c>
      <c r="O239" s="1190">
        <v>0</v>
      </c>
      <c r="P239" s="198"/>
      <c r="Q239" s="1218"/>
      <c r="R239" s="1219"/>
      <c r="S239" s="1173"/>
      <c r="T239" s="177"/>
      <c r="U239" s="16"/>
      <c r="V239" s="16"/>
      <c r="W239" s="16"/>
      <c r="X239" s="16"/>
      <c r="Y239" s="16"/>
      <c r="Z239" s="742"/>
      <c r="AA239" s="742"/>
      <c r="AB239" s="742"/>
      <c r="AC239" s="742"/>
      <c r="AD239" s="742"/>
    </row>
    <row r="240" spans="1:30">
      <c r="A240" s="1816"/>
      <c r="B240" s="1852"/>
      <c r="C240" s="1818"/>
      <c r="D240" s="1818"/>
      <c r="E240" s="1772"/>
      <c r="F240" s="1777"/>
      <c r="G240" s="1779"/>
      <c r="H240" s="1779"/>
      <c r="I240" s="1245" t="s">
        <v>219</v>
      </c>
      <c r="J240" s="237">
        <f t="shared" ref="J240:J241" si="87">K240+M240</f>
        <v>20</v>
      </c>
      <c r="K240" s="193">
        <v>16</v>
      </c>
      <c r="L240" s="1246">
        <v>0</v>
      </c>
      <c r="M240" s="1247">
        <v>4</v>
      </c>
      <c r="N240" s="1248">
        <v>0</v>
      </c>
      <c r="O240" s="1249">
        <v>0</v>
      </c>
      <c r="P240" s="178"/>
      <c r="Q240" s="1218"/>
      <c r="R240" s="1219"/>
      <c r="S240" s="1173"/>
      <c r="T240" s="177"/>
      <c r="U240" s="16"/>
      <c r="V240" s="16"/>
      <c r="W240" s="16"/>
      <c r="X240" s="16"/>
      <c r="Y240" s="16"/>
      <c r="Z240" s="742"/>
      <c r="AA240" s="742"/>
      <c r="AB240" s="742"/>
      <c r="AC240" s="742"/>
      <c r="AD240" s="742"/>
    </row>
    <row r="241" spans="1:30">
      <c r="A241" s="1816"/>
      <c r="B241" s="1852"/>
      <c r="C241" s="1818"/>
      <c r="D241" s="1818"/>
      <c r="E241" s="1772"/>
      <c r="F241" s="1777"/>
      <c r="G241" s="1779"/>
      <c r="H241" s="1779"/>
      <c r="I241" s="1245" t="s">
        <v>52</v>
      </c>
      <c r="J241" s="237">
        <f t="shared" si="87"/>
        <v>0</v>
      </c>
      <c r="K241" s="193">
        <v>0</v>
      </c>
      <c r="L241" s="1246">
        <v>0</v>
      </c>
      <c r="M241" s="1247">
        <v>0</v>
      </c>
      <c r="N241" s="1248">
        <v>0</v>
      </c>
      <c r="O241" s="1249">
        <v>0</v>
      </c>
      <c r="P241" s="178"/>
      <c r="Q241" s="1218"/>
      <c r="R241" s="1219"/>
      <c r="S241" s="1173"/>
      <c r="T241" s="177"/>
      <c r="U241" s="16"/>
      <c r="V241" s="16"/>
      <c r="W241" s="16"/>
      <c r="X241" s="16"/>
      <c r="Y241" s="16"/>
      <c r="Z241" s="742"/>
      <c r="AA241" s="742"/>
      <c r="AB241" s="742"/>
      <c r="AC241" s="742"/>
      <c r="AD241" s="742"/>
    </row>
    <row r="242" spans="1:30" ht="22.9" customHeight="1" thickBot="1">
      <c r="A242" s="1817"/>
      <c r="B242" s="1853"/>
      <c r="C242" s="1774"/>
      <c r="D242" s="1774"/>
      <c r="E242" s="1775"/>
      <c r="F242" s="1778"/>
      <c r="G242" s="1649"/>
      <c r="H242" s="1649"/>
      <c r="I242" s="1178" t="s">
        <v>12</v>
      </c>
      <c r="J242" s="1197">
        <f>SUM(J237:J241)</f>
        <v>26.3</v>
      </c>
      <c r="K242" s="1197">
        <f t="shared" ref="K242:O242" si="88">SUM(K237:K241)</f>
        <v>22.3</v>
      </c>
      <c r="L242" s="1197">
        <f t="shared" si="88"/>
        <v>1.2</v>
      </c>
      <c r="M242" s="1197">
        <f t="shared" si="88"/>
        <v>4</v>
      </c>
      <c r="N242" s="1250">
        <f t="shared" si="88"/>
        <v>48</v>
      </c>
      <c r="O242" s="1251">
        <f t="shared" si="88"/>
        <v>0</v>
      </c>
      <c r="P242" s="199"/>
      <c r="Q242" s="1212"/>
      <c r="R242" s="1213"/>
      <c r="S242" s="1181"/>
      <c r="T242" s="177"/>
      <c r="U242" s="16"/>
      <c r="V242" s="16"/>
      <c r="W242" s="16"/>
      <c r="X242" s="16"/>
      <c r="Y242" s="16"/>
      <c r="Z242" s="742"/>
      <c r="AA242" s="742"/>
      <c r="AB242" s="742"/>
      <c r="AC242" s="742"/>
      <c r="AD242" s="742"/>
    </row>
    <row r="243" spans="1:30" ht="13.15" customHeight="1">
      <c r="A243" s="1815"/>
      <c r="B243" s="1851"/>
      <c r="C243" s="1768"/>
      <c r="D243" s="1768"/>
      <c r="E243" s="1769"/>
      <c r="F243" s="1776" t="s">
        <v>256</v>
      </c>
      <c r="G243" s="1650" t="s">
        <v>40</v>
      </c>
      <c r="H243" s="1650" t="s">
        <v>190</v>
      </c>
      <c r="I243" s="243" t="s">
        <v>72</v>
      </c>
      <c r="J243" s="1182">
        <f>K243+M243</f>
        <v>0</v>
      </c>
      <c r="K243" s="1183">
        <v>0</v>
      </c>
      <c r="L243" s="189">
        <v>0</v>
      </c>
      <c r="M243" s="1185">
        <v>0</v>
      </c>
      <c r="N243" s="1186">
        <v>0</v>
      </c>
      <c r="O243" s="1187">
        <v>0</v>
      </c>
      <c r="P243" s="198" t="s">
        <v>75</v>
      </c>
      <c r="Q243" s="1207"/>
      <c r="R243" s="1136" t="s">
        <v>41</v>
      </c>
      <c r="S243" s="1140"/>
      <c r="T243" s="177"/>
      <c r="U243" s="16"/>
      <c r="V243" s="16"/>
      <c r="W243" s="16"/>
      <c r="X243" s="16"/>
      <c r="Y243" s="16"/>
      <c r="Z243" s="742"/>
      <c r="AA243" s="742"/>
      <c r="AB243" s="742"/>
      <c r="AC243" s="742"/>
      <c r="AD243" s="742"/>
    </row>
    <row r="244" spans="1:30">
      <c r="A244" s="1816"/>
      <c r="B244" s="1852"/>
      <c r="C244" s="1818"/>
      <c r="D244" s="1818"/>
      <c r="E244" s="1772"/>
      <c r="F244" s="1777"/>
      <c r="G244" s="1651"/>
      <c r="H244" s="1780"/>
      <c r="I244" s="228" t="s">
        <v>63</v>
      </c>
      <c r="J244" s="237">
        <f>K244+M244</f>
        <v>70</v>
      </c>
      <c r="K244" s="192">
        <v>70</v>
      </c>
      <c r="L244" s="194">
        <v>0</v>
      </c>
      <c r="M244" s="1188">
        <v>0</v>
      </c>
      <c r="N244" s="1189">
        <v>140</v>
      </c>
      <c r="O244" s="1190">
        <v>0</v>
      </c>
      <c r="P244" s="198"/>
      <c r="Q244" s="1209"/>
      <c r="R244" s="1137"/>
      <c r="S244" s="1141"/>
      <c r="T244" s="177"/>
      <c r="U244" s="16"/>
      <c r="V244" s="16"/>
      <c r="W244" s="16"/>
      <c r="X244" s="16"/>
      <c r="Y244" s="16"/>
      <c r="Z244" s="742"/>
      <c r="AA244" s="742"/>
      <c r="AB244" s="742"/>
      <c r="AC244" s="742"/>
      <c r="AD244" s="742"/>
    </row>
    <row r="245" spans="1:30">
      <c r="A245" s="1816"/>
      <c r="B245" s="1852"/>
      <c r="C245" s="1818"/>
      <c r="D245" s="1818"/>
      <c r="E245" s="1772"/>
      <c r="F245" s="1777"/>
      <c r="G245" s="1779"/>
      <c r="H245" s="1781"/>
      <c r="I245" s="228" t="s">
        <v>36</v>
      </c>
      <c r="J245" s="237">
        <f>K245+M245</f>
        <v>0</v>
      </c>
      <c r="K245" s="192">
        <v>0</v>
      </c>
      <c r="L245" s="194">
        <v>0</v>
      </c>
      <c r="M245" s="1188">
        <v>0</v>
      </c>
      <c r="N245" s="1243">
        <v>26</v>
      </c>
      <c r="O245" s="1190">
        <v>0</v>
      </c>
      <c r="P245" s="198"/>
      <c r="Q245" s="1218"/>
      <c r="R245" s="1219"/>
      <c r="S245" s="1173"/>
      <c r="T245" s="177"/>
      <c r="U245" s="16"/>
      <c r="V245" s="16"/>
      <c r="W245" s="16"/>
      <c r="X245" s="16"/>
      <c r="Y245" s="16"/>
      <c r="Z245" s="742"/>
      <c r="AA245" s="742"/>
      <c r="AB245" s="742"/>
      <c r="AC245" s="742"/>
      <c r="AD245" s="742"/>
    </row>
    <row r="246" spans="1:30">
      <c r="A246" s="1816"/>
      <c r="B246" s="1852"/>
      <c r="C246" s="1818"/>
      <c r="D246" s="1818"/>
      <c r="E246" s="1772"/>
      <c r="F246" s="1777"/>
      <c r="G246" s="1779"/>
      <c r="H246" s="1779"/>
      <c r="I246" s="1245" t="s">
        <v>219</v>
      </c>
      <c r="J246" s="237">
        <v>0</v>
      </c>
      <c r="K246" s="193">
        <v>0</v>
      </c>
      <c r="L246" s="1246">
        <v>0</v>
      </c>
      <c r="M246" s="1247">
        <v>0</v>
      </c>
      <c r="N246" s="1248">
        <v>0</v>
      </c>
      <c r="O246" s="1249">
        <v>0</v>
      </c>
      <c r="P246" s="178"/>
      <c r="Q246" s="1218"/>
      <c r="R246" s="1219"/>
      <c r="S246" s="1173"/>
      <c r="T246" s="177"/>
      <c r="U246" s="16"/>
      <c r="V246" s="16"/>
      <c r="W246" s="16"/>
      <c r="X246" s="16"/>
      <c r="Y246" s="16"/>
      <c r="Z246" s="742"/>
      <c r="AA246" s="742"/>
      <c r="AB246" s="742"/>
      <c r="AC246" s="742"/>
      <c r="AD246" s="742"/>
    </row>
    <row r="247" spans="1:30">
      <c r="A247" s="1816"/>
      <c r="B247" s="1852"/>
      <c r="C247" s="1818"/>
      <c r="D247" s="1818"/>
      <c r="E247" s="1772"/>
      <c r="F247" s="1777"/>
      <c r="G247" s="1779"/>
      <c r="H247" s="1779"/>
      <c r="I247" s="1245" t="s">
        <v>52</v>
      </c>
      <c r="J247" s="237">
        <f t="shared" ref="J247" si="89">K247+M247</f>
        <v>0</v>
      </c>
      <c r="K247" s="193">
        <v>0</v>
      </c>
      <c r="L247" s="1246">
        <v>0</v>
      </c>
      <c r="M247" s="1247">
        <v>0</v>
      </c>
      <c r="N247" s="1248">
        <v>0</v>
      </c>
      <c r="O247" s="1249">
        <v>0</v>
      </c>
      <c r="P247" s="178"/>
      <c r="Q247" s="1218"/>
      <c r="R247" s="1219"/>
      <c r="S247" s="1173"/>
      <c r="T247" s="177"/>
      <c r="U247" s="16"/>
      <c r="V247" s="16"/>
      <c r="W247" s="16"/>
      <c r="X247" s="16"/>
      <c r="Y247" s="16"/>
      <c r="Z247" s="742"/>
      <c r="AA247" s="742"/>
      <c r="AB247" s="742"/>
      <c r="AC247" s="742"/>
      <c r="AD247" s="742"/>
    </row>
    <row r="248" spans="1:30" ht="13.5" thickBot="1">
      <c r="A248" s="1817"/>
      <c r="B248" s="1853"/>
      <c r="C248" s="1774"/>
      <c r="D248" s="1774"/>
      <c r="E248" s="1775"/>
      <c r="F248" s="1778"/>
      <c r="G248" s="1649"/>
      <c r="H248" s="1649"/>
      <c r="I248" s="1178" t="s">
        <v>12</v>
      </c>
      <c r="J248" s="1197">
        <f>SUM(J243:J247)</f>
        <v>70</v>
      </c>
      <c r="K248" s="1197">
        <f>SUM(K243:K247)</f>
        <v>70</v>
      </c>
      <c r="L248" s="1197">
        <f t="shared" ref="L248:O248" si="90">SUM(L243:L247)</f>
        <v>0</v>
      </c>
      <c r="M248" s="1197">
        <f t="shared" si="90"/>
        <v>0</v>
      </c>
      <c r="N248" s="1250">
        <f t="shared" si="90"/>
        <v>166</v>
      </c>
      <c r="O248" s="1251">
        <f t="shared" si="90"/>
        <v>0</v>
      </c>
      <c r="P248" s="199"/>
      <c r="Q248" s="1212"/>
      <c r="R248" s="1213"/>
      <c r="S248" s="1181"/>
      <c r="T248" s="177"/>
      <c r="U248" s="16"/>
      <c r="V248" s="16"/>
      <c r="W248" s="16"/>
      <c r="X248" s="16"/>
      <c r="Y248" s="16"/>
      <c r="Z248" s="742"/>
      <c r="AA248" s="742"/>
      <c r="AB248" s="742"/>
      <c r="AC248" s="742"/>
      <c r="AD248" s="742"/>
    </row>
    <row r="249" spans="1:30" ht="13.15" customHeight="1">
      <c r="A249" s="1882"/>
      <c r="B249" s="1885"/>
      <c r="C249" s="1888"/>
      <c r="D249" s="1888"/>
      <c r="E249" s="1889"/>
      <c r="F249" s="1644" t="s">
        <v>259</v>
      </c>
      <c r="G249" s="1647" t="s">
        <v>40</v>
      </c>
      <c r="H249" s="1650" t="s">
        <v>236</v>
      </c>
      <c r="I249" s="243" t="s">
        <v>72</v>
      </c>
      <c r="J249" s="244">
        <f>K249+M249</f>
        <v>0</v>
      </c>
      <c r="K249" s="245">
        <v>0</v>
      </c>
      <c r="L249" s="167">
        <v>0</v>
      </c>
      <c r="M249" s="246">
        <v>0</v>
      </c>
      <c r="N249" s="803">
        <v>0</v>
      </c>
      <c r="O249" s="803">
        <v>0</v>
      </c>
      <c r="P249" s="1874" t="s">
        <v>75</v>
      </c>
      <c r="Q249" s="329"/>
      <c r="R249" s="726"/>
      <c r="S249" s="329" t="s">
        <v>41</v>
      </c>
      <c r="T249" s="177"/>
      <c r="U249" s="16"/>
      <c r="V249" s="16"/>
      <c r="W249" s="16"/>
      <c r="X249" s="16"/>
      <c r="Y249" s="16"/>
      <c r="Z249" s="742"/>
      <c r="AA249" s="742"/>
      <c r="AB249" s="742"/>
      <c r="AC249" s="742"/>
      <c r="AD249" s="742"/>
    </row>
    <row r="250" spans="1:30">
      <c r="A250" s="1883"/>
      <c r="B250" s="1886"/>
      <c r="C250" s="1890"/>
      <c r="D250" s="1890"/>
      <c r="E250" s="1891"/>
      <c r="F250" s="1645"/>
      <c r="G250" s="1648"/>
      <c r="H250" s="1651"/>
      <c r="I250" s="228" t="s">
        <v>63</v>
      </c>
      <c r="J250" s="247">
        <f t="shared" ref="J250:J251" si="91">K250+M250</f>
        <v>0</v>
      </c>
      <c r="K250" s="230">
        <v>0</v>
      </c>
      <c r="L250" s="168">
        <v>0</v>
      </c>
      <c r="M250" s="232">
        <v>0</v>
      </c>
      <c r="N250" s="804">
        <v>0</v>
      </c>
      <c r="O250" s="804">
        <v>0</v>
      </c>
      <c r="P250" s="1830"/>
      <c r="Q250" s="666"/>
      <c r="R250" s="1045"/>
      <c r="S250" s="666"/>
      <c r="T250" s="177"/>
      <c r="U250" s="16"/>
      <c r="V250" s="16"/>
      <c r="W250" s="16"/>
      <c r="X250" s="16"/>
      <c r="Y250" s="16"/>
      <c r="Z250" s="742"/>
      <c r="AA250" s="742"/>
      <c r="AB250" s="742"/>
      <c r="AC250" s="742"/>
      <c r="AD250" s="742"/>
    </row>
    <row r="251" spans="1:30">
      <c r="A251" s="1883"/>
      <c r="B251" s="1886"/>
      <c r="C251" s="1890"/>
      <c r="D251" s="1890"/>
      <c r="E251" s="1891"/>
      <c r="F251" s="1645"/>
      <c r="G251" s="1648"/>
      <c r="H251" s="1651"/>
      <c r="I251" s="228" t="s">
        <v>36</v>
      </c>
      <c r="J251" s="229">
        <f t="shared" si="91"/>
        <v>0</v>
      </c>
      <c r="K251" s="230">
        <v>0</v>
      </c>
      <c r="L251" s="168">
        <v>0</v>
      </c>
      <c r="M251" s="232">
        <v>0</v>
      </c>
      <c r="N251" s="804">
        <v>0</v>
      </c>
      <c r="O251" s="804">
        <v>0</v>
      </c>
      <c r="P251" s="1132"/>
      <c r="Q251" s="228"/>
      <c r="R251" s="1046"/>
      <c r="S251" s="228"/>
      <c r="T251" s="177"/>
      <c r="U251" s="16"/>
      <c r="V251" s="16"/>
      <c r="W251" s="16"/>
      <c r="X251" s="16"/>
      <c r="Y251" s="16"/>
      <c r="Z251" s="742"/>
      <c r="AA251" s="742"/>
      <c r="AB251" s="742"/>
      <c r="AC251" s="742"/>
      <c r="AD251" s="742"/>
    </row>
    <row r="252" spans="1:30">
      <c r="A252" s="1883"/>
      <c r="B252" s="1886"/>
      <c r="C252" s="1890"/>
      <c r="D252" s="1890"/>
      <c r="E252" s="1891"/>
      <c r="F252" s="1645"/>
      <c r="G252" s="1648"/>
      <c r="H252" s="1651"/>
      <c r="I252" s="228" t="s">
        <v>219</v>
      </c>
      <c r="J252" s="237">
        <f>K252+M252</f>
        <v>70.010000000000005</v>
      </c>
      <c r="K252" s="230">
        <v>0</v>
      </c>
      <c r="L252" s="168">
        <v>0</v>
      </c>
      <c r="M252" s="805">
        <v>70.010000000000005</v>
      </c>
      <c r="N252" s="804">
        <v>0</v>
      </c>
      <c r="O252" s="804">
        <v>0</v>
      </c>
      <c r="P252" s="1047"/>
      <c r="Q252" s="1138"/>
      <c r="R252" s="1048"/>
      <c r="S252" s="1138"/>
      <c r="T252" s="177"/>
      <c r="U252" s="16"/>
      <c r="V252" s="16"/>
      <c r="W252" s="16"/>
      <c r="X252" s="16"/>
      <c r="Y252" s="16"/>
      <c r="Z252" s="742"/>
      <c r="AA252" s="742"/>
      <c r="AB252" s="742"/>
      <c r="AC252" s="742"/>
      <c r="AD252" s="742"/>
    </row>
    <row r="253" spans="1:30">
      <c r="A253" s="1883"/>
      <c r="B253" s="1886"/>
      <c r="C253" s="1890"/>
      <c r="D253" s="1890"/>
      <c r="E253" s="1891"/>
      <c r="F253" s="1645"/>
      <c r="G253" s="1648"/>
      <c r="H253" s="1651"/>
      <c r="I253" s="938" t="s">
        <v>716</v>
      </c>
      <c r="J253" s="229">
        <f>K253+M253</f>
        <v>0</v>
      </c>
      <c r="K253" s="284">
        <v>0</v>
      </c>
      <c r="L253" s="169">
        <v>0</v>
      </c>
      <c r="M253" s="667">
        <v>0</v>
      </c>
      <c r="N253" s="806">
        <v>0</v>
      </c>
      <c r="O253" s="806">
        <v>0</v>
      </c>
      <c r="P253" s="1049"/>
      <c r="Q253" s="1138"/>
      <c r="R253" s="1048"/>
      <c r="S253" s="1138"/>
      <c r="T253" s="177"/>
      <c r="U253" s="16"/>
      <c r="V253" s="16"/>
      <c r="W253" s="16"/>
      <c r="X253" s="16"/>
      <c r="Y253" s="16"/>
      <c r="Z253" s="742"/>
      <c r="AA253" s="742"/>
      <c r="AB253" s="742"/>
      <c r="AC253" s="742"/>
      <c r="AD253" s="742"/>
    </row>
    <row r="254" spans="1:30" ht="13.5" thickBot="1">
      <c r="A254" s="1884"/>
      <c r="B254" s="1887"/>
      <c r="C254" s="1892"/>
      <c r="D254" s="1892"/>
      <c r="E254" s="1893"/>
      <c r="F254" s="1646"/>
      <c r="G254" s="1649"/>
      <c r="H254" s="1649"/>
      <c r="I254" s="807" t="s">
        <v>12</v>
      </c>
      <c r="J254" s="808">
        <f>K254+M254</f>
        <v>70.010000000000005</v>
      </c>
      <c r="K254" s="249">
        <f t="shared" ref="K254:O256" si="92">SUM(K249:K253)</f>
        <v>0</v>
      </c>
      <c r="L254" s="249">
        <f t="shared" si="92"/>
        <v>0</v>
      </c>
      <c r="M254" s="250">
        <f t="shared" si="92"/>
        <v>70.010000000000005</v>
      </c>
      <c r="N254" s="251">
        <f t="shared" si="92"/>
        <v>0</v>
      </c>
      <c r="O254" s="251">
        <f t="shared" si="92"/>
        <v>0</v>
      </c>
      <c r="P254" s="263"/>
      <c r="Q254" s="253"/>
      <c r="R254" s="254"/>
      <c r="S254" s="253"/>
      <c r="T254" s="177"/>
      <c r="U254" s="16"/>
      <c r="V254" s="16"/>
      <c r="W254" s="16"/>
      <c r="X254" s="16"/>
      <c r="Y254" s="16"/>
      <c r="Z254" s="742"/>
      <c r="AA254" s="742"/>
      <c r="AB254" s="742"/>
      <c r="AC254" s="742"/>
      <c r="AD254" s="742"/>
    </row>
    <row r="255" spans="1:30" s="211" customFormat="1" ht="13.5" thickBot="1">
      <c r="A255" s="1948"/>
      <c r="B255" s="1950"/>
      <c r="C255" s="1952"/>
      <c r="D255" s="1953"/>
      <c r="E255" s="1954"/>
      <c r="F255" s="1644" t="s">
        <v>285</v>
      </c>
      <c r="G255" s="1895" t="s">
        <v>40</v>
      </c>
      <c r="H255" s="1895" t="s">
        <v>286</v>
      </c>
      <c r="I255" s="1288" t="s">
        <v>36</v>
      </c>
      <c r="J255" s="1289"/>
      <c r="K255" s="987"/>
      <c r="L255" s="987"/>
      <c r="M255" s="990"/>
      <c r="N255" s="1290"/>
      <c r="O255" s="735"/>
      <c r="P255" s="1874" t="s">
        <v>75</v>
      </c>
      <c r="Q255" s="1291"/>
      <c r="R255" s="1292" t="s">
        <v>41</v>
      </c>
      <c r="S255" s="1291"/>
      <c r="T255" s="177"/>
      <c r="U255" s="16"/>
      <c r="V255" s="16"/>
      <c r="W255" s="16"/>
      <c r="X255" s="16"/>
      <c r="Y255" s="16"/>
      <c r="Z255" s="809"/>
      <c r="AA255" s="742"/>
      <c r="AB255" s="742"/>
      <c r="AC255" s="742"/>
      <c r="AD255" s="742"/>
    </row>
    <row r="256" spans="1:30" s="211" customFormat="1" ht="13.5" thickBot="1">
      <c r="A256" s="1949"/>
      <c r="B256" s="1951"/>
      <c r="C256" s="1949"/>
      <c r="D256" s="1955"/>
      <c r="E256" s="1905"/>
      <c r="F256" s="1894"/>
      <c r="G256" s="1896"/>
      <c r="H256" s="1896"/>
      <c r="I256" s="807" t="s">
        <v>12</v>
      </c>
      <c r="J256" s="808">
        <v>0</v>
      </c>
      <c r="K256" s="249">
        <f t="shared" si="92"/>
        <v>0</v>
      </c>
      <c r="L256" s="249">
        <f t="shared" si="92"/>
        <v>0</v>
      </c>
      <c r="M256" s="250">
        <v>0</v>
      </c>
      <c r="N256" s="251">
        <f t="shared" si="92"/>
        <v>0</v>
      </c>
      <c r="O256" s="251">
        <f t="shared" si="92"/>
        <v>0</v>
      </c>
      <c r="P256" s="1934"/>
      <c r="Q256" s="253"/>
      <c r="R256" s="264"/>
      <c r="S256" s="253"/>
      <c r="T256" s="177"/>
      <c r="U256" s="16"/>
      <c r="V256" s="16"/>
      <c r="W256" s="16"/>
      <c r="X256" s="16"/>
      <c r="Y256" s="16"/>
      <c r="Z256" s="742"/>
      <c r="AA256" s="742"/>
      <c r="AB256" s="742"/>
      <c r="AC256" s="742"/>
      <c r="AD256" s="742"/>
    </row>
    <row r="257" spans="1:25" s="742" customFormat="1" ht="13.15" customHeight="1">
      <c r="A257" s="1882"/>
      <c r="B257" s="1885"/>
      <c r="C257" s="1888"/>
      <c r="D257" s="1888"/>
      <c r="E257" s="1889"/>
      <c r="F257" s="1644" t="s">
        <v>665</v>
      </c>
      <c r="G257" s="1647" t="s">
        <v>40</v>
      </c>
      <c r="H257" s="1650" t="s">
        <v>236</v>
      </c>
      <c r="I257" s="243" t="s">
        <v>72</v>
      </c>
      <c r="J257" s="244">
        <f>K257+M257</f>
        <v>0</v>
      </c>
      <c r="K257" s="245">
        <v>0</v>
      </c>
      <c r="L257" s="167">
        <v>0</v>
      </c>
      <c r="M257" s="246">
        <v>0</v>
      </c>
      <c r="N257" s="803">
        <v>0</v>
      </c>
      <c r="O257" s="803">
        <v>0</v>
      </c>
      <c r="P257" s="1874" t="s">
        <v>75</v>
      </c>
      <c r="Q257" s="329"/>
      <c r="R257" s="726" t="s">
        <v>41</v>
      </c>
      <c r="S257" s="329"/>
      <c r="T257" s="177"/>
      <c r="U257" s="16"/>
      <c r="V257" s="16"/>
      <c r="W257" s="16"/>
      <c r="X257" s="16"/>
      <c r="Y257" s="16"/>
    </row>
    <row r="258" spans="1:25" s="742" customFormat="1">
      <c r="A258" s="1883"/>
      <c r="B258" s="1886"/>
      <c r="C258" s="1890"/>
      <c r="D258" s="1890"/>
      <c r="E258" s="1891"/>
      <c r="F258" s="1645"/>
      <c r="G258" s="1648"/>
      <c r="H258" s="1651"/>
      <c r="I258" s="228" t="s">
        <v>63</v>
      </c>
      <c r="J258" s="247">
        <f t="shared" ref="J258:J259" si="93">K258+M258</f>
        <v>0</v>
      </c>
      <c r="K258" s="230">
        <v>0</v>
      </c>
      <c r="L258" s="168">
        <v>0</v>
      </c>
      <c r="M258" s="232">
        <v>0</v>
      </c>
      <c r="N258" s="804">
        <v>0</v>
      </c>
      <c r="O258" s="804">
        <v>0</v>
      </c>
      <c r="P258" s="1830"/>
      <c r="Q258" s="666"/>
      <c r="R258" s="1045"/>
      <c r="S258" s="666"/>
      <c r="T258" s="177"/>
      <c r="U258" s="16"/>
      <c r="V258" s="16"/>
      <c r="W258" s="16"/>
      <c r="X258" s="16"/>
      <c r="Y258" s="16"/>
    </row>
    <row r="259" spans="1:25" s="742" customFormat="1">
      <c r="A259" s="1883"/>
      <c r="B259" s="1886"/>
      <c r="C259" s="1890"/>
      <c r="D259" s="1890"/>
      <c r="E259" s="1891"/>
      <c r="F259" s="1645"/>
      <c r="G259" s="1648"/>
      <c r="H259" s="1651"/>
      <c r="I259" s="228" t="s">
        <v>36</v>
      </c>
      <c r="J259" s="229">
        <f t="shared" si="93"/>
        <v>0.7</v>
      </c>
      <c r="K259" s="230">
        <v>0.7</v>
      </c>
      <c r="L259" s="168">
        <v>0.6</v>
      </c>
      <c r="M259" s="232">
        <v>0</v>
      </c>
      <c r="N259" s="804">
        <v>0</v>
      </c>
      <c r="O259" s="804">
        <v>0</v>
      </c>
      <c r="P259" s="1132"/>
      <c r="Q259" s="228"/>
      <c r="R259" s="1046"/>
      <c r="S259" s="228"/>
      <c r="T259" s="177"/>
      <c r="U259" s="16"/>
      <c r="V259" s="16"/>
      <c r="W259" s="16"/>
      <c r="X259" s="16"/>
      <c r="Y259" s="16"/>
    </row>
    <row r="260" spans="1:25" s="742" customFormat="1">
      <c r="A260" s="1883"/>
      <c r="B260" s="1886"/>
      <c r="C260" s="1890"/>
      <c r="D260" s="1890"/>
      <c r="E260" s="1891"/>
      <c r="F260" s="1645"/>
      <c r="G260" s="1648"/>
      <c r="H260" s="1651"/>
      <c r="I260" s="228" t="s">
        <v>219</v>
      </c>
      <c r="J260" s="237">
        <f>K260+M260</f>
        <v>0</v>
      </c>
      <c r="K260" s="230">
        <v>0</v>
      </c>
      <c r="L260" s="168">
        <v>0</v>
      </c>
      <c r="M260" s="805">
        <v>0</v>
      </c>
      <c r="N260" s="804">
        <v>0</v>
      </c>
      <c r="O260" s="804">
        <v>0</v>
      </c>
      <c r="P260" s="1047"/>
      <c r="Q260" s="1138"/>
      <c r="R260" s="1048"/>
      <c r="S260" s="1138"/>
      <c r="T260" s="177"/>
      <c r="U260" s="16"/>
      <c r="V260" s="16"/>
      <c r="W260" s="16"/>
      <c r="X260" s="16"/>
      <c r="Y260" s="16"/>
    </row>
    <row r="261" spans="1:25" s="742" customFormat="1">
      <c r="A261" s="1883"/>
      <c r="B261" s="1886"/>
      <c r="C261" s="1890"/>
      <c r="D261" s="1890"/>
      <c r="E261" s="1891"/>
      <c r="F261" s="1645"/>
      <c r="G261" s="1648"/>
      <c r="H261" s="1651"/>
      <c r="I261" s="236" t="s">
        <v>52</v>
      </c>
      <c r="J261" s="229">
        <f t="shared" ref="J261" si="94">K261+M261</f>
        <v>0</v>
      </c>
      <c r="K261" s="284">
        <v>0</v>
      </c>
      <c r="L261" s="169">
        <v>0</v>
      </c>
      <c r="M261" s="658">
        <v>0</v>
      </c>
      <c r="N261" s="806">
        <v>0</v>
      </c>
      <c r="O261" s="806">
        <v>0</v>
      </c>
      <c r="P261" s="1049"/>
      <c r="Q261" s="1138"/>
      <c r="R261" s="1048"/>
      <c r="S261" s="1138"/>
      <c r="T261" s="177"/>
      <c r="U261" s="16"/>
      <c r="V261" s="16"/>
      <c r="W261" s="16"/>
      <c r="X261" s="16"/>
      <c r="Y261" s="16"/>
    </row>
    <row r="262" spans="1:25" s="742" customFormat="1" ht="13.5" thickBot="1">
      <c r="A262" s="1884"/>
      <c r="B262" s="1887"/>
      <c r="C262" s="1892"/>
      <c r="D262" s="1892"/>
      <c r="E262" s="1893"/>
      <c r="F262" s="1646"/>
      <c r="G262" s="1649"/>
      <c r="H262" s="1649"/>
      <c r="I262" s="807" t="s">
        <v>12</v>
      </c>
      <c r="J262" s="808">
        <f>K262+M262</f>
        <v>0.7</v>
      </c>
      <c r="K262" s="249">
        <f t="shared" ref="K262:O262" si="95">SUM(K257:K261)</f>
        <v>0.7</v>
      </c>
      <c r="L262" s="249">
        <f t="shared" si="95"/>
        <v>0.6</v>
      </c>
      <c r="M262" s="250">
        <f t="shared" si="95"/>
        <v>0</v>
      </c>
      <c r="N262" s="251">
        <f t="shared" si="95"/>
        <v>0</v>
      </c>
      <c r="O262" s="251">
        <f t="shared" si="95"/>
        <v>0</v>
      </c>
      <c r="P262" s="263"/>
      <c r="Q262" s="253"/>
      <c r="R262" s="254"/>
      <c r="S262" s="253"/>
      <c r="T262" s="177"/>
      <c r="U262" s="16"/>
      <c r="V262" s="16"/>
      <c r="W262" s="16"/>
      <c r="X262" s="16"/>
      <c r="Y262" s="16"/>
    </row>
    <row r="263" spans="1:25" s="742" customFormat="1" ht="13.15" customHeight="1">
      <c r="A263" s="1882"/>
      <c r="B263" s="1885"/>
      <c r="C263" s="1888"/>
      <c r="D263" s="1888"/>
      <c r="E263" s="1889"/>
      <c r="F263" s="1644" t="s">
        <v>666</v>
      </c>
      <c r="G263" s="1647" t="s">
        <v>40</v>
      </c>
      <c r="H263" s="1650" t="s">
        <v>236</v>
      </c>
      <c r="I263" s="243" t="s">
        <v>72</v>
      </c>
      <c r="J263" s="244">
        <f>K263+M263</f>
        <v>0</v>
      </c>
      <c r="K263" s="245">
        <v>0</v>
      </c>
      <c r="L263" s="167">
        <v>0</v>
      </c>
      <c r="M263" s="246">
        <v>0</v>
      </c>
      <c r="N263" s="803">
        <v>0</v>
      </c>
      <c r="O263" s="803">
        <v>0</v>
      </c>
      <c r="P263" s="1874" t="s">
        <v>75</v>
      </c>
      <c r="Q263" s="329" t="s">
        <v>41</v>
      </c>
      <c r="R263" s="726"/>
      <c r="S263" s="329"/>
      <c r="T263" s="177"/>
      <c r="U263" s="16"/>
      <c r="V263" s="16"/>
      <c r="W263" s="16"/>
      <c r="X263" s="16"/>
      <c r="Y263" s="16"/>
    </row>
    <row r="264" spans="1:25" s="742" customFormat="1">
      <c r="A264" s="1883"/>
      <c r="B264" s="1886"/>
      <c r="C264" s="1890"/>
      <c r="D264" s="1890"/>
      <c r="E264" s="1891"/>
      <c r="F264" s="1645"/>
      <c r="G264" s="1648"/>
      <c r="H264" s="1651"/>
      <c r="I264" s="228" t="s">
        <v>63</v>
      </c>
      <c r="J264" s="247">
        <f t="shared" ref="J264:J265" si="96">K264+M264</f>
        <v>0</v>
      </c>
      <c r="K264" s="230">
        <v>0</v>
      </c>
      <c r="L264" s="168">
        <v>0</v>
      </c>
      <c r="M264" s="232">
        <v>0</v>
      </c>
      <c r="N264" s="804">
        <v>0</v>
      </c>
      <c r="O264" s="804">
        <v>0</v>
      </c>
      <c r="P264" s="1830"/>
      <c r="Q264" s="666"/>
      <c r="R264" s="1045"/>
      <c r="S264" s="666"/>
      <c r="T264" s="177"/>
      <c r="U264" s="16"/>
      <c r="V264" s="16"/>
      <c r="W264" s="16"/>
      <c r="X264" s="16"/>
      <c r="Y264" s="16"/>
    </row>
    <row r="265" spans="1:25" s="742" customFormat="1">
      <c r="A265" s="1883"/>
      <c r="B265" s="1886"/>
      <c r="C265" s="1890"/>
      <c r="D265" s="1890"/>
      <c r="E265" s="1891"/>
      <c r="F265" s="1645"/>
      <c r="G265" s="1648"/>
      <c r="H265" s="1651"/>
      <c r="I265" s="228" t="s">
        <v>36</v>
      </c>
      <c r="J265" s="229">
        <f t="shared" si="96"/>
        <v>0.5</v>
      </c>
      <c r="K265" s="230">
        <v>0.5</v>
      </c>
      <c r="L265" s="168">
        <v>0.4</v>
      </c>
      <c r="M265" s="232">
        <v>0</v>
      </c>
      <c r="N265" s="804">
        <v>0</v>
      </c>
      <c r="O265" s="804">
        <v>0</v>
      </c>
      <c r="P265" s="1132"/>
      <c r="Q265" s="228"/>
      <c r="R265" s="1046"/>
      <c r="S265" s="228"/>
      <c r="T265" s="177"/>
      <c r="U265" s="16"/>
      <c r="V265" s="16"/>
      <c r="W265" s="16"/>
      <c r="X265" s="16"/>
      <c r="Y265" s="16"/>
    </row>
    <row r="266" spans="1:25" s="742" customFormat="1">
      <c r="A266" s="1883"/>
      <c r="B266" s="1886"/>
      <c r="C266" s="1890"/>
      <c r="D266" s="1890"/>
      <c r="E266" s="1891"/>
      <c r="F266" s="1645"/>
      <c r="G266" s="1648"/>
      <c r="H266" s="1651"/>
      <c r="I266" s="228" t="s">
        <v>219</v>
      </c>
      <c r="J266" s="1050">
        <f>K266+M266</f>
        <v>93.75</v>
      </c>
      <c r="K266" s="230">
        <v>0</v>
      </c>
      <c r="L266" s="168">
        <v>0</v>
      </c>
      <c r="M266" s="1442">
        <v>93.75</v>
      </c>
      <c r="N266" s="804">
        <v>0</v>
      </c>
      <c r="O266" s="804">
        <v>0</v>
      </c>
      <c r="P266" s="1047"/>
      <c r="Q266" s="1138"/>
      <c r="R266" s="1048"/>
      <c r="S266" s="1138"/>
      <c r="T266" s="177"/>
      <c r="U266" s="16"/>
      <c r="V266" s="16"/>
      <c r="W266" s="16"/>
      <c r="X266" s="16"/>
      <c r="Y266" s="16"/>
    </row>
    <row r="267" spans="1:25" s="742" customFormat="1">
      <c r="A267" s="1883"/>
      <c r="B267" s="1886"/>
      <c r="C267" s="1890"/>
      <c r="D267" s="1890"/>
      <c r="E267" s="1891"/>
      <c r="F267" s="1645"/>
      <c r="G267" s="1648"/>
      <c r="H267" s="1651"/>
      <c r="I267" s="236" t="s">
        <v>52</v>
      </c>
      <c r="J267" s="237">
        <f t="shared" ref="J267:J268" si="97">K267+M267</f>
        <v>104.55</v>
      </c>
      <c r="K267" s="284">
        <v>0</v>
      </c>
      <c r="L267" s="169">
        <v>0</v>
      </c>
      <c r="M267" s="1293">
        <v>104.55</v>
      </c>
      <c r="N267" s="806">
        <v>0</v>
      </c>
      <c r="O267" s="806">
        <v>0</v>
      </c>
      <c r="P267" s="1049"/>
      <c r="Q267" s="1138"/>
      <c r="R267" s="1048"/>
      <c r="S267" s="1138"/>
      <c r="T267" s="177"/>
      <c r="U267" s="16"/>
      <c r="V267" s="16"/>
      <c r="W267" s="16"/>
      <c r="X267" s="16"/>
      <c r="Y267" s="16"/>
    </row>
    <row r="268" spans="1:25" s="742" customFormat="1" ht="13.5" thickBot="1">
      <c r="A268" s="1884"/>
      <c r="B268" s="1887"/>
      <c r="C268" s="1892"/>
      <c r="D268" s="1892"/>
      <c r="E268" s="1893"/>
      <c r="F268" s="1646"/>
      <c r="G268" s="1649"/>
      <c r="H268" s="1649"/>
      <c r="I268" s="807" t="s">
        <v>12</v>
      </c>
      <c r="J268" s="808">
        <f t="shared" si="97"/>
        <v>198.8</v>
      </c>
      <c r="K268" s="249">
        <f t="shared" ref="K268:O268" si="98">SUM(K263:K267)</f>
        <v>0.5</v>
      </c>
      <c r="L268" s="249">
        <f t="shared" si="98"/>
        <v>0.4</v>
      </c>
      <c r="M268" s="1041">
        <f t="shared" si="98"/>
        <v>198.3</v>
      </c>
      <c r="N268" s="251">
        <f t="shared" si="98"/>
        <v>0</v>
      </c>
      <c r="O268" s="251">
        <f t="shared" si="98"/>
        <v>0</v>
      </c>
      <c r="P268" s="263"/>
      <c r="Q268" s="253"/>
      <c r="R268" s="254"/>
      <c r="S268" s="253"/>
      <c r="T268" s="177"/>
      <c r="U268" s="16"/>
      <c r="V268" s="16"/>
      <c r="W268" s="16"/>
      <c r="X268" s="16"/>
      <c r="Y268" s="16"/>
    </row>
    <row r="269" spans="1:25" s="1135" customFormat="1" ht="13.15" customHeight="1">
      <c r="A269" s="1882"/>
      <c r="B269" s="1885"/>
      <c r="C269" s="1888"/>
      <c r="D269" s="1888"/>
      <c r="E269" s="1889"/>
      <c r="F269" s="1644" t="s">
        <v>722</v>
      </c>
      <c r="G269" s="1647" t="s">
        <v>609</v>
      </c>
      <c r="H269" s="1650" t="s">
        <v>288</v>
      </c>
      <c r="I269" s="243" t="s">
        <v>72</v>
      </c>
      <c r="J269" s="244">
        <f>K269+M269</f>
        <v>0</v>
      </c>
      <c r="K269" s="245">
        <v>0</v>
      </c>
      <c r="L269" s="167">
        <v>0</v>
      </c>
      <c r="M269" s="246">
        <v>0</v>
      </c>
      <c r="N269" s="803">
        <v>0</v>
      </c>
      <c r="O269" s="803">
        <v>0</v>
      </c>
      <c r="P269" s="1874" t="s">
        <v>75</v>
      </c>
      <c r="Q269" s="1427"/>
      <c r="R269" s="726"/>
      <c r="S269" s="329" t="s">
        <v>41</v>
      </c>
      <c r="T269" s="177"/>
      <c r="U269" s="16"/>
      <c r="V269" s="16"/>
      <c r="W269" s="16"/>
      <c r="X269" s="16"/>
      <c r="Y269" s="16"/>
    </row>
    <row r="270" spans="1:25" s="1135" customFormat="1">
      <c r="A270" s="1883"/>
      <c r="B270" s="1886"/>
      <c r="C270" s="1890"/>
      <c r="D270" s="1890"/>
      <c r="E270" s="1891"/>
      <c r="F270" s="1971"/>
      <c r="G270" s="1648"/>
      <c r="H270" s="1651"/>
      <c r="I270" s="228" t="s">
        <v>63</v>
      </c>
      <c r="J270" s="1020">
        <f t="shared" ref="J270:J271" si="99">K270+M270</f>
        <v>35.700000000000003</v>
      </c>
      <c r="K270" s="801">
        <v>0</v>
      </c>
      <c r="L270" s="802">
        <v>0</v>
      </c>
      <c r="M270" s="1022">
        <v>35.700000000000003</v>
      </c>
      <c r="N270" s="804">
        <v>0</v>
      </c>
      <c r="O270" s="804">
        <v>0</v>
      </c>
      <c r="P270" s="1830"/>
      <c r="Q270" s="1428"/>
      <c r="R270" s="1429"/>
      <c r="S270" s="1428"/>
      <c r="T270" s="177"/>
      <c r="U270" s="16"/>
      <c r="V270" s="16"/>
      <c r="W270" s="16"/>
      <c r="X270" s="16"/>
      <c r="Y270" s="16"/>
    </row>
    <row r="271" spans="1:25" s="1135" customFormat="1">
      <c r="A271" s="1883"/>
      <c r="B271" s="1886"/>
      <c r="C271" s="1890"/>
      <c r="D271" s="1890"/>
      <c r="E271" s="1891"/>
      <c r="F271" s="1971"/>
      <c r="G271" s="1648"/>
      <c r="H271" s="1651"/>
      <c r="I271" s="228" t="s">
        <v>36</v>
      </c>
      <c r="J271" s="229">
        <f t="shared" si="99"/>
        <v>0</v>
      </c>
      <c r="K271" s="230">
        <v>0</v>
      </c>
      <c r="L271" s="168">
        <v>0</v>
      </c>
      <c r="M271" s="232">
        <v>0</v>
      </c>
      <c r="N271" s="804">
        <v>0</v>
      </c>
      <c r="O271" s="804">
        <v>0</v>
      </c>
      <c r="P271" s="812"/>
      <c r="Q271" s="811"/>
      <c r="R271" s="813"/>
      <c r="S271" s="811"/>
      <c r="T271" s="177"/>
      <c r="U271" s="16"/>
      <c r="V271" s="16"/>
      <c r="W271" s="16"/>
      <c r="X271" s="16"/>
      <c r="Y271" s="16"/>
    </row>
    <row r="272" spans="1:25" s="1135" customFormat="1">
      <c r="A272" s="1883"/>
      <c r="B272" s="1886"/>
      <c r="C272" s="1890"/>
      <c r="D272" s="1890"/>
      <c r="E272" s="1891"/>
      <c r="F272" s="1971"/>
      <c r="G272" s="1648"/>
      <c r="H272" s="1651"/>
      <c r="I272" s="228" t="s">
        <v>219</v>
      </c>
      <c r="J272" s="1050">
        <f>K272+M272</f>
        <v>1.9</v>
      </c>
      <c r="K272" s="801">
        <v>0</v>
      </c>
      <c r="L272" s="802">
        <v>0</v>
      </c>
      <c r="M272" s="1442">
        <v>1.9</v>
      </c>
      <c r="N272" s="804">
        <v>0</v>
      </c>
      <c r="O272" s="804">
        <v>0</v>
      </c>
      <c r="P272" s="814"/>
      <c r="Q272" s="1139"/>
      <c r="R272" s="815"/>
      <c r="S272" s="1139"/>
      <c r="T272" s="177"/>
      <c r="U272" s="16"/>
      <c r="V272" s="16"/>
      <c r="W272" s="16"/>
      <c r="X272" s="16"/>
      <c r="Y272" s="16"/>
    </row>
    <row r="273" spans="1:30" s="1135" customFormat="1">
      <c r="A273" s="1883"/>
      <c r="B273" s="1886"/>
      <c r="C273" s="1890"/>
      <c r="D273" s="1890"/>
      <c r="E273" s="1891"/>
      <c r="F273" s="1971"/>
      <c r="G273" s="1648"/>
      <c r="H273" s="1651"/>
      <c r="I273" s="236" t="s">
        <v>52</v>
      </c>
      <c r="J273" s="237">
        <f t="shared" ref="J273:J274" si="100">K273+M273</f>
        <v>0</v>
      </c>
      <c r="K273" s="284">
        <v>0</v>
      </c>
      <c r="L273" s="169">
        <v>0</v>
      </c>
      <c r="M273" s="1293">
        <v>0</v>
      </c>
      <c r="N273" s="806">
        <v>0</v>
      </c>
      <c r="O273" s="806">
        <v>0</v>
      </c>
      <c r="P273" s="816"/>
      <c r="Q273" s="1139"/>
      <c r="R273" s="815"/>
      <c r="S273" s="1139"/>
      <c r="T273" s="177"/>
      <c r="U273" s="16"/>
      <c r="V273" s="16"/>
      <c r="W273" s="16"/>
      <c r="X273" s="16"/>
      <c r="Y273" s="16"/>
    </row>
    <row r="274" spans="1:30" s="1135" customFormat="1" ht="13.5" thickBot="1">
      <c r="A274" s="1884"/>
      <c r="B274" s="1887"/>
      <c r="C274" s="1892"/>
      <c r="D274" s="1892"/>
      <c r="E274" s="1893"/>
      <c r="F274" s="1972"/>
      <c r="G274" s="1649"/>
      <c r="H274" s="1649"/>
      <c r="I274" s="807" t="s">
        <v>12</v>
      </c>
      <c r="J274" s="808">
        <f t="shared" si="100"/>
        <v>37.6</v>
      </c>
      <c r="K274" s="249">
        <f t="shared" ref="K274:O274" si="101">SUM(K269:K273)</f>
        <v>0</v>
      </c>
      <c r="L274" s="249">
        <f t="shared" si="101"/>
        <v>0</v>
      </c>
      <c r="M274" s="1041">
        <f>SUM(M269:M273)</f>
        <v>37.6</v>
      </c>
      <c r="N274" s="251">
        <f t="shared" si="101"/>
        <v>0</v>
      </c>
      <c r="O274" s="251">
        <f t="shared" si="101"/>
        <v>0</v>
      </c>
      <c r="P274" s="817"/>
      <c r="Q274" s="818"/>
      <c r="R274" s="819"/>
      <c r="S274" s="818"/>
      <c r="T274" s="177"/>
      <c r="U274" s="16"/>
      <c r="V274" s="16"/>
      <c r="W274" s="16"/>
      <c r="X274" s="16"/>
      <c r="Y274" s="16"/>
    </row>
    <row r="275" spans="1:30" ht="13.5" thickBot="1">
      <c r="A275" s="1294" t="s">
        <v>13</v>
      </c>
      <c r="B275" s="1841" t="s">
        <v>109</v>
      </c>
      <c r="C275" s="1842"/>
      <c r="D275" s="1842"/>
      <c r="E275" s="1842"/>
      <c r="F275" s="1843"/>
      <c r="G275" s="1843"/>
      <c r="H275" s="1843"/>
      <c r="I275" s="1844"/>
      <c r="J275" s="1233">
        <f>J91+J97+J103+J109+J115+J121+J127+J131+J137+J171+J141+J147+J153+J165+J176+J182+J188+J194+J200+J206+J236+J212+J224+J218+J159+J230+J242+J248+J254+J262+J268+J274</f>
        <v>13735.7</v>
      </c>
      <c r="K275" s="1233">
        <f>K91+K97+K103+K109+K115+K121+K127+K131+K137+K171+K141+K147+K153+K165+K176+K182+K188+K194+K200+K206+K236+K212+K224+K218+K159+K230+K242+K248+K254+K262+K268+K274</f>
        <v>2722.1499999999996</v>
      </c>
      <c r="L275" s="1233">
        <f>L91+L97+L103+L109+L115+L121+L127+L131+L137+L171+L141+L147+L153+L165+L176+L182+L188+L194+L200+L206+L236+L212+L224+L218+L159+L230+L242+L248+L254+L262+L268+L274</f>
        <v>124.99999999999999</v>
      </c>
      <c r="M275" s="1233">
        <f>M91+M97+M103+M109+M115+M121+M127+M131+M137+M171+M141+M147+M153+M165+M176+M182+M188+M194+M200+M206+M236+M212+M224+M218+M159+M230+M242+M248+M254+M262+M268+M274</f>
        <v>11013.55</v>
      </c>
      <c r="N275" s="1233">
        <f>N91+N97+N103+N109+N115+N121+N127+N131+N137+N171+N141+N147+N153+N165+N176+N182+N188+N194+N200+N206+N236+N212+N224+N218+N159+N230+N242+N248+N254</f>
        <v>7238.08</v>
      </c>
      <c r="O275" s="1233">
        <f t="shared" ref="O275" si="102">O91+O97+O103+O109+O115+O121+O127+O131+O137+O171+O141+O147+O153+O165+O176+O182+O188+O194+O200+O206+O236+O212+O224+O218+O159+O230+O242+O248+O254</f>
        <v>2465</v>
      </c>
      <c r="P275" s="1234"/>
      <c r="Q275" s="1295"/>
      <c r="R275" s="1295"/>
      <c r="S275" s="1296"/>
      <c r="T275" s="16"/>
      <c r="U275" s="16"/>
      <c r="V275" s="16"/>
      <c r="W275" s="16"/>
      <c r="X275" s="16"/>
      <c r="Y275" s="16"/>
      <c r="Z275" s="742"/>
      <c r="AA275" s="742"/>
      <c r="AB275" s="742"/>
      <c r="AC275" s="742"/>
      <c r="AD275" s="742"/>
    </row>
    <row r="276" spans="1:30" ht="13.5" thickBot="1">
      <c r="A276" s="1875" t="s">
        <v>56</v>
      </c>
      <c r="B276" s="1875"/>
      <c r="C276" s="1875"/>
      <c r="D276" s="1875"/>
      <c r="E276" s="1875"/>
      <c r="F276" s="1875"/>
      <c r="G276" s="1875"/>
      <c r="H276" s="1875"/>
      <c r="I276" s="1876"/>
      <c r="J276" s="998">
        <f>J275+J77</f>
        <v>21413.84</v>
      </c>
      <c r="K276" s="998">
        <f>K275+K77</f>
        <v>2752.8099999999995</v>
      </c>
      <c r="L276" s="998">
        <f t="shared" ref="L276:O276" si="103">L275+L77</f>
        <v>142.29999999999998</v>
      </c>
      <c r="M276" s="998">
        <f>M275+M77</f>
        <v>18661.03</v>
      </c>
      <c r="N276" s="998">
        <f t="shared" si="103"/>
        <v>10504.33</v>
      </c>
      <c r="O276" s="998">
        <f t="shared" si="103"/>
        <v>5036.05</v>
      </c>
      <c r="P276" s="999"/>
      <c r="Q276" s="999"/>
      <c r="R276" s="999"/>
      <c r="S276" s="1000"/>
      <c r="T276" s="16"/>
      <c r="U276" s="16"/>
      <c r="V276" s="16"/>
      <c r="W276" s="16"/>
      <c r="X276" s="16"/>
      <c r="Y276" s="16"/>
      <c r="Z276" s="742"/>
      <c r="AA276" s="742"/>
      <c r="AB276" s="742"/>
      <c r="AC276" s="742"/>
      <c r="AD276" s="742"/>
    </row>
    <row r="277" spans="1:30" ht="13.9" customHeight="1" thickBot="1">
      <c r="A277" s="1877" t="s">
        <v>108</v>
      </c>
      <c r="B277" s="1877"/>
      <c r="C277" s="1877"/>
      <c r="D277" s="1877"/>
      <c r="E277" s="1877"/>
      <c r="F277" s="1877"/>
      <c r="G277" s="1877"/>
      <c r="H277" s="1877"/>
      <c r="I277" s="1877"/>
      <c r="J277" s="1877"/>
      <c r="K277" s="1877"/>
      <c r="L277" s="1877"/>
      <c r="M277" s="1877"/>
      <c r="N277" s="1877"/>
      <c r="O277" s="1877"/>
      <c r="P277" s="1877"/>
      <c r="Q277" s="1877"/>
      <c r="R277" s="1877"/>
      <c r="S277" s="1878"/>
      <c r="T277" s="16"/>
      <c r="U277" s="16"/>
      <c r="V277" s="16"/>
      <c r="W277" s="16"/>
      <c r="X277" s="16"/>
      <c r="Y277" s="16"/>
      <c r="Z277" s="742"/>
      <c r="AA277" s="742"/>
      <c r="AB277" s="742"/>
      <c r="AC277" s="742"/>
      <c r="AD277" s="742"/>
    </row>
    <row r="278" spans="1:30" ht="13.9" customHeight="1" thickBot="1">
      <c r="A278" s="1162" t="s">
        <v>11</v>
      </c>
      <c r="B278" s="1879" t="s">
        <v>109</v>
      </c>
      <c r="C278" s="1880"/>
      <c r="D278" s="1880"/>
      <c r="E278" s="1880"/>
      <c r="F278" s="1880"/>
      <c r="G278" s="1880"/>
      <c r="H278" s="1880"/>
      <c r="I278" s="1880"/>
      <c r="J278" s="1880"/>
      <c r="K278" s="1880"/>
      <c r="L278" s="1880"/>
      <c r="M278" s="1880"/>
      <c r="N278" s="1880"/>
      <c r="O278" s="1880"/>
      <c r="P278" s="1880"/>
      <c r="Q278" s="1880"/>
      <c r="R278" s="1880"/>
      <c r="S278" s="1881"/>
      <c r="T278" s="16"/>
      <c r="U278" s="16"/>
      <c r="V278" s="16"/>
      <c r="W278" s="16"/>
      <c r="X278" s="16"/>
      <c r="Y278" s="16"/>
      <c r="Z278" s="742"/>
      <c r="AA278" s="742"/>
      <c r="AB278" s="742"/>
      <c r="AC278" s="742"/>
      <c r="AD278" s="742"/>
    </row>
    <row r="279" spans="1:30" ht="13.15" customHeight="1">
      <c r="A279" s="1815" t="s">
        <v>11</v>
      </c>
      <c r="B279" s="1764" t="s">
        <v>11</v>
      </c>
      <c r="C279" s="1767"/>
      <c r="D279" s="1768"/>
      <c r="E279" s="1769"/>
      <c r="F279" s="1823" t="s">
        <v>110</v>
      </c>
      <c r="G279" s="1647" t="s">
        <v>40</v>
      </c>
      <c r="H279" s="1650" t="s">
        <v>62</v>
      </c>
      <c r="I279" s="1163" t="s">
        <v>72</v>
      </c>
      <c r="J279" s="1170">
        <f>K279+M279</f>
        <v>42.7</v>
      </c>
      <c r="K279" s="1170">
        <f>K285+K291+K297+K303+K309+K315+K329+K344+K350+K360+K366+K372+K378+K325+K335+K339+K356+K321</f>
        <v>0</v>
      </c>
      <c r="L279" s="1170">
        <f>L285+L291+L297+L303+L309+L315+L329+L344+L350+L360+L366+L372+L378+L325+L335+L339+L356</f>
        <v>0</v>
      </c>
      <c r="M279" s="1170">
        <f>M285+M291+M297+M303+M309+M315+M329+M344+M350+M360+M366+M372+M378+M325+M335+M339+M356</f>
        <v>42.7</v>
      </c>
      <c r="N279" s="1170">
        <f>N285+N291+N297+N303+N309+N315+N329+N344+N350+N360+N366+N372+N378+N325+N335+N339+N356</f>
        <v>288.3</v>
      </c>
      <c r="O279" s="1170">
        <f>O285+O291+O297+O303+O309+O315+O329+O344+O350+O360+O366+O372+O378+O325+O335+O339+O356</f>
        <v>288.3</v>
      </c>
      <c r="P279" s="197"/>
      <c r="Q279" s="1207"/>
      <c r="R279" s="1136"/>
      <c r="S279" s="1140"/>
      <c r="T279" s="16"/>
      <c r="U279" s="16"/>
      <c r="V279" s="16"/>
      <c r="W279" s="16"/>
      <c r="X279" s="16"/>
      <c r="Y279" s="16"/>
      <c r="Z279" s="742"/>
      <c r="AA279" s="742"/>
      <c r="AB279" s="742"/>
      <c r="AC279" s="742"/>
      <c r="AD279" s="742"/>
    </row>
    <row r="280" spans="1:30">
      <c r="A280" s="1816"/>
      <c r="B280" s="1765"/>
      <c r="C280" s="1770"/>
      <c r="D280" s="1818"/>
      <c r="E280" s="1772"/>
      <c r="F280" s="1824"/>
      <c r="G280" s="1648"/>
      <c r="H280" s="1780"/>
      <c r="I280" s="1169" t="s">
        <v>63</v>
      </c>
      <c r="J280" s="1170">
        <f>K280+M280</f>
        <v>6140.6999999999989</v>
      </c>
      <c r="K280" s="1170">
        <f>K286+K292+K298+K304+K310+K316+K330+K345+K351+K361+K367+K373+K379+K326+K336+K340+K357+K322</f>
        <v>14.9</v>
      </c>
      <c r="L280" s="1170">
        <f t="shared" ref="L280:O280" si="104">L286+L292+L298+L304+L310+L316+L330+L345+L351+L361+L367+L373+L379+L326+L336+L340+L357+L322</f>
        <v>9.7000000000000011</v>
      </c>
      <c r="M280" s="1170">
        <f t="shared" si="104"/>
        <v>6125.7999999999993</v>
      </c>
      <c r="N280" s="1170">
        <f t="shared" si="104"/>
        <v>1589.6</v>
      </c>
      <c r="O280" s="1170">
        <f t="shared" si="104"/>
        <v>611</v>
      </c>
      <c r="P280" s="198"/>
      <c r="Q280" s="1209"/>
      <c r="R280" s="1137"/>
      <c r="S280" s="1141"/>
      <c r="T280" s="16"/>
      <c r="U280" s="16"/>
      <c r="V280" s="16"/>
      <c r="W280" s="16"/>
      <c r="X280" s="16"/>
      <c r="Y280" s="16"/>
      <c r="Z280" s="742"/>
      <c r="AA280" s="742"/>
      <c r="AB280" s="742"/>
      <c r="AC280" s="742"/>
      <c r="AD280" s="742"/>
    </row>
    <row r="281" spans="1:30">
      <c r="A281" s="1816"/>
      <c r="B281" s="1765"/>
      <c r="C281" s="1770"/>
      <c r="D281" s="1818"/>
      <c r="E281" s="1772"/>
      <c r="F281" s="1824"/>
      <c r="G281" s="1779"/>
      <c r="H281" s="1781"/>
      <c r="I281" s="1169" t="s">
        <v>36</v>
      </c>
      <c r="J281" s="1170">
        <f>K281+M281</f>
        <v>9.1</v>
      </c>
      <c r="K281" s="1297">
        <f>K287+K293+K299+K305+K311+K317+K327+K331+K337+K341+K346+K352+K358+K374+K362+K368+K380+K323</f>
        <v>9.1</v>
      </c>
      <c r="L281" s="1297">
        <f t="shared" ref="L281:O281" si="105">L287+L293+L299+L305+L311+L317+L327+L331+L337+L341+L346+L352+L358+L374+L362+L368+L380+L323</f>
        <v>8.6</v>
      </c>
      <c r="M281" s="1297">
        <f t="shared" si="105"/>
        <v>0</v>
      </c>
      <c r="N281" s="1297">
        <f t="shared" si="105"/>
        <v>2649.7</v>
      </c>
      <c r="O281" s="1297">
        <f t="shared" si="105"/>
        <v>380</v>
      </c>
      <c r="P281" s="198"/>
      <c r="Q281" s="1218"/>
      <c r="R281" s="1219"/>
      <c r="S281" s="1173"/>
      <c r="T281" s="16"/>
      <c r="U281" s="16"/>
      <c r="V281" s="16"/>
      <c r="W281" s="16"/>
      <c r="X281" s="16"/>
      <c r="Y281" s="16"/>
      <c r="Z281" s="742"/>
      <c r="AA281" s="742"/>
      <c r="AB281" s="742"/>
      <c r="AC281" s="742"/>
      <c r="AD281" s="742"/>
    </row>
    <row r="282" spans="1:30">
      <c r="A282" s="1816"/>
      <c r="B282" s="1765"/>
      <c r="C282" s="1770"/>
      <c r="D282" s="1818"/>
      <c r="E282" s="1772"/>
      <c r="F282" s="1824"/>
      <c r="G282" s="1779"/>
      <c r="H282" s="1779"/>
      <c r="I282" s="1169" t="s">
        <v>219</v>
      </c>
      <c r="J282" s="321">
        <f t="shared" ref="J282:J283" si="106">K282+M282</f>
        <v>312.59999999999997</v>
      </c>
      <c r="K282" s="1297">
        <f t="shared" ref="K282:O283" si="107">K288+K294+K300+K306+K312+K318+K332+K347+K353+K363+K369+K375+K381</f>
        <v>13.9</v>
      </c>
      <c r="L282" s="1297">
        <f t="shared" si="107"/>
        <v>0</v>
      </c>
      <c r="M282" s="1297">
        <f t="shared" si="107"/>
        <v>298.7</v>
      </c>
      <c r="N282" s="1297">
        <f t="shared" si="107"/>
        <v>0</v>
      </c>
      <c r="O282" s="1297">
        <f t="shared" si="107"/>
        <v>0</v>
      </c>
      <c r="P282" s="198"/>
      <c r="Q282" s="1218"/>
      <c r="R282" s="1298"/>
      <c r="S282" s="1173"/>
      <c r="T282" s="16"/>
      <c r="U282" s="16"/>
      <c r="V282" s="16"/>
      <c r="W282" s="16"/>
      <c r="X282" s="16"/>
      <c r="Y282" s="16"/>
      <c r="Z282" s="742"/>
      <c r="AA282" s="742"/>
      <c r="AB282" s="742"/>
      <c r="AC282" s="742"/>
      <c r="AD282" s="742"/>
    </row>
    <row r="283" spans="1:30">
      <c r="A283" s="1816"/>
      <c r="B283" s="1765"/>
      <c r="C283" s="1770"/>
      <c r="D283" s="1818"/>
      <c r="E283" s="1772"/>
      <c r="F283" s="1824"/>
      <c r="G283" s="1779"/>
      <c r="H283" s="1779"/>
      <c r="I283" s="1175" t="s">
        <v>52</v>
      </c>
      <c r="J283" s="1176">
        <f t="shared" si="106"/>
        <v>0</v>
      </c>
      <c r="K283" s="1299">
        <f t="shared" si="107"/>
        <v>0</v>
      </c>
      <c r="L283" s="1299">
        <f t="shared" si="107"/>
        <v>0</v>
      </c>
      <c r="M283" s="1299">
        <f t="shared" si="107"/>
        <v>0</v>
      </c>
      <c r="N283" s="1299">
        <f t="shared" si="107"/>
        <v>0</v>
      </c>
      <c r="O283" s="1299">
        <f t="shared" si="107"/>
        <v>0</v>
      </c>
      <c r="P283" s="198"/>
      <c r="Q283" s="1218"/>
      <c r="R283" s="1298"/>
      <c r="S283" s="1173"/>
      <c r="T283" s="16"/>
      <c r="U283" s="16"/>
      <c r="V283" s="16"/>
      <c r="W283" s="16"/>
      <c r="X283" s="16"/>
      <c r="Y283" s="16"/>
      <c r="Z283" s="742"/>
      <c r="AA283" s="742"/>
      <c r="AB283" s="742"/>
      <c r="AC283" s="742"/>
      <c r="AD283" s="742"/>
    </row>
    <row r="284" spans="1:30" ht="15.6" customHeight="1" thickBot="1">
      <c r="A284" s="1817"/>
      <c r="B284" s="1766"/>
      <c r="C284" s="1773"/>
      <c r="D284" s="1774"/>
      <c r="E284" s="1775"/>
      <c r="F284" s="1825"/>
      <c r="G284" s="1649"/>
      <c r="H284" s="1649"/>
      <c r="I284" s="1178" t="s">
        <v>12</v>
      </c>
      <c r="J284" s="1300">
        <f>K284+M284</f>
        <v>6505.0999999999985</v>
      </c>
      <c r="K284" s="1250">
        <f t="shared" ref="K284:O284" si="108">K279+K280+K281+K282+K283</f>
        <v>37.9</v>
      </c>
      <c r="L284" s="1250">
        <f t="shared" si="108"/>
        <v>18.3</v>
      </c>
      <c r="M284" s="1250">
        <f t="shared" si="108"/>
        <v>6467.1999999999989</v>
      </c>
      <c r="N284" s="1250">
        <f t="shared" si="108"/>
        <v>4527.5999999999995</v>
      </c>
      <c r="O284" s="1250">
        <f t="shared" si="108"/>
        <v>1279.3</v>
      </c>
      <c r="P284" s="199"/>
      <c r="Q284" s="1212"/>
      <c r="R284" s="1213"/>
      <c r="S284" s="1181"/>
      <c r="T284" s="16"/>
      <c r="U284" s="16"/>
      <c r="V284" s="16"/>
      <c r="W284" s="16"/>
      <c r="X284" s="16"/>
      <c r="Y284" s="16"/>
      <c r="Z284" s="742"/>
      <c r="AA284" s="742"/>
      <c r="AB284" s="742"/>
      <c r="AC284" s="742"/>
      <c r="AD284" s="742"/>
    </row>
    <row r="285" spans="1:30" ht="0.6" hidden="1" customHeight="1" thickBot="1">
      <c r="A285" s="1815"/>
      <c r="B285" s="1764"/>
      <c r="C285" s="1279"/>
      <c r="D285" s="1279"/>
      <c r="E285" s="1279"/>
      <c r="F285" s="1776" t="s">
        <v>111</v>
      </c>
      <c r="G285" s="1647" t="s">
        <v>40</v>
      </c>
      <c r="H285" s="1650" t="s">
        <v>190</v>
      </c>
      <c r="I285" s="243" t="s">
        <v>72</v>
      </c>
      <c r="J285" s="1182">
        <f>K285+M285</f>
        <v>0</v>
      </c>
      <c r="K285" s="1183">
        <v>0</v>
      </c>
      <c r="L285" s="189">
        <v>0</v>
      </c>
      <c r="M285" s="1185">
        <v>0</v>
      </c>
      <c r="N285" s="1186">
        <v>0</v>
      </c>
      <c r="O285" s="1187">
        <v>0</v>
      </c>
      <c r="P285" s="197"/>
      <c r="Q285" s="1207"/>
      <c r="R285" s="1136"/>
      <c r="S285" s="1140"/>
      <c r="T285" s="16"/>
      <c r="U285" s="16"/>
      <c r="V285" s="16"/>
      <c r="W285" s="16"/>
      <c r="X285" s="16"/>
      <c r="Y285" s="16"/>
      <c r="Z285" s="742"/>
      <c r="AA285" s="742"/>
      <c r="AB285" s="742"/>
      <c r="AC285" s="742"/>
      <c r="AD285" s="742"/>
    </row>
    <row r="286" spans="1:30" ht="13.9" hidden="1" customHeight="1" thickBot="1">
      <c r="A286" s="1816"/>
      <c r="B286" s="1765"/>
      <c r="C286" s="1281"/>
      <c r="D286" s="1281"/>
      <c r="E286" s="1281"/>
      <c r="F286" s="1777"/>
      <c r="G286" s="1648"/>
      <c r="H286" s="1780"/>
      <c r="I286" s="228" t="s">
        <v>63</v>
      </c>
      <c r="J286" s="237">
        <f>K286+M286</f>
        <v>0</v>
      </c>
      <c r="K286" s="192">
        <v>0</v>
      </c>
      <c r="L286" s="194">
        <v>0</v>
      </c>
      <c r="M286" s="1188">
        <v>0</v>
      </c>
      <c r="N286" s="1189">
        <v>0</v>
      </c>
      <c r="O286" s="1190">
        <v>0</v>
      </c>
      <c r="P286" s="198"/>
      <c r="Q286" s="1209"/>
      <c r="R286" s="1137"/>
      <c r="S286" s="1141"/>
      <c r="T286" s="16"/>
      <c r="U286" s="16"/>
      <c r="V286" s="16"/>
      <c r="W286" s="16"/>
      <c r="X286" s="16"/>
      <c r="Y286" s="16"/>
      <c r="Z286" s="742"/>
      <c r="AA286" s="742"/>
      <c r="AB286" s="742"/>
      <c r="AC286" s="742"/>
      <c r="AD286" s="742"/>
    </row>
    <row r="287" spans="1:30" ht="13.9" hidden="1" customHeight="1" thickBot="1">
      <c r="A287" s="1816"/>
      <c r="B287" s="1765"/>
      <c r="C287" s="1281"/>
      <c r="D287" s="1281"/>
      <c r="E287" s="1281"/>
      <c r="F287" s="1777"/>
      <c r="G287" s="1779"/>
      <c r="H287" s="1781"/>
      <c r="I287" s="228" t="s">
        <v>36</v>
      </c>
      <c r="J287" s="237">
        <f t="shared" ref="J287:J289" si="109">K287+M287</f>
        <v>0</v>
      </c>
      <c r="K287" s="192">
        <v>0</v>
      </c>
      <c r="L287" s="194">
        <v>0</v>
      </c>
      <c r="M287" s="1188">
        <v>0</v>
      </c>
      <c r="N287" s="1189">
        <v>0</v>
      </c>
      <c r="O287" s="1190">
        <v>0</v>
      </c>
      <c r="P287" s="198"/>
      <c r="Q287" s="1218"/>
      <c r="R287" s="1219"/>
      <c r="S287" s="1173"/>
      <c r="T287" s="16"/>
      <c r="U287" s="16"/>
      <c r="V287" s="16"/>
      <c r="W287" s="16"/>
      <c r="X287" s="16"/>
      <c r="Y287" s="16"/>
      <c r="Z287" s="742"/>
      <c r="AA287" s="742"/>
      <c r="AB287" s="742"/>
      <c r="AC287" s="742"/>
      <c r="AD287" s="742"/>
    </row>
    <row r="288" spans="1:30" ht="13.9" hidden="1" customHeight="1" thickBot="1">
      <c r="A288" s="1816"/>
      <c r="B288" s="1765"/>
      <c r="C288" s="1281"/>
      <c r="D288" s="1281"/>
      <c r="E288" s="1281"/>
      <c r="F288" s="1777"/>
      <c r="G288" s="1779"/>
      <c r="H288" s="1779"/>
      <c r="I288" s="228" t="s">
        <v>219</v>
      </c>
      <c r="J288" s="237">
        <f t="shared" si="109"/>
        <v>0</v>
      </c>
      <c r="K288" s="192">
        <v>0</v>
      </c>
      <c r="L288" s="194">
        <v>0</v>
      </c>
      <c r="M288" s="1188">
        <v>0</v>
      </c>
      <c r="N288" s="1189">
        <v>0</v>
      </c>
      <c r="O288" s="1190">
        <v>0</v>
      </c>
      <c r="P288" s="198"/>
      <c r="Q288" s="1218"/>
      <c r="R288" s="1298"/>
      <c r="S288" s="1173"/>
      <c r="T288" s="16"/>
      <c r="U288" s="16"/>
      <c r="V288" s="16"/>
      <c r="W288" s="16"/>
      <c r="X288" s="16"/>
      <c r="Y288" s="16"/>
      <c r="Z288" s="742"/>
      <c r="AA288" s="742"/>
      <c r="AB288" s="742"/>
      <c r="AC288" s="742"/>
      <c r="AD288" s="742"/>
    </row>
    <row r="289" spans="1:30" ht="13.9" hidden="1" customHeight="1" thickBot="1">
      <c r="A289" s="1816"/>
      <c r="B289" s="1765"/>
      <c r="C289" s="1281"/>
      <c r="D289" s="1281"/>
      <c r="E289" s="1281"/>
      <c r="F289" s="1777"/>
      <c r="G289" s="1779"/>
      <c r="H289" s="1779"/>
      <c r="I289" s="236" t="s">
        <v>52</v>
      </c>
      <c r="J289" s="237">
        <f t="shared" si="109"/>
        <v>0</v>
      </c>
      <c r="K289" s="1192">
        <v>0</v>
      </c>
      <c r="L289" s="1193">
        <v>0</v>
      </c>
      <c r="M289" s="1194">
        <v>0</v>
      </c>
      <c r="N289" s="1195">
        <v>0</v>
      </c>
      <c r="O289" s="1196">
        <v>0</v>
      </c>
      <c r="P289" s="198"/>
      <c r="Q289" s="1218"/>
      <c r="R289" s="27"/>
      <c r="S289" s="1173"/>
      <c r="T289" s="16"/>
      <c r="U289" s="16"/>
      <c r="V289" s="16"/>
      <c r="W289" s="16"/>
      <c r="X289" s="16"/>
      <c r="Y289" s="16"/>
      <c r="Z289" s="742"/>
      <c r="AA289" s="742"/>
      <c r="AB289" s="742"/>
      <c r="AC289" s="742"/>
      <c r="AD289" s="742"/>
    </row>
    <row r="290" spans="1:30" ht="13.9" hidden="1" customHeight="1" thickBot="1">
      <c r="A290" s="1817"/>
      <c r="B290" s="1766"/>
      <c r="C290" s="1301"/>
      <c r="D290" s="1301"/>
      <c r="E290" s="1301"/>
      <c r="F290" s="1778"/>
      <c r="G290" s="1649"/>
      <c r="H290" s="1649"/>
      <c r="I290" s="1178" t="s">
        <v>12</v>
      </c>
      <c r="J290" s="1197">
        <f>SUM(J285:J289)</f>
        <v>0</v>
      </c>
      <c r="K290" s="1197">
        <f t="shared" ref="K290:O290" si="110">SUM(K285:K289)</f>
        <v>0</v>
      </c>
      <c r="L290" s="1197">
        <f t="shared" si="110"/>
        <v>0</v>
      </c>
      <c r="M290" s="1197">
        <f t="shared" si="110"/>
        <v>0</v>
      </c>
      <c r="N290" s="1197">
        <f t="shared" si="110"/>
        <v>0</v>
      </c>
      <c r="O290" s="1197">
        <f t="shared" si="110"/>
        <v>0</v>
      </c>
      <c r="P290" s="199"/>
      <c r="Q290" s="1212"/>
      <c r="R290" s="1213"/>
      <c r="S290" s="1181"/>
      <c r="T290" s="16"/>
      <c r="U290" s="16"/>
      <c r="V290" s="16"/>
      <c r="W290" s="16"/>
      <c r="X290" s="16"/>
      <c r="Y290" s="16"/>
      <c r="Z290" s="742"/>
      <c r="AA290" s="742"/>
      <c r="AB290" s="742"/>
      <c r="AC290" s="742"/>
      <c r="AD290" s="742"/>
    </row>
    <row r="291" spans="1:30" ht="13.15" customHeight="1">
      <c r="A291" s="1815"/>
      <c r="B291" s="1764"/>
      <c r="C291" s="1767"/>
      <c r="D291" s="1768"/>
      <c r="E291" s="1769"/>
      <c r="F291" s="1776" t="s">
        <v>112</v>
      </c>
      <c r="G291" s="1647" t="s">
        <v>40</v>
      </c>
      <c r="H291" s="1650" t="s">
        <v>190</v>
      </c>
      <c r="I291" s="243" t="s">
        <v>72</v>
      </c>
      <c r="J291" s="1182">
        <f>K291+M291</f>
        <v>0</v>
      </c>
      <c r="K291" s="1183">
        <v>0</v>
      </c>
      <c r="L291" s="189">
        <v>0</v>
      </c>
      <c r="M291" s="1185">
        <v>0</v>
      </c>
      <c r="N291" s="1186">
        <v>0</v>
      </c>
      <c r="O291" s="1187">
        <v>0</v>
      </c>
      <c r="P291" s="1302" t="s">
        <v>208</v>
      </c>
      <c r="Q291" s="1207" t="s">
        <v>41</v>
      </c>
      <c r="R291" s="1136"/>
      <c r="S291" s="1140"/>
      <c r="T291" s="16"/>
      <c r="U291" s="16"/>
      <c r="V291" s="16"/>
      <c r="W291" s="16"/>
      <c r="X291" s="16"/>
      <c r="Y291" s="16"/>
      <c r="Z291" s="742"/>
      <c r="AA291" s="742"/>
      <c r="AB291" s="742"/>
      <c r="AC291" s="742"/>
      <c r="AD291" s="742"/>
    </row>
    <row r="292" spans="1:30">
      <c r="A292" s="1816"/>
      <c r="B292" s="1765"/>
      <c r="C292" s="1770"/>
      <c r="D292" s="1818"/>
      <c r="E292" s="1772"/>
      <c r="F292" s="1777"/>
      <c r="G292" s="1648"/>
      <c r="H292" s="1780"/>
      <c r="I292" s="228" t="s">
        <v>63</v>
      </c>
      <c r="J292" s="237">
        <f>K292+M292</f>
        <v>601.20000000000005</v>
      </c>
      <c r="K292" s="192">
        <v>1.2</v>
      </c>
      <c r="L292" s="194">
        <v>1.1000000000000001</v>
      </c>
      <c r="M292" s="1188">
        <v>600</v>
      </c>
      <c r="N292" s="1189">
        <v>0</v>
      </c>
      <c r="O292" s="1190">
        <v>0</v>
      </c>
      <c r="P292" s="198"/>
      <c r="Q292" s="1209"/>
      <c r="R292" s="1137"/>
      <c r="S292" s="1141"/>
      <c r="T292" s="39"/>
      <c r="U292" s="16"/>
      <c r="V292" s="16"/>
      <c r="W292" s="16"/>
      <c r="X292" s="16"/>
      <c r="Y292" s="16"/>
      <c r="Z292" s="742"/>
      <c r="AA292" s="742"/>
      <c r="AB292" s="742"/>
      <c r="AC292" s="742"/>
      <c r="AD292" s="742"/>
    </row>
    <row r="293" spans="1:30">
      <c r="A293" s="1816"/>
      <c r="B293" s="1765"/>
      <c r="C293" s="1770"/>
      <c r="D293" s="1818"/>
      <c r="E293" s="1772"/>
      <c r="F293" s="1777"/>
      <c r="G293" s="1779"/>
      <c r="H293" s="1781"/>
      <c r="I293" s="228" t="s">
        <v>36</v>
      </c>
      <c r="J293" s="237">
        <f t="shared" ref="J293:J295" si="111">K293+M293</f>
        <v>1.2</v>
      </c>
      <c r="K293" s="192">
        <v>1.2</v>
      </c>
      <c r="L293" s="194">
        <v>1.1000000000000001</v>
      </c>
      <c r="M293" s="1188">
        <v>0</v>
      </c>
      <c r="N293" s="1189">
        <v>0</v>
      </c>
      <c r="O293" s="1190">
        <v>0</v>
      </c>
      <c r="P293" s="198"/>
      <c r="Q293" s="1218"/>
      <c r="R293" s="1219"/>
      <c r="S293" s="1173"/>
      <c r="T293" s="16"/>
      <c r="U293" s="16"/>
      <c r="V293" s="16"/>
      <c r="W293" s="16"/>
      <c r="X293" s="16"/>
      <c r="Y293" s="16"/>
      <c r="Z293" s="742"/>
      <c r="AA293" s="742"/>
      <c r="AB293" s="742"/>
      <c r="AC293" s="742"/>
      <c r="AD293" s="742"/>
    </row>
    <row r="294" spans="1:30">
      <c r="A294" s="1816"/>
      <c r="B294" s="1765"/>
      <c r="C294" s="1770"/>
      <c r="D294" s="1818"/>
      <c r="E294" s="1772"/>
      <c r="F294" s="1777"/>
      <c r="G294" s="1779"/>
      <c r="H294" s="1779"/>
      <c r="I294" s="228" t="s">
        <v>219</v>
      </c>
      <c r="J294" s="237">
        <f t="shared" si="111"/>
        <v>0</v>
      </c>
      <c r="K294" s="192">
        <v>0</v>
      </c>
      <c r="L294" s="194">
        <v>0</v>
      </c>
      <c r="M294" s="1188">
        <v>0</v>
      </c>
      <c r="N294" s="1189">
        <v>0</v>
      </c>
      <c r="O294" s="1190">
        <v>0</v>
      </c>
      <c r="P294" s="178"/>
      <c r="Q294" s="1218"/>
      <c r="R294" s="1219"/>
      <c r="S294" s="1173"/>
      <c r="T294" s="16"/>
      <c r="U294" s="16"/>
      <c r="V294" s="16"/>
      <c r="W294" s="16"/>
      <c r="X294" s="16"/>
      <c r="Y294" s="16"/>
      <c r="Z294" s="809"/>
      <c r="AA294" s="742"/>
      <c r="AB294" s="742"/>
      <c r="AC294" s="742"/>
      <c r="AD294" s="742"/>
    </row>
    <row r="295" spans="1:30">
      <c r="A295" s="1816"/>
      <c r="B295" s="1765"/>
      <c r="C295" s="1770"/>
      <c r="D295" s="1818"/>
      <c r="E295" s="1772"/>
      <c r="F295" s="1777"/>
      <c r="G295" s="1779"/>
      <c r="H295" s="1779"/>
      <c r="I295" s="236" t="s">
        <v>52</v>
      </c>
      <c r="J295" s="237">
        <f t="shared" si="111"/>
        <v>0</v>
      </c>
      <c r="K295" s="1192">
        <v>0</v>
      </c>
      <c r="L295" s="1193">
        <v>0</v>
      </c>
      <c r="M295" s="1194">
        <v>0</v>
      </c>
      <c r="N295" s="1195">
        <v>0</v>
      </c>
      <c r="O295" s="1196">
        <v>0</v>
      </c>
      <c r="P295" s="178"/>
      <c r="Q295" s="1218"/>
      <c r="R295" s="1219"/>
      <c r="S295" s="1173"/>
      <c r="T295" s="39"/>
      <c r="U295" s="16"/>
      <c r="V295" s="16"/>
      <c r="W295" s="16"/>
      <c r="X295" s="16"/>
      <c r="Y295" s="16"/>
      <c r="Z295" s="742"/>
      <c r="AA295" s="742"/>
      <c r="AB295" s="742"/>
      <c r="AC295" s="742"/>
      <c r="AD295" s="742"/>
    </row>
    <row r="296" spans="1:30" ht="16.899999999999999" customHeight="1" thickBot="1">
      <c r="A296" s="1817"/>
      <c r="B296" s="1766"/>
      <c r="C296" s="1773"/>
      <c r="D296" s="1774"/>
      <c r="E296" s="1775"/>
      <c r="F296" s="1778"/>
      <c r="G296" s="1649"/>
      <c r="H296" s="1649"/>
      <c r="I296" s="1178" t="s">
        <v>12</v>
      </c>
      <c r="J296" s="1197">
        <f>SUM(J291:J295)</f>
        <v>602.40000000000009</v>
      </c>
      <c r="K296" s="1197">
        <f t="shared" ref="K296:O296" si="112">SUM(K291:K295)</f>
        <v>2.4</v>
      </c>
      <c r="L296" s="1197">
        <f t="shared" si="112"/>
        <v>2.2000000000000002</v>
      </c>
      <c r="M296" s="1197">
        <f t="shared" si="112"/>
        <v>600</v>
      </c>
      <c r="N296" s="1197">
        <f t="shared" si="112"/>
        <v>0</v>
      </c>
      <c r="O296" s="1197">
        <f t="shared" si="112"/>
        <v>0</v>
      </c>
      <c r="P296" s="199"/>
      <c r="Q296" s="1212"/>
      <c r="R296" s="1213"/>
      <c r="S296" s="1181"/>
      <c r="T296" s="16"/>
      <c r="U296" s="16"/>
      <c r="V296" s="16"/>
      <c r="W296" s="16"/>
      <c r="X296" s="16"/>
      <c r="Y296" s="16"/>
      <c r="Z296" s="742"/>
      <c r="AA296" s="742"/>
      <c r="AB296" s="742"/>
      <c r="AC296" s="742"/>
      <c r="AD296" s="742"/>
    </row>
    <row r="297" spans="1:30" ht="12.6" customHeight="1">
      <c r="A297" s="1761"/>
      <c r="B297" s="1764"/>
      <c r="C297" s="1767"/>
      <c r="D297" s="1768"/>
      <c r="E297" s="1769"/>
      <c r="F297" s="1776" t="s">
        <v>113</v>
      </c>
      <c r="G297" s="1647" t="s">
        <v>40</v>
      </c>
      <c r="H297" s="1650" t="s">
        <v>190</v>
      </c>
      <c r="I297" s="243" t="s">
        <v>72</v>
      </c>
      <c r="J297" s="1182">
        <f>K297+M297</f>
        <v>0</v>
      </c>
      <c r="K297" s="1183">
        <v>0</v>
      </c>
      <c r="L297" s="189">
        <v>0</v>
      </c>
      <c r="M297" s="1185">
        <v>0</v>
      </c>
      <c r="N297" s="1186">
        <v>0</v>
      </c>
      <c r="O297" s="1187">
        <v>0</v>
      </c>
      <c r="P297" s="1874" t="s">
        <v>209</v>
      </c>
      <c r="Q297" s="1207" t="s">
        <v>41</v>
      </c>
      <c r="R297" s="1136"/>
      <c r="S297" s="1140"/>
      <c r="T297" s="16"/>
      <c r="U297" s="16"/>
      <c r="V297" s="16"/>
      <c r="W297" s="16"/>
      <c r="X297" s="16"/>
      <c r="Y297" s="16"/>
      <c r="Z297" s="742"/>
      <c r="AA297" s="742"/>
      <c r="AB297" s="742"/>
      <c r="AC297" s="742"/>
      <c r="AD297" s="742"/>
    </row>
    <row r="298" spans="1:30">
      <c r="A298" s="1762"/>
      <c r="B298" s="1765"/>
      <c r="C298" s="1770"/>
      <c r="D298" s="1818"/>
      <c r="E298" s="1772"/>
      <c r="F298" s="1777"/>
      <c r="G298" s="1648"/>
      <c r="H298" s="1780"/>
      <c r="I298" s="228" t="s">
        <v>63</v>
      </c>
      <c r="J298" s="237">
        <f>K298+M298</f>
        <v>2579</v>
      </c>
      <c r="K298" s="192">
        <v>2</v>
      </c>
      <c r="L298" s="194">
        <v>0</v>
      </c>
      <c r="M298" s="1188">
        <v>2577</v>
      </c>
      <c r="N298" s="1189">
        <v>0</v>
      </c>
      <c r="O298" s="1190">
        <v>0</v>
      </c>
      <c r="P298" s="1830"/>
      <c r="Q298" s="1209"/>
      <c r="R298" s="1137"/>
      <c r="S298" s="1141"/>
      <c r="T298" s="16"/>
      <c r="U298" s="16"/>
      <c r="V298" s="16"/>
      <c r="W298" s="16"/>
      <c r="X298" s="16"/>
      <c r="Y298" s="16"/>
      <c r="Z298" s="742"/>
      <c r="AA298" s="742"/>
      <c r="AB298" s="742"/>
      <c r="AC298" s="742"/>
      <c r="AD298" s="742"/>
    </row>
    <row r="299" spans="1:30">
      <c r="A299" s="1762"/>
      <c r="B299" s="1765"/>
      <c r="C299" s="1770"/>
      <c r="D299" s="1818"/>
      <c r="E299" s="1772"/>
      <c r="F299" s="1777"/>
      <c r="G299" s="1779"/>
      <c r="H299" s="1781"/>
      <c r="I299" s="228" t="s">
        <v>36</v>
      </c>
      <c r="J299" s="237">
        <f t="shared" ref="J299:J301" si="113">K299+M299</f>
        <v>2.5</v>
      </c>
      <c r="K299" s="192">
        <v>2.5</v>
      </c>
      <c r="L299" s="194">
        <v>2.4</v>
      </c>
      <c r="M299" s="1188">
        <v>0</v>
      </c>
      <c r="N299" s="1189">
        <v>0</v>
      </c>
      <c r="O299" s="1190">
        <v>0</v>
      </c>
      <c r="P299" s="198"/>
      <c r="Q299" s="1218"/>
      <c r="R299" s="1219"/>
      <c r="S299" s="1173"/>
      <c r="T299" s="16"/>
      <c r="U299" s="16"/>
      <c r="V299" s="16"/>
      <c r="W299" s="16"/>
      <c r="X299" s="16"/>
      <c r="Y299" s="16"/>
      <c r="Z299" s="742"/>
      <c r="AA299" s="742"/>
      <c r="AB299" s="742"/>
      <c r="AC299" s="742"/>
      <c r="AD299" s="742"/>
    </row>
    <row r="300" spans="1:30">
      <c r="A300" s="1762"/>
      <c r="B300" s="1765"/>
      <c r="C300" s="1770"/>
      <c r="D300" s="1818"/>
      <c r="E300" s="1772"/>
      <c r="F300" s="1777"/>
      <c r="G300" s="1779"/>
      <c r="H300" s="1779"/>
      <c r="I300" s="228" t="s">
        <v>219</v>
      </c>
      <c r="J300" s="237">
        <f t="shared" si="113"/>
        <v>12.1</v>
      </c>
      <c r="K300" s="192">
        <v>0</v>
      </c>
      <c r="L300" s="194">
        <v>0</v>
      </c>
      <c r="M300" s="1188">
        <v>12.1</v>
      </c>
      <c r="N300" s="1189">
        <v>0</v>
      </c>
      <c r="O300" s="1190">
        <v>0</v>
      </c>
      <c r="P300" s="178"/>
      <c r="Q300" s="1218"/>
      <c r="R300" s="1219"/>
      <c r="S300" s="1173"/>
      <c r="T300" s="16"/>
      <c r="U300" s="16"/>
      <c r="V300" s="16"/>
      <c r="W300" s="16"/>
      <c r="X300" s="16"/>
      <c r="Y300" s="16"/>
      <c r="Z300" s="742"/>
      <c r="AA300" s="742"/>
      <c r="AB300" s="742"/>
      <c r="AC300" s="742"/>
      <c r="AD300" s="742"/>
    </row>
    <row r="301" spans="1:30">
      <c r="A301" s="1762"/>
      <c r="B301" s="1765"/>
      <c r="C301" s="1770"/>
      <c r="D301" s="1818"/>
      <c r="E301" s="1772"/>
      <c r="F301" s="1777"/>
      <c r="G301" s="1779"/>
      <c r="H301" s="1779"/>
      <c r="I301" s="236" t="s">
        <v>52</v>
      </c>
      <c r="J301" s="237">
        <f t="shared" si="113"/>
        <v>0</v>
      </c>
      <c r="K301" s="1192">
        <v>0</v>
      </c>
      <c r="L301" s="1193">
        <v>0</v>
      </c>
      <c r="M301" s="1194">
        <v>0</v>
      </c>
      <c r="N301" s="1195">
        <v>0</v>
      </c>
      <c r="O301" s="1196">
        <v>0</v>
      </c>
      <c r="P301" s="178"/>
      <c r="Q301" s="1218"/>
      <c r="R301" s="1219"/>
      <c r="S301" s="1173"/>
      <c r="T301" s="16"/>
      <c r="U301" s="16"/>
      <c r="V301" s="16"/>
      <c r="W301" s="16"/>
      <c r="X301" s="16"/>
      <c r="Y301" s="16"/>
      <c r="Z301" s="742"/>
      <c r="AA301" s="742"/>
      <c r="AB301" s="742"/>
      <c r="AC301" s="742"/>
      <c r="AD301" s="742"/>
    </row>
    <row r="302" spans="1:30" ht="15" customHeight="1" thickBot="1">
      <c r="A302" s="1763"/>
      <c r="B302" s="1766"/>
      <c r="C302" s="1773"/>
      <c r="D302" s="1774"/>
      <c r="E302" s="1775"/>
      <c r="F302" s="1778"/>
      <c r="G302" s="1649"/>
      <c r="H302" s="1649"/>
      <c r="I302" s="1178" t="s">
        <v>12</v>
      </c>
      <c r="J302" s="1197">
        <f>SUM(J297:J301)</f>
        <v>2593.6</v>
      </c>
      <c r="K302" s="1197">
        <f t="shared" ref="K302:O302" si="114">SUM(K297:K301)</f>
        <v>4.5</v>
      </c>
      <c r="L302" s="1197">
        <f t="shared" si="114"/>
        <v>2.4</v>
      </c>
      <c r="M302" s="1197">
        <f t="shared" si="114"/>
        <v>2589.1</v>
      </c>
      <c r="N302" s="1197">
        <f t="shared" si="114"/>
        <v>0</v>
      </c>
      <c r="O302" s="1197">
        <f t="shared" si="114"/>
        <v>0</v>
      </c>
      <c r="P302" s="199"/>
      <c r="Q302" s="1212"/>
      <c r="R302" s="1213"/>
      <c r="S302" s="1181"/>
      <c r="T302" s="16"/>
      <c r="U302" s="16"/>
      <c r="V302" s="16"/>
      <c r="W302" s="16"/>
      <c r="X302" s="16"/>
      <c r="Y302" s="16"/>
      <c r="Z302" s="742"/>
      <c r="AA302" s="742"/>
      <c r="AB302" s="742"/>
      <c r="AC302" s="742"/>
      <c r="AD302" s="742"/>
    </row>
    <row r="303" spans="1:30" ht="13.15" customHeight="1">
      <c r="A303" s="1815"/>
      <c r="B303" s="1764"/>
      <c r="C303" s="1767"/>
      <c r="D303" s="1768"/>
      <c r="E303" s="1769"/>
      <c r="F303" s="1776" t="s">
        <v>114</v>
      </c>
      <c r="G303" s="1647" t="s">
        <v>40</v>
      </c>
      <c r="H303" s="1650" t="s">
        <v>192</v>
      </c>
      <c r="I303" s="243" t="s">
        <v>72</v>
      </c>
      <c r="J303" s="1182">
        <f>K303+M303</f>
        <v>0</v>
      </c>
      <c r="K303" s="1183">
        <v>0</v>
      </c>
      <c r="L303" s="189">
        <v>0</v>
      </c>
      <c r="M303" s="1185">
        <v>0</v>
      </c>
      <c r="N303" s="1186">
        <v>288.3</v>
      </c>
      <c r="O303" s="1187">
        <v>288.3</v>
      </c>
      <c r="P303" s="1302" t="s">
        <v>74</v>
      </c>
      <c r="Q303" s="1207" t="s">
        <v>41</v>
      </c>
      <c r="R303" s="1136"/>
      <c r="S303" s="1140"/>
      <c r="T303" s="16"/>
      <c r="U303" s="16"/>
      <c r="V303" s="16"/>
      <c r="W303" s="16"/>
      <c r="X303" s="16"/>
      <c r="Y303" s="16"/>
      <c r="Z303" s="742"/>
      <c r="AA303" s="742"/>
      <c r="AB303" s="742"/>
      <c r="AC303" s="742"/>
      <c r="AD303" s="742"/>
    </row>
    <row r="304" spans="1:30" ht="9.6" customHeight="1">
      <c r="A304" s="1816"/>
      <c r="B304" s="1765"/>
      <c r="C304" s="1770"/>
      <c r="D304" s="1818"/>
      <c r="E304" s="1772"/>
      <c r="F304" s="1777"/>
      <c r="G304" s="1648"/>
      <c r="H304" s="1780"/>
      <c r="I304" s="228" t="s">
        <v>63</v>
      </c>
      <c r="J304" s="237">
        <f>K304+M304</f>
        <v>419.3</v>
      </c>
      <c r="K304" s="192">
        <v>8.3000000000000007</v>
      </c>
      <c r="L304" s="194">
        <v>7.8</v>
      </c>
      <c r="M304" s="1188">
        <v>411</v>
      </c>
      <c r="N304" s="1189">
        <v>200</v>
      </c>
      <c r="O304" s="1190">
        <v>611</v>
      </c>
      <c r="P304" s="1132" t="s">
        <v>75</v>
      </c>
      <c r="Q304" s="1209"/>
      <c r="R304" s="1137"/>
      <c r="S304" s="1141" t="s">
        <v>41</v>
      </c>
      <c r="T304" s="16"/>
      <c r="U304" s="16"/>
      <c r="V304" s="16"/>
      <c r="W304" s="16"/>
      <c r="X304" s="16"/>
      <c r="Y304" s="16"/>
      <c r="Z304" s="742"/>
      <c r="AA304" s="742"/>
      <c r="AB304" s="742"/>
      <c r="AC304" s="742"/>
      <c r="AD304" s="742"/>
    </row>
    <row r="305" spans="1:30" ht="13.9" customHeight="1">
      <c r="A305" s="1816"/>
      <c r="B305" s="1765"/>
      <c r="C305" s="1770"/>
      <c r="D305" s="1818"/>
      <c r="E305" s="1772"/>
      <c r="F305" s="1777"/>
      <c r="G305" s="1779"/>
      <c r="H305" s="1781"/>
      <c r="I305" s="228" t="s">
        <v>36</v>
      </c>
      <c r="J305" s="237">
        <f t="shared" ref="J305:J307" si="115">K305+M305</f>
        <v>1.5</v>
      </c>
      <c r="K305" s="192">
        <v>1.5</v>
      </c>
      <c r="L305" s="194">
        <v>1.4</v>
      </c>
      <c r="M305" s="1188">
        <v>0</v>
      </c>
      <c r="N305" s="1189">
        <v>0</v>
      </c>
      <c r="O305" s="1190">
        <v>0</v>
      </c>
      <c r="P305" s="1303"/>
      <c r="Q305" s="1218"/>
      <c r="R305" s="1219"/>
      <c r="S305" s="1173"/>
      <c r="T305" s="16"/>
      <c r="U305" s="16"/>
      <c r="V305" s="16"/>
      <c r="W305" s="16"/>
      <c r="X305" s="16"/>
      <c r="Y305" s="16"/>
      <c r="Z305" s="742"/>
      <c r="AA305" s="742"/>
      <c r="AB305" s="742"/>
      <c r="AC305" s="742"/>
      <c r="AD305" s="742"/>
    </row>
    <row r="306" spans="1:30" ht="11.45" customHeight="1">
      <c r="A306" s="1816"/>
      <c r="B306" s="1765"/>
      <c r="C306" s="1770"/>
      <c r="D306" s="1818"/>
      <c r="E306" s="1772"/>
      <c r="F306" s="1777"/>
      <c r="G306" s="1779"/>
      <c r="H306" s="1779"/>
      <c r="I306" s="228" t="s">
        <v>219</v>
      </c>
      <c r="J306" s="237">
        <f t="shared" si="115"/>
        <v>60</v>
      </c>
      <c r="K306" s="192">
        <v>0</v>
      </c>
      <c r="L306" s="194">
        <v>0</v>
      </c>
      <c r="M306" s="1188">
        <v>60</v>
      </c>
      <c r="N306" s="1189">
        <v>0</v>
      </c>
      <c r="O306" s="1190">
        <v>0</v>
      </c>
      <c r="P306" s="1303"/>
      <c r="Q306" s="1218"/>
      <c r="R306" s="1219"/>
      <c r="S306" s="1173"/>
      <c r="T306" s="16"/>
      <c r="U306" s="16"/>
      <c r="V306" s="16"/>
      <c r="W306" s="16"/>
      <c r="X306" s="16"/>
      <c r="Y306" s="16"/>
      <c r="Z306" s="742"/>
      <c r="AA306" s="742"/>
      <c r="AB306" s="742"/>
      <c r="AC306" s="742"/>
      <c r="AD306" s="742"/>
    </row>
    <row r="307" spans="1:30" ht="12" customHeight="1">
      <c r="A307" s="1816"/>
      <c r="B307" s="1765"/>
      <c r="C307" s="1770"/>
      <c r="D307" s="1818"/>
      <c r="E307" s="1772"/>
      <c r="F307" s="1777"/>
      <c r="G307" s="1779"/>
      <c r="H307" s="1779"/>
      <c r="I307" s="236" t="s">
        <v>52</v>
      </c>
      <c r="J307" s="237">
        <f t="shared" si="115"/>
        <v>0</v>
      </c>
      <c r="K307" s="1192">
        <v>0</v>
      </c>
      <c r="L307" s="1193">
        <v>0</v>
      </c>
      <c r="M307" s="1194">
        <v>0</v>
      </c>
      <c r="N307" s="1195">
        <v>0</v>
      </c>
      <c r="O307" s="1196">
        <v>0</v>
      </c>
      <c r="P307" s="1303"/>
      <c r="Q307" s="1218"/>
      <c r="R307" s="1219"/>
      <c r="S307" s="1173"/>
      <c r="T307" s="16"/>
      <c r="U307" s="16"/>
      <c r="V307" s="16"/>
      <c r="W307" s="16"/>
      <c r="X307" s="16"/>
      <c r="Y307" s="16"/>
      <c r="Z307" s="742"/>
      <c r="AA307" s="742"/>
      <c r="AB307" s="742"/>
      <c r="AC307" s="742"/>
      <c r="AD307" s="742"/>
    </row>
    <row r="308" spans="1:30" ht="13.5" thickBot="1">
      <c r="A308" s="1817"/>
      <c r="B308" s="1766"/>
      <c r="C308" s="1773"/>
      <c r="D308" s="1774"/>
      <c r="E308" s="1775"/>
      <c r="F308" s="1778"/>
      <c r="G308" s="1649"/>
      <c r="H308" s="1649"/>
      <c r="I308" s="1178" t="s">
        <v>12</v>
      </c>
      <c r="J308" s="1197">
        <f>SUM(J303:J307)</f>
        <v>480.8</v>
      </c>
      <c r="K308" s="1197">
        <f t="shared" ref="K308:O308" si="116">SUM(K303:K307)</f>
        <v>9.8000000000000007</v>
      </c>
      <c r="L308" s="1197">
        <f t="shared" si="116"/>
        <v>9.1999999999999993</v>
      </c>
      <c r="M308" s="1197">
        <f t="shared" si="116"/>
        <v>471</v>
      </c>
      <c r="N308" s="1197">
        <f t="shared" si="116"/>
        <v>488.3</v>
      </c>
      <c r="O308" s="1197">
        <f t="shared" si="116"/>
        <v>899.3</v>
      </c>
      <c r="P308" s="1252"/>
      <c r="Q308" s="1212"/>
      <c r="R308" s="1213"/>
      <c r="S308" s="1181"/>
      <c r="T308" s="16"/>
      <c r="U308" s="16"/>
      <c r="V308" s="16"/>
      <c r="W308" s="16"/>
      <c r="X308" s="16"/>
      <c r="Y308" s="16"/>
      <c r="Z308" s="742"/>
      <c r="AA308" s="742"/>
      <c r="AB308" s="742"/>
      <c r="AC308" s="742"/>
      <c r="AD308" s="742"/>
    </row>
    <row r="309" spans="1:30" ht="13.15" customHeight="1">
      <c r="A309" s="1815"/>
      <c r="B309" s="1764"/>
      <c r="C309" s="1767"/>
      <c r="D309" s="1768"/>
      <c r="E309" s="1769"/>
      <c r="F309" s="1776" t="s">
        <v>115</v>
      </c>
      <c r="G309" s="1647" t="s">
        <v>40</v>
      </c>
      <c r="H309" s="1650" t="s">
        <v>194</v>
      </c>
      <c r="I309" s="243" t="s">
        <v>72</v>
      </c>
      <c r="J309" s="1182">
        <f>K309+M309</f>
        <v>0</v>
      </c>
      <c r="K309" s="1183">
        <v>0</v>
      </c>
      <c r="L309" s="189">
        <v>0</v>
      </c>
      <c r="M309" s="1185">
        <v>0</v>
      </c>
      <c r="N309" s="1186">
        <v>0</v>
      </c>
      <c r="O309" s="1187">
        <v>0</v>
      </c>
      <c r="P309" s="1302" t="s">
        <v>75</v>
      </c>
      <c r="Q309" s="1207"/>
      <c r="R309" s="1136"/>
      <c r="S309" s="1140"/>
      <c r="T309" s="16"/>
      <c r="U309" s="16"/>
      <c r="V309" s="16"/>
      <c r="W309" s="16"/>
      <c r="X309" s="16"/>
      <c r="Y309" s="16"/>
      <c r="Z309" s="742"/>
      <c r="AA309" s="742"/>
      <c r="AB309" s="742"/>
      <c r="AC309" s="742"/>
      <c r="AD309" s="742"/>
    </row>
    <row r="310" spans="1:30">
      <c r="A310" s="1816"/>
      <c r="B310" s="1765"/>
      <c r="C310" s="1770"/>
      <c r="D310" s="1818"/>
      <c r="E310" s="1772"/>
      <c r="F310" s="1777"/>
      <c r="G310" s="1648"/>
      <c r="H310" s="1780"/>
      <c r="I310" s="228" t="s">
        <v>63</v>
      </c>
      <c r="J310" s="237">
        <f>K310+M310</f>
        <v>0</v>
      </c>
      <c r="K310" s="192">
        <v>0</v>
      </c>
      <c r="L310" s="194">
        <v>0</v>
      </c>
      <c r="M310" s="1188">
        <v>0</v>
      </c>
      <c r="N310" s="1189">
        <v>0</v>
      </c>
      <c r="O310" s="1190">
        <v>0</v>
      </c>
      <c r="P310" s="1303"/>
      <c r="Q310" s="1209"/>
      <c r="R310" s="1137"/>
      <c r="S310" s="1141"/>
      <c r="T310" s="16"/>
      <c r="U310" s="16"/>
      <c r="V310" s="16"/>
      <c r="W310" s="16"/>
      <c r="X310" s="16"/>
      <c r="Y310" s="16"/>
      <c r="Z310" s="742"/>
      <c r="AA310" s="742"/>
      <c r="AB310" s="742"/>
      <c r="AC310" s="742"/>
      <c r="AD310" s="742"/>
    </row>
    <row r="311" spans="1:30">
      <c r="A311" s="1816"/>
      <c r="B311" s="1765"/>
      <c r="C311" s="1770"/>
      <c r="D311" s="1818"/>
      <c r="E311" s="1772"/>
      <c r="F311" s="1777"/>
      <c r="G311" s="1779"/>
      <c r="H311" s="1781"/>
      <c r="I311" s="228" t="s">
        <v>36</v>
      </c>
      <c r="J311" s="237">
        <f t="shared" ref="J311:J313" si="117">K311+M311</f>
        <v>0</v>
      </c>
      <c r="K311" s="192">
        <v>0</v>
      </c>
      <c r="L311" s="194">
        <v>0</v>
      </c>
      <c r="M311" s="1188">
        <v>0</v>
      </c>
      <c r="N311" s="1189">
        <v>0</v>
      </c>
      <c r="O311" s="1190">
        <v>0</v>
      </c>
      <c r="P311" s="1303"/>
      <c r="Q311" s="1218"/>
      <c r="R311" s="1219"/>
      <c r="S311" s="1173"/>
      <c r="T311" s="16"/>
      <c r="U311" s="16"/>
      <c r="V311" s="16"/>
      <c r="W311" s="16"/>
      <c r="X311" s="16"/>
      <c r="Y311" s="16"/>
      <c r="Z311" s="742"/>
      <c r="AA311" s="742"/>
      <c r="AB311" s="742"/>
      <c r="AC311" s="742"/>
      <c r="AD311" s="742"/>
    </row>
    <row r="312" spans="1:30">
      <c r="A312" s="1816"/>
      <c r="B312" s="1765"/>
      <c r="C312" s="1770"/>
      <c r="D312" s="1818"/>
      <c r="E312" s="1772"/>
      <c r="F312" s="1777"/>
      <c r="G312" s="1779"/>
      <c r="H312" s="1779"/>
      <c r="I312" s="228" t="s">
        <v>219</v>
      </c>
      <c r="J312" s="237">
        <f t="shared" si="117"/>
        <v>0</v>
      </c>
      <c r="K312" s="192">
        <v>0</v>
      </c>
      <c r="L312" s="194">
        <v>0</v>
      </c>
      <c r="M312" s="1188">
        <v>0</v>
      </c>
      <c r="N312" s="1189">
        <v>0</v>
      </c>
      <c r="O312" s="1190">
        <v>0</v>
      </c>
      <c r="P312" s="1049"/>
      <c r="Q312" s="1218"/>
      <c r="R312" s="1219"/>
      <c r="S312" s="1173"/>
      <c r="T312" s="16"/>
      <c r="U312" s="16"/>
      <c r="V312" s="16"/>
      <c r="W312" s="16"/>
      <c r="X312" s="16"/>
      <c r="Y312" s="16"/>
      <c r="Z312" s="742"/>
      <c r="AA312" s="742"/>
      <c r="AB312" s="742"/>
      <c r="AC312" s="742"/>
      <c r="AD312" s="742"/>
    </row>
    <row r="313" spans="1:30">
      <c r="A313" s="1816"/>
      <c r="B313" s="1765"/>
      <c r="C313" s="1770"/>
      <c r="D313" s="1818"/>
      <c r="E313" s="1772"/>
      <c r="F313" s="1777"/>
      <c r="G313" s="1779"/>
      <c r="H313" s="1779"/>
      <c r="I313" s="236" t="s">
        <v>52</v>
      </c>
      <c r="J313" s="237">
        <f t="shared" si="117"/>
        <v>0</v>
      </c>
      <c r="K313" s="1192">
        <v>0</v>
      </c>
      <c r="L313" s="1193">
        <v>0</v>
      </c>
      <c r="M313" s="1194">
        <v>0</v>
      </c>
      <c r="N313" s="1195">
        <v>0</v>
      </c>
      <c r="O313" s="1196">
        <v>0</v>
      </c>
      <c r="P313" s="1049"/>
      <c r="Q313" s="1218"/>
      <c r="R313" s="1219"/>
      <c r="S313" s="1173"/>
      <c r="T313" s="16"/>
      <c r="U313" s="16"/>
      <c r="V313" s="16"/>
      <c r="W313" s="16"/>
      <c r="X313" s="16"/>
      <c r="Y313" s="16"/>
      <c r="Z313" s="742"/>
      <c r="AA313" s="742"/>
      <c r="AB313" s="742"/>
      <c r="AC313" s="742"/>
      <c r="AD313" s="742"/>
    </row>
    <row r="314" spans="1:30" ht="13.5" thickBot="1">
      <c r="A314" s="1817"/>
      <c r="B314" s="1766"/>
      <c r="C314" s="1773"/>
      <c r="D314" s="1774"/>
      <c r="E314" s="1775"/>
      <c r="F314" s="1778"/>
      <c r="G314" s="1649"/>
      <c r="H314" s="1649"/>
      <c r="I314" s="1178" t="s">
        <v>12</v>
      </c>
      <c r="J314" s="1197">
        <f>SUM(J309:J313)</f>
        <v>0</v>
      </c>
      <c r="K314" s="1197">
        <f t="shared" ref="K314:O314" si="118">SUM(K309:K313)</f>
        <v>0</v>
      </c>
      <c r="L314" s="1197">
        <f t="shared" si="118"/>
        <v>0</v>
      </c>
      <c r="M314" s="1197">
        <f t="shared" si="118"/>
        <v>0</v>
      </c>
      <c r="N314" s="1197">
        <f t="shared" si="118"/>
        <v>0</v>
      </c>
      <c r="O314" s="1197">
        <f t="shared" si="118"/>
        <v>0</v>
      </c>
      <c r="P314" s="263"/>
      <c r="Q314" s="1212"/>
      <c r="R314" s="1213"/>
      <c r="S314" s="1181"/>
      <c r="T314" s="16"/>
      <c r="U314" s="16"/>
      <c r="V314" s="16"/>
      <c r="W314" s="16"/>
      <c r="X314" s="16"/>
      <c r="Y314" s="16"/>
      <c r="Z314" s="742"/>
      <c r="AA314" s="742"/>
      <c r="AB314" s="742"/>
      <c r="AC314" s="742"/>
      <c r="AD314" s="742"/>
    </row>
    <row r="315" spans="1:30" ht="13.15" customHeight="1">
      <c r="A315" s="1304"/>
      <c r="B315" s="1839"/>
      <c r="C315" s="1767"/>
      <c r="D315" s="1768"/>
      <c r="E315" s="1769"/>
      <c r="F315" s="1897" t="s">
        <v>116</v>
      </c>
      <c r="G315" s="1647" t="s">
        <v>40</v>
      </c>
      <c r="H315" s="1146" t="s">
        <v>201</v>
      </c>
      <c r="I315" s="243" t="s">
        <v>72</v>
      </c>
      <c r="J315" s="1182">
        <f>K315+M315</f>
        <v>0</v>
      </c>
      <c r="K315" s="1183">
        <v>0</v>
      </c>
      <c r="L315" s="189">
        <v>0</v>
      </c>
      <c r="M315" s="1185">
        <v>0</v>
      </c>
      <c r="N315" s="1186">
        <v>0</v>
      </c>
      <c r="O315" s="1187">
        <v>0</v>
      </c>
      <c r="P315" s="1302" t="s">
        <v>83</v>
      </c>
      <c r="Q315" s="1222" t="s">
        <v>41</v>
      </c>
      <c r="R315" s="1223"/>
      <c r="S315" s="1305"/>
      <c r="T315" s="16"/>
      <c r="U315" s="16"/>
      <c r="V315" s="16"/>
      <c r="W315" s="16"/>
      <c r="X315" s="16"/>
      <c r="Y315" s="16"/>
      <c r="Z315" s="742"/>
      <c r="AA315" s="742"/>
      <c r="AB315" s="742"/>
      <c r="AC315" s="742"/>
      <c r="AD315" s="742"/>
    </row>
    <row r="316" spans="1:30">
      <c r="A316" s="1220"/>
      <c r="B316" s="1765"/>
      <c r="C316" s="1770"/>
      <c r="D316" s="1818"/>
      <c r="E316" s="1772"/>
      <c r="F316" s="1898"/>
      <c r="G316" s="1648"/>
      <c r="H316" s="1133"/>
      <c r="I316" s="228" t="s">
        <v>63</v>
      </c>
      <c r="J316" s="237">
        <f>K316+M316</f>
        <v>1004.7</v>
      </c>
      <c r="K316" s="192">
        <v>0</v>
      </c>
      <c r="L316" s="194">
        <v>0</v>
      </c>
      <c r="M316" s="1188">
        <v>1004.7</v>
      </c>
      <c r="N316" s="1189">
        <v>421</v>
      </c>
      <c r="O316" s="1190">
        <v>0</v>
      </c>
      <c r="P316" s="1303" t="s">
        <v>75</v>
      </c>
      <c r="Q316" s="1226"/>
      <c r="R316" s="1227" t="s">
        <v>41</v>
      </c>
      <c r="S316" s="1306"/>
      <c r="T316" s="16"/>
      <c r="U316" s="16"/>
      <c r="V316" s="16"/>
      <c r="W316" s="16"/>
      <c r="X316" s="16"/>
      <c r="Y316" s="16"/>
      <c r="Z316" s="742"/>
      <c r="AA316" s="742"/>
      <c r="AB316" s="742"/>
      <c r="AC316" s="742"/>
      <c r="AD316" s="742"/>
    </row>
    <row r="317" spans="1:30" ht="11.45" customHeight="1">
      <c r="A317" s="1220"/>
      <c r="B317" s="1765"/>
      <c r="C317" s="1770"/>
      <c r="D317" s="1818"/>
      <c r="E317" s="1772"/>
      <c r="F317" s="1898"/>
      <c r="G317" s="1779"/>
      <c r="H317" s="1133"/>
      <c r="I317" s="228" t="s">
        <v>36</v>
      </c>
      <c r="J317" s="237">
        <f t="shared" ref="J317:J319" si="119">K317+M317</f>
        <v>0</v>
      </c>
      <c r="K317" s="192">
        <v>0</v>
      </c>
      <c r="L317" s="194">
        <v>0</v>
      </c>
      <c r="M317" s="1188">
        <v>0</v>
      </c>
      <c r="N317" s="1189">
        <v>74.599999999999994</v>
      </c>
      <c r="O317" s="1190">
        <v>0</v>
      </c>
      <c r="P317" s="1303"/>
      <c r="Q317" s="1229"/>
      <c r="R317" s="1230"/>
      <c r="S317" s="1307"/>
      <c r="T317" s="16"/>
      <c r="U317" s="16"/>
      <c r="V317" s="16"/>
      <c r="W317" s="16"/>
      <c r="X317" s="16"/>
      <c r="Y317" s="16"/>
      <c r="Z317" s="742"/>
      <c r="AA317" s="742"/>
      <c r="AB317" s="742"/>
      <c r="AC317" s="742"/>
      <c r="AD317" s="742"/>
    </row>
    <row r="318" spans="1:30">
      <c r="A318" s="1220"/>
      <c r="B318" s="1765"/>
      <c r="C318" s="1770"/>
      <c r="D318" s="1818"/>
      <c r="E318" s="1772"/>
      <c r="F318" s="1898"/>
      <c r="G318" s="1779"/>
      <c r="H318" s="1133"/>
      <c r="I318" s="228" t="s">
        <v>219</v>
      </c>
      <c r="J318" s="237">
        <f t="shared" si="119"/>
        <v>177.9</v>
      </c>
      <c r="K318" s="192">
        <v>10</v>
      </c>
      <c r="L318" s="194">
        <v>0</v>
      </c>
      <c r="M318" s="1188">
        <v>167.9</v>
      </c>
      <c r="N318" s="1189">
        <v>0</v>
      </c>
      <c r="O318" s="1190">
        <v>0</v>
      </c>
      <c r="P318" s="178"/>
      <c r="Q318" s="1218"/>
      <c r="R318" s="1219"/>
      <c r="S318" s="1173"/>
      <c r="T318" s="16"/>
      <c r="U318" s="16"/>
      <c r="V318" s="16"/>
      <c r="W318" s="16"/>
      <c r="X318" s="16"/>
      <c r="Y318" s="16"/>
      <c r="Z318" s="742"/>
      <c r="AA318" s="742"/>
      <c r="AB318" s="742"/>
      <c r="AC318" s="742"/>
      <c r="AD318" s="742"/>
    </row>
    <row r="319" spans="1:30" ht="12.6" customHeight="1">
      <c r="A319" s="1220"/>
      <c r="B319" s="1765"/>
      <c r="C319" s="1770"/>
      <c r="D319" s="1818"/>
      <c r="E319" s="1772"/>
      <c r="F319" s="1898"/>
      <c r="G319" s="1779"/>
      <c r="H319" s="1133"/>
      <c r="I319" s="236" t="s">
        <v>52</v>
      </c>
      <c r="J319" s="237">
        <f t="shared" si="119"/>
        <v>0</v>
      </c>
      <c r="K319" s="1192">
        <v>0</v>
      </c>
      <c r="L319" s="1193">
        <v>0</v>
      </c>
      <c r="M319" s="1194">
        <v>0</v>
      </c>
      <c r="N319" s="1195">
        <v>0</v>
      </c>
      <c r="O319" s="1196">
        <v>0</v>
      </c>
      <c r="P319" s="178"/>
      <c r="Q319" s="1218"/>
      <c r="R319" s="1219"/>
      <c r="S319" s="1173"/>
      <c r="T319" s="16"/>
      <c r="U319" s="16"/>
      <c r="V319" s="16"/>
      <c r="W319" s="16"/>
      <c r="X319" s="16"/>
      <c r="Y319" s="16"/>
      <c r="Z319" s="742"/>
      <c r="AA319" s="742"/>
      <c r="AB319" s="742"/>
      <c r="AC319" s="742"/>
      <c r="AD319" s="742"/>
    </row>
    <row r="320" spans="1:30" ht="19.899999999999999" customHeight="1" thickBot="1">
      <c r="A320" s="1308"/>
      <c r="B320" s="1840"/>
      <c r="C320" s="1773"/>
      <c r="D320" s="1774"/>
      <c r="E320" s="1775"/>
      <c r="F320" s="1899"/>
      <c r="G320" s="1649"/>
      <c r="H320" s="1147"/>
      <c r="I320" s="1178" t="s">
        <v>12</v>
      </c>
      <c r="J320" s="1197">
        <f>SUM(J315:J319)</f>
        <v>1182.6000000000001</v>
      </c>
      <c r="K320" s="1197">
        <f t="shared" ref="K320:O320" si="120">SUM(K315:K319)</f>
        <v>10</v>
      </c>
      <c r="L320" s="1197">
        <f t="shared" si="120"/>
        <v>0</v>
      </c>
      <c r="M320" s="1197">
        <f t="shared" si="120"/>
        <v>1172.6000000000001</v>
      </c>
      <c r="N320" s="1197">
        <f t="shared" si="120"/>
        <v>495.6</v>
      </c>
      <c r="O320" s="1197">
        <f t="shared" si="120"/>
        <v>0</v>
      </c>
      <c r="P320" s="199"/>
      <c r="Q320" s="1212"/>
      <c r="R320" s="1213"/>
      <c r="S320" s="1181"/>
      <c r="T320" s="16"/>
      <c r="U320" s="16"/>
      <c r="V320" s="16"/>
      <c r="W320" s="16"/>
      <c r="X320" s="16"/>
      <c r="Y320" s="16"/>
      <c r="Z320" s="742"/>
      <c r="AA320" s="742"/>
      <c r="AB320" s="742"/>
      <c r="AC320" s="742"/>
      <c r="AD320" s="742"/>
    </row>
    <row r="321" spans="1:30" s="798" customFormat="1" ht="13.15" customHeight="1">
      <c r="A321" s="1761"/>
      <c r="B321" s="1764"/>
      <c r="C321" s="1767"/>
      <c r="D321" s="1768"/>
      <c r="E321" s="1769"/>
      <c r="F321" s="1776" t="s">
        <v>667</v>
      </c>
      <c r="G321" s="1647" t="s">
        <v>40</v>
      </c>
      <c r="H321" s="1650" t="s">
        <v>62</v>
      </c>
      <c r="I321" s="243" t="s">
        <v>72</v>
      </c>
      <c r="J321" s="1182">
        <f>K321+M321</f>
        <v>0</v>
      </c>
      <c r="K321" s="1183">
        <v>0</v>
      </c>
      <c r="L321" s="189">
        <v>0</v>
      </c>
      <c r="M321" s="1185">
        <v>0</v>
      </c>
      <c r="N321" s="1186">
        <v>0</v>
      </c>
      <c r="O321" s="1187">
        <v>0</v>
      </c>
      <c r="P321" s="197"/>
      <c r="Q321" s="1207"/>
      <c r="R321" s="1136"/>
      <c r="S321" s="1140"/>
      <c r="T321" s="16"/>
      <c r="U321" s="16"/>
      <c r="V321" s="16"/>
      <c r="W321" s="16"/>
      <c r="X321" s="16"/>
      <c r="Y321" s="16"/>
    </row>
    <row r="322" spans="1:30" s="798" customFormat="1">
      <c r="A322" s="1762"/>
      <c r="B322" s="1765"/>
      <c r="C322" s="1770"/>
      <c r="D322" s="1771"/>
      <c r="E322" s="1772"/>
      <c r="F322" s="1777"/>
      <c r="G322" s="1648"/>
      <c r="H322" s="1780"/>
      <c r="I322" s="228" t="s">
        <v>63</v>
      </c>
      <c r="J322" s="237">
        <f>K322+M322</f>
        <v>20.5</v>
      </c>
      <c r="K322" s="192">
        <v>0</v>
      </c>
      <c r="L322" s="194">
        <v>0</v>
      </c>
      <c r="M322" s="1188">
        <v>20.5</v>
      </c>
      <c r="N322" s="1189">
        <v>0</v>
      </c>
      <c r="O322" s="1190">
        <v>0</v>
      </c>
      <c r="P322" s="198"/>
      <c r="Q322" s="1209"/>
      <c r="R322" s="1137"/>
      <c r="S322" s="1141"/>
      <c r="T322" s="16"/>
      <c r="U322" s="16"/>
      <c r="V322" s="16"/>
      <c r="W322" s="16"/>
      <c r="X322" s="16"/>
      <c r="Y322" s="16"/>
    </row>
    <row r="323" spans="1:30" s="798" customFormat="1">
      <c r="A323" s="1762"/>
      <c r="B323" s="1765"/>
      <c r="C323" s="1770"/>
      <c r="D323" s="1771"/>
      <c r="E323" s="1772"/>
      <c r="F323" s="1777"/>
      <c r="G323" s="1779"/>
      <c r="H323" s="1781"/>
      <c r="I323" s="228" t="s">
        <v>36</v>
      </c>
      <c r="J323" s="237">
        <f>K323+M323</f>
        <v>0</v>
      </c>
      <c r="K323" s="192">
        <v>0</v>
      </c>
      <c r="L323" s="194">
        <v>0</v>
      </c>
      <c r="M323" s="1188">
        <v>0</v>
      </c>
      <c r="N323" s="1189"/>
      <c r="O323" s="1190"/>
      <c r="P323" s="198"/>
      <c r="Q323" s="1218"/>
      <c r="R323" s="1219"/>
      <c r="S323" s="1173"/>
      <c r="T323" s="16"/>
      <c r="U323" s="16"/>
      <c r="V323" s="16"/>
      <c r="W323" s="16"/>
      <c r="X323" s="16"/>
      <c r="Y323" s="16"/>
    </row>
    <row r="324" spans="1:30" s="798" customFormat="1" ht="13.5" thickBot="1">
      <c r="A324" s="1763"/>
      <c r="B324" s="1766"/>
      <c r="C324" s="1773"/>
      <c r="D324" s="1774"/>
      <c r="E324" s="1775"/>
      <c r="F324" s="1778"/>
      <c r="G324" s="1649"/>
      <c r="H324" s="1649"/>
      <c r="I324" s="1178" t="s">
        <v>12</v>
      </c>
      <c r="J324" s="1197">
        <f t="shared" ref="J324:O324" si="121">SUM(J321:J323)</f>
        <v>20.5</v>
      </c>
      <c r="K324" s="1258">
        <f t="shared" si="121"/>
        <v>0</v>
      </c>
      <c r="L324" s="1259">
        <f t="shared" si="121"/>
        <v>0</v>
      </c>
      <c r="M324" s="1260">
        <f t="shared" si="121"/>
        <v>20.5</v>
      </c>
      <c r="N324" s="1261">
        <f t="shared" si="121"/>
        <v>0</v>
      </c>
      <c r="O324" s="1251">
        <f t="shared" si="121"/>
        <v>0</v>
      </c>
      <c r="P324" s="199"/>
      <c r="Q324" s="1212"/>
      <c r="R324" s="1213"/>
      <c r="S324" s="1181"/>
      <c r="T324" s="16"/>
      <c r="U324" s="16"/>
      <c r="V324" s="16"/>
      <c r="W324" s="16"/>
      <c r="X324" s="16"/>
      <c r="Y324" s="16"/>
    </row>
    <row r="325" spans="1:30" ht="13.15" customHeight="1">
      <c r="A325" s="1815"/>
      <c r="B325" s="1764"/>
      <c r="C325" s="1767"/>
      <c r="D325" s="1768"/>
      <c r="E325" s="1769"/>
      <c r="F325" s="1776" t="s">
        <v>155</v>
      </c>
      <c r="G325" s="1647" t="s">
        <v>40</v>
      </c>
      <c r="H325" s="1650" t="s">
        <v>62</v>
      </c>
      <c r="I325" s="243" t="s">
        <v>72</v>
      </c>
      <c r="J325" s="1182">
        <f>K325+M325</f>
        <v>0</v>
      </c>
      <c r="K325" s="1183">
        <v>0</v>
      </c>
      <c r="L325" s="189">
        <v>0</v>
      </c>
      <c r="M325" s="1185">
        <v>0</v>
      </c>
      <c r="N325" s="1186">
        <v>0</v>
      </c>
      <c r="O325" s="1187">
        <v>0</v>
      </c>
      <c r="P325" s="197"/>
      <c r="Q325" s="1207"/>
      <c r="R325" s="1136"/>
      <c r="S325" s="1140"/>
      <c r="T325" s="16"/>
      <c r="U325" s="16"/>
      <c r="V325" s="16"/>
      <c r="W325" s="16"/>
      <c r="X325" s="16"/>
      <c r="Y325" s="16"/>
      <c r="Z325" s="742"/>
      <c r="AA325" s="742"/>
      <c r="AB325" s="742"/>
      <c r="AC325" s="742"/>
      <c r="AD325" s="742"/>
    </row>
    <row r="326" spans="1:30">
      <c r="A326" s="1816"/>
      <c r="B326" s="1765"/>
      <c r="C326" s="1770"/>
      <c r="D326" s="1818"/>
      <c r="E326" s="1772"/>
      <c r="F326" s="1777"/>
      <c r="G326" s="1648"/>
      <c r="H326" s="1780"/>
      <c r="I326" s="228" t="s">
        <v>63</v>
      </c>
      <c r="J326" s="237">
        <f>K326+M326</f>
        <v>0</v>
      </c>
      <c r="K326" s="192">
        <v>0</v>
      </c>
      <c r="L326" s="194">
        <v>0</v>
      </c>
      <c r="M326" s="1188">
        <v>0</v>
      </c>
      <c r="N326" s="1189">
        <v>0</v>
      </c>
      <c r="O326" s="1190">
        <v>0</v>
      </c>
      <c r="P326" s="198"/>
      <c r="Q326" s="1209"/>
      <c r="R326" s="1137"/>
      <c r="S326" s="1141"/>
      <c r="T326" s="16"/>
      <c r="U326" s="16"/>
      <c r="V326" s="16"/>
      <c r="W326" s="16"/>
      <c r="X326" s="16"/>
      <c r="Y326" s="16"/>
      <c r="Z326" s="742"/>
      <c r="AA326" s="742"/>
      <c r="AB326" s="742"/>
      <c r="AC326" s="742"/>
      <c r="AD326" s="742"/>
    </row>
    <row r="327" spans="1:30">
      <c r="A327" s="1816"/>
      <c r="B327" s="1765"/>
      <c r="C327" s="1770"/>
      <c r="D327" s="1818"/>
      <c r="E327" s="1772"/>
      <c r="F327" s="1777"/>
      <c r="G327" s="1779"/>
      <c r="H327" s="1781"/>
      <c r="I327" s="228" t="s">
        <v>36</v>
      </c>
      <c r="J327" s="237">
        <f>K327+M327</f>
        <v>0</v>
      </c>
      <c r="K327" s="1309"/>
      <c r="L327" s="1310"/>
      <c r="M327" s="1311"/>
      <c r="N327" s="1189"/>
      <c r="O327" s="1190"/>
      <c r="P327" s="198"/>
      <c r="Q327" s="1218"/>
      <c r="R327" s="1219"/>
      <c r="S327" s="1173"/>
      <c r="T327" s="16"/>
      <c r="U327" s="16"/>
      <c r="V327" s="16"/>
      <c r="W327" s="16"/>
      <c r="X327" s="16"/>
      <c r="Y327" s="16"/>
      <c r="Z327" s="742"/>
      <c r="AA327" s="742"/>
      <c r="AB327" s="742"/>
      <c r="AC327" s="742"/>
      <c r="AD327" s="742"/>
    </row>
    <row r="328" spans="1:30" ht="11.45" customHeight="1" thickBot="1">
      <c r="A328" s="1817"/>
      <c r="B328" s="1766"/>
      <c r="C328" s="1773"/>
      <c r="D328" s="1774"/>
      <c r="E328" s="1775"/>
      <c r="F328" s="1778"/>
      <c r="G328" s="1649"/>
      <c r="H328" s="1649"/>
      <c r="I328" s="1178" t="s">
        <v>12</v>
      </c>
      <c r="J328" s="1197">
        <f t="shared" ref="J328:O328" si="122">SUM(J325:J327)</f>
        <v>0</v>
      </c>
      <c r="K328" s="1258">
        <f t="shared" si="122"/>
        <v>0</v>
      </c>
      <c r="L328" s="1259">
        <f t="shared" si="122"/>
        <v>0</v>
      </c>
      <c r="M328" s="1260">
        <f t="shared" si="122"/>
        <v>0</v>
      </c>
      <c r="N328" s="1261">
        <f t="shared" si="122"/>
        <v>0</v>
      </c>
      <c r="O328" s="1251">
        <f t="shared" si="122"/>
        <v>0</v>
      </c>
      <c r="P328" s="199"/>
      <c r="Q328" s="1212"/>
      <c r="R328" s="1213"/>
      <c r="S328" s="1181"/>
      <c r="T328" s="16"/>
      <c r="U328" s="16"/>
      <c r="V328" s="16"/>
      <c r="W328" s="16"/>
      <c r="X328" s="16"/>
      <c r="Y328" s="16"/>
      <c r="Z328" s="742"/>
      <c r="AA328" s="742"/>
      <c r="AB328" s="742"/>
      <c r="AC328" s="742"/>
      <c r="AD328" s="742"/>
    </row>
    <row r="329" spans="1:30" ht="1.1499999999999999" hidden="1" customHeight="1" thickBot="1">
      <c r="A329" s="1815"/>
      <c r="B329" s="1764"/>
      <c r="C329" s="1279"/>
      <c r="D329" s="1279"/>
      <c r="E329" s="1279"/>
      <c r="F329" s="1776" t="s">
        <v>158</v>
      </c>
      <c r="G329" s="1647" t="s">
        <v>40</v>
      </c>
      <c r="H329" s="1650" t="s">
        <v>201</v>
      </c>
      <c r="I329" s="243" t="s">
        <v>72</v>
      </c>
      <c r="J329" s="1182">
        <f>K329+M329</f>
        <v>0</v>
      </c>
      <c r="K329" s="1183">
        <v>0</v>
      </c>
      <c r="L329" s="189">
        <v>0</v>
      </c>
      <c r="M329" s="1185">
        <v>0</v>
      </c>
      <c r="N329" s="1186">
        <v>0</v>
      </c>
      <c r="O329" s="1187">
        <v>0</v>
      </c>
      <c r="P329" s="197" t="s">
        <v>165</v>
      </c>
      <c r="Q329" s="1207"/>
      <c r="R329" s="1136"/>
      <c r="S329" s="1140"/>
      <c r="T329" s="16"/>
      <c r="U329" s="16"/>
      <c r="V329" s="16"/>
      <c r="W329" s="16"/>
      <c r="X329" s="16"/>
      <c r="Y329" s="16"/>
      <c r="Z329" s="742"/>
      <c r="AA329" s="742"/>
      <c r="AB329" s="742"/>
      <c r="AC329" s="742"/>
      <c r="AD329" s="742"/>
    </row>
    <row r="330" spans="1:30" ht="13.9" hidden="1" customHeight="1" thickBot="1">
      <c r="A330" s="1816"/>
      <c r="B330" s="1765"/>
      <c r="C330" s="1281"/>
      <c r="D330" s="1281"/>
      <c r="E330" s="1281"/>
      <c r="F330" s="1777"/>
      <c r="G330" s="1648"/>
      <c r="H330" s="1780"/>
      <c r="I330" s="228" t="s">
        <v>63</v>
      </c>
      <c r="J330" s="237">
        <f>K330+M330</f>
        <v>0</v>
      </c>
      <c r="K330" s="192">
        <v>0</v>
      </c>
      <c r="L330" s="194">
        <v>0</v>
      </c>
      <c r="M330" s="1188">
        <v>0</v>
      </c>
      <c r="N330" s="1189">
        <v>0</v>
      </c>
      <c r="O330" s="1190">
        <v>0</v>
      </c>
      <c r="P330" s="198"/>
      <c r="Q330" s="1209"/>
      <c r="R330" s="1137"/>
      <c r="S330" s="1141"/>
      <c r="T330" s="16"/>
      <c r="U330" s="16"/>
      <c r="V330" s="16"/>
      <c r="W330" s="16"/>
      <c r="X330" s="16"/>
      <c r="Y330" s="16"/>
      <c r="Z330" s="742"/>
      <c r="AA330" s="742"/>
      <c r="AB330" s="742"/>
      <c r="AC330" s="742"/>
      <c r="AD330" s="742"/>
    </row>
    <row r="331" spans="1:30" ht="13.9" hidden="1" customHeight="1" thickBot="1">
      <c r="A331" s="1816"/>
      <c r="B331" s="1765"/>
      <c r="C331" s="1281"/>
      <c r="D331" s="1281"/>
      <c r="E331" s="1281"/>
      <c r="F331" s="1777"/>
      <c r="G331" s="1779"/>
      <c r="H331" s="1781"/>
      <c r="I331" s="228" t="s">
        <v>36</v>
      </c>
      <c r="J331" s="237">
        <f t="shared" ref="J331:J333" si="123">K331+M331</f>
        <v>0</v>
      </c>
      <c r="K331" s="192">
        <v>0</v>
      </c>
      <c r="L331" s="194">
        <v>0</v>
      </c>
      <c r="M331" s="1188">
        <v>0</v>
      </c>
      <c r="N331" s="1189">
        <v>0</v>
      </c>
      <c r="O331" s="1190">
        <v>0</v>
      </c>
      <c r="P331" s="198"/>
      <c r="Q331" s="1218"/>
      <c r="R331" s="1219"/>
      <c r="S331" s="1173"/>
      <c r="T331" s="16"/>
      <c r="U331" s="16"/>
      <c r="V331" s="16"/>
      <c r="W331" s="16"/>
      <c r="X331" s="16"/>
      <c r="Y331" s="16"/>
      <c r="Z331" s="742"/>
      <c r="AA331" s="742"/>
      <c r="AB331" s="742"/>
      <c r="AC331" s="742"/>
      <c r="AD331" s="742"/>
    </row>
    <row r="332" spans="1:30" ht="13.9" hidden="1" customHeight="1" thickBot="1">
      <c r="A332" s="1816"/>
      <c r="B332" s="1765"/>
      <c r="C332" s="1281"/>
      <c r="D332" s="1281"/>
      <c r="E332" s="1281"/>
      <c r="F332" s="1777"/>
      <c r="G332" s="1779"/>
      <c r="H332" s="1779"/>
      <c r="I332" s="228" t="s">
        <v>219</v>
      </c>
      <c r="J332" s="237">
        <f t="shared" si="123"/>
        <v>0</v>
      </c>
      <c r="K332" s="192">
        <v>0</v>
      </c>
      <c r="L332" s="194">
        <v>0</v>
      </c>
      <c r="M332" s="1188">
        <v>0</v>
      </c>
      <c r="N332" s="1189">
        <v>0</v>
      </c>
      <c r="O332" s="1190">
        <v>0</v>
      </c>
      <c r="P332" s="178"/>
      <c r="Q332" s="1218"/>
      <c r="R332" s="1219"/>
      <c r="S332" s="1173"/>
      <c r="T332" s="16"/>
      <c r="U332" s="16"/>
      <c r="V332" s="16"/>
      <c r="W332" s="16"/>
      <c r="X332" s="16"/>
      <c r="Y332" s="16"/>
      <c r="Z332" s="742"/>
      <c r="AA332" s="742"/>
      <c r="AB332" s="742"/>
      <c r="AC332" s="742"/>
      <c r="AD332" s="742"/>
    </row>
    <row r="333" spans="1:30" ht="13.9" hidden="1" customHeight="1" thickBot="1">
      <c r="A333" s="1816"/>
      <c r="B333" s="1765"/>
      <c r="C333" s="1281"/>
      <c r="D333" s="1281"/>
      <c r="E333" s="1281"/>
      <c r="F333" s="1777"/>
      <c r="G333" s="1779"/>
      <c r="H333" s="1779"/>
      <c r="I333" s="236" t="s">
        <v>52</v>
      </c>
      <c r="J333" s="237">
        <f t="shared" si="123"/>
        <v>0</v>
      </c>
      <c r="K333" s="1192">
        <v>0</v>
      </c>
      <c r="L333" s="1193">
        <v>0</v>
      </c>
      <c r="M333" s="1194">
        <v>0</v>
      </c>
      <c r="N333" s="1195">
        <v>0</v>
      </c>
      <c r="O333" s="1196">
        <v>0</v>
      </c>
      <c r="P333" s="178"/>
      <c r="Q333" s="1218"/>
      <c r="R333" s="1219"/>
      <c r="S333" s="1173"/>
      <c r="T333" s="16"/>
      <c r="U333" s="16"/>
      <c r="V333" s="16"/>
      <c r="W333" s="16"/>
      <c r="X333" s="16"/>
      <c r="Y333" s="16"/>
      <c r="Z333" s="742"/>
      <c r="AA333" s="742"/>
      <c r="AB333" s="742"/>
      <c r="AC333" s="742"/>
      <c r="AD333" s="742"/>
    </row>
    <row r="334" spans="1:30" ht="13.9" hidden="1" customHeight="1" thickBot="1">
      <c r="A334" s="1817"/>
      <c r="B334" s="1766"/>
      <c r="C334" s="1301"/>
      <c r="D334" s="1301"/>
      <c r="E334" s="1301"/>
      <c r="F334" s="1778"/>
      <c r="G334" s="1649"/>
      <c r="H334" s="1649"/>
      <c r="I334" s="1178" t="s">
        <v>12</v>
      </c>
      <c r="J334" s="1197">
        <f>SUM(J329:J333)</f>
        <v>0</v>
      </c>
      <c r="K334" s="1197">
        <f t="shared" ref="K334:O334" si="124">SUM(K329:K333)</f>
        <v>0</v>
      </c>
      <c r="L334" s="1197">
        <f t="shared" si="124"/>
        <v>0</v>
      </c>
      <c r="M334" s="1197">
        <f t="shared" si="124"/>
        <v>0</v>
      </c>
      <c r="N334" s="1197">
        <f t="shared" si="124"/>
        <v>0</v>
      </c>
      <c r="O334" s="1197">
        <f t="shared" si="124"/>
        <v>0</v>
      </c>
      <c r="P334" s="199"/>
      <c r="Q334" s="1212"/>
      <c r="R334" s="1154"/>
      <c r="S334" s="1181"/>
      <c r="T334" s="16"/>
      <c r="U334" s="16"/>
      <c r="V334" s="16"/>
      <c r="W334" s="16"/>
      <c r="X334" s="16"/>
      <c r="Y334" s="16"/>
      <c r="Z334" s="742"/>
      <c r="AA334" s="742"/>
      <c r="AB334" s="742"/>
      <c r="AC334" s="742"/>
      <c r="AD334" s="742"/>
    </row>
    <row r="335" spans="1:30" ht="0.6" hidden="1" customHeight="1" thickBot="1">
      <c r="A335" s="1815"/>
      <c r="B335" s="1764"/>
      <c r="C335" s="1279"/>
      <c r="D335" s="1279"/>
      <c r="E335" s="1279"/>
      <c r="F335" s="1776" t="s">
        <v>117</v>
      </c>
      <c r="G335" s="1647" t="s">
        <v>40</v>
      </c>
      <c r="H335" s="1650" t="s">
        <v>95</v>
      </c>
      <c r="I335" s="243" t="s">
        <v>72</v>
      </c>
      <c r="J335" s="1182">
        <f>K335+M335</f>
        <v>0</v>
      </c>
      <c r="K335" s="1183">
        <v>0</v>
      </c>
      <c r="L335" s="1184"/>
      <c r="M335" s="1185">
        <v>0</v>
      </c>
      <c r="N335" s="1262">
        <v>0</v>
      </c>
      <c r="O335" s="1164">
        <v>0</v>
      </c>
      <c r="P335" s="198" t="s">
        <v>75</v>
      </c>
      <c r="Q335" s="1218" t="s">
        <v>41</v>
      </c>
      <c r="R335" s="1136"/>
      <c r="S335" s="1140"/>
      <c r="T335" s="16"/>
      <c r="U335" s="16"/>
      <c r="V335" s="16"/>
      <c r="W335" s="16"/>
      <c r="X335" s="16"/>
      <c r="Y335" s="16"/>
      <c r="Z335" s="742"/>
      <c r="AA335" s="742"/>
      <c r="AB335" s="742"/>
      <c r="AC335" s="742"/>
      <c r="AD335" s="742"/>
    </row>
    <row r="336" spans="1:30" ht="13.9" hidden="1" customHeight="1" thickBot="1">
      <c r="A336" s="1816"/>
      <c r="B336" s="1765"/>
      <c r="C336" s="1281"/>
      <c r="D336" s="1281"/>
      <c r="E336" s="1281"/>
      <c r="F336" s="1777"/>
      <c r="G336" s="1648"/>
      <c r="H336" s="1780"/>
      <c r="I336" s="228" t="s">
        <v>63</v>
      </c>
      <c r="J336" s="237">
        <f>K336+M336</f>
        <v>0</v>
      </c>
      <c r="K336" s="192">
        <v>0</v>
      </c>
      <c r="L336" s="1310"/>
      <c r="M336" s="1188">
        <v>0</v>
      </c>
      <c r="N336" s="1264">
        <v>0</v>
      </c>
      <c r="O336" s="321">
        <v>0</v>
      </c>
      <c r="P336" s="198"/>
      <c r="Q336" s="1209"/>
      <c r="R336" s="1137"/>
      <c r="S336" s="1141"/>
      <c r="T336" s="16"/>
      <c r="U336" s="16"/>
      <c r="V336" s="16"/>
      <c r="W336" s="16"/>
      <c r="X336" s="16"/>
      <c r="Y336" s="16"/>
      <c r="Z336" s="742"/>
      <c r="AA336" s="742"/>
      <c r="AB336" s="742"/>
      <c r="AC336" s="742"/>
      <c r="AD336" s="742"/>
    </row>
    <row r="337" spans="1:30" ht="13.9" hidden="1" customHeight="1" thickBot="1">
      <c r="A337" s="1816"/>
      <c r="B337" s="1765"/>
      <c r="C337" s="1281"/>
      <c r="D337" s="1281"/>
      <c r="E337" s="1281"/>
      <c r="F337" s="1777"/>
      <c r="G337" s="1779"/>
      <c r="H337" s="1781"/>
      <c r="I337" s="228" t="s">
        <v>36</v>
      </c>
      <c r="J337" s="237">
        <f>K337+M337</f>
        <v>0</v>
      </c>
      <c r="K337" s="192">
        <v>0</v>
      </c>
      <c r="L337" s="194">
        <v>0</v>
      </c>
      <c r="M337" s="1188">
        <v>0</v>
      </c>
      <c r="N337" s="1264">
        <v>0</v>
      </c>
      <c r="O337" s="321">
        <v>0</v>
      </c>
      <c r="P337" s="198"/>
      <c r="Q337" s="1218"/>
      <c r="R337" s="1219"/>
      <c r="S337" s="1173"/>
      <c r="T337" s="16"/>
      <c r="U337" s="16"/>
      <c r="V337" s="16"/>
      <c r="W337" s="16"/>
      <c r="X337" s="16"/>
      <c r="Y337" s="16"/>
      <c r="Z337" s="742"/>
      <c r="AA337" s="742"/>
      <c r="AB337" s="742"/>
      <c r="AC337" s="742"/>
      <c r="AD337" s="742"/>
    </row>
    <row r="338" spans="1:30" ht="13.9" hidden="1" customHeight="1" thickBot="1">
      <c r="A338" s="1817"/>
      <c r="B338" s="1766"/>
      <c r="C338" s="1301"/>
      <c r="D338" s="1301"/>
      <c r="E338" s="1301"/>
      <c r="F338" s="1778"/>
      <c r="G338" s="1649"/>
      <c r="H338" s="1649"/>
      <c r="I338" s="1178" t="s">
        <v>12</v>
      </c>
      <c r="J338" s="1197">
        <f t="shared" ref="J338:O338" si="125">SUM(J335:J337)</f>
        <v>0</v>
      </c>
      <c r="K338" s="1258">
        <f t="shared" si="125"/>
        <v>0</v>
      </c>
      <c r="L338" s="1259">
        <f t="shared" si="125"/>
        <v>0</v>
      </c>
      <c r="M338" s="1260">
        <f t="shared" si="125"/>
        <v>0</v>
      </c>
      <c r="N338" s="1260">
        <f t="shared" si="125"/>
        <v>0</v>
      </c>
      <c r="O338" s="1251">
        <f t="shared" si="125"/>
        <v>0</v>
      </c>
      <c r="P338" s="199"/>
      <c r="Q338" s="1212"/>
      <c r="R338" s="1213"/>
      <c r="S338" s="1181"/>
      <c r="T338" s="16"/>
      <c r="U338" s="16"/>
      <c r="V338" s="16"/>
      <c r="W338" s="16"/>
      <c r="X338" s="16"/>
      <c r="Y338" s="16"/>
      <c r="Z338" s="742"/>
      <c r="AA338" s="742"/>
      <c r="AB338" s="742"/>
      <c r="AC338" s="742"/>
      <c r="AD338" s="742"/>
    </row>
    <row r="339" spans="1:30" ht="1.1499999999999999" hidden="1" customHeight="1" thickBot="1">
      <c r="A339" s="1815"/>
      <c r="B339" s="1764"/>
      <c r="C339" s="1279"/>
      <c r="D339" s="1279"/>
      <c r="E339" s="1279"/>
      <c r="F339" s="1776" t="s">
        <v>118</v>
      </c>
      <c r="G339" s="1647" t="s">
        <v>40</v>
      </c>
      <c r="H339" s="1650" t="s">
        <v>95</v>
      </c>
      <c r="I339" s="243" t="s">
        <v>72</v>
      </c>
      <c r="J339" s="1182">
        <f>K339+M339</f>
        <v>0</v>
      </c>
      <c r="K339" s="1183">
        <v>0</v>
      </c>
      <c r="L339" s="1184"/>
      <c r="M339" s="1185">
        <v>0</v>
      </c>
      <c r="N339" s="1262">
        <v>0</v>
      </c>
      <c r="O339" s="1164">
        <v>0</v>
      </c>
      <c r="P339" s="197" t="s">
        <v>74</v>
      </c>
      <c r="Q339" s="1207"/>
      <c r="R339" s="1136"/>
      <c r="S339" s="1140"/>
      <c r="T339" s="16"/>
      <c r="U339" s="16"/>
      <c r="V339" s="16"/>
      <c r="W339" s="16"/>
      <c r="X339" s="16"/>
      <c r="Y339" s="16"/>
      <c r="Z339" s="742"/>
      <c r="AA339" s="742"/>
      <c r="AB339" s="742"/>
      <c r="AC339" s="742"/>
      <c r="AD339" s="742"/>
    </row>
    <row r="340" spans="1:30" ht="13.9" hidden="1" customHeight="1" thickBot="1">
      <c r="A340" s="1816"/>
      <c r="B340" s="1765"/>
      <c r="C340" s="1281"/>
      <c r="D340" s="1281"/>
      <c r="E340" s="1281"/>
      <c r="F340" s="1777"/>
      <c r="G340" s="1648"/>
      <c r="H340" s="1780"/>
      <c r="I340" s="228" t="s">
        <v>63</v>
      </c>
      <c r="J340" s="237">
        <f>K340+M340</f>
        <v>0</v>
      </c>
      <c r="K340" s="192">
        <v>0</v>
      </c>
      <c r="L340" s="1310"/>
      <c r="M340" s="1188">
        <v>0</v>
      </c>
      <c r="N340" s="1264">
        <v>0</v>
      </c>
      <c r="O340" s="321">
        <v>0</v>
      </c>
      <c r="P340" s="198" t="s">
        <v>75</v>
      </c>
      <c r="Q340" s="1209"/>
      <c r="R340" s="1137"/>
      <c r="S340" s="1141"/>
      <c r="T340" s="16"/>
      <c r="U340" s="16"/>
      <c r="V340" s="16"/>
      <c r="W340" s="16"/>
      <c r="X340" s="16"/>
      <c r="Y340" s="16"/>
      <c r="Z340" s="742"/>
      <c r="AA340" s="742"/>
      <c r="AB340" s="742"/>
      <c r="AC340" s="742"/>
      <c r="AD340" s="742"/>
    </row>
    <row r="341" spans="1:30" ht="13.9" hidden="1" customHeight="1" thickBot="1">
      <c r="A341" s="1816"/>
      <c r="B341" s="1765"/>
      <c r="C341" s="1281"/>
      <c r="D341" s="1281"/>
      <c r="E341" s="1281"/>
      <c r="F341" s="1777"/>
      <c r="G341" s="1779"/>
      <c r="H341" s="1781"/>
      <c r="I341" s="228" t="s">
        <v>36</v>
      </c>
      <c r="J341" s="237">
        <f>K341+M341</f>
        <v>0</v>
      </c>
      <c r="K341" s="192">
        <v>0</v>
      </c>
      <c r="L341" s="194">
        <v>0</v>
      </c>
      <c r="M341" s="1188">
        <v>0</v>
      </c>
      <c r="N341" s="1264">
        <v>0</v>
      </c>
      <c r="O341" s="321">
        <v>0</v>
      </c>
      <c r="P341" s="198"/>
      <c r="Q341" s="1218"/>
      <c r="R341" s="1219"/>
      <c r="S341" s="1173"/>
      <c r="T341" s="16"/>
      <c r="U341" s="16"/>
      <c r="V341" s="16"/>
      <c r="W341" s="16"/>
      <c r="X341" s="16"/>
      <c r="Y341" s="16"/>
      <c r="Z341" s="742"/>
      <c r="AA341" s="742"/>
      <c r="AB341" s="742"/>
      <c r="AC341" s="742"/>
      <c r="AD341" s="742"/>
    </row>
    <row r="342" spans="1:30" ht="13.9" hidden="1" customHeight="1" thickBot="1">
      <c r="A342" s="1816"/>
      <c r="B342" s="1765"/>
      <c r="C342" s="1281"/>
      <c r="D342" s="1281"/>
      <c r="E342" s="1281"/>
      <c r="F342" s="1777"/>
      <c r="G342" s="1779"/>
      <c r="H342" s="1779"/>
      <c r="I342" s="236"/>
      <c r="J342" s="1265"/>
      <c r="K342" s="1266"/>
      <c r="L342" s="1267"/>
      <c r="M342" s="1268"/>
      <c r="N342" s="1269"/>
      <c r="O342" s="1270"/>
      <c r="P342" s="198"/>
      <c r="Q342" s="1218"/>
      <c r="R342" s="1219"/>
      <c r="S342" s="1173"/>
      <c r="T342" s="16"/>
      <c r="U342" s="16"/>
      <c r="V342" s="16"/>
      <c r="W342" s="16"/>
      <c r="X342" s="16"/>
      <c r="Y342" s="16"/>
      <c r="Z342" s="742"/>
      <c r="AA342" s="742"/>
      <c r="AB342" s="742"/>
      <c r="AC342" s="742"/>
      <c r="AD342" s="742"/>
    </row>
    <row r="343" spans="1:30" ht="13.9" hidden="1" customHeight="1" thickBot="1">
      <c r="A343" s="1817"/>
      <c r="B343" s="1766"/>
      <c r="C343" s="1301"/>
      <c r="D343" s="1301"/>
      <c r="E343" s="1301"/>
      <c r="F343" s="1778"/>
      <c r="G343" s="1649"/>
      <c r="H343" s="1649"/>
      <c r="I343" s="1178" t="s">
        <v>12</v>
      </c>
      <c r="J343" s="1197">
        <f t="shared" ref="J343:O343" si="126">SUM(J339:J341)</f>
        <v>0</v>
      </c>
      <c r="K343" s="1258">
        <f t="shared" si="126"/>
        <v>0</v>
      </c>
      <c r="L343" s="1259">
        <f t="shared" si="126"/>
        <v>0</v>
      </c>
      <c r="M343" s="1260">
        <f t="shared" si="126"/>
        <v>0</v>
      </c>
      <c r="N343" s="1260">
        <f t="shared" si="126"/>
        <v>0</v>
      </c>
      <c r="O343" s="1260">
        <f t="shared" si="126"/>
        <v>0</v>
      </c>
      <c r="P343" s="199"/>
      <c r="Q343" s="1212"/>
      <c r="R343" s="1213"/>
      <c r="S343" s="1181"/>
      <c r="T343" s="16"/>
      <c r="U343" s="16"/>
      <c r="V343" s="16"/>
      <c r="W343" s="16"/>
      <c r="X343" s="16"/>
      <c r="Y343" s="16"/>
      <c r="Z343" s="742"/>
      <c r="AA343" s="742"/>
      <c r="AB343" s="742"/>
      <c r="AC343" s="742"/>
      <c r="AD343" s="742"/>
    </row>
    <row r="344" spans="1:30" ht="13.15" customHeight="1">
      <c r="A344" s="1815"/>
      <c r="B344" s="1764"/>
      <c r="C344" s="1767"/>
      <c r="D344" s="1768"/>
      <c r="E344" s="1769"/>
      <c r="F344" s="1776" t="s">
        <v>119</v>
      </c>
      <c r="G344" s="1647" t="s">
        <v>40</v>
      </c>
      <c r="H344" s="1650" t="s">
        <v>194</v>
      </c>
      <c r="I344" s="243" t="s">
        <v>72</v>
      </c>
      <c r="J344" s="1182">
        <f>K344+M344</f>
        <v>0</v>
      </c>
      <c r="K344" s="1183">
        <v>0</v>
      </c>
      <c r="L344" s="189">
        <v>0</v>
      </c>
      <c r="M344" s="1185">
        <v>0</v>
      </c>
      <c r="N344" s="1186">
        <v>0</v>
      </c>
      <c r="O344" s="1187">
        <v>0</v>
      </c>
      <c r="P344" s="197" t="s">
        <v>75</v>
      </c>
      <c r="Q344" s="1207" t="s">
        <v>41</v>
      </c>
      <c r="R344" s="1136"/>
      <c r="S344" s="1140"/>
      <c r="T344" s="16"/>
      <c r="U344" s="16"/>
      <c r="V344" s="16"/>
      <c r="W344" s="16"/>
      <c r="X344" s="16"/>
      <c r="Y344" s="16"/>
      <c r="Z344" s="742"/>
      <c r="AA344" s="742"/>
      <c r="AB344" s="742"/>
      <c r="AC344" s="742"/>
      <c r="AD344" s="742"/>
    </row>
    <row r="345" spans="1:30">
      <c r="A345" s="1816"/>
      <c r="B345" s="1765"/>
      <c r="C345" s="1770"/>
      <c r="D345" s="1818"/>
      <c r="E345" s="1772"/>
      <c r="F345" s="1777"/>
      <c r="G345" s="1648"/>
      <c r="H345" s="1780"/>
      <c r="I345" s="228" t="s">
        <v>63</v>
      </c>
      <c r="J345" s="237">
        <f>K345+M345</f>
        <v>0</v>
      </c>
      <c r="K345" s="192">
        <v>0</v>
      </c>
      <c r="L345" s="194">
        <v>0</v>
      </c>
      <c r="M345" s="1188">
        <v>0</v>
      </c>
      <c r="N345" s="1189">
        <v>0</v>
      </c>
      <c r="O345" s="1190">
        <v>0</v>
      </c>
      <c r="P345" s="198"/>
      <c r="Q345" s="1209"/>
      <c r="R345" s="1137"/>
      <c r="S345" s="1141"/>
      <c r="T345" s="16"/>
      <c r="U345" s="16"/>
      <c r="V345" s="16"/>
      <c r="W345" s="16"/>
      <c r="X345" s="16"/>
      <c r="Y345" s="16"/>
      <c r="Z345" s="742"/>
      <c r="AA345" s="742"/>
      <c r="AB345" s="742"/>
      <c r="AC345" s="742"/>
      <c r="AD345" s="742"/>
    </row>
    <row r="346" spans="1:30">
      <c r="A346" s="1816"/>
      <c r="B346" s="1765"/>
      <c r="C346" s="1770"/>
      <c r="D346" s="1818"/>
      <c r="E346" s="1772"/>
      <c r="F346" s="1777"/>
      <c r="G346" s="1779"/>
      <c r="H346" s="1781"/>
      <c r="I346" s="228" t="s">
        <v>36</v>
      </c>
      <c r="J346" s="237">
        <f t="shared" ref="J346:J348" si="127">K346+M346</f>
        <v>0</v>
      </c>
      <c r="K346" s="192">
        <v>0</v>
      </c>
      <c r="L346" s="194">
        <v>0</v>
      </c>
      <c r="M346" s="1188">
        <v>0</v>
      </c>
      <c r="N346" s="1189">
        <v>0</v>
      </c>
      <c r="O346" s="1190">
        <v>0</v>
      </c>
      <c r="P346" s="198"/>
      <c r="Q346" s="1218"/>
      <c r="R346" s="1219"/>
      <c r="S346" s="1173"/>
      <c r="T346" s="16"/>
      <c r="U346" s="16"/>
      <c r="V346" s="16"/>
      <c r="W346" s="16"/>
      <c r="X346" s="16"/>
      <c r="Y346" s="16"/>
      <c r="Z346" s="742"/>
      <c r="AA346" s="742"/>
      <c r="AB346" s="742"/>
      <c r="AC346" s="742"/>
      <c r="AD346" s="742"/>
    </row>
    <row r="347" spans="1:30">
      <c r="A347" s="1816"/>
      <c r="B347" s="1765"/>
      <c r="C347" s="1770"/>
      <c r="D347" s="1818"/>
      <c r="E347" s="1772"/>
      <c r="F347" s="1777"/>
      <c r="G347" s="1779"/>
      <c r="H347" s="1779"/>
      <c r="I347" s="228" t="s">
        <v>219</v>
      </c>
      <c r="J347" s="237">
        <f t="shared" si="127"/>
        <v>0</v>
      </c>
      <c r="K347" s="192">
        <v>0</v>
      </c>
      <c r="L347" s="194">
        <v>0</v>
      </c>
      <c r="M347" s="1188">
        <v>0</v>
      </c>
      <c r="N347" s="1189">
        <v>0</v>
      </c>
      <c r="O347" s="1190">
        <v>0</v>
      </c>
      <c r="P347" s="178"/>
      <c r="Q347" s="1218"/>
      <c r="R347" s="1219"/>
      <c r="S347" s="1173"/>
      <c r="T347" s="16"/>
      <c r="U347" s="16"/>
      <c r="V347" s="16"/>
      <c r="W347" s="16"/>
      <c r="X347" s="16"/>
      <c r="Y347" s="16"/>
      <c r="Z347" s="742"/>
      <c r="AA347" s="742"/>
      <c r="AB347" s="742"/>
      <c r="AC347" s="742"/>
      <c r="AD347" s="742"/>
    </row>
    <row r="348" spans="1:30">
      <c r="A348" s="1816"/>
      <c r="B348" s="1765"/>
      <c r="C348" s="1770"/>
      <c r="D348" s="1818"/>
      <c r="E348" s="1772"/>
      <c r="F348" s="1777"/>
      <c r="G348" s="1779"/>
      <c r="H348" s="1779"/>
      <c r="I348" s="236" t="s">
        <v>52</v>
      </c>
      <c r="J348" s="237">
        <f t="shared" si="127"/>
        <v>0</v>
      </c>
      <c r="K348" s="1192">
        <v>0</v>
      </c>
      <c r="L348" s="1193">
        <v>0</v>
      </c>
      <c r="M348" s="1194">
        <v>0</v>
      </c>
      <c r="N348" s="1195">
        <v>0</v>
      </c>
      <c r="O348" s="1196">
        <v>0</v>
      </c>
      <c r="P348" s="178"/>
      <c r="Q348" s="1218"/>
      <c r="R348" s="1219"/>
      <c r="S348" s="1173"/>
      <c r="T348" s="16"/>
      <c r="U348" s="16"/>
      <c r="V348" s="16"/>
      <c r="W348" s="16"/>
      <c r="X348" s="16"/>
      <c r="Y348" s="16"/>
      <c r="Z348" s="742"/>
      <c r="AA348" s="742"/>
      <c r="AB348" s="742"/>
      <c r="AC348" s="742"/>
      <c r="AD348" s="742"/>
    </row>
    <row r="349" spans="1:30" ht="11.45" customHeight="1" thickBot="1">
      <c r="A349" s="1817"/>
      <c r="B349" s="1766"/>
      <c r="C349" s="1773"/>
      <c r="D349" s="1774"/>
      <c r="E349" s="1775"/>
      <c r="F349" s="1778"/>
      <c r="G349" s="1649"/>
      <c r="H349" s="1649"/>
      <c r="I349" s="1178" t="s">
        <v>12</v>
      </c>
      <c r="J349" s="1197">
        <f>SUM(J344:J348)</f>
        <v>0</v>
      </c>
      <c r="K349" s="1197">
        <f t="shared" ref="K349:O349" si="128">SUM(K344:K348)</f>
        <v>0</v>
      </c>
      <c r="L349" s="1197">
        <f t="shared" si="128"/>
        <v>0</v>
      </c>
      <c r="M349" s="1197">
        <f t="shared" si="128"/>
        <v>0</v>
      </c>
      <c r="N349" s="1197">
        <f t="shared" si="128"/>
        <v>0</v>
      </c>
      <c r="O349" s="1197">
        <f t="shared" si="128"/>
        <v>0</v>
      </c>
      <c r="P349" s="199"/>
      <c r="Q349" s="1212"/>
      <c r="R349" s="1213"/>
      <c r="S349" s="1181"/>
      <c r="T349" s="16"/>
      <c r="U349" s="16"/>
      <c r="V349" s="16"/>
      <c r="W349" s="16"/>
      <c r="X349" s="16"/>
      <c r="Y349" s="16"/>
      <c r="Z349" s="742"/>
      <c r="AA349" s="742"/>
      <c r="AB349" s="742"/>
      <c r="AC349" s="742"/>
      <c r="AD349" s="742"/>
    </row>
    <row r="350" spans="1:30" ht="13.15" customHeight="1">
      <c r="A350" s="1815"/>
      <c r="B350" s="1764"/>
      <c r="C350" s="1767"/>
      <c r="D350" s="1768"/>
      <c r="E350" s="1769"/>
      <c r="F350" s="1776" t="s">
        <v>233</v>
      </c>
      <c r="G350" s="1647" t="s">
        <v>40</v>
      </c>
      <c r="H350" s="1650" t="s">
        <v>194</v>
      </c>
      <c r="I350" s="243" t="s">
        <v>72</v>
      </c>
      <c r="J350" s="1182">
        <f>K350+M350</f>
        <v>42.7</v>
      </c>
      <c r="K350" s="1183">
        <v>0</v>
      </c>
      <c r="L350" s="189">
        <v>0</v>
      </c>
      <c r="M350" s="1185">
        <v>42.7</v>
      </c>
      <c r="N350" s="1186">
        <v>0</v>
      </c>
      <c r="O350" s="1187">
        <v>0</v>
      </c>
      <c r="P350" s="1829" t="s">
        <v>234</v>
      </c>
      <c r="Q350" s="1207"/>
      <c r="R350" s="1136" t="s">
        <v>41</v>
      </c>
      <c r="S350" s="1140"/>
      <c r="T350" s="16"/>
      <c r="U350" s="16"/>
      <c r="V350" s="16"/>
      <c r="W350" s="16"/>
      <c r="X350" s="16"/>
      <c r="Y350" s="16"/>
      <c r="Z350" s="809"/>
      <c r="AA350" s="742"/>
      <c r="AB350" s="742"/>
      <c r="AC350" s="742"/>
      <c r="AD350" s="742"/>
    </row>
    <row r="351" spans="1:30">
      <c r="A351" s="1816"/>
      <c r="B351" s="1765"/>
      <c r="C351" s="1770"/>
      <c r="D351" s="1818"/>
      <c r="E351" s="1772"/>
      <c r="F351" s="1777"/>
      <c r="G351" s="1648"/>
      <c r="H351" s="1780"/>
      <c r="I351" s="228" t="s">
        <v>63</v>
      </c>
      <c r="J351" s="237">
        <f>K351+M351</f>
        <v>1031</v>
      </c>
      <c r="K351" s="192">
        <v>3.4</v>
      </c>
      <c r="L351" s="194">
        <v>0.8</v>
      </c>
      <c r="M351" s="1188">
        <v>1027.5999999999999</v>
      </c>
      <c r="N351" s="1189">
        <v>968.6</v>
      </c>
      <c r="O351" s="1190">
        <v>0</v>
      </c>
      <c r="P351" s="1830"/>
      <c r="Q351" s="1209"/>
      <c r="R351" s="1137"/>
      <c r="S351" s="1141"/>
      <c r="T351" s="16"/>
      <c r="U351" s="16"/>
      <c r="V351" s="16"/>
      <c r="W351" s="16"/>
      <c r="X351" s="16"/>
      <c r="Y351" s="16"/>
      <c r="Z351" s="809"/>
      <c r="AA351" s="742"/>
      <c r="AB351" s="742"/>
      <c r="AC351" s="742"/>
      <c r="AD351" s="742"/>
    </row>
    <row r="352" spans="1:30">
      <c r="A352" s="1816"/>
      <c r="B352" s="1765"/>
      <c r="C352" s="1770"/>
      <c r="D352" s="1818"/>
      <c r="E352" s="1772"/>
      <c r="F352" s="1777"/>
      <c r="G352" s="1779"/>
      <c r="H352" s="1781"/>
      <c r="I352" s="228" t="s">
        <v>36</v>
      </c>
      <c r="J352" s="237">
        <f t="shared" ref="J352:J354" si="129">K352+M352</f>
        <v>1.4</v>
      </c>
      <c r="K352" s="192">
        <v>1.4</v>
      </c>
      <c r="L352" s="194">
        <v>1.3</v>
      </c>
      <c r="M352" s="1188">
        <v>0</v>
      </c>
      <c r="N352" s="1189">
        <v>2195.1</v>
      </c>
      <c r="O352" s="1190">
        <v>0</v>
      </c>
      <c r="P352" s="198"/>
      <c r="Q352" s="1218"/>
      <c r="R352" s="1219"/>
      <c r="S352" s="1173"/>
      <c r="T352" s="16"/>
      <c r="U352" s="16"/>
      <c r="V352" s="16"/>
      <c r="W352" s="16"/>
      <c r="X352" s="16"/>
      <c r="Y352" s="16"/>
      <c r="Z352" s="742"/>
      <c r="AA352" s="742"/>
      <c r="AB352" s="742"/>
      <c r="AC352" s="742"/>
      <c r="AD352" s="742"/>
    </row>
    <row r="353" spans="1:30">
      <c r="A353" s="1816"/>
      <c r="B353" s="1765"/>
      <c r="C353" s="1770"/>
      <c r="D353" s="1818"/>
      <c r="E353" s="1772"/>
      <c r="F353" s="1777"/>
      <c r="G353" s="1779"/>
      <c r="H353" s="1779"/>
      <c r="I353" s="228" t="s">
        <v>219</v>
      </c>
      <c r="J353" s="237">
        <f t="shared" si="129"/>
        <v>3.9</v>
      </c>
      <c r="K353" s="192">
        <v>3.9</v>
      </c>
      <c r="L353" s="194">
        <v>0</v>
      </c>
      <c r="M353" s="1188">
        <v>0</v>
      </c>
      <c r="N353" s="1189">
        <v>0</v>
      </c>
      <c r="O353" s="1190">
        <v>0</v>
      </c>
      <c r="P353" s="178"/>
      <c r="Q353" s="1218"/>
      <c r="R353" s="1219"/>
      <c r="S353" s="1173"/>
      <c r="T353" s="16"/>
      <c r="U353" s="16"/>
      <c r="V353" s="16"/>
      <c r="W353" s="16"/>
      <c r="X353" s="16"/>
      <c r="Y353" s="16"/>
      <c r="Z353" s="742"/>
      <c r="AA353" s="742"/>
      <c r="AB353" s="742"/>
      <c r="AC353" s="742"/>
      <c r="AD353" s="742"/>
    </row>
    <row r="354" spans="1:30" ht="12" customHeight="1">
      <c r="A354" s="1816"/>
      <c r="B354" s="1765"/>
      <c r="C354" s="1770"/>
      <c r="D354" s="1818"/>
      <c r="E354" s="1772"/>
      <c r="F354" s="1777"/>
      <c r="G354" s="1779"/>
      <c r="H354" s="1779"/>
      <c r="I354" s="236" t="s">
        <v>52</v>
      </c>
      <c r="J354" s="237">
        <f t="shared" si="129"/>
        <v>0</v>
      </c>
      <c r="K354" s="1192">
        <v>0</v>
      </c>
      <c r="L354" s="1193">
        <v>0</v>
      </c>
      <c r="M354" s="1194">
        <v>0</v>
      </c>
      <c r="N354" s="1195">
        <v>0</v>
      </c>
      <c r="O354" s="1196">
        <v>0</v>
      </c>
      <c r="P354" s="178"/>
      <c r="Q354" s="1218"/>
      <c r="R354" s="1219"/>
      <c r="S354" s="1173"/>
      <c r="T354" s="16"/>
      <c r="U354" s="16"/>
      <c r="V354" s="16"/>
      <c r="W354" s="16"/>
      <c r="X354" s="16"/>
      <c r="Y354" s="16"/>
      <c r="Z354" s="742"/>
      <c r="AA354" s="742"/>
      <c r="AB354" s="742"/>
      <c r="AC354" s="742"/>
      <c r="AD354" s="742"/>
    </row>
    <row r="355" spans="1:30" ht="13.9" customHeight="1" thickBot="1">
      <c r="A355" s="1817"/>
      <c r="B355" s="1766"/>
      <c r="C355" s="1773"/>
      <c r="D355" s="1774"/>
      <c r="E355" s="1775"/>
      <c r="F355" s="1778"/>
      <c r="G355" s="1649"/>
      <c r="H355" s="1649"/>
      <c r="I355" s="1178" t="s">
        <v>12</v>
      </c>
      <c r="J355" s="1197">
        <f>SUM(J350:J354)</f>
        <v>1079.0000000000002</v>
      </c>
      <c r="K355" s="1197">
        <f t="shared" ref="K355:O355" si="130">SUM(K350:K354)</f>
        <v>8.6999999999999993</v>
      </c>
      <c r="L355" s="1197">
        <f t="shared" si="130"/>
        <v>2.1</v>
      </c>
      <c r="M355" s="1197">
        <f t="shared" si="130"/>
        <v>1070.3</v>
      </c>
      <c r="N355" s="1197">
        <f t="shared" si="130"/>
        <v>3163.7</v>
      </c>
      <c r="O355" s="1197">
        <f t="shared" si="130"/>
        <v>0</v>
      </c>
      <c r="P355" s="199"/>
      <c r="Q355" s="1212"/>
      <c r="R355" s="1213"/>
      <c r="S355" s="1181"/>
      <c r="T355" s="16"/>
      <c r="U355" s="16"/>
      <c r="V355" s="16"/>
      <c r="W355" s="16"/>
      <c r="X355" s="16"/>
      <c r="Y355" s="16"/>
      <c r="Z355" s="742"/>
      <c r="AA355" s="742"/>
      <c r="AB355" s="742"/>
      <c r="AC355" s="742"/>
      <c r="AD355" s="742"/>
    </row>
    <row r="356" spans="1:30" ht="1.1499999999999999" hidden="1" customHeight="1" thickBot="1">
      <c r="A356" s="1312"/>
      <c r="B356" s="1313"/>
      <c r="C356" s="1314"/>
      <c r="D356" s="1314"/>
      <c r="E356" s="1314"/>
      <c r="F356" s="1900" t="s">
        <v>120</v>
      </c>
      <c r="G356" s="1146" t="s">
        <v>40</v>
      </c>
      <c r="H356" s="1315" t="s">
        <v>80</v>
      </c>
      <c r="I356" s="1316" t="s">
        <v>72</v>
      </c>
      <c r="J356" s="1317">
        <f>K356+M356</f>
        <v>0</v>
      </c>
      <c r="K356" s="1318">
        <v>0</v>
      </c>
      <c r="L356" s="1318">
        <v>0</v>
      </c>
      <c r="M356" s="1262">
        <v>0</v>
      </c>
      <c r="N356" s="1319">
        <v>0</v>
      </c>
      <c r="O356" s="1320">
        <v>0</v>
      </c>
      <c r="P356" s="1221" t="s">
        <v>257</v>
      </c>
      <c r="Q356" s="1222"/>
      <c r="R356" s="1223"/>
      <c r="S356" s="1224"/>
      <c r="T356" s="16"/>
      <c r="U356" s="16"/>
      <c r="V356" s="16"/>
      <c r="W356" s="16"/>
      <c r="X356" s="16"/>
      <c r="Y356" s="16"/>
      <c r="Z356" s="742"/>
      <c r="AA356" s="742"/>
      <c r="AB356" s="742"/>
      <c r="AC356" s="742"/>
      <c r="AD356" s="742"/>
    </row>
    <row r="357" spans="1:30" ht="13.9" hidden="1" customHeight="1" thickBot="1">
      <c r="A357" s="1321"/>
      <c r="B357" s="1903"/>
      <c r="C357" s="1322"/>
      <c r="D357" s="1322"/>
      <c r="E357" s="1322"/>
      <c r="F357" s="1901"/>
      <c r="G357" s="1133"/>
      <c r="H357" s="1155"/>
      <c r="I357" s="1323" t="s">
        <v>63</v>
      </c>
      <c r="J357" s="1324">
        <f>K357+M357</f>
        <v>0</v>
      </c>
      <c r="K357" s="1325">
        <v>0</v>
      </c>
      <c r="L357" s="1325">
        <v>0</v>
      </c>
      <c r="M357" s="1326">
        <v>0</v>
      </c>
      <c r="N357" s="1327">
        <v>0</v>
      </c>
      <c r="O357" s="1328">
        <v>0</v>
      </c>
      <c r="P357" s="1225"/>
      <c r="Q357" s="1226"/>
      <c r="R357" s="1227"/>
      <c r="S357" s="1228"/>
      <c r="T357" s="16"/>
      <c r="U357" s="16"/>
      <c r="V357" s="16"/>
      <c r="W357" s="16"/>
      <c r="X357" s="16"/>
      <c r="Y357" s="16"/>
      <c r="Z357" s="742"/>
      <c r="AA357" s="742"/>
      <c r="AB357" s="742"/>
      <c r="AC357" s="742"/>
      <c r="AD357" s="742"/>
    </row>
    <row r="358" spans="1:30" ht="13.9" hidden="1" customHeight="1" thickBot="1">
      <c r="A358" s="1321"/>
      <c r="B358" s="1904"/>
      <c r="C358" s="1329"/>
      <c r="D358" s="1329"/>
      <c r="E358" s="1329"/>
      <c r="F358" s="1901"/>
      <c r="G358" s="1133"/>
      <c r="H358" s="1155"/>
      <c r="I358" s="1330" t="s">
        <v>36</v>
      </c>
      <c r="J358" s="1331">
        <f>K358+M358</f>
        <v>0</v>
      </c>
      <c r="K358" s="1332">
        <v>0</v>
      </c>
      <c r="L358" s="1332">
        <v>0</v>
      </c>
      <c r="M358" s="1264">
        <v>0</v>
      </c>
      <c r="N358" s="1333">
        <v>0</v>
      </c>
      <c r="O358" s="1243">
        <v>0</v>
      </c>
      <c r="P358" s="1191"/>
      <c r="Q358" s="1229"/>
      <c r="R358" s="1230"/>
      <c r="S358" s="1231"/>
      <c r="T358" s="16"/>
      <c r="U358" s="16"/>
      <c r="V358" s="16"/>
      <c r="W358" s="16"/>
      <c r="X358" s="16"/>
      <c r="Y358" s="16"/>
      <c r="Z358" s="742"/>
      <c r="AA358" s="742"/>
      <c r="AB358" s="742"/>
      <c r="AC358" s="742"/>
      <c r="AD358" s="742"/>
    </row>
    <row r="359" spans="1:30" ht="13.9" hidden="1" customHeight="1" thickBot="1">
      <c r="A359" s="1334"/>
      <c r="B359" s="1905"/>
      <c r="C359" s="1335"/>
      <c r="D359" s="1335"/>
      <c r="E359" s="1335"/>
      <c r="F359" s="1902"/>
      <c r="G359" s="1147"/>
      <c r="H359" s="262"/>
      <c r="I359" s="1336" t="s">
        <v>12</v>
      </c>
      <c r="J359" s="1337">
        <f>J356+J357+J358</f>
        <v>0</v>
      </c>
      <c r="K359" s="1337">
        <f t="shared" ref="K359:O359" si="131">K356+K357+K358</f>
        <v>0</v>
      </c>
      <c r="L359" s="1337">
        <f t="shared" si="131"/>
        <v>0</v>
      </c>
      <c r="M359" s="1337">
        <f t="shared" si="131"/>
        <v>0</v>
      </c>
      <c r="N359" s="1338">
        <f t="shared" si="131"/>
        <v>0</v>
      </c>
      <c r="O359" s="1338">
        <f t="shared" si="131"/>
        <v>0</v>
      </c>
      <c r="P359" s="190"/>
      <c r="Q359" s="1212"/>
      <c r="R359" s="1213"/>
      <c r="S359" s="257"/>
      <c r="T359" s="16"/>
      <c r="U359" s="16"/>
      <c r="V359" s="16"/>
      <c r="W359" s="16"/>
      <c r="X359" s="16"/>
      <c r="Y359" s="16"/>
      <c r="Z359" s="742"/>
      <c r="AA359" s="742"/>
      <c r="AB359" s="742"/>
      <c r="AC359" s="742"/>
      <c r="AD359" s="742"/>
    </row>
    <row r="360" spans="1:30" ht="0.6" hidden="1" customHeight="1" thickBot="1">
      <c r="A360" s="1815"/>
      <c r="B360" s="1764"/>
      <c r="C360" s="1279"/>
      <c r="D360" s="1279"/>
      <c r="E360" s="1279"/>
      <c r="F360" s="1776" t="s">
        <v>121</v>
      </c>
      <c r="G360" s="1647" t="s">
        <v>40</v>
      </c>
      <c r="H360" s="1650" t="s">
        <v>190</v>
      </c>
      <c r="I360" s="243" t="s">
        <v>72</v>
      </c>
      <c r="J360" s="1182">
        <f>K360+M360</f>
        <v>0</v>
      </c>
      <c r="K360" s="1183">
        <v>0</v>
      </c>
      <c r="L360" s="189">
        <v>0</v>
      </c>
      <c r="M360" s="1185">
        <v>0</v>
      </c>
      <c r="N360" s="1186">
        <v>0</v>
      </c>
      <c r="O360" s="1187">
        <v>0</v>
      </c>
      <c r="P360" s="1221"/>
      <c r="Q360" s="1222"/>
      <c r="R360" s="1223"/>
      <c r="S360" s="1224"/>
      <c r="T360" s="16"/>
      <c r="U360" s="16"/>
      <c r="V360" s="16"/>
      <c r="W360" s="16"/>
      <c r="X360" s="16"/>
      <c r="Y360" s="16"/>
      <c r="Z360" s="742"/>
      <c r="AA360" s="742"/>
      <c r="AB360" s="742"/>
      <c r="AC360" s="742"/>
      <c r="AD360" s="742"/>
    </row>
    <row r="361" spans="1:30" ht="13.9" hidden="1" customHeight="1" thickBot="1">
      <c r="A361" s="1816"/>
      <c r="B361" s="1765"/>
      <c r="C361" s="1281"/>
      <c r="D361" s="1281"/>
      <c r="E361" s="1281"/>
      <c r="F361" s="1777"/>
      <c r="G361" s="1648"/>
      <c r="H361" s="1780"/>
      <c r="I361" s="228" t="s">
        <v>63</v>
      </c>
      <c r="J361" s="237">
        <f>K361+M361</f>
        <v>0</v>
      </c>
      <c r="K361" s="192">
        <v>0</v>
      </c>
      <c r="L361" s="194">
        <v>0</v>
      </c>
      <c r="M361" s="1188">
        <v>0</v>
      </c>
      <c r="N361" s="1189">
        <v>0</v>
      </c>
      <c r="O361" s="1190">
        <v>0</v>
      </c>
      <c r="P361" s="1225"/>
      <c r="Q361" s="1226"/>
      <c r="R361" s="1227"/>
      <c r="S361" s="1228"/>
      <c r="T361" s="16"/>
      <c r="U361" s="16"/>
      <c r="V361" s="16"/>
      <c r="W361" s="16"/>
      <c r="X361" s="16"/>
      <c r="Y361" s="16"/>
      <c r="Z361" s="742"/>
      <c r="AA361" s="742"/>
      <c r="AB361" s="742"/>
      <c r="AC361" s="742"/>
      <c r="AD361" s="742"/>
    </row>
    <row r="362" spans="1:30" ht="13.9" hidden="1" customHeight="1" thickBot="1">
      <c r="A362" s="1816"/>
      <c r="B362" s="1765"/>
      <c r="C362" s="1281"/>
      <c r="D362" s="1281"/>
      <c r="E362" s="1281"/>
      <c r="F362" s="1777"/>
      <c r="G362" s="1779"/>
      <c r="H362" s="1781"/>
      <c r="I362" s="228" t="s">
        <v>36</v>
      </c>
      <c r="J362" s="237">
        <f t="shared" ref="J362:J364" si="132">K362+M362</f>
        <v>0</v>
      </c>
      <c r="K362" s="192">
        <v>0</v>
      </c>
      <c r="L362" s="194">
        <v>0</v>
      </c>
      <c r="M362" s="1188">
        <v>0</v>
      </c>
      <c r="N362" s="1189">
        <v>0</v>
      </c>
      <c r="O362" s="1190">
        <v>0</v>
      </c>
      <c r="P362" s="1191"/>
      <c r="Q362" s="1229"/>
      <c r="R362" s="1230"/>
      <c r="S362" s="1231"/>
      <c r="T362" s="16"/>
      <c r="U362" s="16"/>
      <c r="V362" s="16"/>
      <c r="W362" s="16"/>
      <c r="X362" s="16"/>
      <c r="Y362" s="16"/>
      <c r="Z362" s="742"/>
      <c r="AA362" s="742"/>
      <c r="AB362" s="742"/>
      <c r="AC362" s="742"/>
      <c r="AD362" s="742"/>
    </row>
    <row r="363" spans="1:30" ht="13.9" hidden="1" customHeight="1" thickBot="1">
      <c r="A363" s="1816"/>
      <c r="B363" s="1765"/>
      <c r="C363" s="1281"/>
      <c r="D363" s="1281"/>
      <c r="E363" s="1281"/>
      <c r="F363" s="1777"/>
      <c r="G363" s="1779"/>
      <c r="H363" s="1779"/>
      <c r="I363" s="228" t="s">
        <v>219</v>
      </c>
      <c r="J363" s="237">
        <f t="shared" si="132"/>
        <v>0</v>
      </c>
      <c r="K363" s="192">
        <v>0</v>
      </c>
      <c r="L363" s="194">
        <v>0</v>
      </c>
      <c r="M363" s="1188">
        <v>0</v>
      </c>
      <c r="N363" s="1189">
        <v>0</v>
      </c>
      <c r="O363" s="1190">
        <v>0</v>
      </c>
      <c r="P363" s="1134"/>
      <c r="Q363" s="1218"/>
      <c r="R363" s="1219"/>
      <c r="S363" s="1232"/>
      <c r="T363" s="16"/>
      <c r="U363" s="16"/>
      <c r="V363" s="16"/>
      <c r="W363" s="16"/>
      <c r="X363" s="16"/>
      <c r="Y363" s="16"/>
      <c r="Z363" s="742"/>
      <c r="AA363" s="742"/>
      <c r="AB363" s="742"/>
      <c r="AC363" s="742"/>
      <c r="AD363" s="742"/>
    </row>
    <row r="364" spans="1:30" ht="13.9" hidden="1" customHeight="1" thickBot="1">
      <c r="A364" s="1816"/>
      <c r="B364" s="1765"/>
      <c r="C364" s="1281"/>
      <c r="D364" s="1281"/>
      <c r="E364" s="1281"/>
      <c r="F364" s="1777"/>
      <c r="G364" s="1779"/>
      <c r="H364" s="1779"/>
      <c r="I364" s="236" t="s">
        <v>52</v>
      </c>
      <c r="J364" s="237">
        <f t="shared" si="132"/>
        <v>0</v>
      </c>
      <c r="K364" s="1192">
        <v>0</v>
      </c>
      <c r="L364" s="1193">
        <v>0</v>
      </c>
      <c r="M364" s="1194">
        <v>0</v>
      </c>
      <c r="N364" s="1195">
        <v>0</v>
      </c>
      <c r="O364" s="1196">
        <v>0</v>
      </c>
      <c r="P364" s="1134"/>
      <c r="Q364" s="1218"/>
      <c r="R364" s="1219"/>
      <c r="S364" s="1232"/>
      <c r="T364" s="16"/>
      <c r="U364" s="16"/>
      <c r="V364" s="16"/>
      <c r="W364" s="16"/>
      <c r="X364" s="16"/>
      <c r="Y364" s="16"/>
      <c r="Z364" s="742"/>
      <c r="AA364" s="742"/>
      <c r="AB364" s="742"/>
      <c r="AC364" s="742"/>
      <c r="AD364" s="742"/>
    </row>
    <row r="365" spans="1:30" ht="13.9" hidden="1" customHeight="1" thickBot="1">
      <c r="A365" s="1817"/>
      <c r="B365" s="1766"/>
      <c r="C365" s="1301"/>
      <c r="D365" s="1301"/>
      <c r="E365" s="1301"/>
      <c r="F365" s="1778"/>
      <c r="G365" s="1649"/>
      <c r="H365" s="1649"/>
      <c r="I365" s="1178" t="s">
        <v>12</v>
      </c>
      <c r="J365" s="1197">
        <f>SUM(J360:J364)</f>
        <v>0</v>
      </c>
      <c r="K365" s="1197">
        <f t="shared" ref="K365:O365" si="133">SUM(K360:K364)</f>
        <v>0</v>
      </c>
      <c r="L365" s="1197">
        <f t="shared" si="133"/>
        <v>0</v>
      </c>
      <c r="M365" s="1197">
        <f t="shared" si="133"/>
        <v>0</v>
      </c>
      <c r="N365" s="1197">
        <f t="shared" si="133"/>
        <v>0</v>
      </c>
      <c r="O365" s="1197">
        <f t="shared" si="133"/>
        <v>0</v>
      </c>
      <c r="P365" s="190"/>
      <c r="Q365" s="1212"/>
      <c r="R365" s="1213"/>
      <c r="S365" s="257"/>
      <c r="T365" s="16"/>
      <c r="U365" s="16"/>
      <c r="V365" s="16"/>
      <c r="W365" s="16"/>
      <c r="X365" s="16"/>
      <c r="Y365" s="16"/>
      <c r="Z365" s="742"/>
      <c r="AA365" s="742"/>
      <c r="AB365" s="742"/>
      <c r="AC365" s="742"/>
      <c r="AD365" s="742"/>
    </row>
    <row r="366" spans="1:30" ht="12.6" customHeight="1">
      <c r="A366" s="1815"/>
      <c r="B366" s="1764"/>
      <c r="C366" s="1767"/>
      <c r="D366" s="1768"/>
      <c r="E366" s="1769"/>
      <c r="F366" s="1776" t="s">
        <v>169</v>
      </c>
      <c r="G366" s="1647" t="s">
        <v>40</v>
      </c>
      <c r="H366" s="1650" t="s">
        <v>201</v>
      </c>
      <c r="I366" s="243" t="s">
        <v>72</v>
      </c>
      <c r="J366" s="1182">
        <f>K366+M366</f>
        <v>0</v>
      </c>
      <c r="K366" s="1183">
        <v>0</v>
      </c>
      <c r="L366" s="189">
        <v>0</v>
      </c>
      <c r="M366" s="1185">
        <v>0</v>
      </c>
      <c r="N366" s="1186">
        <v>0</v>
      </c>
      <c r="O366" s="1187">
        <v>0</v>
      </c>
      <c r="P366" s="1221" t="s">
        <v>83</v>
      </c>
      <c r="Q366" s="1222" t="s">
        <v>41</v>
      </c>
      <c r="R366" s="1223"/>
      <c r="S366" s="1224"/>
      <c r="T366" s="16"/>
      <c r="U366" s="16"/>
      <c r="V366" s="16"/>
      <c r="W366" s="16"/>
      <c r="X366" s="16"/>
      <c r="Y366" s="16"/>
      <c r="Z366" s="742"/>
      <c r="AA366" s="742"/>
      <c r="AB366" s="742"/>
      <c r="AC366" s="742"/>
      <c r="AD366" s="742"/>
    </row>
    <row r="367" spans="1:30">
      <c r="A367" s="1816"/>
      <c r="B367" s="1765"/>
      <c r="C367" s="1770"/>
      <c r="D367" s="1818"/>
      <c r="E367" s="1772"/>
      <c r="F367" s="1777"/>
      <c r="G367" s="1648"/>
      <c r="H367" s="1780"/>
      <c r="I367" s="228" t="s">
        <v>63</v>
      </c>
      <c r="J367" s="237">
        <f>K367+M367</f>
        <v>333</v>
      </c>
      <c r="K367" s="192">
        <v>0</v>
      </c>
      <c r="L367" s="194">
        <v>0</v>
      </c>
      <c r="M367" s="1188">
        <v>333</v>
      </c>
      <c r="N367" s="1189">
        <v>0</v>
      </c>
      <c r="O367" s="1190">
        <v>0</v>
      </c>
      <c r="P367" s="1225" t="s">
        <v>75</v>
      </c>
      <c r="Q367" s="1226" t="s">
        <v>41</v>
      </c>
      <c r="R367" s="1227"/>
      <c r="S367" s="1228"/>
      <c r="T367" s="16"/>
      <c r="U367" s="16"/>
      <c r="V367" s="16"/>
      <c r="W367" s="16"/>
      <c r="X367" s="16"/>
      <c r="Y367" s="16"/>
      <c r="Z367" s="742"/>
      <c r="AA367" s="742"/>
      <c r="AB367" s="742"/>
      <c r="AC367" s="742"/>
      <c r="AD367" s="742"/>
    </row>
    <row r="368" spans="1:30">
      <c r="A368" s="1816"/>
      <c r="B368" s="1765"/>
      <c r="C368" s="1770"/>
      <c r="D368" s="1818"/>
      <c r="E368" s="1772"/>
      <c r="F368" s="1777"/>
      <c r="G368" s="1779"/>
      <c r="H368" s="1781"/>
      <c r="I368" s="228" t="s">
        <v>36</v>
      </c>
      <c r="J368" s="237">
        <f t="shared" ref="J368:J370" si="134">K368+M368</f>
        <v>0</v>
      </c>
      <c r="K368" s="192">
        <v>0</v>
      </c>
      <c r="L368" s="194">
        <v>0</v>
      </c>
      <c r="M368" s="1188">
        <v>0</v>
      </c>
      <c r="N368" s="1189">
        <v>0</v>
      </c>
      <c r="O368" s="1190">
        <v>0</v>
      </c>
      <c r="P368" s="1191"/>
      <c r="Q368" s="1229"/>
      <c r="R368" s="1230"/>
      <c r="S368" s="1231"/>
      <c r="T368" s="16"/>
      <c r="U368" s="16"/>
      <c r="V368" s="16"/>
      <c r="W368" s="16"/>
      <c r="X368" s="16"/>
      <c r="Y368" s="16"/>
      <c r="Z368" s="742"/>
      <c r="AA368" s="742"/>
      <c r="AB368" s="742"/>
      <c r="AC368" s="742"/>
      <c r="AD368" s="742"/>
    </row>
    <row r="369" spans="1:30">
      <c r="A369" s="1816"/>
      <c r="B369" s="1765"/>
      <c r="C369" s="1770"/>
      <c r="D369" s="1818"/>
      <c r="E369" s="1772"/>
      <c r="F369" s="1777"/>
      <c r="G369" s="1779"/>
      <c r="H369" s="1779"/>
      <c r="I369" s="228" t="s">
        <v>219</v>
      </c>
      <c r="J369" s="237">
        <f t="shared" si="134"/>
        <v>58.7</v>
      </c>
      <c r="K369" s="192">
        <v>0</v>
      </c>
      <c r="L369" s="194">
        <v>0</v>
      </c>
      <c r="M369" s="1188">
        <v>58.7</v>
      </c>
      <c r="N369" s="1189">
        <v>0</v>
      </c>
      <c r="O369" s="1190">
        <v>0</v>
      </c>
      <c r="P369" s="1134"/>
      <c r="Q369" s="1218"/>
      <c r="R369" s="1219"/>
      <c r="S369" s="1232"/>
      <c r="T369" s="16"/>
      <c r="U369" s="16"/>
      <c r="V369" s="16"/>
      <c r="W369" s="16"/>
      <c r="X369" s="16"/>
      <c r="Y369" s="16"/>
      <c r="Z369" s="742"/>
      <c r="AA369" s="742"/>
      <c r="AB369" s="742"/>
      <c r="AC369" s="742"/>
      <c r="AD369" s="742"/>
    </row>
    <row r="370" spans="1:30">
      <c r="A370" s="1816"/>
      <c r="B370" s="1765"/>
      <c r="C370" s="1770"/>
      <c r="D370" s="1818"/>
      <c r="E370" s="1772"/>
      <c r="F370" s="1777"/>
      <c r="G370" s="1779"/>
      <c r="H370" s="1779"/>
      <c r="I370" s="236" t="s">
        <v>52</v>
      </c>
      <c r="J370" s="237">
        <f t="shared" si="134"/>
        <v>0</v>
      </c>
      <c r="K370" s="1192">
        <v>0</v>
      </c>
      <c r="L370" s="1193">
        <v>0</v>
      </c>
      <c r="M370" s="1194">
        <v>0</v>
      </c>
      <c r="N370" s="1195">
        <v>0</v>
      </c>
      <c r="O370" s="1196">
        <v>0</v>
      </c>
      <c r="P370" s="1134"/>
      <c r="Q370" s="1218"/>
      <c r="R370" s="1219"/>
      <c r="S370" s="1232"/>
      <c r="T370" s="16"/>
      <c r="U370" s="16"/>
      <c r="V370" s="16"/>
      <c r="W370" s="16"/>
      <c r="X370" s="16"/>
      <c r="Y370" s="16"/>
      <c r="Z370" s="742"/>
      <c r="AA370" s="742"/>
      <c r="AB370" s="742"/>
      <c r="AC370" s="742"/>
      <c r="AD370" s="742"/>
    </row>
    <row r="371" spans="1:30" ht="13.5" thickBot="1">
      <c r="A371" s="1817"/>
      <c r="B371" s="1766"/>
      <c r="C371" s="1773"/>
      <c r="D371" s="1774"/>
      <c r="E371" s="1775"/>
      <c r="F371" s="1778"/>
      <c r="G371" s="1649"/>
      <c r="H371" s="1649"/>
      <c r="I371" s="1178" t="s">
        <v>12</v>
      </c>
      <c r="J371" s="1197">
        <f>SUM(J366:J370)</f>
        <v>391.7</v>
      </c>
      <c r="K371" s="1258">
        <f t="shared" ref="K371:O371" si="135">SUM(K366:K368)</f>
        <v>0</v>
      </c>
      <c r="L371" s="1259">
        <f t="shared" si="135"/>
        <v>0</v>
      </c>
      <c r="M371" s="1260">
        <f>SUM(M366:M370)</f>
        <v>391.7</v>
      </c>
      <c r="N371" s="1261">
        <f t="shared" si="135"/>
        <v>0</v>
      </c>
      <c r="O371" s="1251">
        <f t="shared" si="135"/>
        <v>0</v>
      </c>
      <c r="P371" s="190"/>
      <c r="Q371" s="1212"/>
      <c r="R371" s="1213"/>
      <c r="S371" s="257"/>
      <c r="T371" s="16"/>
      <c r="U371" s="16"/>
      <c r="V371" s="16"/>
      <c r="W371" s="16"/>
      <c r="X371" s="16"/>
      <c r="Y371" s="16"/>
      <c r="Z371" s="742"/>
      <c r="AA371" s="742"/>
      <c r="AB371" s="742"/>
      <c r="AC371" s="742"/>
      <c r="AD371" s="742"/>
    </row>
    <row r="372" spans="1:30" ht="24.6" customHeight="1">
      <c r="A372" s="1815"/>
      <c r="B372" s="1767"/>
      <c r="C372" s="1768"/>
      <c r="D372" s="1768"/>
      <c r="E372" s="1769"/>
      <c r="F372" s="1776" t="s">
        <v>235</v>
      </c>
      <c r="G372" s="1647" t="s">
        <v>40</v>
      </c>
      <c r="H372" s="1650" t="s">
        <v>190</v>
      </c>
      <c r="I372" s="243" t="s">
        <v>72</v>
      </c>
      <c r="J372" s="1182">
        <f>K372+M372</f>
        <v>0</v>
      </c>
      <c r="K372" s="1183">
        <v>0</v>
      </c>
      <c r="L372" s="189">
        <v>0</v>
      </c>
      <c r="M372" s="1185">
        <v>0</v>
      </c>
      <c r="N372" s="1186">
        <v>0</v>
      </c>
      <c r="O372" s="1187">
        <v>0</v>
      </c>
      <c r="P372" s="1221" t="s">
        <v>74</v>
      </c>
      <c r="Q372" s="1222" t="s">
        <v>41</v>
      </c>
      <c r="R372" s="1223"/>
      <c r="S372" s="1224"/>
      <c r="T372" s="16"/>
      <c r="U372" s="16"/>
      <c r="V372" s="16"/>
      <c r="W372" s="16"/>
      <c r="X372" s="16"/>
      <c r="Y372" s="16"/>
      <c r="Z372" s="742"/>
      <c r="AA372" s="742"/>
      <c r="AB372" s="742"/>
      <c r="AC372" s="742"/>
      <c r="AD372" s="742"/>
    </row>
    <row r="373" spans="1:30">
      <c r="A373" s="1816"/>
      <c r="B373" s="1770"/>
      <c r="C373" s="1818"/>
      <c r="D373" s="1818"/>
      <c r="E373" s="1772"/>
      <c r="F373" s="1777"/>
      <c r="G373" s="1648"/>
      <c r="H373" s="1780"/>
      <c r="I373" s="228" t="s">
        <v>63</v>
      </c>
      <c r="J373" s="237">
        <f>K373+M373</f>
        <v>152</v>
      </c>
      <c r="K373" s="192">
        <v>0</v>
      </c>
      <c r="L373" s="194">
        <v>0</v>
      </c>
      <c r="M373" s="1188">
        <v>152</v>
      </c>
      <c r="N373" s="1189">
        <v>0</v>
      </c>
      <c r="O373" s="1190">
        <v>0</v>
      </c>
      <c r="P373" s="1225" t="s">
        <v>75</v>
      </c>
      <c r="Q373" s="1226"/>
      <c r="R373" s="1227"/>
      <c r="S373" s="1228" t="s">
        <v>41</v>
      </c>
      <c r="T373" s="16"/>
      <c r="U373" s="16"/>
      <c r="V373" s="16"/>
      <c r="W373" s="16"/>
      <c r="X373" s="16"/>
      <c r="Y373" s="16"/>
      <c r="Z373" s="742"/>
      <c r="AA373" s="742"/>
      <c r="AB373" s="742"/>
      <c r="AC373" s="742"/>
      <c r="AD373" s="742"/>
    </row>
    <row r="374" spans="1:30">
      <c r="A374" s="1816"/>
      <c r="B374" s="1770"/>
      <c r="C374" s="1818"/>
      <c r="D374" s="1818"/>
      <c r="E374" s="1772"/>
      <c r="F374" s="1777"/>
      <c r="G374" s="1779"/>
      <c r="H374" s="1781"/>
      <c r="I374" s="228" t="s">
        <v>36</v>
      </c>
      <c r="J374" s="237">
        <f t="shared" ref="J374:J376" si="136">K374+M374</f>
        <v>2.5</v>
      </c>
      <c r="K374" s="192">
        <v>2.5</v>
      </c>
      <c r="L374" s="194">
        <v>2.4</v>
      </c>
      <c r="M374" s="1188">
        <v>0</v>
      </c>
      <c r="N374" s="1189">
        <v>380</v>
      </c>
      <c r="O374" s="1190">
        <v>380</v>
      </c>
      <c r="P374" s="1191"/>
      <c r="Q374" s="1229"/>
      <c r="R374" s="1230"/>
      <c r="S374" s="1231"/>
      <c r="T374" s="16"/>
      <c r="U374" s="16"/>
      <c r="V374" s="16"/>
      <c r="W374" s="16"/>
      <c r="X374" s="16"/>
      <c r="Y374" s="16"/>
      <c r="Z374" s="742"/>
      <c r="AA374" s="742"/>
      <c r="AB374" s="742"/>
      <c r="AC374" s="742"/>
      <c r="AD374" s="742"/>
    </row>
    <row r="375" spans="1:30">
      <c r="A375" s="1816"/>
      <c r="B375" s="1770"/>
      <c r="C375" s="1818"/>
      <c r="D375" s="1818"/>
      <c r="E375" s="1772"/>
      <c r="F375" s="1777"/>
      <c r="G375" s="1779"/>
      <c r="H375" s="1779"/>
      <c r="I375" s="228" t="s">
        <v>219</v>
      </c>
      <c r="J375" s="237">
        <f t="shared" si="136"/>
        <v>0</v>
      </c>
      <c r="K375" s="192">
        <v>0</v>
      </c>
      <c r="L375" s="194">
        <v>0</v>
      </c>
      <c r="M375" s="1188">
        <v>0</v>
      </c>
      <c r="N375" s="1189">
        <v>0</v>
      </c>
      <c r="O375" s="1190">
        <v>0</v>
      </c>
      <c r="P375" s="1134"/>
      <c r="Q375" s="1218"/>
      <c r="R375" s="1219"/>
      <c r="S375" s="1232"/>
      <c r="T375" s="16"/>
      <c r="U375" s="16"/>
      <c r="V375" s="16"/>
      <c r="W375" s="16"/>
      <c r="X375" s="16"/>
      <c r="Y375" s="16"/>
      <c r="Z375" s="742"/>
      <c r="AA375" s="742"/>
      <c r="AB375" s="742"/>
      <c r="AC375" s="742"/>
      <c r="AD375" s="742"/>
    </row>
    <row r="376" spans="1:30">
      <c r="A376" s="1816"/>
      <c r="B376" s="1770"/>
      <c r="C376" s="1818"/>
      <c r="D376" s="1818"/>
      <c r="E376" s="1772"/>
      <c r="F376" s="1777"/>
      <c r="G376" s="1779"/>
      <c r="H376" s="1779"/>
      <c r="I376" s="236" t="s">
        <v>52</v>
      </c>
      <c r="J376" s="237">
        <f t="shared" si="136"/>
        <v>0</v>
      </c>
      <c r="K376" s="1192">
        <v>0</v>
      </c>
      <c r="L376" s="1193">
        <v>0</v>
      </c>
      <c r="M376" s="1194">
        <v>0</v>
      </c>
      <c r="N376" s="1195">
        <v>0</v>
      </c>
      <c r="O376" s="1196">
        <v>0</v>
      </c>
      <c r="P376" s="1134"/>
      <c r="Q376" s="1218"/>
      <c r="R376" s="1219"/>
      <c r="S376" s="1232"/>
      <c r="T376" s="16"/>
      <c r="U376" s="16"/>
      <c r="V376" s="16"/>
      <c r="W376" s="16"/>
      <c r="X376" s="16"/>
      <c r="Y376" s="16"/>
      <c r="Z376" s="742"/>
      <c r="AA376" s="742"/>
      <c r="AB376" s="742"/>
      <c r="AC376" s="742"/>
      <c r="AD376" s="742"/>
    </row>
    <row r="377" spans="1:30" ht="13.5" thickBot="1">
      <c r="A377" s="1817"/>
      <c r="B377" s="1773"/>
      <c r="C377" s="1774"/>
      <c r="D377" s="1774"/>
      <c r="E377" s="1775"/>
      <c r="F377" s="1778"/>
      <c r="G377" s="1649"/>
      <c r="H377" s="1649"/>
      <c r="I377" s="1178" t="s">
        <v>12</v>
      </c>
      <c r="J377" s="1197">
        <f>SUM(J372:J374)</f>
        <v>154.5</v>
      </c>
      <c r="K377" s="1258">
        <f t="shared" ref="K377:O377" si="137">SUM(K372:K374)</f>
        <v>2.5</v>
      </c>
      <c r="L377" s="1259">
        <f t="shared" si="137"/>
        <v>2.4</v>
      </c>
      <c r="M377" s="1260">
        <f t="shared" si="137"/>
        <v>152</v>
      </c>
      <c r="N377" s="1261">
        <f t="shared" si="137"/>
        <v>380</v>
      </c>
      <c r="O377" s="1251">
        <f t="shared" si="137"/>
        <v>380</v>
      </c>
      <c r="P377" s="190"/>
      <c r="Q377" s="1212"/>
      <c r="R377" s="1213"/>
      <c r="S377" s="257"/>
      <c r="T377" s="16"/>
      <c r="U377" s="16"/>
      <c r="V377" s="16"/>
      <c r="W377" s="16"/>
      <c r="X377" s="16"/>
      <c r="Y377" s="16"/>
      <c r="Z377" s="742"/>
      <c r="AA377" s="742"/>
      <c r="AB377" s="742"/>
      <c r="AC377" s="742"/>
      <c r="AD377" s="742"/>
    </row>
    <row r="378" spans="1:30" ht="13.15" customHeight="1">
      <c r="A378" s="1815"/>
      <c r="B378" s="1767"/>
      <c r="C378" s="1768"/>
      <c r="D378" s="1768"/>
      <c r="E378" s="1769"/>
      <c r="F378" s="1776" t="s">
        <v>182</v>
      </c>
      <c r="G378" s="1647" t="s">
        <v>40</v>
      </c>
      <c r="H378" s="1650" t="s">
        <v>202</v>
      </c>
      <c r="I378" s="243" t="s">
        <v>72</v>
      </c>
      <c r="J378" s="1182">
        <f>K378+M378</f>
        <v>0</v>
      </c>
      <c r="K378" s="1183">
        <v>0</v>
      </c>
      <c r="L378" s="189">
        <v>0</v>
      </c>
      <c r="M378" s="1185">
        <v>0</v>
      </c>
      <c r="N378" s="1186">
        <v>0</v>
      </c>
      <c r="O378" s="1187">
        <v>0</v>
      </c>
      <c r="P378" s="1221" t="s">
        <v>75</v>
      </c>
      <c r="Q378" s="1222" t="s">
        <v>41</v>
      </c>
      <c r="R378" s="1223"/>
      <c r="S378" s="1224"/>
      <c r="T378" s="16"/>
      <c r="U378" s="16"/>
      <c r="V378" s="16"/>
      <c r="W378" s="16"/>
      <c r="X378" s="16"/>
      <c r="Y378" s="16"/>
      <c r="Z378" s="742"/>
      <c r="AA378" s="742"/>
      <c r="AB378" s="742"/>
      <c r="AC378" s="742"/>
      <c r="AD378" s="742"/>
    </row>
    <row r="379" spans="1:30">
      <c r="A379" s="1816"/>
      <c r="B379" s="1770"/>
      <c r="C379" s="1818"/>
      <c r="D379" s="1818"/>
      <c r="E379" s="1772"/>
      <c r="F379" s="1777"/>
      <c r="G379" s="1648"/>
      <c r="H379" s="1780"/>
      <c r="I379" s="228" t="s">
        <v>63</v>
      </c>
      <c r="J379" s="237">
        <f>K379+M379</f>
        <v>0</v>
      </c>
      <c r="K379" s="192">
        <v>0</v>
      </c>
      <c r="L379" s="194">
        <v>0</v>
      </c>
      <c r="M379" s="1188">
        <v>0</v>
      </c>
      <c r="N379" s="1189">
        <v>0</v>
      </c>
      <c r="O379" s="1190">
        <v>0</v>
      </c>
      <c r="P379" s="1225"/>
      <c r="Q379" s="1226"/>
      <c r="R379" s="1227"/>
      <c r="S379" s="1228"/>
      <c r="T379" s="16"/>
      <c r="U379" s="16"/>
      <c r="V379" s="16"/>
      <c r="W379" s="16"/>
      <c r="X379" s="16"/>
      <c r="Y379" s="16"/>
      <c r="Z379" s="742"/>
      <c r="AA379" s="742"/>
      <c r="AB379" s="742"/>
      <c r="AC379" s="742"/>
      <c r="AD379" s="742"/>
    </row>
    <row r="380" spans="1:30">
      <c r="A380" s="1816"/>
      <c r="B380" s="1770"/>
      <c r="C380" s="1818"/>
      <c r="D380" s="1818"/>
      <c r="E380" s="1772"/>
      <c r="F380" s="1777"/>
      <c r="G380" s="1779"/>
      <c r="H380" s="1781"/>
      <c r="I380" s="228" t="s">
        <v>36</v>
      </c>
      <c r="J380" s="237">
        <f t="shared" ref="J380:J382" si="138">K380+M380</f>
        <v>0</v>
      </c>
      <c r="K380" s="192">
        <v>0</v>
      </c>
      <c r="L380" s="194">
        <v>0</v>
      </c>
      <c r="M380" s="1188">
        <v>0</v>
      </c>
      <c r="N380" s="1189">
        <v>0</v>
      </c>
      <c r="O380" s="1190">
        <v>0</v>
      </c>
      <c r="P380" s="1191"/>
      <c r="Q380" s="1229"/>
      <c r="R380" s="1230"/>
      <c r="S380" s="1231"/>
      <c r="T380" s="16"/>
      <c r="U380" s="16"/>
      <c r="V380" s="16"/>
      <c r="W380" s="16"/>
      <c r="X380" s="16"/>
      <c r="Y380" s="16"/>
      <c r="Z380" s="742"/>
      <c r="AA380" s="742"/>
      <c r="AB380" s="742"/>
      <c r="AC380" s="742"/>
      <c r="AD380" s="742"/>
    </row>
    <row r="381" spans="1:30">
      <c r="A381" s="1816"/>
      <c r="B381" s="1770"/>
      <c r="C381" s="1818"/>
      <c r="D381" s="1818"/>
      <c r="E381" s="1772"/>
      <c r="F381" s="1777"/>
      <c r="G381" s="1779"/>
      <c r="H381" s="1779"/>
      <c r="I381" s="228" t="s">
        <v>219</v>
      </c>
      <c r="J381" s="237">
        <f t="shared" si="138"/>
        <v>0</v>
      </c>
      <c r="K381" s="192">
        <v>0</v>
      </c>
      <c r="L381" s="194">
        <v>0</v>
      </c>
      <c r="M381" s="1188">
        <v>0</v>
      </c>
      <c r="N381" s="1189">
        <v>0</v>
      </c>
      <c r="O381" s="1190">
        <v>0</v>
      </c>
      <c r="P381" s="1191"/>
      <c r="Q381" s="1218"/>
      <c r="R381" s="1219"/>
      <c r="S381" s="1232"/>
      <c r="T381" s="16"/>
      <c r="U381" s="16"/>
      <c r="V381" s="16"/>
      <c r="W381" s="16"/>
      <c r="X381" s="16"/>
      <c r="Y381" s="16"/>
      <c r="Z381" s="742"/>
      <c r="AA381" s="742"/>
      <c r="AB381" s="742"/>
      <c r="AC381" s="742"/>
      <c r="AD381" s="742"/>
    </row>
    <row r="382" spans="1:30">
      <c r="A382" s="1816"/>
      <c r="B382" s="1770"/>
      <c r="C382" s="1818"/>
      <c r="D382" s="1818"/>
      <c r="E382" s="1772"/>
      <c r="F382" s="1777"/>
      <c r="G382" s="1779"/>
      <c r="H382" s="1779"/>
      <c r="I382" s="236" t="s">
        <v>52</v>
      </c>
      <c r="J382" s="237">
        <f t="shared" si="138"/>
        <v>0</v>
      </c>
      <c r="K382" s="1192">
        <v>0</v>
      </c>
      <c r="L382" s="1193">
        <v>0</v>
      </c>
      <c r="M382" s="1194">
        <v>0</v>
      </c>
      <c r="N382" s="1195">
        <v>0</v>
      </c>
      <c r="O382" s="1196">
        <v>0</v>
      </c>
      <c r="P382" s="1191"/>
      <c r="Q382" s="1218"/>
      <c r="R382" s="1219"/>
      <c r="S382" s="1232"/>
      <c r="T382" s="16"/>
      <c r="U382" s="16"/>
      <c r="V382" s="16"/>
      <c r="W382" s="16"/>
      <c r="X382" s="16"/>
      <c r="Y382" s="16"/>
      <c r="Z382" s="742"/>
      <c r="AA382" s="742"/>
      <c r="AB382" s="742"/>
      <c r="AC382" s="742"/>
      <c r="AD382" s="742"/>
    </row>
    <row r="383" spans="1:30" ht="13.5" thickBot="1">
      <c r="A383" s="1817"/>
      <c r="B383" s="1773"/>
      <c r="C383" s="1774"/>
      <c r="D383" s="1774"/>
      <c r="E383" s="1775"/>
      <c r="F383" s="1778"/>
      <c r="G383" s="1649"/>
      <c r="H383" s="1649"/>
      <c r="I383" s="1178" t="s">
        <v>12</v>
      </c>
      <c r="J383" s="1197">
        <f>SUM(J378:J380)</f>
        <v>0</v>
      </c>
      <c r="K383" s="1258">
        <f>SUM(K378:K382)</f>
        <v>0</v>
      </c>
      <c r="L383" s="1258">
        <f t="shared" ref="L383:O383" si="139">SUM(L378:L382)</f>
        <v>0</v>
      </c>
      <c r="M383" s="1258">
        <f t="shared" si="139"/>
        <v>0</v>
      </c>
      <c r="N383" s="1258">
        <f t="shared" si="139"/>
        <v>0</v>
      </c>
      <c r="O383" s="1258">
        <f t="shared" si="139"/>
        <v>0</v>
      </c>
      <c r="P383" s="190"/>
      <c r="Q383" s="1212"/>
      <c r="R383" s="1213"/>
      <c r="S383" s="257"/>
      <c r="T383" s="16"/>
      <c r="U383" s="16"/>
      <c r="V383" s="16"/>
      <c r="W383" s="16"/>
      <c r="X383" s="16"/>
      <c r="Y383" s="16"/>
      <c r="Z383" s="742"/>
      <c r="AA383" s="742"/>
      <c r="AB383" s="742"/>
      <c r="AC383" s="742"/>
      <c r="AD383" s="742"/>
    </row>
    <row r="384" spans="1:30" ht="13.5" thickBot="1">
      <c r="A384" s="752" t="s">
        <v>11</v>
      </c>
      <c r="B384" s="1841" t="s">
        <v>14</v>
      </c>
      <c r="C384" s="1842"/>
      <c r="D384" s="1842"/>
      <c r="E384" s="1842"/>
      <c r="F384" s="1843"/>
      <c r="G384" s="1843"/>
      <c r="H384" s="1843"/>
      <c r="I384" s="1844"/>
      <c r="J384" s="1233">
        <f>J290+J296+J302+J308+J314+J328+J334+J338+J343+J349+J355+J320+J359+J377+J365+J371+J383+J324</f>
        <v>6505.1</v>
      </c>
      <c r="K384" s="1233">
        <f>K290+K296+K302+K308+K314+K328+K334+K338+K343+K349+K355+K320+K359+K377+K365+K371+K383+K324</f>
        <v>37.900000000000006</v>
      </c>
      <c r="L384" s="1233">
        <f t="shared" ref="L384:O384" si="140">L290+L296+L302+L308+L314+L328+L334+L338+L343+L349+L355+L320+L359+L377+L365+L371+L383+L324</f>
        <v>18.299999999999997</v>
      </c>
      <c r="M384" s="1233">
        <f t="shared" si="140"/>
        <v>6467.2</v>
      </c>
      <c r="N384" s="1233">
        <f t="shared" si="140"/>
        <v>4527.6000000000004</v>
      </c>
      <c r="O384" s="1233">
        <f t="shared" si="140"/>
        <v>1279.3</v>
      </c>
      <c r="P384" s="1234"/>
      <c r="Q384" s="1295"/>
      <c r="R384" s="1295"/>
      <c r="S384" s="1296"/>
      <c r="T384" s="16"/>
      <c r="U384" s="16"/>
      <c r="V384" s="176"/>
      <c r="W384" s="16"/>
      <c r="X384" s="16"/>
      <c r="Y384" s="16"/>
      <c r="Z384" s="742"/>
      <c r="AA384" s="742"/>
      <c r="AB384" s="742"/>
      <c r="AC384" s="742"/>
      <c r="AD384" s="742"/>
    </row>
    <row r="385" spans="1:30" ht="13.9" customHeight="1" thickBot="1">
      <c r="A385" s="1162" t="s">
        <v>13</v>
      </c>
      <c r="B385" s="1845" t="s">
        <v>123</v>
      </c>
      <c r="C385" s="1846"/>
      <c r="D385" s="1846"/>
      <c r="E385" s="1846"/>
      <c r="F385" s="1846"/>
      <c r="G385" s="1846"/>
      <c r="H385" s="1846"/>
      <c r="I385" s="1846"/>
      <c r="J385" s="1846"/>
      <c r="K385" s="1846"/>
      <c r="L385" s="1846"/>
      <c r="M385" s="1846"/>
      <c r="N385" s="1846"/>
      <c r="O385" s="1846"/>
      <c r="P385" s="1846"/>
      <c r="Q385" s="1846"/>
      <c r="R385" s="1846"/>
      <c r="S385" s="1847"/>
      <c r="T385" s="16"/>
      <c r="U385" s="16"/>
      <c r="V385" s="176"/>
      <c r="W385" s="16"/>
      <c r="X385" s="16"/>
      <c r="Y385" s="16"/>
      <c r="Z385" s="742"/>
      <c r="AA385" s="742"/>
      <c r="AB385" s="742"/>
      <c r="AC385" s="742"/>
      <c r="AD385" s="742"/>
    </row>
    <row r="386" spans="1:30" ht="13.15" customHeight="1">
      <c r="A386" s="1815" t="s">
        <v>13</v>
      </c>
      <c r="B386" s="1764" t="s">
        <v>11</v>
      </c>
      <c r="C386" s="1767"/>
      <c r="D386" s="1768"/>
      <c r="E386" s="1769"/>
      <c r="F386" s="1823" t="s">
        <v>124</v>
      </c>
      <c r="G386" s="1647" t="s">
        <v>40</v>
      </c>
      <c r="H386" s="1650" t="s">
        <v>62</v>
      </c>
      <c r="I386" s="1163" t="s">
        <v>72</v>
      </c>
      <c r="J386" s="1164">
        <f>J393+J399+J411+J417+J423+J428+J433+J439+J445+J449+J454+J459+J464+J469+J474+J479+J484+J489+J497+J505+J510+J518+J522+J526+J529+J535+J541+J405+J547</f>
        <v>520</v>
      </c>
      <c r="K386" s="1164">
        <f t="shared" ref="K386:L386" si="141">K393+K399+K411+K417+K423+K428+K433+K439+K445+K449+K454+K459+K464+K469+K474+K479+K484+K489+K497+K505+K510+K518+K522+K526+K529+K535+K541+K405+K547</f>
        <v>0</v>
      </c>
      <c r="L386" s="1164">
        <f t="shared" si="141"/>
        <v>0</v>
      </c>
      <c r="M386" s="1164">
        <f>M393+M399+M411+M417+M423+M428+M433+M439+M445+M449+M454+M459+M464+M469+M474+M479+M484+M489+M497+M505+M510+M518+M522+M526+M529+M535+M541+M405+M547</f>
        <v>520</v>
      </c>
      <c r="N386" s="1164">
        <f t="shared" ref="N386:O386" si="142">N393+N399+N411+N417+N423+N428+N433+N439+N445+N449+N454+N459+N464+N469+N474+N479+N484+N489+N497+N505+N510+N518+N522+N526+N529+N535+N541+N405</f>
        <v>1500</v>
      </c>
      <c r="O386" s="1164">
        <f t="shared" si="142"/>
        <v>2000</v>
      </c>
      <c r="P386" s="1339"/>
      <c r="Q386" s="1207"/>
      <c r="R386" s="1136"/>
      <c r="S386" s="1140"/>
      <c r="T386" s="16"/>
      <c r="U386" s="16"/>
      <c r="V386" s="176"/>
      <c r="W386" s="16"/>
      <c r="X386" s="16"/>
      <c r="Y386" s="16"/>
      <c r="Z386" s="742"/>
      <c r="AA386" s="742"/>
      <c r="AB386" s="742"/>
      <c r="AC386" s="742"/>
      <c r="AD386" s="742"/>
    </row>
    <row r="387" spans="1:30">
      <c r="A387" s="1816"/>
      <c r="B387" s="1765"/>
      <c r="C387" s="1770"/>
      <c r="D387" s="1818"/>
      <c r="E387" s="1772"/>
      <c r="F387" s="1824"/>
      <c r="G387" s="1648"/>
      <c r="H387" s="1780"/>
      <c r="I387" s="1169" t="s">
        <v>63</v>
      </c>
      <c r="J387" s="321">
        <f>J394+J400+J406+J412+J418+J424+J429+J434+J440+J498+J530+J536+J542+J548</f>
        <v>1141.6999999999998</v>
      </c>
      <c r="K387" s="321">
        <f t="shared" ref="K387:L387" si="143">K394+K400+K406+K412+K418+K424+K429+K434+K440+K498+K530+K536+K542+K548</f>
        <v>279.7</v>
      </c>
      <c r="L387" s="321">
        <f t="shared" si="143"/>
        <v>4.7</v>
      </c>
      <c r="M387" s="321">
        <f>M394+M400+M406+M412+M418+M424+M429+M434+M440+M498+M530+M536+M542+M548</f>
        <v>862</v>
      </c>
      <c r="N387" s="321">
        <f t="shared" ref="N387:O387" si="144">N394+N400+N406+N412+N418+N424+N429+N434+N440+N498+N530+N536+N542</f>
        <v>0</v>
      </c>
      <c r="O387" s="321">
        <f t="shared" si="144"/>
        <v>0</v>
      </c>
      <c r="P387" s="1244"/>
      <c r="Q387" s="1209"/>
      <c r="R387" s="1137"/>
      <c r="S387" s="1141"/>
      <c r="T387" s="16"/>
      <c r="U387" s="16"/>
      <c r="V387" s="176"/>
      <c r="W387" s="16"/>
      <c r="X387" s="16"/>
      <c r="Y387" s="16"/>
      <c r="Z387" s="742"/>
      <c r="AA387" s="742"/>
      <c r="AB387" s="742"/>
      <c r="AC387" s="742"/>
      <c r="AD387" s="742"/>
    </row>
    <row r="388" spans="1:30">
      <c r="A388" s="1816"/>
      <c r="B388" s="1765"/>
      <c r="C388" s="1770"/>
      <c r="D388" s="1818"/>
      <c r="E388" s="1772"/>
      <c r="F388" s="1824"/>
      <c r="G388" s="1779"/>
      <c r="H388" s="1781"/>
      <c r="I388" s="1169" t="s">
        <v>36</v>
      </c>
      <c r="J388" s="321">
        <f t="shared" ref="J388:L388" si="145">J395+J401+J407+J413+J419+J425+J430+J435+J441+J447+J451+J499+J503+J506+J509+J513+J517+J521+J525+J531+J537+J543+J549</f>
        <v>69.099999999999994</v>
      </c>
      <c r="K388" s="321">
        <f t="shared" si="145"/>
        <v>29.1</v>
      </c>
      <c r="L388" s="321">
        <f t="shared" si="145"/>
        <v>9</v>
      </c>
      <c r="M388" s="321">
        <f>M395+M401+M407+M413+M419+M425+M430+M435+M441+M447+M451+M499+M503+M506+M509+M513+M517+M521+M525+M531+M537+M543+M549</f>
        <v>40</v>
      </c>
      <c r="N388" s="321">
        <f t="shared" ref="N388:O388" si="146">N395+N401+N407+N413+N419+N425+N430+N435+N441+N447+N451+N499+N503+N506+N509+N513+N517+N521+N525+N531+N537+N543</f>
        <v>30</v>
      </c>
      <c r="O388" s="321">
        <f t="shared" si="146"/>
        <v>45</v>
      </c>
      <c r="P388" s="1244"/>
      <c r="Q388" s="1218"/>
      <c r="R388" s="1219"/>
      <c r="S388" s="1173"/>
      <c r="T388" s="16"/>
      <c r="U388" s="16"/>
      <c r="V388" s="176"/>
      <c r="W388" s="16"/>
      <c r="X388" s="16"/>
      <c r="Y388" s="16"/>
      <c r="Z388" s="742"/>
      <c r="AA388" s="742"/>
      <c r="AB388" s="742"/>
      <c r="AC388" s="742"/>
      <c r="AD388" s="742"/>
    </row>
    <row r="389" spans="1:30">
      <c r="A389" s="1816"/>
      <c r="B389" s="1765"/>
      <c r="C389" s="1770"/>
      <c r="D389" s="1818"/>
      <c r="E389" s="1772"/>
      <c r="F389" s="1824"/>
      <c r="G389" s="1779"/>
      <c r="H389" s="1779"/>
      <c r="I389" s="1169" t="s">
        <v>219</v>
      </c>
      <c r="J389" s="321">
        <f t="shared" ref="J389:L389" si="147">J396+J402+J408+J414+J420+J436+J442+J500+J507+J532+J538+J544+J550</f>
        <v>654.46999999999991</v>
      </c>
      <c r="K389" s="321">
        <f t="shared" si="147"/>
        <v>122.10000000000001</v>
      </c>
      <c r="L389" s="321">
        <f t="shared" si="147"/>
        <v>0</v>
      </c>
      <c r="M389" s="321">
        <f>M396+M402+M408+M414+M420+M436+M442+M500+M507+M532+M538+M544+M550</f>
        <v>532.37</v>
      </c>
      <c r="N389" s="321">
        <f t="shared" ref="N389:O389" si="148">N396+N402+N408+N414+N420+N436+N442+N500+N507+N532+N538+N544</f>
        <v>0</v>
      </c>
      <c r="O389" s="321">
        <f t="shared" si="148"/>
        <v>0</v>
      </c>
      <c r="P389" s="1244"/>
      <c r="Q389" s="1218"/>
      <c r="R389" s="1219"/>
      <c r="S389" s="1173"/>
      <c r="T389" s="16"/>
      <c r="U389" s="16"/>
      <c r="V389" s="176"/>
      <c r="W389" s="16"/>
      <c r="X389" s="16"/>
      <c r="Y389" s="16"/>
      <c r="Z389" s="742"/>
      <c r="AA389" s="742"/>
      <c r="AB389" s="742"/>
      <c r="AC389" s="742"/>
      <c r="AD389" s="742"/>
    </row>
    <row r="390" spans="1:30">
      <c r="A390" s="1816"/>
      <c r="B390" s="1765"/>
      <c r="C390" s="1770"/>
      <c r="D390" s="1818"/>
      <c r="E390" s="1772"/>
      <c r="F390" s="1824"/>
      <c r="G390" s="1779"/>
      <c r="H390" s="1779"/>
      <c r="I390" s="1169" t="s">
        <v>52</v>
      </c>
      <c r="J390" s="321">
        <f>J397+J403+J409+J415+J421+J437+J443+J446+J450+J455+J460+J465+J470+J475+J480+J485+J490+J493+J501+J533+J539+J545+J551</f>
        <v>210</v>
      </c>
      <c r="K390" s="321">
        <f t="shared" ref="K390:L390" si="149">K397+K403+K409+K415+K421+K437+K443+K446+K450+K455+K460+K465+K470+K475+K480+K485+K490+K493+K501+K533+K539+K545+K551</f>
        <v>0</v>
      </c>
      <c r="L390" s="321">
        <f t="shared" si="149"/>
        <v>0</v>
      </c>
      <c r="M390" s="321">
        <f>M397+M403+M409+M415+M421+M437+M443+M446+M450+M455+M460+M465+M470+M475+M480+M485+M490+M493+M501+M533+M539+M545+M551</f>
        <v>210</v>
      </c>
      <c r="N390" s="321">
        <f t="shared" ref="N390:O390" si="150">N397+N403+N409+N415+N421+N437+N443+N446+N450+N455+N460+N465+N470+N475+N480+N485+N490+N493+N501+N533+N539+N545</f>
        <v>2850</v>
      </c>
      <c r="O390" s="321">
        <f t="shared" si="150"/>
        <v>4000</v>
      </c>
      <c r="P390" s="1244"/>
      <c r="Q390" s="1218"/>
      <c r="R390" s="1219"/>
      <c r="S390" s="1173"/>
      <c r="T390" s="16"/>
      <c r="U390" s="16"/>
      <c r="V390" s="176"/>
      <c r="W390" s="16"/>
      <c r="X390" s="16"/>
      <c r="Y390" s="16"/>
      <c r="Z390" s="742"/>
      <c r="AA390" s="742"/>
      <c r="AB390" s="742"/>
      <c r="AC390" s="742"/>
      <c r="AD390" s="742"/>
    </row>
    <row r="391" spans="1:30">
      <c r="A391" s="1816"/>
      <c r="B391" s="1765"/>
      <c r="C391" s="1770"/>
      <c r="D391" s="1818"/>
      <c r="E391" s="1772"/>
      <c r="F391" s="1824"/>
      <c r="G391" s="1779"/>
      <c r="H391" s="1779"/>
      <c r="I391" s="1340" t="s">
        <v>122</v>
      </c>
      <c r="J391" s="1170">
        <f>K391+M391</f>
        <v>0</v>
      </c>
      <c r="K391" s="1270">
        <f>K511+K515+K519+K523+K527</f>
        <v>0</v>
      </c>
      <c r="L391" s="1270">
        <f>L511+L515+L519+L523+L527</f>
        <v>0</v>
      </c>
      <c r="M391" s="1270">
        <f t="shared" ref="M391:O391" si="151">M511+M515+M519+M523+M527</f>
        <v>0</v>
      </c>
      <c r="N391" s="1196">
        <f t="shared" si="151"/>
        <v>0</v>
      </c>
      <c r="O391" s="1196">
        <f t="shared" si="151"/>
        <v>0</v>
      </c>
      <c r="P391" s="178"/>
      <c r="Q391" s="1218"/>
      <c r="R391" s="1219"/>
      <c r="S391" s="1173"/>
      <c r="T391" s="16"/>
      <c r="U391" s="16"/>
      <c r="V391" s="176"/>
      <c r="W391" s="16"/>
      <c r="X391" s="16"/>
      <c r="Y391" s="16"/>
      <c r="Z391" s="742"/>
      <c r="AA391" s="742"/>
      <c r="AB391" s="742"/>
      <c r="AC391" s="742"/>
      <c r="AD391" s="742"/>
    </row>
    <row r="392" spans="1:30" ht="10.15" customHeight="1" thickBot="1">
      <c r="A392" s="1817"/>
      <c r="B392" s="1766"/>
      <c r="C392" s="1773"/>
      <c r="D392" s="1774"/>
      <c r="E392" s="1775"/>
      <c r="F392" s="1825"/>
      <c r="G392" s="1649"/>
      <c r="H392" s="1649"/>
      <c r="I392" s="1178" t="s">
        <v>12</v>
      </c>
      <c r="J392" s="1341">
        <f>K392+M392</f>
        <v>2595.27</v>
      </c>
      <c r="K392" s="1251">
        <f>K386+K387+K388+K389+K390+K391</f>
        <v>430.90000000000003</v>
      </c>
      <c r="L392" s="1251">
        <f t="shared" ref="L392:O392" si="152">L386+L387+L388+L389+L390+L391</f>
        <v>13.7</v>
      </c>
      <c r="M392" s="1251">
        <f t="shared" si="152"/>
        <v>2164.37</v>
      </c>
      <c r="N392" s="1342">
        <f>N386+N387+N388+N389+N390+N391</f>
        <v>4380</v>
      </c>
      <c r="O392" s="1342">
        <f t="shared" si="152"/>
        <v>6045</v>
      </c>
      <c r="P392" s="199"/>
      <c r="Q392" s="1212"/>
      <c r="R392" s="1213"/>
      <c r="S392" s="1181"/>
      <c r="T392" s="16"/>
      <c r="U392" s="16"/>
      <c r="V392" s="176"/>
      <c r="W392" s="16"/>
      <c r="X392" s="16"/>
      <c r="Y392" s="16"/>
      <c r="Z392" s="742"/>
      <c r="AA392" s="742"/>
      <c r="AB392" s="742"/>
      <c r="AC392" s="742"/>
      <c r="AD392" s="742"/>
    </row>
    <row r="393" spans="1:30" ht="13.15" customHeight="1">
      <c r="A393" s="1815"/>
      <c r="B393" s="1764"/>
      <c r="C393" s="1767"/>
      <c r="D393" s="1768"/>
      <c r="E393" s="1769"/>
      <c r="F393" s="1776" t="s">
        <v>125</v>
      </c>
      <c r="G393" s="1647" t="s">
        <v>40</v>
      </c>
      <c r="H393" s="1650" t="s">
        <v>194</v>
      </c>
      <c r="I393" s="243" t="s">
        <v>72</v>
      </c>
      <c r="J393" s="1182">
        <f>K393+M393</f>
        <v>0</v>
      </c>
      <c r="K393" s="1183">
        <v>0</v>
      </c>
      <c r="L393" s="189">
        <v>0</v>
      </c>
      <c r="M393" s="1185">
        <v>0</v>
      </c>
      <c r="N393" s="1186">
        <v>0</v>
      </c>
      <c r="O393" s="1187">
        <v>0</v>
      </c>
      <c r="P393" s="197" t="s">
        <v>75</v>
      </c>
      <c r="Q393" s="1207" t="s">
        <v>41</v>
      </c>
      <c r="R393" s="1136"/>
      <c r="S393" s="1140"/>
      <c r="T393" s="16"/>
      <c r="U393" s="16"/>
      <c r="V393" s="176"/>
      <c r="W393" s="16"/>
      <c r="X393" s="16"/>
      <c r="Y393" s="16"/>
      <c r="Z393" s="742"/>
      <c r="AA393" s="742"/>
      <c r="AB393" s="742"/>
      <c r="AC393" s="742"/>
      <c r="AD393" s="742"/>
    </row>
    <row r="394" spans="1:30" ht="12.6" customHeight="1">
      <c r="A394" s="1816"/>
      <c r="B394" s="1765"/>
      <c r="C394" s="1770"/>
      <c r="D394" s="1818"/>
      <c r="E394" s="1772"/>
      <c r="F394" s="1777"/>
      <c r="G394" s="1648"/>
      <c r="H394" s="1780"/>
      <c r="I394" s="228" t="s">
        <v>63</v>
      </c>
      <c r="J394" s="237">
        <f>K394+M394</f>
        <v>403.5</v>
      </c>
      <c r="K394" s="192">
        <v>3.5</v>
      </c>
      <c r="L394" s="194">
        <v>2.1</v>
      </c>
      <c r="M394" s="1188">
        <v>400</v>
      </c>
      <c r="N394" s="1189">
        <v>0</v>
      </c>
      <c r="O394" s="1190">
        <v>0</v>
      </c>
      <c r="P394" s="198"/>
      <c r="Q394" s="1209"/>
      <c r="R394" s="1137"/>
      <c r="S394" s="1141"/>
      <c r="T394" s="16"/>
      <c r="U394" s="16"/>
      <c r="V394" s="176"/>
      <c r="W394" s="16"/>
      <c r="X394" s="16"/>
      <c r="Y394" s="16"/>
      <c r="Z394" s="742"/>
      <c r="AA394" s="742"/>
      <c r="AB394" s="742"/>
      <c r="AC394" s="742"/>
      <c r="AD394" s="742"/>
    </row>
    <row r="395" spans="1:30">
      <c r="A395" s="1816"/>
      <c r="B395" s="1765"/>
      <c r="C395" s="1770"/>
      <c r="D395" s="1818"/>
      <c r="E395" s="1772"/>
      <c r="F395" s="1777"/>
      <c r="G395" s="1779"/>
      <c r="H395" s="1781"/>
      <c r="I395" s="228" t="s">
        <v>36</v>
      </c>
      <c r="J395" s="237">
        <f t="shared" ref="J395:O397" si="153">K395+M395</f>
        <v>0.5</v>
      </c>
      <c r="K395" s="192">
        <v>0.5</v>
      </c>
      <c r="L395" s="194">
        <v>0.4</v>
      </c>
      <c r="M395" s="1188">
        <v>0</v>
      </c>
      <c r="N395" s="1189">
        <v>0</v>
      </c>
      <c r="O395" s="1190">
        <v>0</v>
      </c>
      <c r="P395" s="198"/>
      <c r="Q395" s="1218"/>
      <c r="R395" s="1219"/>
      <c r="S395" s="1173"/>
      <c r="T395" s="16"/>
      <c r="U395" s="16"/>
      <c r="V395" s="176"/>
      <c r="W395" s="16"/>
      <c r="X395" s="16"/>
      <c r="Y395" s="16"/>
      <c r="Z395" s="742"/>
      <c r="AA395" s="742"/>
      <c r="AB395" s="742"/>
      <c r="AC395" s="742"/>
      <c r="AD395" s="742"/>
    </row>
    <row r="396" spans="1:30" ht="10.9" customHeight="1">
      <c r="A396" s="1816"/>
      <c r="B396" s="1765"/>
      <c r="C396" s="1770"/>
      <c r="D396" s="1818"/>
      <c r="E396" s="1772"/>
      <c r="F396" s="1777"/>
      <c r="G396" s="1779"/>
      <c r="H396" s="1779"/>
      <c r="I396" s="228" t="s">
        <v>219</v>
      </c>
      <c r="J396" s="237">
        <f t="shared" si="153"/>
        <v>102.2</v>
      </c>
      <c r="K396" s="192">
        <v>0.3</v>
      </c>
      <c r="L396" s="194">
        <v>0</v>
      </c>
      <c r="M396" s="1188">
        <v>101.9</v>
      </c>
      <c r="N396" s="1189">
        <v>0</v>
      </c>
      <c r="O396" s="1190">
        <v>0</v>
      </c>
      <c r="P396" s="178"/>
      <c r="Q396" s="1218"/>
      <c r="R396" s="1219"/>
      <c r="S396" s="1173"/>
      <c r="T396" s="16"/>
      <c r="U396" s="16"/>
      <c r="V396" s="176"/>
      <c r="W396" s="16"/>
      <c r="X396" s="16"/>
      <c r="Y396" s="16"/>
      <c r="Z396" s="742"/>
      <c r="AA396" s="742"/>
      <c r="AB396" s="742"/>
      <c r="AC396" s="742"/>
      <c r="AD396" s="742"/>
    </row>
    <row r="397" spans="1:30">
      <c r="A397" s="1816"/>
      <c r="B397" s="1765"/>
      <c r="C397" s="1770"/>
      <c r="D397" s="1818"/>
      <c r="E397" s="1772"/>
      <c r="F397" s="1777"/>
      <c r="G397" s="1779"/>
      <c r="H397" s="1779"/>
      <c r="I397" s="236" t="s">
        <v>52</v>
      </c>
      <c r="J397" s="237">
        <f t="shared" si="153"/>
        <v>0</v>
      </c>
      <c r="K397" s="237">
        <f t="shared" si="153"/>
        <v>0</v>
      </c>
      <c r="L397" s="237">
        <f t="shared" si="153"/>
        <v>0</v>
      </c>
      <c r="M397" s="237">
        <f t="shared" si="153"/>
        <v>0</v>
      </c>
      <c r="N397" s="1343">
        <f t="shared" si="153"/>
        <v>0</v>
      </c>
      <c r="O397" s="1343">
        <f t="shared" si="153"/>
        <v>0</v>
      </c>
      <c r="P397" s="178"/>
      <c r="Q397" s="1218"/>
      <c r="R397" s="1219"/>
      <c r="S397" s="1173"/>
      <c r="T397" s="16"/>
      <c r="U397" s="16"/>
      <c r="V397" s="176"/>
      <c r="W397" s="16"/>
      <c r="X397" s="16"/>
      <c r="Y397" s="16"/>
      <c r="Z397" s="742"/>
      <c r="AA397" s="742"/>
      <c r="AB397" s="742"/>
      <c r="AC397" s="742"/>
      <c r="AD397" s="742"/>
    </row>
    <row r="398" spans="1:30" ht="19.899999999999999" customHeight="1" thickBot="1">
      <c r="A398" s="1817"/>
      <c r="B398" s="1766"/>
      <c r="C398" s="1773"/>
      <c r="D398" s="1774"/>
      <c r="E398" s="1775"/>
      <c r="F398" s="1778"/>
      <c r="G398" s="1649"/>
      <c r="H398" s="1649"/>
      <c r="I398" s="1178" t="s">
        <v>12</v>
      </c>
      <c r="J398" s="1197">
        <f>SUM(J393:J397)</f>
        <v>506.2</v>
      </c>
      <c r="K398" s="1197">
        <f t="shared" ref="K398:O398" si="154">SUM(K393:K397)</f>
        <v>4.3</v>
      </c>
      <c r="L398" s="1197">
        <f t="shared" si="154"/>
        <v>2.5</v>
      </c>
      <c r="M398" s="1197">
        <f t="shared" si="154"/>
        <v>501.9</v>
      </c>
      <c r="N398" s="1197">
        <f t="shared" si="154"/>
        <v>0</v>
      </c>
      <c r="O398" s="1197">
        <f t="shared" si="154"/>
        <v>0</v>
      </c>
      <c r="P398" s="199"/>
      <c r="Q398" s="1212"/>
      <c r="R398" s="1213"/>
      <c r="S398" s="1181"/>
      <c r="T398" s="16"/>
      <c r="U398" s="16"/>
      <c r="V398" s="176"/>
      <c r="W398" s="16"/>
      <c r="X398" s="16"/>
      <c r="Y398" s="16"/>
      <c r="Z398" s="742"/>
      <c r="AA398" s="742"/>
      <c r="AB398" s="742"/>
      <c r="AC398" s="742"/>
      <c r="AD398" s="742"/>
    </row>
    <row r="399" spans="1:30" ht="13.15" customHeight="1">
      <c r="A399" s="1815"/>
      <c r="B399" s="1764"/>
      <c r="C399" s="1767"/>
      <c r="D399" s="1768"/>
      <c r="E399" s="1769"/>
      <c r="F399" s="1776" t="s">
        <v>126</v>
      </c>
      <c r="G399" s="1647" t="s">
        <v>40</v>
      </c>
      <c r="H399" s="1650" t="s">
        <v>190</v>
      </c>
      <c r="I399" s="243" t="s">
        <v>72</v>
      </c>
      <c r="J399" s="1182">
        <f>K399+M399</f>
        <v>0</v>
      </c>
      <c r="K399" s="1183">
        <v>0</v>
      </c>
      <c r="L399" s="189">
        <v>0</v>
      </c>
      <c r="M399" s="1185">
        <v>0</v>
      </c>
      <c r="N399" s="1186">
        <v>0</v>
      </c>
      <c r="O399" s="1187">
        <v>0</v>
      </c>
      <c r="P399" s="197" t="s">
        <v>75</v>
      </c>
      <c r="Q399" s="1207" t="s">
        <v>41</v>
      </c>
      <c r="R399" s="1136"/>
      <c r="S399" s="1140"/>
      <c r="T399" s="16"/>
      <c r="U399" s="16"/>
      <c r="V399" s="176"/>
      <c r="W399" s="16"/>
      <c r="X399" s="16"/>
      <c r="Y399" s="16"/>
      <c r="Z399" s="742"/>
      <c r="AA399" s="742"/>
      <c r="AB399" s="742"/>
      <c r="AC399" s="742"/>
      <c r="AD399" s="742"/>
    </row>
    <row r="400" spans="1:30">
      <c r="A400" s="1816"/>
      <c r="B400" s="1765"/>
      <c r="C400" s="1770"/>
      <c r="D400" s="1818"/>
      <c r="E400" s="1772"/>
      <c r="F400" s="1777"/>
      <c r="G400" s="1648"/>
      <c r="H400" s="1780"/>
      <c r="I400" s="228" t="s">
        <v>63</v>
      </c>
      <c r="J400" s="237">
        <f>K400+M400</f>
        <v>0</v>
      </c>
      <c r="K400" s="192">
        <v>0</v>
      </c>
      <c r="L400" s="194">
        <v>0</v>
      </c>
      <c r="M400" s="1188">
        <v>0</v>
      </c>
      <c r="N400" s="1189">
        <v>0</v>
      </c>
      <c r="O400" s="1190">
        <v>0</v>
      </c>
      <c r="P400" s="198"/>
      <c r="Q400" s="1209"/>
      <c r="R400" s="1137"/>
      <c r="S400" s="1141"/>
      <c r="T400" s="16"/>
      <c r="U400" s="16"/>
      <c r="V400" s="176"/>
      <c r="W400" s="16"/>
      <c r="X400" s="16"/>
      <c r="Y400" s="16"/>
      <c r="Z400" s="742"/>
      <c r="AA400" s="742"/>
      <c r="AB400" s="742"/>
      <c r="AC400" s="742"/>
      <c r="AD400" s="742"/>
    </row>
    <row r="401" spans="1:30">
      <c r="A401" s="1816"/>
      <c r="B401" s="1765"/>
      <c r="C401" s="1770"/>
      <c r="D401" s="1818"/>
      <c r="E401" s="1772"/>
      <c r="F401" s="1777"/>
      <c r="G401" s="1779"/>
      <c r="H401" s="1781"/>
      <c r="I401" s="228" t="s">
        <v>36</v>
      </c>
      <c r="J401" s="237">
        <f t="shared" ref="J401:J403" si="155">K401+M401</f>
        <v>0</v>
      </c>
      <c r="K401" s="192">
        <v>0</v>
      </c>
      <c r="L401" s="194">
        <v>0</v>
      </c>
      <c r="M401" s="1188">
        <v>0</v>
      </c>
      <c r="N401" s="1189">
        <v>0</v>
      </c>
      <c r="O401" s="1190">
        <v>0</v>
      </c>
      <c r="P401" s="198"/>
      <c r="Q401" s="1218"/>
      <c r="R401" s="1219"/>
      <c r="S401" s="1173"/>
      <c r="T401" s="16"/>
      <c r="U401" s="16"/>
      <c r="V401" s="176"/>
      <c r="W401" s="16"/>
      <c r="X401" s="16"/>
      <c r="Y401" s="16"/>
      <c r="Z401" s="742"/>
      <c r="AA401" s="742"/>
      <c r="AB401" s="742"/>
      <c r="AC401" s="742"/>
      <c r="AD401" s="742"/>
    </row>
    <row r="402" spans="1:30" ht="10.15" customHeight="1">
      <c r="A402" s="1816"/>
      <c r="B402" s="1765"/>
      <c r="C402" s="1770"/>
      <c r="D402" s="1818"/>
      <c r="E402" s="1772"/>
      <c r="F402" s="1777"/>
      <c r="G402" s="1779"/>
      <c r="H402" s="1779"/>
      <c r="I402" s="228" t="s">
        <v>219</v>
      </c>
      <c r="J402" s="237">
        <f t="shared" si="155"/>
        <v>84</v>
      </c>
      <c r="K402" s="192">
        <v>84</v>
      </c>
      <c r="L402" s="194">
        <v>0</v>
      </c>
      <c r="M402" s="1188">
        <v>0</v>
      </c>
      <c r="N402" s="1189">
        <v>0</v>
      </c>
      <c r="O402" s="1190">
        <v>0</v>
      </c>
      <c r="P402" s="178"/>
      <c r="Q402" s="1218"/>
      <c r="R402" s="1219"/>
      <c r="S402" s="1173"/>
      <c r="T402" s="16"/>
      <c r="U402" s="16"/>
      <c r="V402" s="176"/>
      <c r="W402" s="16"/>
      <c r="X402" s="16"/>
      <c r="Y402" s="16"/>
      <c r="Z402" s="742"/>
      <c r="AA402" s="742"/>
      <c r="AB402" s="742"/>
      <c r="AC402" s="742"/>
      <c r="AD402" s="742"/>
    </row>
    <row r="403" spans="1:30">
      <c r="A403" s="1816"/>
      <c r="B403" s="1765"/>
      <c r="C403" s="1770"/>
      <c r="D403" s="1818"/>
      <c r="E403" s="1772"/>
      <c r="F403" s="1777"/>
      <c r="G403" s="1779"/>
      <c r="H403" s="1779"/>
      <c r="I403" s="236" t="s">
        <v>52</v>
      </c>
      <c r="J403" s="237">
        <f t="shared" si="155"/>
        <v>0</v>
      </c>
      <c r="K403" s="1192">
        <v>0</v>
      </c>
      <c r="L403" s="1193">
        <v>0</v>
      </c>
      <c r="M403" s="1194">
        <v>0</v>
      </c>
      <c r="N403" s="1195">
        <v>0</v>
      </c>
      <c r="O403" s="1196">
        <v>0</v>
      </c>
      <c r="P403" s="178"/>
      <c r="Q403" s="1218"/>
      <c r="R403" s="1219"/>
      <c r="S403" s="1173"/>
      <c r="T403" s="16"/>
      <c r="U403" s="16"/>
      <c r="V403" s="176"/>
      <c r="W403" s="16"/>
      <c r="X403" s="16"/>
      <c r="Y403" s="16"/>
      <c r="Z403" s="742"/>
      <c r="AA403" s="742"/>
      <c r="AB403" s="742"/>
      <c r="AC403" s="742"/>
      <c r="AD403" s="742"/>
    </row>
    <row r="404" spans="1:30" ht="30.6" customHeight="1" thickBot="1">
      <c r="A404" s="1817"/>
      <c r="B404" s="1766"/>
      <c r="C404" s="1773"/>
      <c r="D404" s="1774"/>
      <c r="E404" s="1775"/>
      <c r="F404" s="1778"/>
      <c r="G404" s="1649"/>
      <c r="H404" s="1649"/>
      <c r="I404" s="1178" t="s">
        <v>12</v>
      </c>
      <c r="J404" s="1197">
        <f>SUM(J399:J403)</f>
        <v>84</v>
      </c>
      <c r="K404" s="1197">
        <f t="shared" ref="K404:O404" si="156">SUM(K399:K403)</f>
        <v>84</v>
      </c>
      <c r="L404" s="1197">
        <f t="shared" si="156"/>
        <v>0</v>
      </c>
      <c r="M404" s="1197">
        <f t="shared" si="156"/>
        <v>0</v>
      </c>
      <c r="N404" s="1197">
        <f t="shared" si="156"/>
        <v>0</v>
      </c>
      <c r="O404" s="1197">
        <f t="shared" si="156"/>
        <v>0</v>
      </c>
      <c r="P404" s="199"/>
      <c r="Q404" s="1212"/>
      <c r="R404" s="1213"/>
      <c r="S404" s="1181"/>
      <c r="T404" s="16"/>
      <c r="U404" s="16"/>
      <c r="V404" s="176"/>
      <c r="W404" s="16"/>
      <c r="X404" s="16"/>
      <c r="Y404" s="16"/>
      <c r="Z404" s="742"/>
      <c r="AA404" s="742"/>
      <c r="AB404" s="742"/>
      <c r="AC404" s="742"/>
      <c r="AD404" s="742"/>
    </row>
    <row r="405" spans="1:30" ht="13.15" customHeight="1">
      <c r="A405" s="1815"/>
      <c r="B405" s="1764"/>
      <c r="C405" s="1767"/>
      <c r="D405" s="1768"/>
      <c r="E405" s="1769"/>
      <c r="F405" s="1776" t="s">
        <v>127</v>
      </c>
      <c r="G405" s="1647" t="s">
        <v>40</v>
      </c>
      <c r="H405" s="1650" t="s">
        <v>194</v>
      </c>
      <c r="I405" s="243" t="s">
        <v>72</v>
      </c>
      <c r="J405" s="1182">
        <f>K405+M405</f>
        <v>0</v>
      </c>
      <c r="K405" s="1183">
        <v>0</v>
      </c>
      <c r="L405" s="189">
        <v>0</v>
      </c>
      <c r="M405" s="1185">
        <v>0</v>
      </c>
      <c r="N405" s="1186">
        <v>0</v>
      </c>
      <c r="O405" s="1187">
        <v>0</v>
      </c>
      <c r="P405" s="197" t="s">
        <v>75</v>
      </c>
      <c r="Q405" s="1207" t="s">
        <v>41</v>
      </c>
      <c r="R405" s="1136"/>
      <c r="S405" s="1140"/>
      <c r="T405" s="16"/>
      <c r="U405" s="16"/>
      <c r="V405" s="176"/>
      <c r="W405" s="16"/>
      <c r="X405" s="16"/>
      <c r="Y405" s="16"/>
      <c r="Z405" s="742"/>
      <c r="AA405" s="742"/>
      <c r="AB405" s="742"/>
      <c r="AC405" s="742"/>
      <c r="AD405" s="742"/>
    </row>
    <row r="406" spans="1:30">
      <c r="A406" s="1816"/>
      <c r="B406" s="1765"/>
      <c r="C406" s="1770"/>
      <c r="D406" s="1818"/>
      <c r="E406" s="1772"/>
      <c r="F406" s="1777"/>
      <c r="G406" s="1648"/>
      <c r="H406" s="1780"/>
      <c r="I406" s="228" t="s">
        <v>63</v>
      </c>
      <c r="J406" s="237">
        <f>K406+M406</f>
        <v>34.5</v>
      </c>
      <c r="K406" s="192">
        <v>12</v>
      </c>
      <c r="L406" s="194">
        <v>0</v>
      </c>
      <c r="M406" s="1188">
        <v>22.5</v>
      </c>
      <c r="N406" s="1189">
        <v>0</v>
      </c>
      <c r="O406" s="1190">
        <v>0</v>
      </c>
      <c r="P406" s="198"/>
      <c r="Q406" s="1209"/>
      <c r="R406" s="1137"/>
      <c r="S406" s="1141"/>
      <c r="T406" s="16"/>
      <c r="U406" s="16"/>
      <c r="V406" s="176"/>
      <c r="W406" s="16"/>
      <c r="X406" s="16"/>
      <c r="Y406" s="16"/>
      <c r="Z406" s="742"/>
      <c r="AA406" s="742"/>
      <c r="AB406" s="742"/>
      <c r="AC406" s="742"/>
      <c r="AD406" s="742"/>
    </row>
    <row r="407" spans="1:30">
      <c r="A407" s="1816"/>
      <c r="B407" s="1765"/>
      <c r="C407" s="1770"/>
      <c r="D407" s="1818"/>
      <c r="E407" s="1772"/>
      <c r="F407" s="1777"/>
      <c r="G407" s="1779"/>
      <c r="H407" s="1781"/>
      <c r="I407" s="228" t="s">
        <v>36</v>
      </c>
      <c r="J407" s="237">
        <f t="shared" ref="J407:J409" si="157">K407+M407</f>
        <v>0</v>
      </c>
      <c r="K407" s="192">
        <v>0</v>
      </c>
      <c r="L407" s="194">
        <v>0</v>
      </c>
      <c r="M407" s="1188">
        <v>0</v>
      </c>
      <c r="N407" s="1189">
        <v>0</v>
      </c>
      <c r="O407" s="1190">
        <v>0</v>
      </c>
      <c r="P407" s="1344"/>
      <c r="Q407" s="1345"/>
      <c r="R407" s="1219"/>
      <c r="S407" s="1173"/>
      <c r="T407" s="16"/>
      <c r="U407" s="16"/>
      <c r="V407" s="176"/>
      <c r="W407" s="16"/>
      <c r="X407" s="16"/>
      <c r="Y407" s="16"/>
      <c r="Z407" s="742"/>
      <c r="AA407" s="742"/>
      <c r="AB407" s="742"/>
      <c r="AC407" s="742"/>
      <c r="AD407" s="742"/>
    </row>
    <row r="408" spans="1:30">
      <c r="A408" s="1816"/>
      <c r="B408" s="1765"/>
      <c r="C408" s="1770"/>
      <c r="D408" s="1818"/>
      <c r="E408" s="1772"/>
      <c r="F408" s="1777"/>
      <c r="G408" s="1779"/>
      <c r="H408" s="1779"/>
      <c r="I408" s="228" t="s">
        <v>219</v>
      </c>
      <c r="J408" s="237">
        <f t="shared" si="157"/>
        <v>23</v>
      </c>
      <c r="K408" s="192">
        <v>9</v>
      </c>
      <c r="L408" s="194">
        <v>0</v>
      </c>
      <c r="M408" s="1188">
        <v>14</v>
      </c>
      <c r="N408" s="1189">
        <v>0</v>
      </c>
      <c r="O408" s="1190">
        <v>0</v>
      </c>
      <c r="P408" s="27"/>
      <c r="Q408" s="1345"/>
      <c r="R408" s="1219"/>
      <c r="S408" s="1173"/>
      <c r="T408" s="16"/>
      <c r="U408" s="16"/>
      <c r="V408" s="176"/>
      <c r="W408" s="16"/>
      <c r="X408" s="16"/>
      <c r="Y408" s="16"/>
      <c r="Z408" s="742"/>
      <c r="AA408" s="742"/>
      <c r="AB408" s="742"/>
      <c r="AC408" s="742"/>
      <c r="AD408" s="742"/>
    </row>
    <row r="409" spans="1:30">
      <c r="A409" s="1816"/>
      <c r="B409" s="1765"/>
      <c r="C409" s="1770"/>
      <c r="D409" s="1818"/>
      <c r="E409" s="1772"/>
      <c r="F409" s="1777"/>
      <c r="G409" s="1779"/>
      <c r="H409" s="1779"/>
      <c r="I409" s="236" t="s">
        <v>52</v>
      </c>
      <c r="J409" s="237">
        <f t="shared" si="157"/>
        <v>0</v>
      </c>
      <c r="K409" s="1192">
        <v>0</v>
      </c>
      <c r="L409" s="1193">
        <v>0</v>
      </c>
      <c r="M409" s="1194">
        <v>0</v>
      </c>
      <c r="N409" s="1195">
        <v>0</v>
      </c>
      <c r="O409" s="1196">
        <v>0</v>
      </c>
      <c r="P409" s="27"/>
      <c r="Q409" s="1345"/>
      <c r="R409" s="1219"/>
      <c r="S409" s="1173"/>
      <c r="T409" s="16"/>
      <c r="U409" s="16"/>
      <c r="V409" s="176"/>
      <c r="W409" s="16"/>
      <c r="X409" s="16"/>
      <c r="Y409" s="16"/>
      <c r="Z409" s="742"/>
      <c r="AA409" s="742"/>
      <c r="AB409" s="742"/>
      <c r="AC409" s="742"/>
      <c r="AD409" s="742"/>
    </row>
    <row r="410" spans="1:30" ht="10.9" customHeight="1" thickBot="1">
      <c r="A410" s="1817"/>
      <c r="B410" s="1766"/>
      <c r="C410" s="1773"/>
      <c r="D410" s="1774"/>
      <c r="E410" s="1775"/>
      <c r="F410" s="1778"/>
      <c r="G410" s="1649"/>
      <c r="H410" s="1649"/>
      <c r="I410" s="1178" t="s">
        <v>12</v>
      </c>
      <c r="J410" s="1197">
        <f>SUM(J405:J409)</f>
        <v>57.5</v>
      </c>
      <c r="K410" s="1197">
        <f t="shared" ref="K410:O410" si="158">SUM(K405:K409)</f>
        <v>21</v>
      </c>
      <c r="L410" s="1197">
        <f t="shared" si="158"/>
        <v>0</v>
      </c>
      <c r="M410" s="1197">
        <f t="shared" si="158"/>
        <v>36.5</v>
      </c>
      <c r="N410" s="1197">
        <f t="shared" si="158"/>
        <v>0</v>
      </c>
      <c r="O410" s="1197">
        <f t="shared" si="158"/>
        <v>0</v>
      </c>
      <c r="P410" s="199"/>
      <c r="Q410" s="1212"/>
      <c r="R410" s="1213"/>
      <c r="S410" s="1181"/>
      <c r="T410" s="16"/>
      <c r="U410" s="16"/>
      <c r="V410" s="176"/>
      <c r="W410" s="16"/>
      <c r="X410" s="16"/>
      <c r="Y410" s="16"/>
      <c r="Z410" s="742"/>
      <c r="AA410" s="742"/>
      <c r="AB410" s="742"/>
      <c r="AC410" s="742"/>
      <c r="AD410" s="742"/>
    </row>
    <row r="411" spans="1:30" ht="13.15" customHeight="1">
      <c r="A411" s="1815"/>
      <c r="B411" s="1764"/>
      <c r="C411" s="1767"/>
      <c r="D411" s="1768"/>
      <c r="E411" s="1769"/>
      <c r="F411" s="1776" t="s">
        <v>128</v>
      </c>
      <c r="G411" s="1647" t="s">
        <v>40</v>
      </c>
      <c r="H411" s="1650" t="s">
        <v>194</v>
      </c>
      <c r="I411" s="243" t="s">
        <v>72</v>
      </c>
      <c r="J411" s="1182">
        <f>K411+M411</f>
        <v>0</v>
      </c>
      <c r="K411" s="1183">
        <v>0</v>
      </c>
      <c r="L411" s="189">
        <v>0</v>
      </c>
      <c r="M411" s="1185">
        <v>0</v>
      </c>
      <c r="N411" s="1186">
        <v>0</v>
      </c>
      <c r="O411" s="1187">
        <v>0</v>
      </c>
      <c r="P411" s="197" t="s">
        <v>75</v>
      </c>
      <c r="Q411" s="1207" t="s">
        <v>41</v>
      </c>
      <c r="R411" s="27"/>
      <c r="S411" s="1140"/>
      <c r="T411" s="16"/>
      <c r="U411" s="16"/>
      <c r="V411" s="176"/>
      <c r="W411" s="16"/>
      <c r="X411" s="16"/>
      <c r="Y411" s="16"/>
      <c r="Z411" s="742"/>
      <c r="AA411" s="742"/>
      <c r="AB411" s="742"/>
      <c r="AC411" s="742"/>
      <c r="AD411" s="742"/>
    </row>
    <row r="412" spans="1:30">
      <c r="A412" s="1816"/>
      <c r="B412" s="1765"/>
      <c r="C412" s="1770"/>
      <c r="D412" s="1818"/>
      <c r="E412" s="1772"/>
      <c r="F412" s="1777"/>
      <c r="G412" s="1648"/>
      <c r="H412" s="1780"/>
      <c r="I412" s="228" t="s">
        <v>63</v>
      </c>
      <c r="J412" s="237">
        <f>K412+M412</f>
        <v>133</v>
      </c>
      <c r="K412" s="192">
        <v>57.8</v>
      </c>
      <c r="L412" s="194">
        <v>2.6</v>
      </c>
      <c r="M412" s="1188">
        <v>75.2</v>
      </c>
      <c r="N412" s="1189">
        <v>0</v>
      </c>
      <c r="O412" s="1190">
        <v>0</v>
      </c>
      <c r="P412" s="198"/>
      <c r="Q412" s="1209"/>
      <c r="R412" s="27"/>
      <c r="S412" s="1141"/>
      <c r="T412" s="16"/>
      <c r="U412" s="16"/>
      <c r="V412" s="176"/>
      <c r="W412" s="16"/>
      <c r="X412" s="16"/>
      <c r="Y412" s="16"/>
      <c r="Z412" s="742"/>
      <c r="AA412" s="742"/>
      <c r="AB412" s="742"/>
      <c r="AC412" s="742"/>
      <c r="AD412" s="742"/>
    </row>
    <row r="413" spans="1:30">
      <c r="A413" s="1816"/>
      <c r="B413" s="1765"/>
      <c r="C413" s="1770"/>
      <c r="D413" s="1818"/>
      <c r="E413" s="1772"/>
      <c r="F413" s="1777"/>
      <c r="G413" s="1779"/>
      <c r="H413" s="1781"/>
      <c r="I413" s="228" t="s">
        <v>36</v>
      </c>
      <c r="J413" s="237">
        <f t="shared" ref="J413:J415" si="159">K413+M413</f>
        <v>0</v>
      </c>
      <c r="K413" s="192">
        <v>0</v>
      </c>
      <c r="L413" s="194">
        <v>0</v>
      </c>
      <c r="M413" s="1188">
        <v>0</v>
      </c>
      <c r="N413" s="1189">
        <v>0</v>
      </c>
      <c r="O413" s="1190">
        <v>0</v>
      </c>
      <c r="P413" s="198"/>
      <c r="Q413" s="1218"/>
      <c r="R413" s="27"/>
      <c r="S413" s="1173"/>
      <c r="T413" s="16"/>
      <c r="U413" s="16"/>
      <c r="V413" s="176"/>
      <c r="W413" s="16"/>
      <c r="X413" s="16"/>
      <c r="Y413" s="16"/>
      <c r="Z413" s="742"/>
      <c r="AA413" s="742"/>
      <c r="AB413" s="742"/>
      <c r="AC413" s="742"/>
      <c r="AD413" s="742"/>
    </row>
    <row r="414" spans="1:30">
      <c r="A414" s="1816"/>
      <c r="B414" s="1765"/>
      <c r="C414" s="1770"/>
      <c r="D414" s="1818"/>
      <c r="E414" s="1772"/>
      <c r="F414" s="1777"/>
      <c r="G414" s="1779"/>
      <c r="H414" s="1779"/>
      <c r="I414" s="228" t="s">
        <v>219</v>
      </c>
      <c r="J414" s="237">
        <f t="shared" si="159"/>
        <v>20</v>
      </c>
      <c r="K414" s="192">
        <v>10</v>
      </c>
      <c r="L414" s="194">
        <v>0</v>
      </c>
      <c r="M414" s="1188">
        <v>10</v>
      </c>
      <c r="N414" s="1189">
        <v>0</v>
      </c>
      <c r="O414" s="1190">
        <v>0</v>
      </c>
      <c r="P414" s="178"/>
      <c r="Q414" s="1218"/>
      <c r="R414" s="27"/>
      <c r="S414" s="1173"/>
      <c r="T414" s="16"/>
      <c r="U414" s="16"/>
      <c r="V414" s="176"/>
      <c r="W414" s="16"/>
      <c r="X414" s="16"/>
      <c r="Y414" s="16"/>
      <c r="Z414" s="742"/>
      <c r="AA414" s="742"/>
      <c r="AB414" s="742"/>
      <c r="AC414" s="742"/>
      <c r="AD414" s="742"/>
    </row>
    <row r="415" spans="1:30">
      <c r="A415" s="1816"/>
      <c r="B415" s="1765"/>
      <c r="C415" s="1770"/>
      <c r="D415" s="1818"/>
      <c r="E415" s="1772"/>
      <c r="F415" s="1777"/>
      <c r="G415" s="1779"/>
      <c r="H415" s="1779"/>
      <c r="I415" s="236" t="s">
        <v>52</v>
      </c>
      <c r="J415" s="237">
        <f t="shared" si="159"/>
        <v>0</v>
      </c>
      <c r="K415" s="1192">
        <v>0</v>
      </c>
      <c r="L415" s="1193">
        <v>0</v>
      </c>
      <c r="M415" s="1194">
        <v>0</v>
      </c>
      <c r="N415" s="1195">
        <v>0</v>
      </c>
      <c r="O415" s="1196">
        <v>0</v>
      </c>
      <c r="P415" s="178"/>
      <c r="Q415" s="1218"/>
      <c r="R415" s="27"/>
      <c r="S415" s="1173"/>
      <c r="T415" s="16"/>
      <c r="U415" s="16"/>
      <c r="V415" s="176"/>
      <c r="W415" s="16"/>
      <c r="X415" s="16"/>
      <c r="Y415" s="16"/>
      <c r="Z415" s="742"/>
      <c r="AA415" s="742"/>
      <c r="AB415" s="742"/>
      <c r="AC415" s="742"/>
      <c r="AD415" s="742"/>
    </row>
    <row r="416" spans="1:30" ht="13.5" thickBot="1">
      <c r="A416" s="1817"/>
      <c r="B416" s="1766"/>
      <c r="C416" s="1773"/>
      <c r="D416" s="1774"/>
      <c r="E416" s="1775"/>
      <c r="F416" s="1778"/>
      <c r="G416" s="1649"/>
      <c r="H416" s="1649"/>
      <c r="I416" s="1178" t="s">
        <v>12</v>
      </c>
      <c r="J416" s="1197">
        <f>SUM(J411:J415)</f>
        <v>153</v>
      </c>
      <c r="K416" s="1197">
        <f t="shared" ref="K416:O416" si="160">SUM(K411:K415)</f>
        <v>67.8</v>
      </c>
      <c r="L416" s="1197">
        <f t="shared" si="160"/>
        <v>2.6</v>
      </c>
      <c r="M416" s="1197">
        <f t="shared" si="160"/>
        <v>85.2</v>
      </c>
      <c r="N416" s="1197">
        <f t="shared" si="160"/>
        <v>0</v>
      </c>
      <c r="O416" s="1197">
        <f t="shared" si="160"/>
        <v>0</v>
      </c>
      <c r="P416" s="199"/>
      <c r="Q416" s="1212"/>
      <c r="R416" s="1213"/>
      <c r="S416" s="1181"/>
      <c r="T416" s="16"/>
      <c r="U416" s="16"/>
      <c r="V416" s="176"/>
      <c r="W416" s="16"/>
      <c r="X416" s="16"/>
      <c r="Y416" s="16"/>
      <c r="Z416" s="742"/>
      <c r="AA416" s="742"/>
      <c r="AB416" s="742"/>
      <c r="AC416" s="742"/>
      <c r="AD416" s="742"/>
    </row>
    <row r="417" spans="1:30" ht="13.15" customHeight="1">
      <c r="A417" s="1815"/>
      <c r="B417" s="1764"/>
      <c r="C417" s="1767"/>
      <c r="D417" s="1768"/>
      <c r="E417" s="1769"/>
      <c r="F417" s="1776" t="s">
        <v>129</v>
      </c>
      <c r="G417" s="1647" t="s">
        <v>40</v>
      </c>
      <c r="H417" s="1650" t="s">
        <v>194</v>
      </c>
      <c r="I417" s="243" t="s">
        <v>72</v>
      </c>
      <c r="J417" s="1182">
        <f>K417+M417</f>
        <v>0</v>
      </c>
      <c r="K417" s="1183">
        <v>0</v>
      </c>
      <c r="L417" s="189">
        <v>0</v>
      </c>
      <c r="M417" s="1185">
        <v>0</v>
      </c>
      <c r="N417" s="1186">
        <v>0</v>
      </c>
      <c r="O417" s="1187">
        <v>0</v>
      </c>
      <c r="P417" s="197" t="s">
        <v>75</v>
      </c>
      <c r="Q417" s="1207" t="s">
        <v>41</v>
      </c>
      <c r="R417" s="1136"/>
      <c r="S417" s="1140"/>
      <c r="T417" s="16"/>
      <c r="U417" s="16"/>
      <c r="V417" s="176"/>
      <c r="W417" s="16"/>
      <c r="X417" s="16"/>
      <c r="Y417" s="16"/>
      <c r="Z417" s="742"/>
      <c r="AA417" s="742"/>
      <c r="AB417" s="742"/>
      <c r="AC417" s="742"/>
      <c r="AD417" s="742"/>
    </row>
    <row r="418" spans="1:30">
      <c r="A418" s="1816"/>
      <c r="B418" s="1765"/>
      <c r="C418" s="1770"/>
      <c r="D418" s="1818"/>
      <c r="E418" s="1772"/>
      <c r="F418" s="1777"/>
      <c r="G418" s="1648"/>
      <c r="H418" s="1780"/>
      <c r="I418" s="228" t="s">
        <v>63</v>
      </c>
      <c r="J418" s="237">
        <f>K418+M418</f>
        <v>66.900000000000006</v>
      </c>
      <c r="K418" s="192">
        <v>16.5</v>
      </c>
      <c r="L418" s="194">
        <v>0</v>
      </c>
      <c r="M418" s="1188">
        <v>50.4</v>
      </c>
      <c r="N418" s="1189">
        <v>0</v>
      </c>
      <c r="O418" s="1190">
        <v>0</v>
      </c>
      <c r="P418" s="198"/>
      <c r="Q418" s="1209"/>
      <c r="R418" s="1137"/>
      <c r="S418" s="1141"/>
      <c r="T418" s="16"/>
      <c r="U418" s="16"/>
      <c r="V418" s="176"/>
      <c r="W418" s="16"/>
      <c r="X418" s="16"/>
      <c r="Y418" s="16"/>
      <c r="Z418" s="742"/>
      <c r="AA418" s="742"/>
      <c r="AB418" s="742"/>
      <c r="AC418" s="742"/>
      <c r="AD418" s="742"/>
    </row>
    <row r="419" spans="1:30">
      <c r="A419" s="1816"/>
      <c r="B419" s="1765"/>
      <c r="C419" s="1770"/>
      <c r="D419" s="1818"/>
      <c r="E419" s="1772"/>
      <c r="F419" s="1777"/>
      <c r="G419" s="1779"/>
      <c r="H419" s="1781"/>
      <c r="I419" s="228" t="s">
        <v>36</v>
      </c>
      <c r="J419" s="237">
        <f t="shared" ref="J419:J421" si="161">K419+M419</f>
        <v>0</v>
      </c>
      <c r="K419" s="192">
        <v>0</v>
      </c>
      <c r="L419" s="194">
        <v>0</v>
      </c>
      <c r="M419" s="1188">
        <v>0</v>
      </c>
      <c r="N419" s="1189">
        <v>0</v>
      </c>
      <c r="O419" s="1190">
        <v>0</v>
      </c>
      <c r="P419" s="198"/>
      <c r="Q419" s="1218"/>
      <c r="R419" s="1219"/>
      <c r="S419" s="1173"/>
      <c r="T419" s="39"/>
      <c r="U419" s="39"/>
      <c r="V419" s="1042"/>
      <c r="W419" s="39"/>
      <c r="X419" s="39"/>
      <c r="Y419" s="39"/>
      <c r="Z419" s="742"/>
      <c r="AA419" s="742"/>
      <c r="AB419" s="742"/>
      <c r="AC419" s="742"/>
      <c r="AD419" s="742"/>
    </row>
    <row r="420" spans="1:30">
      <c r="A420" s="1816"/>
      <c r="B420" s="1765"/>
      <c r="C420" s="1770"/>
      <c r="D420" s="1818"/>
      <c r="E420" s="1772"/>
      <c r="F420" s="1777"/>
      <c r="G420" s="1779"/>
      <c r="H420" s="1779"/>
      <c r="I420" s="228" t="s">
        <v>219</v>
      </c>
      <c r="J420" s="237">
        <f>K420+M420</f>
        <v>18.7</v>
      </c>
      <c r="K420" s="192">
        <v>2.2000000000000002</v>
      </c>
      <c r="L420" s="194">
        <v>0</v>
      </c>
      <c r="M420" s="1188">
        <v>16.5</v>
      </c>
      <c r="N420" s="1189">
        <v>0</v>
      </c>
      <c r="O420" s="1190">
        <v>0</v>
      </c>
      <c r="P420" s="178"/>
      <c r="Q420" s="1218"/>
      <c r="R420" s="1219"/>
      <c r="S420" s="1173"/>
      <c r="T420" s="1043"/>
      <c r="U420" s="102"/>
      <c r="V420" s="179"/>
      <c r="W420" s="102"/>
      <c r="X420" s="102"/>
      <c r="Y420" s="102"/>
      <c r="Z420" s="742"/>
      <c r="AA420" s="742"/>
      <c r="AB420" s="742"/>
      <c r="AC420" s="742"/>
      <c r="AD420" s="742"/>
    </row>
    <row r="421" spans="1:30">
      <c r="A421" s="1816"/>
      <c r="B421" s="1765"/>
      <c r="C421" s="1770"/>
      <c r="D421" s="1818"/>
      <c r="E421" s="1772"/>
      <c r="F421" s="1777"/>
      <c r="G421" s="1779"/>
      <c r="H421" s="1779"/>
      <c r="I421" s="236" t="s">
        <v>52</v>
      </c>
      <c r="J421" s="237">
        <f t="shared" si="161"/>
        <v>0</v>
      </c>
      <c r="K421" s="1192">
        <v>0</v>
      </c>
      <c r="L421" s="1193">
        <v>0</v>
      </c>
      <c r="M421" s="1194">
        <v>0</v>
      </c>
      <c r="N421" s="1195">
        <v>0</v>
      </c>
      <c r="O421" s="1196">
        <v>0</v>
      </c>
      <c r="P421" s="178"/>
      <c r="Q421" s="1218"/>
      <c r="R421" s="1219"/>
      <c r="S421" s="1173"/>
      <c r="T421" s="16"/>
      <c r="U421" s="16"/>
      <c r="V421" s="176"/>
      <c r="W421" s="16"/>
      <c r="X421" s="16"/>
      <c r="Y421" s="16"/>
      <c r="Z421" s="742"/>
      <c r="AA421" s="742"/>
      <c r="AB421" s="742"/>
      <c r="AC421" s="742"/>
      <c r="AD421" s="742"/>
    </row>
    <row r="422" spans="1:30" ht="18.600000000000001" customHeight="1" thickBot="1">
      <c r="A422" s="1817"/>
      <c r="B422" s="1766"/>
      <c r="C422" s="1773"/>
      <c r="D422" s="1774"/>
      <c r="E422" s="1775"/>
      <c r="F422" s="1778"/>
      <c r="G422" s="1649"/>
      <c r="H422" s="1649"/>
      <c r="I422" s="1178" t="s">
        <v>12</v>
      </c>
      <c r="J422" s="1197">
        <f>SUM(J417:J421)</f>
        <v>85.600000000000009</v>
      </c>
      <c r="K422" s="1197">
        <f t="shared" ref="K422:O422" si="162">SUM(K417:K421)</f>
        <v>18.7</v>
      </c>
      <c r="L422" s="1197">
        <f t="shared" si="162"/>
        <v>0</v>
      </c>
      <c r="M422" s="1197">
        <f t="shared" si="162"/>
        <v>66.900000000000006</v>
      </c>
      <c r="N422" s="1197">
        <f t="shared" si="162"/>
        <v>0</v>
      </c>
      <c r="O422" s="1197">
        <f t="shared" si="162"/>
        <v>0</v>
      </c>
      <c r="P422" s="199"/>
      <c r="Q422" s="1212"/>
      <c r="R422" s="1213"/>
      <c r="S422" s="1181"/>
      <c r="T422" s="16"/>
      <c r="U422" s="16"/>
      <c r="V422" s="176"/>
      <c r="W422" s="16"/>
      <c r="X422" s="16"/>
      <c r="Y422" s="16"/>
      <c r="Z422" s="742"/>
      <c r="AA422" s="742"/>
      <c r="AB422" s="742"/>
      <c r="AC422" s="742"/>
      <c r="AD422" s="742"/>
    </row>
    <row r="423" spans="1:30" ht="1.1499999999999999" hidden="1" customHeight="1" thickBot="1">
      <c r="A423" s="1815"/>
      <c r="B423" s="1764"/>
      <c r="C423" s="1279"/>
      <c r="D423" s="1279"/>
      <c r="E423" s="1279"/>
      <c r="F423" s="1776" t="s">
        <v>130</v>
      </c>
      <c r="G423" s="1647" t="s">
        <v>40</v>
      </c>
      <c r="H423" s="1650" t="s">
        <v>51</v>
      </c>
      <c r="I423" s="243" t="s">
        <v>72</v>
      </c>
      <c r="J423" s="1182">
        <f>K423+M423</f>
        <v>0</v>
      </c>
      <c r="K423" s="1183">
        <v>0</v>
      </c>
      <c r="L423" s="1184"/>
      <c r="M423" s="1185">
        <v>0</v>
      </c>
      <c r="N423" s="1346">
        <v>0</v>
      </c>
      <c r="O423" s="1347">
        <v>0</v>
      </c>
      <c r="P423" s="197"/>
      <c r="Q423" s="1207"/>
      <c r="R423" s="1136"/>
      <c r="S423" s="1140"/>
      <c r="T423" s="16"/>
      <c r="U423" s="16"/>
      <c r="V423" s="176"/>
      <c r="W423" s="16"/>
      <c r="X423" s="16"/>
      <c r="Y423" s="16"/>
      <c r="Z423" s="742"/>
      <c r="AA423" s="742"/>
      <c r="AB423" s="742"/>
      <c r="AC423" s="742"/>
      <c r="AD423" s="742"/>
    </row>
    <row r="424" spans="1:30" ht="13.9" hidden="1" customHeight="1" thickBot="1">
      <c r="A424" s="1816"/>
      <c r="B424" s="1765"/>
      <c r="C424" s="1281"/>
      <c r="D424" s="1281"/>
      <c r="E424" s="1281"/>
      <c r="F424" s="1777"/>
      <c r="G424" s="1648"/>
      <c r="H424" s="1780"/>
      <c r="I424" s="228" t="s">
        <v>63</v>
      </c>
      <c r="J424" s="237">
        <f>K424+M424</f>
        <v>0</v>
      </c>
      <c r="K424" s="192">
        <v>0</v>
      </c>
      <c r="L424" s="1310"/>
      <c r="M424" s="1188">
        <v>0</v>
      </c>
      <c r="N424" s="1348">
        <v>0</v>
      </c>
      <c r="O424" s="1349">
        <v>0</v>
      </c>
      <c r="P424" s="198"/>
      <c r="Q424" s="1209"/>
      <c r="R424" s="1137"/>
      <c r="S424" s="1141"/>
      <c r="T424" s="16"/>
      <c r="U424" s="16"/>
      <c r="V424" s="176"/>
      <c r="W424" s="16"/>
      <c r="X424" s="16"/>
      <c r="Y424" s="16"/>
      <c r="Z424" s="742"/>
      <c r="AA424" s="742"/>
      <c r="AB424" s="742"/>
      <c r="AC424" s="742"/>
      <c r="AD424" s="742"/>
    </row>
    <row r="425" spans="1:30" ht="13.9" hidden="1" customHeight="1" thickBot="1">
      <c r="A425" s="1816"/>
      <c r="B425" s="1765"/>
      <c r="C425" s="1281"/>
      <c r="D425" s="1281"/>
      <c r="E425" s="1281"/>
      <c r="F425" s="1777"/>
      <c r="G425" s="1779"/>
      <c r="H425" s="1781"/>
      <c r="I425" s="228" t="s">
        <v>36</v>
      </c>
      <c r="J425" s="237">
        <f>K425+M425</f>
        <v>0</v>
      </c>
      <c r="K425" s="1309"/>
      <c r="L425" s="1310"/>
      <c r="M425" s="1311"/>
      <c r="N425" s="1348"/>
      <c r="O425" s="1349"/>
      <c r="P425" s="198"/>
      <c r="Q425" s="1218"/>
      <c r="R425" s="1219"/>
      <c r="S425" s="1173"/>
      <c r="T425" s="16"/>
      <c r="U425" s="16"/>
      <c r="V425" s="176"/>
      <c r="W425" s="16"/>
      <c r="X425" s="16"/>
      <c r="Y425" s="16"/>
      <c r="Z425" s="742"/>
      <c r="AA425" s="742"/>
      <c r="AB425" s="742"/>
      <c r="AC425" s="742"/>
      <c r="AD425" s="742"/>
    </row>
    <row r="426" spans="1:30" ht="13.9" hidden="1" customHeight="1" thickBot="1">
      <c r="A426" s="1816"/>
      <c r="B426" s="1765"/>
      <c r="C426" s="1281"/>
      <c r="D426" s="1281"/>
      <c r="E426" s="1281"/>
      <c r="F426" s="1777"/>
      <c r="G426" s="1779"/>
      <c r="H426" s="1779"/>
      <c r="I426" s="236"/>
      <c r="J426" s="1265"/>
      <c r="K426" s="1266"/>
      <c r="L426" s="1267"/>
      <c r="M426" s="1268"/>
      <c r="N426" s="1350"/>
      <c r="O426" s="1351"/>
      <c r="P426" s="198"/>
      <c r="Q426" s="1218"/>
      <c r="R426" s="1219"/>
      <c r="S426" s="1173"/>
      <c r="T426" s="16"/>
      <c r="U426" s="16"/>
      <c r="V426" s="176"/>
      <c r="W426" s="16"/>
      <c r="X426" s="16"/>
      <c r="Y426" s="16"/>
      <c r="Z426" s="742"/>
      <c r="AA426" s="742"/>
      <c r="AB426" s="742"/>
      <c r="AC426" s="742"/>
      <c r="AD426" s="742"/>
    </row>
    <row r="427" spans="1:30" ht="0.6" hidden="1" customHeight="1" thickBot="1">
      <c r="A427" s="1817"/>
      <c r="B427" s="1766"/>
      <c r="C427" s="1301"/>
      <c r="D427" s="1301"/>
      <c r="E427" s="1301"/>
      <c r="F427" s="1778"/>
      <c r="G427" s="1649"/>
      <c r="H427" s="1649"/>
      <c r="I427" s="1178" t="s">
        <v>12</v>
      </c>
      <c r="J427" s="1197">
        <f>SUM(J423:J425)</f>
        <v>0</v>
      </c>
      <c r="K427" s="1258">
        <f>SUM(K423:K425)</f>
        <v>0</v>
      </c>
      <c r="L427" s="1259">
        <f>SUM(L423:L425)</f>
        <v>0</v>
      </c>
      <c r="M427" s="1260">
        <f>SUM(M423:M425)</f>
        <v>0</v>
      </c>
      <c r="N427" s="1352">
        <f>SUM(N423:N426)</f>
        <v>0</v>
      </c>
      <c r="O427" s="1353">
        <f>SUM(O423:O426)</f>
        <v>0</v>
      </c>
      <c r="P427" s="199"/>
      <c r="Q427" s="1212"/>
      <c r="R427" s="1213"/>
      <c r="S427" s="1181"/>
      <c r="T427" s="16"/>
      <c r="U427" s="16"/>
      <c r="V427" s="176"/>
      <c r="W427" s="16"/>
      <c r="X427" s="16"/>
      <c r="Y427" s="16"/>
      <c r="Z427" s="742"/>
      <c r="AA427" s="742"/>
      <c r="AB427" s="742"/>
      <c r="AC427" s="742"/>
      <c r="AD427" s="742"/>
    </row>
    <row r="428" spans="1:30" ht="1.9" hidden="1" customHeight="1" thickBot="1">
      <c r="A428" s="1815"/>
      <c r="B428" s="1764"/>
      <c r="C428" s="1279"/>
      <c r="D428" s="1279"/>
      <c r="E428" s="1279"/>
      <c r="F428" s="1776" t="s">
        <v>131</v>
      </c>
      <c r="G428" s="1647" t="s">
        <v>40</v>
      </c>
      <c r="H428" s="1650" t="s">
        <v>51</v>
      </c>
      <c r="I428" s="243" t="s">
        <v>72</v>
      </c>
      <c r="J428" s="1182">
        <f>K428+M428</f>
        <v>0</v>
      </c>
      <c r="K428" s="1183">
        <v>0</v>
      </c>
      <c r="L428" s="1184"/>
      <c r="M428" s="1185">
        <v>0</v>
      </c>
      <c r="N428" s="1346">
        <v>0</v>
      </c>
      <c r="O428" s="1347">
        <v>0</v>
      </c>
      <c r="P428" s="197"/>
      <c r="Q428" s="1207"/>
      <c r="R428" s="1136"/>
      <c r="S428" s="1140"/>
      <c r="T428" s="16"/>
      <c r="U428" s="16"/>
      <c r="V428" s="176"/>
      <c r="W428" s="16"/>
      <c r="X428" s="16"/>
      <c r="Y428" s="16"/>
      <c r="Z428" s="742"/>
      <c r="AA428" s="742"/>
      <c r="AB428" s="742"/>
      <c r="AC428" s="742"/>
      <c r="AD428" s="742"/>
    </row>
    <row r="429" spans="1:30" ht="13.9" hidden="1" customHeight="1" thickBot="1">
      <c r="A429" s="1816"/>
      <c r="B429" s="1765"/>
      <c r="C429" s="1281"/>
      <c r="D429" s="1281"/>
      <c r="E429" s="1281"/>
      <c r="F429" s="1777"/>
      <c r="G429" s="1648"/>
      <c r="H429" s="1780"/>
      <c r="I429" s="228" t="s">
        <v>63</v>
      </c>
      <c r="J429" s="237">
        <f>K429+M429</f>
        <v>0</v>
      </c>
      <c r="K429" s="192">
        <v>0</v>
      </c>
      <c r="L429" s="1310"/>
      <c r="M429" s="1188">
        <v>0</v>
      </c>
      <c r="N429" s="1348">
        <v>0</v>
      </c>
      <c r="O429" s="1349">
        <v>0</v>
      </c>
      <c r="P429" s="198"/>
      <c r="Q429" s="1209"/>
      <c r="R429" s="1137"/>
      <c r="S429" s="1141"/>
      <c r="T429" s="16"/>
      <c r="U429" s="16"/>
      <c r="V429" s="176"/>
      <c r="W429" s="16"/>
      <c r="X429" s="16"/>
      <c r="Y429" s="16"/>
      <c r="Z429" s="742"/>
      <c r="AA429" s="742"/>
      <c r="AB429" s="742"/>
      <c r="AC429" s="742"/>
      <c r="AD429" s="742"/>
    </row>
    <row r="430" spans="1:30" ht="13.9" hidden="1" customHeight="1" thickBot="1">
      <c r="A430" s="1816"/>
      <c r="B430" s="1765"/>
      <c r="C430" s="1281"/>
      <c r="D430" s="1281"/>
      <c r="E430" s="1281"/>
      <c r="F430" s="1777"/>
      <c r="G430" s="1779"/>
      <c r="H430" s="1781"/>
      <c r="I430" s="228" t="s">
        <v>36</v>
      </c>
      <c r="J430" s="237">
        <f>K430+M430</f>
        <v>0</v>
      </c>
      <c r="K430" s="1309"/>
      <c r="L430" s="1310"/>
      <c r="M430" s="1311"/>
      <c r="N430" s="1348"/>
      <c r="O430" s="1349"/>
      <c r="P430" s="198"/>
      <c r="Q430" s="1218"/>
      <c r="R430" s="1219"/>
      <c r="S430" s="1173"/>
      <c r="T430" s="16"/>
      <c r="U430" s="16"/>
      <c r="V430" s="176"/>
      <c r="W430" s="16"/>
      <c r="X430" s="16"/>
      <c r="Y430" s="16"/>
      <c r="Z430" s="742"/>
      <c r="AA430" s="742"/>
      <c r="AB430" s="742"/>
      <c r="AC430" s="742"/>
      <c r="AD430" s="742"/>
    </row>
    <row r="431" spans="1:30" ht="13.9" hidden="1" customHeight="1" thickBot="1">
      <c r="A431" s="1816"/>
      <c r="B431" s="1765"/>
      <c r="C431" s="1281"/>
      <c r="D431" s="1281"/>
      <c r="E431" s="1281"/>
      <c r="F431" s="1777"/>
      <c r="G431" s="1779"/>
      <c r="H431" s="1779"/>
      <c r="I431" s="236"/>
      <c r="J431" s="1265"/>
      <c r="K431" s="1266"/>
      <c r="L431" s="1267"/>
      <c r="M431" s="1268"/>
      <c r="N431" s="1350"/>
      <c r="O431" s="1351"/>
      <c r="P431" s="198"/>
      <c r="Q431" s="1218"/>
      <c r="R431" s="1219"/>
      <c r="S431" s="1173"/>
      <c r="T431" s="16"/>
      <c r="U431" s="16"/>
      <c r="V431" s="176"/>
      <c r="W431" s="16"/>
      <c r="X431" s="16"/>
      <c r="Y431" s="16"/>
      <c r="Z431" s="742"/>
      <c r="AA431" s="742"/>
      <c r="AB431" s="742"/>
      <c r="AC431" s="742"/>
      <c r="AD431" s="742"/>
    </row>
    <row r="432" spans="1:30" ht="13.9" hidden="1" customHeight="1" thickBot="1">
      <c r="A432" s="1817"/>
      <c r="B432" s="1766"/>
      <c r="C432" s="1301"/>
      <c r="D432" s="1301"/>
      <c r="E432" s="1301"/>
      <c r="F432" s="1778"/>
      <c r="G432" s="1649"/>
      <c r="H432" s="1649"/>
      <c r="I432" s="1178" t="s">
        <v>12</v>
      </c>
      <c r="J432" s="1197">
        <f>SUM(J428:J430)</f>
        <v>0</v>
      </c>
      <c r="K432" s="1258">
        <f>SUM(K428:K430)</f>
        <v>0</v>
      </c>
      <c r="L432" s="1259">
        <f>SUM(L428:L430)</f>
        <v>0</v>
      </c>
      <c r="M432" s="1260">
        <f>SUM(M428:M430)</f>
        <v>0</v>
      </c>
      <c r="N432" s="1352">
        <f>SUM(N428:N430)</f>
        <v>0</v>
      </c>
      <c r="O432" s="1353">
        <f>SUM(O428:O431)</f>
        <v>0</v>
      </c>
      <c r="P432" s="199"/>
      <c r="Q432" s="1212"/>
      <c r="R432" s="1213"/>
      <c r="S432" s="1181"/>
      <c r="T432" s="16"/>
      <c r="U432" s="16"/>
      <c r="V432" s="176"/>
      <c r="W432" s="16"/>
      <c r="X432" s="16"/>
      <c r="Y432" s="16"/>
      <c r="Z432" s="742"/>
      <c r="AA432" s="742"/>
      <c r="AB432" s="742"/>
      <c r="AC432" s="742"/>
      <c r="AD432" s="742"/>
    </row>
    <row r="433" spans="1:30" ht="13.15" customHeight="1">
      <c r="A433" s="1761"/>
      <c r="B433" s="1764"/>
      <c r="C433" s="1767"/>
      <c r="D433" s="1768"/>
      <c r="E433" s="1769"/>
      <c r="F433" s="1776" t="s">
        <v>132</v>
      </c>
      <c r="G433" s="1647" t="s">
        <v>40</v>
      </c>
      <c r="H433" s="1650" t="s">
        <v>194</v>
      </c>
      <c r="I433" s="243" t="s">
        <v>72</v>
      </c>
      <c r="J433" s="1182">
        <f>K433+M433</f>
        <v>520</v>
      </c>
      <c r="K433" s="1183">
        <v>0</v>
      </c>
      <c r="L433" s="189">
        <v>0</v>
      </c>
      <c r="M433" s="1185">
        <v>520</v>
      </c>
      <c r="N433" s="1186">
        <v>0</v>
      </c>
      <c r="O433" s="1187">
        <v>0</v>
      </c>
      <c r="P433" s="197" t="s">
        <v>75</v>
      </c>
      <c r="Q433" s="1207" t="s">
        <v>41</v>
      </c>
      <c r="R433" s="1136"/>
      <c r="S433" s="1140"/>
      <c r="T433" s="16"/>
      <c r="U433" s="16"/>
      <c r="V433" s="176"/>
      <c r="W433" s="16"/>
      <c r="X433" s="16"/>
      <c r="Y433" s="16"/>
      <c r="Z433" s="742"/>
      <c r="AA433" s="742"/>
      <c r="AB433" s="742"/>
      <c r="AC433" s="742"/>
      <c r="AD433" s="742"/>
    </row>
    <row r="434" spans="1:30">
      <c r="A434" s="1762"/>
      <c r="B434" s="1765"/>
      <c r="C434" s="1770"/>
      <c r="D434" s="1771"/>
      <c r="E434" s="1772"/>
      <c r="F434" s="1777"/>
      <c r="G434" s="1648"/>
      <c r="H434" s="1780"/>
      <c r="I434" s="228" t="s">
        <v>63</v>
      </c>
      <c r="J434" s="237">
        <f>K434+M434</f>
        <v>0</v>
      </c>
      <c r="K434" s="192">
        <v>0</v>
      </c>
      <c r="L434" s="194">
        <v>0</v>
      </c>
      <c r="M434" s="1188">
        <v>0</v>
      </c>
      <c r="N434" s="1189">
        <v>0</v>
      </c>
      <c r="O434" s="1190">
        <v>0</v>
      </c>
      <c r="P434" s="198"/>
      <c r="Q434" s="1209"/>
      <c r="R434" s="1137"/>
      <c r="S434" s="1141"/>
      <c r="T434" s="16"/>
      <c r="U434" s="16"/>
      <c r="V434" s="176"/>
      <c r="W434" s="16"/>
      <c r="X434" s="16"/>
      <c r="Y434" s="16"/>
      <c r="Z434" s="742"/>
      <c r="AA434" s="742"/>
      <c r="AB434" s="742"/>
      <c r="AC434" s="742"/>
      <c r="AD434" s="742"/>
    </row>
    <row r="435" spans="1:30">
      <c r="A435" s="1762"/>
      <c r="B435" s="1765"/>
      <c r="C435" s="1770"/>
      <c r="D435" s="1771"/>
      <c r="E435" s="1772"/>
      <c r="F435" s="1777"/>
      <c r="G435" s="1779"/>
      <c r="H435" s="1781"/>
      <c r="I435" s="228" t="s">
        <v>36</v>
      </c>
      <c r="J435" s="237">
        <f t="shared" ref="J435:J437" si="163">K435+M435</f>
        <v>0</v>
      </c>
      <c r="K435" s="192">
        <v>0</v>
      </c>
      <c r="L435" s="194">
        <v>0</v>
      </c>
      <c r="M435" s="1188">
        <v>0</v>
      </c>
      <c r="N435" s="1189">
        <v>0</v>
      </c>
      <c r="O435" s="1190">
        <v>0</v>
      </c>
      <c r="P435" s="198"/>
      <c r="Q435" s="1218"/>
      <c r="R435" s="1219"/>
      <c r="S435" s="1173"/>
      <c r="T435" s="16"/>
      <c r="U435" s="16"/>
      <c r="V435" s="176"/>
      <c r="W435" s="16"/>
      <c r="X435" s="16"/>
      <c r="Y435" s="16"/>
      <c r="Z435" s="742"/>
      <c r="AA435" s="742"/>
      <c r="AB435" s="742"/>
      <c r="AC435" s="742"/>
      <c r="AD435" s="742"/>
    </row>
    <row r="436" spans="1:30">
      <c r="A436" s="1762"/>
      <c r="B436" s="1765"/>
      <c r="C436" s="1770"/>
      <c r="D436" s="1771"/>
      <c r="E436" s="1772"/>
      <c r="F436" s="1777"/>
      <c r="G436" s="1779"/>
      <c r="H436" s="1779"/>
      <c r="I436" s="228" t="s">
        <v>219</v>
      </c>
      <c r="J436" s="237">
        <f t="shared" si="163"/>
        <v>25</v>
      </c>
      <c r="K436" s="192">
        <v>0</v>
      </c>
      <c r="L436" s="194">
        <v>0</v>
      </c>
      <c r="M436" s="1188">
        <v>25</v>
      </c>
      <c r="N436" s="1189">
        <v>0</v>
      </c>
      <c r="O436" s="1190">
        <v>0</v>
      </c>
      <c r="P436" s="198"/>
      <c r="Q436" s="1218"/>
      <c r="R436" s="1219"/>
      <c r="S436" s="1173"/>
      <c r="T436" s="16"/>
      <c r="U436" s="16"/>
      <c r="V436" s="176"/>
      <c r="W436" s="16"/>
      <c r="X436" s="16"/>
      <c r="Y436" s="16"/>
      <c r="Z436" s="742"/>
      <c r="AA436" s="742"/>
      <c r="AB436" s="742"/>
      <c r="AC436" s="742"/>
      <c r="AD436" s="742"/>
    </row>
    <row r="437" spans="1:30">
      <c r="A437" s="1762"/>
      <c r="B437" s="1765"/>
      <c r="C437" s="1770"/>
      <c r="D437" s="1771"/>
      <c r="E437" s="1772"/>
      <c r="F437" s="1777"/>
      <c r="G437" s="1779"/>
      <c r="H437" s="1779"/>
      <c r="I437" s="236" t="s">
        <v>52</v>
      </c>
      <c r="J437" s="237">
        <f t="shared" si="163"/>
        <v>210</v>
      </c>
      <c r="K437" s="1192">
        <v>0</v>
      </c>
      <c r="L437" s="1193">
        <v>0</v>
      </c>
      <c r="M437" s="1194">
        <v>210</v>
      </c>
      <c r="N437" s="1354">
        <v>0</v>
      </c>
      <c r="O437" s="1196">
        <v>0</v>
      </c>
      <c r="P437" s="198"/>
      <c r="Q437" s="1218"/>
      <c r="R437" s="1219"/>
      <c r="S437" s="1173"/>
      <c r="T437" s="16"/>
      <c r="U437" s="16"/>
      <c r="V437" s="176"/>
      <c r="W437" s="16"/>
      <c r="X437" s="16"/>
      <c r="Y437" s="16"/>
      <c r="Z437" s="742"/>
      <c r="AA437" s="742"/>
      <c r="AB437" s="742"/>
      <c r="AC437" s="742"/>
      <c r="AD437" s="742"/>
    </row>
    <row r="438" spans="1:30" ht="13.5" thickBot="1">
      <c r="A438" s="1763"/>
      <c r="B438" s="1766"/>
      <c r="C438" s="1773"/>
      <c r="D438" s="1774"/>
      <c r="E438" s="1775"/>
      <c r="F438" s="1778"/>
      <c r="G438" s="1649"/>
      <c r="H438" s="1649"/>
      <c r="I438" s="1178" t="s">
        <v>12</v>
      </c>
      <c r="J438" s="1197">
        <f>SUM(J433:J437)</f>
        <v>755</v>
      </c>
      <c r="K438" s="1197">
        <f t="shared" ref="K438:O438" si="164">SUM(K433:K437)</f>
        <v>0</v>
      </c>
      <c r="L438" s="1197">
        <f t="shared" si="164"/>
        <v>0</v>
      </c>
      <c r="M438" s="1197">
        <f t="shared" si="164"/>
        <v>755</v>
      </c>
      <c r="N438" s="1197">
        <f t="shared" si="164"/>
        <v>0</v>
      </c>
      <c r="O438" s="1197">
        <f t="shared" si="164"/>
        <v>0</v>
      </c>
      <c r="P438" s="199"/>
      <c r="Q438" s="1212"/>
      <c r="R438" s="1213"/>
      <c r="S438" s="1181"/>
      <c r="T438" s="16"/>
      <c r="U438" s="16"/>
      <c r="V438" s="176"/>
      <c r="W438" s="16"/>
      <c r="X438" s="16"/>
      <c r="Y438" s="16"/>
      <c r="Z438" s="742"/>
      <c r="AA438" s="742"/>
      <c r="AB438" s="742"/>
      <c r="AC438" s="742"/>
      <c r="AD438" s="742"/>
    </row>
    <row r="439" spans="1:30" ht="13.15" customHeight="1">
      <c r="A439" s="1815"/>
      <c r="B439" s="1764"/>
      <c r="C439" s="1767"/>
      <c r="D439" s="1768"/>
      <c r="E439" s="1769"/>
      <c r="F439" s="1776" t="s">
        <v>166</v>
      </c>
      <c r="G439" s="1647" t="s">
        <v>40</v>
      </c>
      <c r="H439" s="1857" t="s">
        <v>203</v>
      </c>
      <c r="I439" s="243" t="s">
        <v>72</v>
      </c>
      <c r="J439" s="1182">
        <f>K439+M439</f>
        <v>0</v>
      </c>
      <c r="K439" s="1183">
        <v>0</v>
      </c>
      <c r="L439" s="189">
        <v>0</v>
      </c>
      <c r="M439" s="1185">
        <v>0</v>
      </c>
      <c r="N439" s="1186">
        <v>0</v>
      </c>
      <c r="O439" s="1187">
        <v>0</v>
      </c>
      <c r="P439" s="197" t="s">
        <v>75</v>
      </c>
      <c r="Q439" s="1207" t="s">
        <v>41</v>
      </c>
      <c r="R439" s="1355"/>
      <c r="S439" s="1140"/>
      <c r="T439" s="16"/>
      <c r="U439" s="16"/>
      <c r="V439" s="176"/>
      <c r="W439" s="16"/>
      <c r="X439" s="16"/>
      <c r="Y439" s="16"/>
      <c r="Z439" s="742"/>
      <c r="AA439" s="742"/>
      <c r="AB439" s="742"/>
      <c r="AC439" s="742"/>
      <c r="AD439" s="742"/>
    </row>
    <row r="440" spans="1:30">
      <c r="A440" s="1816"/>
      <c r="B440" s="1765"/>
      <c r="C440" s="1770"/>
      <c r="D440" s="1818"/>
      <c r="E440" s="1772"/>
      <c r="F440" s="1777"/>
      <c r="G440" s="1648"/>
      <c r="H440" s="1906"/>
      <c r="I440" s="228" t="s">
        <v>63</v>
      </c>
      <c r="J440" s="237">
        <f>K440+M440</f>
        <v>0</v>
      </c>
      <c r="K440" s="192">
        <v>0</v>
      </c>
      <c r="L440" s="194">
        <v>0</v>
      </c>
      <c r="M440" s="1188">
        <v>0</v>
      </c>
      <c r="N440" s="1189">
        <v>0</v>
      </c>
      <c r="O440" s="1190">
        <v>0</v>
      </c>
      <c r="P440" s="198"/>
      <c r="Q440" s="1209"/>
      <c r="R440" s="27"/>
      <c r="S440" s="1141"/>
      <c r="T440" s="16"/>
      <c r="U440" s="16"/>
      <c r="V440" s="176"/>
      <c r="W440" s="16"/>
      <c r="X440" s="16"/>
      <c r="Y440" s="16"/>
      <c r="Z440" s="742"/>
      <c r="AA440" s="742"/>
      <c r="AB440" s="742"/>
      <c r="AC440" s="742"/>
      <c r="AD440" s="742"/>
    </row>
    <row r="441" spans="1:30">
      <c r="A441" s="1816"/>
      <c r="B441" s="1765"/>
      <c r="C441" s="1770"/>
      <c r="D441" s="1818"/>
      <c r="E441" s="1772"/>
      <c r="F441" s="1777"/>
      <c r="G441" s="1779"/>
      <c r="H441" s="1907"/>
      <c r="I441" s="228" t="s">
        <v>36</v>
      </c>
      <c r="J441" s="237">
        <f t="shared" ref="J441:J443" si="165">K441+M441</f>
        <v>40</v>
      </c>
      <c r="K441" s="192">
        <v>0</v>
      </c>
      <c r="L441" s="194">
        <v>0</v>
      </c>
      <c r="M441" s="1188">
        <v>40</v>
      </c>
      <c r="N441" s="1189">
        <v>0</v>
      </c>
      <c r="O441" s="1190">
        <v>0</v>
      </c>
      <c r="P441" s="198"/>
      <c r="Q441" s="1218"/>
      <c r="R441" s="27"/>
      <c r="S441" s="1173"/>
      <c r="T441" s="16"/>
      <c r="U441" s="16"/>
      <c r="V441" s="176"/>
      <c r="W441" s="16"/>
      <c r="X441" s="16"/>
      <c r="Y441" s="16"/>
      <c r="Z441" s="742"/>
      <c r="AA441" s="742"/>
      <c r="AB441" s="742"/>
      <c r="AC441" s="742"/>
      <c r="AD441" s="742"/>
    </row>
    <row r="442" spans="1:30">
      <c r="A442" s="1816"/>
      <c r="B442" s="1765"/>
      <c r="C442" s="1770"/>
      <c r="D442" s="1818"/>
      <c r="E442" s="1772"/>
      <c r="F442" s="1777"/>
      <c r="G442" s="1779"/>
      <c r="H442" s="1859"/>
      <c r="I442" s="228" t="s">
        <v>219</v>
      </c>
      <c r="J442" s="237">
        <f t="shared" si="165"/>
        <v>168</v>
      </c>
      <c r="K442" s="192">
        <v>0</v>
      </c>
      <c r="L442" s="194">
        <v>0</v>
      </c>
      <c r="M442" s="1188">
        <v>168</v>
      </c>
      <c r="N442" s="1189">
        <v>0</v>
      </c>
      <c r="O442" s="1190">
        <v>0</v>
      </c>
      <c r="P442" s="178"/>
      <c r="Q442" s="1218"/>
      <c r="R442" s="27"/>
      <c r="S442" s="1173"/>
      <c r="T442" s="39"/>
      <c r="U442" s="39"/>
      <c r="V442" s="1042"/>
      <c r="W442" s="39"/>
      <c r="X442" s="39"/>
      <c r="Y442" s="39"/>
      <c r="Z442" s="742"/>
      <c r="AA442" s="742"/>
      <c r="AB442" s="742"/>
      <c r="AC442" s="742"/>
      <c r="AD442" s="742"/>
    </row>
    <row r="443" spans="1:30">
      <c r="A443" s="1816"/>
      <c r="B443" s="1765"/>
      <c r="C443" s="1770"/>
      <c r="D443" s="1818"/>
      <c r="E443" s="1772"/>
      <c r="F443" s="1777"/>
      <c r="G443" s="1779"/>
      <c r="H443" s="1859"/>
      <c r="I443" s="236" t="s">
        <v>52</v>
      </c>
      <c r="J443" s="237">
        <f t="shared" si="165"/>
        <v>0</v>
      </c>
      <c r="K443" s="1192">
        <v>0</v>
      </c>
      <c r="L443" s="1193">
        <v>0</v>
      </c>
      <c r="M443" s="1194">
        <v>0</v>
      </c>
      <c r="N443" s="1195">
        <v>0</v>
      </c>
      <c r="O443" s="1196">
        <v>0</v>
      </c>
      <c r="P443" s="178"/>
      <c r="Q443" s="1218"/>
      <c r="R443" s="27"/>
      <c r="S443" s="1173"/>
      <c r="T443" s="39"/>
      <c r="U443" s="16"/>
      <c r="V443" s="176"/>
      <c r="W443" s="16"/>
      <c r="X443" s="16"/>
      <c r="Y443" s="16"/>
      <c r="Z443" s="742"/>
      <c r="AA443" s="742"/>
      <c r="AB443" s="742"/>
      <c r="AC443" s="742"/>
      <c r="AD443" s="742"/>
    </row>
    <row r="444" spans="1:30" ht="12" customHeight="1" thickBot="1">
      <c r="A444" s="1817"/>
      <c r="B444" s="1766"/>
      <c r="C444" s="1773"/>
      <c r="D444" s="1774"/>
      <c r="E444" s="1775"/>
      <c r="F444" s="1778"/>
      <c r="G444" s="1649"/>
      <c r="H444" s="1860"/>
      <c r="I444" s="1178" t="s">
        <v>12</v>
      </c>
      <c r="J444" s="1197">
        <f>SUM(J439:J443)</f>
        <v>208</v>
      </c>
      <c r="K444" s="1197">
        <f t="shared" ref="K444:O444" si="166">SUM(K439:K443)</f>
        <v>0</v>
      </c>
      <c r="L444" s="1197">
        <f t="shared" si="166"/>
        <v>0</v>
      </c>
      <c r="M444" s="1197">
        <f t="shared" si="166"/>
        <v>208</v>
      </c>
      <c r="N444" s="1197">
        <f t="shared" si="166"/>
        <v>0</v>
      </c>
      <c r="O444" s="1197">
        <f t="shared" si="166"/>
        <v>0</v>
      </c>
      <c r="P444" s="199"/>
      <c r="Q444" s="1212"/>
      <c r="R444" s="1213"/>
      <c r="S444" s="1181"/>
      <c r="T444" s="1044"/>
      <c r="U444" s="16"/>
      <c r="V444" s="176"/>
      <c r="W444" s="16"/>
      <c r="X444" s="16"/>
      <c r="Y444" s="16"/>
      <c r="Z444" s="742"/>
      <c r="AA444" s="742"/>
      <c r="AB444" s="742"/>
      <c r="AC444" s="742"/>
      <c r="AD444" s="742"/>
    </row>
    <row r="445" spans="1:30" ht="1.1499999999999999" hidden="1" customHeight="1" thickBot="1">
      <c r="A445" s="1815"/>
      <c r="B445" s="1764"/>
      <c r="C445" s="1279"/>
      <c r="D445" s="1279"/>
      <c r="E445" s="1279"/>
      <c r="F445" s="1776" t="s">
        <v>133</v>
      </c>
      <c r="G445" s="1647" t="s">
        <v>40</v>
      </c>
      <c r="H445" s="1650" t="s">
        <v>95</v>
      </c>
      <c r="I445" s="243" t="s">
        <v>72</v>
      </c>
      <c r="J445" s="1182">
        <f>K445+M445</f>
        <v>0</v>
      </c>
      <c r="K445" s="1183">
        <v>0</v>
      </c>
      <c r="L445" s="1184"/>
      <c r="M445" s="1185">
        <v>0</v>
      </c>
      <c r="N445" s="1346">
        <v>0</v>
      </c>
      <c r="O445" s="1347">
        <v>0</v>
      </c>
      <c r="P445" s="197"/>
      <c r="Q445" s="1207"/>
      <c r="R445" s="1355"/>
      <c r="S445" s="1140"/>
      <c r="T445" s="16"/>
      <c r="U445" s="16"/>
      <c r="V445" s="176"/>
      <c r="W445" s="16"/>
      <c r="X445" s="16"/>
      <c r="Y445" s="16"/>
      <c r="Z445" s="742"/>
      <c r="AA445" s="742"/>
      <c r="AB445" s="742"/>
      <c r="AC445" s="742"/>
      <c r="AD445" s="742"/>
    </row>
    <row r="446" spans="1:30" ht="13.9" hidden="1" customHeight="1" thickBot="1">
      <c r="A446" s="1816"/>
      <c r="B446" s="1765"/>
      <c r="C446" s="1281"/>
      <c r="D446" s="1281"/>
      <c r="E446" s="1281"/>
      <c r="F446" s="1777"/>
      <c r="G446" s="1648"/>
      <c r="H446" s="1780"/>
      <c r="I446" s="228" t="s">
        <v>52</v>
      </c>
      <c r="J446" s="237">
        <f>K446+M446</f>
        <v>0</v>
      </c>
      <c r="K446" s="192">
        <v>0</v>
      </c>
      <c r="L446" s="1310"/>
      <c r="M446" s="1188">
        <v>0</v>
      </c>
      <c r="N446" s="1348">
        <v>0</v>
      </c>
      <c r="O446" s="1349">
        <v>0</v>
      </c>
      <c r="P446" s="198"/>
      <c r="Q446" s="1209"/>
      <c r="R446" s="1137"/>
      <c r="S446" s="1141"/>
      <c r="T446" s="16"/>
      <c r="U446" s="16"/>
      <c r="V446" s="176"/>
      <c r="W446" s="16"/>
      <c r="X446" s="16"/>
      <c r="Y446" s="16"/>
      <c r="Z446" s="742"/>
      <c r="AA446" s="742"/>
      <c r="AB446" s="742"/>
      <c r="AC446" s="742"/>
      <c r="AD446" s="742"/>
    </row>
    <row r="447" spans="1:30" ht="13.9" hidden="1" customHeight="1" thickBot="1">
      <c r="A447" s="1816"/>
      <c r="B447" s="1765"/>
      <c r="C447" s="1281"/>
      <c r="D447" s="1281"/>
      <c r="E447" s="1281"/>
      <c r="F447" s="1777"/>
      <c r="G447" s="1779"/>
      <c r="H447" s="1781"/>
      <c r="I447" s="228" t="s">
        <v>36</v>
      </c>
      <c r="J447" s="237">
        <f>K447+M447</f>
        <v>0</v>
      </c>
      <c r="K447" s="1309"/>
      <c r="L447" s="1310"/>
      <c r="M447" s="1311"/>
      <c r="N447" s="1348"/>
      <c r="O447" s="1349"/>
      <c r="P447" s="198"/>
      <c r="Q447" s="1218"/>
      <c r="R447" s="1219"/>
      <c r="S447" s="1173"/>
      <c r="T447" s="16"/>
      <c r="U447" s="16"/>
      <c r="V447" s="176"/>
      <c r="W447" s="16"/>
      <c r="X447" s="16"/>
      <c r="Y447" s="16"/>
      <c r="Z447" s="742"/>
      <c r="AA447" s="742"/>
      <c r="AB447" s="742"/>
      <c r="AC447" s="742"/>
      <c r="AD447" s="742"/>
    </row>
    <row r="448" spans="1:30" ht="13.9" hidden="1" customHeight="1" thickBot="1">
      <c r="A448" s="1817"/>
      <c r="B448" s="1766"/>
      <c r="C448" s="1301"/>
      <c r="D448" s="1301"/>
      <c r="E448" s="1301"/>
      <c r="F448" s="1778"/>
      <c r="G448" s="1649"/>
      <c r="H448" s="1649"/>
      <c r="I448" s="1178" t="s">
        <v>12</v>
      </c>
      <c r="J448" s="1197">
        <f t="shared" ref="J448:O448" si="167">SUM(J445:J447)</f>
        <v>0</v>
      </c>
      <c r="K448" s="1258">
        <f t="shared" si="167"/>
        <v>0</v>
      </c>
      <c r="L448" s="1259">
        <f t="shared" si="167"/>
        <v>0</v>
      </c>
      <c r="M448" s="1260">
        <f t="shared" si="167"/>
        <v>0</v>
      </c>
      <c r="N448" s="1261">
        <f t="shared" si="167"/>
        <v>0</v>
      </c>
      <c r="O448" s="1251">
        <f t="shared" si="167"/>
        <v>0</v>
      </c>
      <c r="P448" s="199"/>
      <c r="Q448" s="1212"/>
      <c r="R448" s="1213"/>
      <c r="S448" s="1181"/>
      <c r="T448" s="16"/>
      <c r="U448" s="16"/>
      <c r="V448" s="176"/>
      <c r="W448" s="16"/>
      <c r="X448" s="16"/>
      <c r="Y448" s="16"/>
      <c r="Z448" s="742"/>
      <c r="AA448" s="742"/>
      <c r="AB448" s="742"/>
      <c r="AC448" s="742"/>
      <c r="AD448" s="742"/>
    </row>
    <row r="449" spans="1:30" ht="1.9" hidden="1" customHeight="1" thickBot="1">
      <c r="A449" s="1815"/>
      <c r="B449" s="1764"/>
      <c r="C449" s="1279"/>
      <c r="D449" s="1279"/>
      <c r="E449" s="1279"/>
      <c r="F449" s="1776" t="s">
        <v>134</v>
      </c>
      <c r="G449" s="1647" t="s">
        <v>40</v>
      </c>
      <c r="H449" s="1650" t="s">
        <v>51</v>
      </c>
      <c r="I449" s="243" t="s">
        <v>72</v>
      </c>
      <c r="J449" s="1182">
        <f>K449+M449</f>
        <v>0</v>
      </c>
      <c r="K449" s="1183">
        <v>0</v>
      </c>
      <c r="L449" s="1184"/>
      <c r="M449" s="1185">
        <v>0</v>
      </c>
      <c r="N449" s="1346">
        <v>0</v>
      </c>
      <c r="O449" s="1347">
        <v>0</v>
      </c>
      <c r="P449" s="197"/>
      <c r="Q449" s="1207"/>
      <c r="R449" s="1136"/>
      <c r="S449" s="1140"/>
      <c r="T449" s="16"/>
      <c r="U449" s="16"/>
      <c r="V449" s="176"/>
      <c r="W449" s="16"/>
      <c r="X449" s="16"/>
      <c r="Y449" s="16"/>
      <c r="Z449" s="742"/>
      <c r="AA449" s="742"/>
      <c r="AB449" s="742"/>
      <c r="AC449" s="742"/>
      <c r="AD449" s="742"/>
    </row>
    <row r="450" spans="1:30" ht="13.9" hidden="1" customHeight="1" thickBot="1">
      <c r="A450" s="1816"/>
      <c r="B450" s="1765"/>
      <c r="C450" s="1281"/>
      <c r="D450" s="1281"/>
      <c r="E450" s="1281"/>
      <c r="F450" s="1777"/>
      <c r="G450" s="1648"/>
      <c r="H450" s="1780"/>
      <c r="I450" s="228" t="s">
        <v>52</v>
      </c>
      <c r="J450" s="237">
        <f>K450+M450</f>
        <v>0</v>
      </c>
      <c r="K450" s="192">
        <v>0</v>
      </c>
      <c r="L450" s="1310"/>
      <c r="M450" s="1188">
        <v>0</v>
      </c>
      <c r="N450" s="1348">
        <v>0</v>
      </c>
      <c r="O450" s="1349">
        <v>0</v>
      </c>
      <c r="P450" s="198"/>
      <c r="Q450" s="1209"/>
      <c r="R450" s="1137"/>
      <c r="S450" s="1141"/>
      <c r="T450" s="16"/>
      <c r="U450" s="16"/>
      <c r="V450" s="176"/>
      <c r="W450" s="16"/>
      <c r="X450" s="16"/>
      <c r="Y450" s="16"/>
      <c r="Z450" s="742"/>
      <c r="AA450" s="742"/>
      <c r="AB450" s="742"/>
      <c r="AC450" s="742"/>
      <c r="AD450" s="742"/>
    </row>
    <row r="451" spans="1:30" ht="13.9" hidden="1" customHeight="1" thickBot="1">
      <c r="A451" s="1816"/>
      <c r="B451" s="1765"/>
      <c r="C451" s="1281"/>
      <c r="D451" s="1281"/>
      <c r="E451" s="1281"/>
      <c r="F451" s="1777"/>
      <c r="G451" s="1779"/>
      <c r="H451" s="1781"/>
      <c r="I451" s="228" t="s">
        <v>36</v>
      </c>
      <c r="J451" s="237">
        <f>K451+M451</f>
        <v>0</v>
      </c>
      <c r="K451" s="1309"/>
      <c r="L451" s="1310"/>
      <c r="M451" s="1311"/>
      <c r="N451" s="1348"/>
      <c r="O451" s="1349"/>
      <c r="P451" s="198"/>
      <c r="Q451" s="1218"/>
      <c r="R451" s="1219"/>
      <c r="S451" s="1173"/>
      <c r="T451" s="16"/>
      <c r="U451" s="16"/>
      <c r="V451" s="176"/>
      <c r="W451" s="16"/>
      <c r="X451" s="16"/>
      <c r="Y451" s="16"/>
      <c r="Z451" s="742"/>
      <c r="AA451" s="742"/>
      <c r="AB451" s="742"/>
      <c r="AC451" s="742"/>
      <c r="AD451" s="742"/>
    </row>
    <row r="452" spans="1:30" ht="13.9" hidden="1" customHeight="1" thickBot="1">
      <c r="A452" s="1816"/>
      <c r="B452" s="1765"/>
      <c r="C452" s="1281"/>
      <c r="D452" s="1281"/>
      <c r="E452" s="1281"/>
      <c r="F452" s="1777"/>
      <c r="G452" s="1779"/>
      <c r="H452" s="1779"/>
      <c r="I452" s="236"/>
      <c r="J452" s="1265"/>
      <c r="K452" s="1266"/>
      <c r="L452" s="1267"/>
      <c r="M452" s="1268"/>
      <c r="N452" s="1350"/>
      <c r="O452" s="1351"/>
      <c r="P452" s="198"/>
      <c r="Q452" s="1218"/>
      <c r="R452" s="1219"/>
      <c r="S452" s="1173"/>
      <c r="T452" s="16"/>
      <c r="U452" s="16"/>
      <c r="V452" s="176"/>
      <c r="W452" s="16"/>
      <c r="X452" s="16"/>
      <c r="Y452" s="16"/>
      <c r="Z452" s="742"/>
      <c r="AA452" s="742"/>
      <c r="AB452" s="742"/>
      <c r="AC452" s="742"/>
      <c r="AD452" s="742"/>
    </row>
    <row r="453" spans="1:30" ht="13.9" hidden="1" customHeight="1" thickBot="1">
      <c r="A453" s="1817"/>
      <c r="B453" s="1766"/>
      <c r="C453" s="1301"/>
      <c r="D453" s="1301"/>
      <c r="E453" s="1301"/>
      <c r="F453" s="1778"/>
      <c r="G453" s="1649"/>
      <c r="H453" s="1649"/>
      <c r="I453" s="1178" t="s">
        <v>12</v>
      </c>
      <c r="J453" s="1197">
        <f>SUM(J449:J451)</f>
        <v>0</v>
      </c>
      <c r="K453" s="1197">
        <f t="shared" ref="K453:O453" si="168">SUM(K449:K451)</f>
        <v>0</v>
      </c>
      <c r="L453" s="1197">
        <f t="shared" si="168"/>
        <v>0</v>
      </c>
      <c r="M453" s="1197">
        <f t="shared" si="168"/>
        <v>0</v>
      </c>
      <c r="N453" s="1356">
        <f t="shared" si="168"/>
        <v>0</v>
      </c>
      <c r="O453" s="1356">
        <f t="shared" si="168"/>
        <v>0</v>
      </c>
      <c r="P453" s="199"/>
      <c r="Q453" s="1212"/>
      <c r="R453" s="1213"/>
      <c r="S453" s="1181"/>
      <c r="T453" s="16"/>
      <c r="U453" s="16"/>
      <c r="V453" s="176"/>
      <c r="W453" s="16"/>
      <c r="X453" s="16"/>
      <c r="Y453" s="16"/>
      <c r="Z453" s="742"/>
      <c r="AA453" s="742"/>
      <c r="AB453" s="742"/>
      <c r="AC453" s="742"/>
      <c r="AD453" s="742"/>
    </row>
    <row r="454" spans="1:30" ht="1.9" hidden="1" customHeight="1" thickBot="1">
      <c r="A454" s="1815"/>
      <c r="B454" s="1764"/>
      <c r="C454" s="1279"/>
      <c r="D454" s="1279"/>
      <c r="E454" s="1279"/>
      <c r="F454" s="1776" t="s">
        <v>135</v>
      </c>
      <c r="G454" s="1647" t="s">
        <v>40</v>
      </c>
      <c r="H454" s="1650" t="s">
        <v>51</v>
      </c>
      <c r="I454" s="243" t="s">
        <v>72</v>
      </c>
      <c r="J454" s="1182">
        <f>K454+M454</f>
        <v>0</v>
      </c>
      <c r="K454" s="1183">
        <v>0</v>
      </c>
      <c r="L454" s="1184"/>
      <c r="M454" s="1185">
        <v>0</v>
      </c>
      <c r="N454" s="1346">
        <v>0</v>
      </c>
      <c r="O454" s="1347">
        <v>0</v>
      </c>
      <c r="P454" s="197"/>
      <c r="Q454" s="1207"/>
      <c r="R454" s="1136"/>
      <c r="S454" s="1140"/>
      <c r="T454" s="16"/>
      <c r="U454" s="16"/>
      <c r="V454" s="176"/>
      <c r="W454" s="16"/>
      <c r="X454" s="16"/>
      <c r="Y454" s="16"/>
      <c r="Z454" s="742"/>
      <c r="AA454" s="742"/>
      <c r="AB454" s="742"/>
      <c r="AC454" s="742"/>
      <c r="AD454" s="742"/>
    </row>
    <row r="455" spans="1:30" ht="13.9" hidden="1" customHeight="1" thickBot="1">
      <c r="A455" s="1816"/>
      <c r="B455" s="1765"/>
      <c r="C455" s="1281"/>
      <c r="D455" s="1281"/>
      <c r="E455" s="1281"/>
      <c r="F455" s="1777"/>
      <c r="G455" s="1648"/>
      <c r="H455" s="1780"/>
      <c r="I455" s="228" t="s">
        <v>52</v>
      </c>
      <c r="J455" s="237">
        <f>K455+M455</f>
        <v>0</v>
      </c>
      <c r="K455" s="192">
        <v>0</v>
      </c>
      <c r="L455" s="1310"/>
      <c r="M455" s="1188">
        <v>0</v>
      </c>
      <c r="N455" s="1348">
        <v>0</v>
      </c>
      <c r="O455" s="1349">
        <v>0</v>
      </c>
      <c r="P455" s="198"/>
      <c r="Q455" s="1209"/>
      <c r="R455" s="1137"/>
      <c r="S455" s="1141"/>
      <c r="T455" s="16"/>
      <c r="U455" s="16"/>
      <c r="V455" s="176"/>
      <c r="W455" s="16"/>
      <c r="X455" s="16"/>
      <c r="Y455" s="16"/>
      <c r="Z455" s="742"/>
      <c r="AA455" s="742"/>
      <c r="AB455" s="742"/>
      <c r="AC455" s="742"/>
      <c r="AD455" s="742"/>
    </row>
    <row r="456" spans="1:30" ht="13.9" hidden="1" customHeight="1" thickBot="1">
      <c r="A456" s="1816"/>
      <c r="B456" s="1765"/>
      <c r="C456" s="1281"/>
      <c r="D456" s="1281"/>
      <c r="E456" s="1281"/>
      <c r="F456" s="1777"/>
      <c r="G456" s="1779"/>
      <c r="H456" s="1781"/>
      <c r="I456" s="228"/>
      <c r="J456" s="237">
        <f>K456+M456</f>
        <v>0</v>
      </c>
      <c r="K456" s="1309"/>
      <c r="L456" s="1310"/>
      <c r="M456" s="1311"/>
      <c r="N456" s="1348"/>
      <c r="O456" s="1349"/>
      <c r="P456" s="198"/>
      <c r="Q456" s="1218"/>
      <c r="R456" s="1219"/>
      <c r="S456" s="1173"/>
      <c r="T456" s="16"/>
      <c r="U456" s="16"/>
      <c r="V456" s="176"/>
      <c r="W456" s="16"/>
      <c r="X456" s="16"/>
      <c r="Y456" s="16"/>
      <c r="Z456" s="742"/>
      <c r="AA456" s="742"/>
      <c r="AB456" s="742"/>
      <c r="AC456" s="742"/>
      <c r="AD456" s="742"/>
    </row>
    <row r="457" spans="1:30" ht="13.9" hidden="1" customHeight="1" thickBot="1">
      <c r="A457" s="1816"/>
      <c r="B457" s="1765"/>
      <c r="C457" s="1281"/>
      <c r="D457" s="1281"/>
      <c r="E457" s="1281"/>
      <c r="F457" s="1777"/>
      <c r="G457" s="1779"/>
      <c r="H457" s="1779"/>
      <c r="I457" s="236"/>
      <c r="J457" s="1265"/>
      <c r="K457" s="1266"/>
      <c r="L457" s="1267"/>
      <c r="M457" s="1268"/>
      <c r="N457" s="1350"/>
      <c r="O457" s="1351"/>
      <c r="P457" s="198"/>
      <c r="Q457" s="1218"/>
      <c r="R457" s="1219"/>
      <c r="S457" s="1173"/>
      <c r="T457" s="16"/>
      <c r="U457" s="16"/>
      <c r="V457" s="176"/>
      <c r="W457" s="16"/>
      <c r="X457" s="16"/>
      <c r="Y457" s="16"/>
      <c r="Z457" s="742"/>
      <c r="AA457" s="742"/>
      <c r="AB457" s="742"/>
      <c r="AC457" s="742"/>
      <c r="AD457" s="742"/>
    </row>
    <row r="458" spans="1:30" ht="13.9" hidden="1" customHeight="1" thickBot="1">
      <c r="A458" s="1817"/>
      <c r="B458" s="1766"/>
      <c r="C458" s="1301"/>
      <c r="D458" s="1301"/>
      <c r="E458" s="1301"/>
      <c r="F458" s="1778"/>
      <c r="G458" s="1649"/>
      <c r="H458" s="1649"/>
      <c r="I458" s="1178" t="s">
        <v>12</v>
      </c>
      <c r="J458" s="1197">
        <f t="shared" ref="J458:O458" si="169">SUM(J454:J456)</f>
        <v>0</v>
      </c>
      <c r="K458" s="1258">
        <f t="shared" si="169"/>
        <v>0</v>
      </c>
      <c r="L458" s="1259">
        <f t="shared" si="169"/>
        <v>0</v>
      </c>
      <c r="M458" s="1260">
        <f t="shared" si="169"/>
        <v>0</v>
      </c>
      <c r="N458" s="1352">
        <f t="shared" si="169"/>
        <v>0</v>
      </c>
      <c r="O458" s="1353">
        <f t="shared" si="169"/>
        <v>0</v>
      </c>
      <c r="P458" s="199"/>
      <c r="Q458" s="1212"/>
      <c r="R458" s="1213"/>
      <c r="S458" s="1181"/>
      <c r="T458" s="16"/>
      <c r="U458" s="16"/>
      <c r="V458" s="176"/>
      <c r="W458" s="16"/>
      <c r="X458" s="16"/>
      <c r="Y458" s="16"/>
      <c r="Z458" s="742"/>
      <c r="AA458" s="742"/>
      <c r="AB458" s="742"/>
      <c r="AC458" s="742"/>
      <c r="AD458" s="742"/>
    </row>
    <row r="459" spans="1:30" ht="1.9" hidden="1" customHeight="1" thickBot="1">
      <c r="A459" s="1815"/>
      <c r="B459" s="1764"/>
      <c r="C459" s="1279"/>
      <c r="D459" s="1279"/>
      <c r="E459" s="1279"/>
      <c r="F459" s="1776" t="s">
        <v>136</v>
      </c>
      <c r="G459" s="1647" t="s">
        <v>40</v>
      </c>
      <c r="H459" s="1650" t="s">
        <v>51</v>
      </c>
      <c r="I459" s="243" t="s">
        <v>72</v>
      </c>
      <c r="J459" s="1182">
        <f>K459+M459</f>
        <v>0</v>
      </c>
      <c r="K459" s="1183">
        <v>0</v>
      </c>
      <c r="L459" s="1184"/>
      <c r="M459" s="1185">
        <v>0</v>
      </c>
      <c r="N459" s="1346">
        <v>0</v>
      </c>
      <c r="O459" s="1347">
        <v>0</v>
      </c>
      <c r="P459" s="197"/>
      <c r="Q459" s="1207"/>
      <c r="R459" s="697"/>
      <c r="S459" s="1140"/>
      <c r="T459" s="16"/>
      <c r="U459" s="16"/>
      <c r="V459" s="176"/>
      <c r="W459" s="16"/>
      <c r="X459" s="16"/>
      <c r="Y459" s="16"/>
      <c r="Z459" s="742"/>
      <c r="AA459" s="742"/>
      <c r="AB459" s="742"/>
      <c r="AC459" s="742"/>
      <c r="AD459" s="742"/>
    </row>
    <row r="460" spans="1:30" ht="13.9" hidden="1" customHeight="1" thickBot="1">
      <c r="A460" s="1816"/>
      <c r="B460" s="1765"/>
      <c r="C460" s="1281"/>
      <c r="D460" s="1281"/>
      <c r="E460" s="1281"/>
      <c r="F460" s="1777"/>
      <c r="G460" s="1648"/>
      <c r="H460" s="1780"/>
      <c r="I460" s="228" t="s">
        <v>52</v>
      </c>
      <c r="J460" s="237">
        <f>K460+M460</f>
        <v>0</v>
      </c>
      <c r="K460" s="192">
        <v>0</v>
      </c>
      <c r="L460" s="1310"/>
      <c r="M460" s="1188">
        <v>0</v>
      </c>
      <c r="N460" s="1348">
        <v>0</v>
      </c>
      <c r="O460" s="1349">
        <v>0</v>
      </c>
      <c r="P460" s="198"/>
      <c r="Q460" s="1209"/>
      <c r="R460" s="1137"/>
      <c r="S460" s="1141"/>
      <c r="T460" s="16"/>
      <c r="U460" s="16"/>
      <c r="V460" s="176"/>
      <c r="W460" s="16"/>
      <c r="X460" s="16"/>
      <c r="Y460" s="16"/>
      <c r="Z460" s="742"/>
      <c r="AA460" s="742"/>
      <c r="AB460" s="742"/>
      <c r="AC460" s="742"/>
      <c r="AD460" s="742"/>
    </row>
    <row r="461" spans="1:30" ht="13.9" hidden="1" customHeight="1" thickBot="1">
      <c r="A461" s="1816"/>
      <c r="B461" s="1765"/>
      <c r="C461" s="1281"/>
      <c r="D461" s="1281"/>
      <c r="E461" s="1281"/>
      <c r="F461" s="1777"/>
      <c r="G461" s="1779"/>
      <c r="H461" s="1781"/>
      <c r="I461" s="228"/>
      <c r="J461" s="237"/>
      <c r="K461" s="1309"/>
      <c r="L461" s="1310"/>
      <c r="M461" s="1311"/>
      <c r="N461" s="1348"/>
      <c r="O461" s="1349"/>
      <c r="P461" s="198"/>
      <c r="Q461" s="1218"/>
      <c r="R461" s="1219"/>
      <c r="S461" s="1173"/>
      <c r="T461" s="16"/>
      <c r="U461" s="16"/>
      <c r="V461" s="176"/>
      <c r="W461" s="16"/>
      <c r="X461" s="16"/>
      <c r="Y461" s="16"/>
      <c r="Z461" s="742"/>
      <c r="AA461" s="742"/>
      <c r="AB461" s="742"/>
      <c r="AC461" s="742"/>
      <c r="AD461" s="742"/>
    </row>
    <row r="462" spans="1:30" ht="13.9" hidden="1" customHeight="1" thickBot="1">
      <c r="A462" s="1816"/>
      <c r="B462" s="1765"/>
      <c r="C462" s="1281"/>
      <c r="D462" s="1281"/>
      <c r="E462" s="1281"/>
      <c r="F462" s="1777"/>
      <c r="G462" s="1779"/>
      <c r="H462" s="1779"/>
      <c r="I462" s="236"/>
      <c r="J462" s="1265"/>
      <c r="K462" s="1266"/>
      <c r="L462" s="1267"/>
      <c r="M462" s="1268"/>
      <c r="N462" s="1350"/>
      <c r="O462" s="1351"/>
      <c r="P462" s="198"/>
      <c r="Q462" s="1218"/>
      <c r="R462" s="1219"/>
      <c r="S462" s="1173"/>
      <c r="T462" s="16"/>
      <c r="U462" s="16"/>
      <c r="V462" s="176"/>
      <c r="W462" s="16"/>
      <c r="X462" s="16"/>
      <c r="Y462" s="16"/>
      <c r="Z462" s="742"/>
      <c r="AA462" s="742"/>
      <c r="AB462" s="742"/>
      <c r="AC462" s="742"/>
      <c r="AD462" s="742"/>
    </row>
    <row r="463" spans="1:30" ht="13.9" hidden="1" customHeight="1" thickBot="1">
      <c r="A463" s="1817"/>
      <c r="B463" s="1766"/>
      <c r="C463" s="1301"/>
      <c r="D463" s="1301"/>
      <c r="E463" s="1301"/>
      <c r="F463" s="1778"/>
      <c r="G463" s="1649"/>
      <c r="H463" s="1649"/>
      <c r="I463" s="1178" t="s">
        <v>12</v>
      </c>
      <c r="J463" s="1197">
        <f t="shared" ref="J463:O463" si="170">SUM(J459:J461)</f>
        <v>0</v>
      </c>
      <c r="K463" s="1258">
        <f t="shared" si="170"/>
        <v>0</v>
      </c>
      <c r="L463" s="1259">
        <f t="shared" si="170"/>
        <v>0</v>
      </c>
      <c r="M463" s="1260">
        <f t="shared" si="170"/>
        <v>0</v>
      </c>
      <c r="N463" s="1352">
        <f t="shared" si="170"/>
        <v>0</v>
      </c>
      <c r="O463" s="1353">
        <f t="shared" si="170"/>
        <v>0</v>
      </c>
      <c r="P463" s="199"/>
      <c r="Q463" s="1212"/>
      <c r="R463" s="1213"/>
      <c r="S463" s="1181"/>
      <c r="T463" s="16"/>
      <c r="U463" s="16"/>
      <c r="V463" s="176"/>
      <c r="W463" s="16"/>
      <c r="X463" s="16"/>
      <c r="Y463" s="16"/>
      <c r="Z463" s="742"/>
      <c r="AA463" s="742"/>
      <c r="AB463" s="742"/>
      <c r="AC463" s="742"/>
      <c r="AD463" s="742"/>
    </row>
    <row r="464" spans="1:30" ht="0.6" hidden="1" customHeight="1" thickBot="1">
      <c r="A464" s="1815"/>
      <c r="B464" s="1764"/>
      <c r="C464" s="1279"/>
      <c r="D464" s="1279"/>
      <c r="E464" s="1279"/>
      <c r="F464" s="1776" t="s">
        <v>156</v>
      </c>
      <c r="G464" s="1647" t="s">
        <v>40</v>
      </c>
      <c r="H464" s="1650" t="s">
        <v>51</v>
      </c>
      <c r="I464" s="243" t="s">
        <v>72</v>
      </c>
      <c r="J464" s="1182">
        <f>K464+M464</f>
        <v>0</v>
      </c>
      <c r="K464" s="1183">
        <v>0</v>
      </c>
      <c r="L464" s="1184"/>
      <c r="M464" s="1185">
        <v>0</v>
      </c>
      <c r="N464" s="1346">
        <v>0</v>
      </c>
      <c r="O464" s="1347">
        <v>0</v>
      </c>
      <c r="P464" s="197"/>
      <c r="Q464" s="1207"/>
      <c r="R464" s="1136"/>
      <c r="S464" s="1140"/>
      <c r="T464" s="16"/>
      <c r="U464" s="16"/>
      <c r="V464" s="176"/>
      <c r="W464" s="16"/>
      <c r="X464" s="16"/>
      <c r="Y464" s="16"/>
      <c r="Z464" s="742"/>
      <c r="AA464" s="742"/>
      <c r="AB464" s="742"/>
      <c r="AC464" s="742"/>
      <c r="AD464" s="742"/>
    </row>
    <row r="465" spans="1:30" ht="13.9" hidden="1" customHeight="1" thickBot="1">
      <c r="A465" s="1816"/>
      <c r="B465" s="1765"/>
      <c r="C465" s="1281"/>
      <c r="D465" s="1281"/>
      <c r="E465" s="1281"/>
      <c r="F465" s="1777"/>
      <c r="G465" s="1648"/>
      <c r="H465" s="1780"/>
      <c r="I465" s="228" t="s">
        <v>52</v>
      </c>
      <c r="J465" s="237">
        <f>K465+M465</f>
        <v>0</v>
      </c>
      <c r="K465" s="192">
        <v>0</v>
      </c>
      <c r="L465" s="1310"/>
      <c r="M465" s="1188">
        <v>0</v>
      </c>
      <c r="N465" s="1348">
        <v>0</v>
      </c>
      <c r="O465" s="1349">
        <v>0</v>
      </c>
      <c r="P465" s="198"/>
      <c r="Q465" s="1209"/>
      <c r="R465" s="1137"/>
      <c r="S465" s="1141"/>
      <c r="T465" s="16"/>
      <c r="U465" s="16"/>
      <c r="V465" s="176"/>
      <c r="W465" s="16"/>
      <c r="X465" s="16"/>
      <c r="Y465" s="16"/>
      <c r="Z465" s="742"/>
      <c r="AA465" s="742"/>
      <c r="AB465" s="742"/>
      <c r="AC465" s="742"/>
      <c r="AD465" s="742"/>
    </row>
    <row r="466" spans="1:30" ht="13.9" hidden="1" customHeight="1" thickBot="1">
      <c r="A466" s="1816"/>
      <c r="B466" s="1765"/>
      <c r="C466" s="1281"/>
      <c r="D466" s="1281"/>
      <c r="E466" s="1281"/>
      <c r="F466" s="1777"/>
      <c r="G466" s="1779"/>
      <c r="H466" s="1781"/>
      <c r="I466" s="228"/>
      <c r="J466" s="237"/>
      <c r="K466" s="1309"/>
      <c r="L466" s="1310"/>
      <c r="M466" s="1311"/>
      <c r="N466" s="1348"/>
      <c r="O466" s="1349"/>
      <c r="P466" s="198"/>
      <c r="Q466" s="1218"/>
      <c r="R466" s="1219"/>
      <c r="S466" s="1173"/>
      <c r="T466" s="16"/>
      <c r="U466" s="16"/>
      <c r="V466" s="176"/>
      <c r="W466" s="16"/>
      <c r="X466" s="16"/>
      <c r="Y466" s="16"/>
      <c r="Z466" s="742"/>
      <c r="AA466" s="742"/>
      <c r="AB466" s="742"/>
      <c r="AC466" s="742"/>
      <c r="AD466" s="742"/>
    </row>
    <row r="467" spans="1:30" ht="13.9" hidden="1" customHeight="1" thickBot="1">
      <c r="A467" s="1816"/>
      <c r="B467" s="1765"/>
      <c r="C467" s="1281"/>
      <c r="D467" s="1281"/>
      <c r="E467" s="1281"/>
      <c r="F467" s="1777"/>
      <c r="G467" s="1779"/>
      <c r="H467" s="1779"/>
      <c r="I467" s="236"/>
      <c r="J467" s="1265"/>
      <c r="K467" s="1266"/>
      <c r="L467" s="1267"/>
      <c r="M467" s="1268"/>
      <c r="N467" s="1350"/>
      <c r="O467" s="1351"/>
      <c r="P467" s="198"/>
      <c r="Q467" s="1218"/>
      <c r="R467" s="1219"/>
      <c r="S467" s="1173"/>
      <c r="T467" s="16"/>
      <c r="U467" s="16"/>
      <c r="V467" s="176"/>
      <c r="W467" s="16"/>
      <c r="X467" s="16"/>
      <c r="Y467" s="16"/>
      <c r="Z467" s="742"/>
      <c r="AA467" s="742"/>
      <c r="AB467" s="742"/>
      <c r="AC467" s="742"/>
      <c r="AD467" s="742"/>
    </row>
    <row r="468" spans="1:30" ht="13.9" hidden="1" customHeight="1" thickBot="1">
      <c r="A468" s="1817"/>
      <c r="B468" s="1766"/>
      <c r="C468" s="1301"/>
      <c r="D468" s="1301"/>
      <c r="E468" s="1301"/>
      <c r="F468" s="1778"/>
      <c r="G468" s="1649"/>
      <c r="H468" s="1649"/>
      <c r="I468" s="1178" t="s">
        <v>12</v>
      </c>
      <c r="J468" s="1197">
        <f t="shared" ref="J468:O468" si="171">SUM(J464:J466)</f>
        <v>0</v>
      </c>
      <c r="K468" s="1258">
        <f t="shared" si="171"/>
        <v>0</v>
      </c>
      <c r="L468" s="1259">
        <f t="shared" si="171"/>
        <v>0</v>
      </c>
      <c r="M468" s="1260">
        <f t="shared" si="171"/>
        <v>0</v>
      </c>
      <c r="N468" s="1352">
        <f t="shared" si="171"/>
        <v>0</v>
      </c>
      <c r="O468" s="1353">
        <f t="shared" si="171"/>
        <v>0</v>
      </c>
      <c r="P468" s="199"/>
      <c r="Q468" s="1212"/>
      <c r="R468" s="1213"/>
      <c r="S468" s="1181"/>
      <c r="T468" s="16"/>
      <c r="U468" s="16"/>
      <c r="V468" s="176"/>
      <c r="W468" s="16"/>
      <c r="X468" s="16"/>
      <c r="Y468" s="16"/>
      <c r="Z468" s="742"/>
      <c r="AA468" s="742"/>
      <c r="AB468" s="742"/>
      <c r="AC468" s="742"/>
      <c r="AD468" s="742"/>
    </row>
    <row r="469" spans="1:30" ht="0.6" hidden="1" customHeight="1" thickBot="1">
      <c r="A469" s="1815"/>
      <c r="B469" s="1764"/>
      <c r="C469" s="1279"/>
      <c r="D469" s="1279"/>
      <c r="E469" s="1279"/>
      <c r="F469" s="1776" t="s">
        <v>137</v>
      </c>
      <c r="G469" s="1647" t="s">
        <v>40</v>
      </c>
      <c r="H469" s="1650" t="s">
        <v>51</v>
      </c>
      <c r="I469" s="243" t="s">
        <v>72</v>
      </c>
      <c r="J469" s="1182">
        <f>K469+M469</f>
        <v>0</v>
      </c>
      <c r="K469" s="1183">
        <v>0</v>
      </c>
      <c r="L469" s="1184"/>
      <c r="M469" s="1185">
        <v>0</v>
      </c>
      <c r="N469" s="1346">
        <v>0</v>
      </c>
      <c r="O469" s="1347">
        <v>0</v>
      </c>
      <c r="P469" s="197"/>
      <c r="Q469" s="1207"/>
      <c r="R469" s="1136"/>
      <c r="S469" s="1140"/>
      <c r="T469" s="16"/>
      <c r="U469" s="16"/>
      <c r="V469" s="176"/>
      <c r="W469" s="16"/>
      <c r="X469" s="16"/>
      <c r="Y469" s="16"/>
      <c r="Z469" s="742"/>
      <c r="AA469" s="742"/>
      <c r="AB469" s="742"/>
      <c r="AC469" s="742"/>
      <c r="AD469" s="742"/>
    </row>
    <row r="470" spans="1:30" ht="13.9" hidden="1" customHeight="1" thickBot="1">
      <c r="A470" s="1816"/>
      <c r="B470" s="1765"/>
      <c r="C470" s="1281"/>
      <c r="D470" s="1281"/>
      <c r="E470" s="1281"/>
      <c r="F470" s="1777"/>
      <c r="G470" s="1648"/>
      <c r="H470" s="1780"/>
      <c r="I470" s="228" t="s">
        <v>52</v>
      </c>
      <c r="J470" s="237">
        <f>K470+M470</f>
        <v>0</v>
      </c>
      <c r="K470" s="192">
        <v>0</v>
      </c>
      <c r="L470" s="1310"/>
      <c r="M470" s="1188">
        <v>0</v>
      </c>
      <c r="N470" s="1348">
        <v>0</v>
      </c>
      <c r="O470" s="1349">
        <v>0</v>
      </c>
      <c r="P470" s="198"/>
      <c r="Q470" s="1209"/>
      <c r="R470" s="1137"/>
      <c r="S470" s="1141"/>
      <c r="T470" s="16"/>
      <c r="U470" s="16"/>
      <c r="V470" s="176"/>
      <c r="W470" s="16"/>
      <c r="X470" s="16"/>
      <c r="Y470" s="16"/>
      <c r="Z470" s="742"/>
      <c r="AA470" s="742"/>
      <c r="AB470" s="742"/>
      <c r="AC470" s="742"/>
      <c r="AD470" s="742"/>
    </row>
    <row r="471" spans="1:30" ht="13.9" hidden="1" customHeight="1" thickBot="1">
      <c r="A471" s="1816"/>
      <c r="B471" s="1765"/>
      <c r="C471" s="1281"/>
      <c r="D471" s="1281"/>
      <c r="E471" s="1281"/>
      <c r="F471" s="1777"/>
      <c r="G471" s="1779"/>
      <c r="H471" s="1781"/>
      <c r="I471" s="228"/>
      <c r="J471" s="237"/>
      <c r="K471" s="1309"/>
      <c r="L471" s="1310"/>
      <c r="M471" s="1311"/>
      <c r="N471" s="1348"/>
      <c r="O471" s="1349"/>
      <c r="P471" s="198"/>
      <c r="Q471" s="1218"/>
      <c r="R471" s="1219"/>
      <c r="S471" s="1173"/>
      <c r="T471" s="16"/>
      <c r="U471" s="16"/>
      <c r="V471" s="176"/>
      <c r="W471" s="16"/>
      <c r="X471" s="16"/>
      <c r="Y471" s="16"/>
      <c r="Z471" s="742"/>
      <c r="AA471" s="742"/>
      <c r="AB471" s="742"/>
      <c r="AC471" s="742"/>
      <c r="AD471" s="742"/>
    </row>
    <row r="472" spans="1:30" ht="13.9" hidden="1" customHeight="1" thickBot="1">
      <c r="A472" s="1816"/>
      <c r="B472" s="1765"/>
      <c r="C472" s="1281"/>
      <c r="D472" s="1281"/>
      <c r="E472" s="1281"/>
      <c r="F472" s="1777"/>
      <c r="G472" s="1779"/>
      <c r="H472" s="1779"/>
      <c r="I472" s="236"/>
      <c r="J472" s="1265"/>
      <c r="K472" s="1266"/>
      <c r="L472" s="1267"/>
      <c r="M472" s="1268"/>
      <c r="N472" s="1350"/>
      <c r="O472" s="1351"/>
      <c r="P472" s="198"/>
      <c r="Q472" s="1218"/>
      <c r="R472" s="1219"/>
      <c r="S472" s="1173"/>
      <c r="T472" s="16"/>
      <c r="U472" s="16"/>
      <c r="V472" s="176"/>
      <c r="W472" s="16"/>
      <c r="X472" s="16"/>
      <c r="Y472" s="16"/>
      <c r="Z472" s="742"/>
      <c r="AA472" s="742"/>
      <c r="AB472" s="742"/>
      <c r="AC472" s="742"/>
      <c r="AD472" s="742"/>
    </row>
    <row r="473" spans="1:30" ht="13.9" hidden="1" customHeight="1" thickBot="1">
      <c r="A473" s="1817"/>
      <c r="B473" s="1766"/>
      <c r="C473" s="1301"/>
      <c r="D473" s="1301"/>
      <c r="E473" s="1301"/>
      <c r="F473" s="1778"/>
      <c r="G473" s="1649"/>
      <c r="H473" s="1649"/>
      <c r="I473" s="1178" t="s">
        <v>12</v>
      </c>
      <c r="J473" s="1197">
        <f t="shared" ref="J473:O473" si="172">SUM(J469:J471)</f>
        <v>0</v>
      </c>
      <c r="K473" s="1258">
        <f t="shared" si="172"/>
        <v>0</v>
      </c>
      <c r="L473" s="1259">
        <f t="shared" si="172"/>
        <v>0</v>
      </c>
      <c r="M473" s="1260">
        <f t="shared" si="172"/>
        <v>0</v>
      </c>
      <c r="N473" s="1352">
        <f t="shared" si="172"/>
        <v>0</v>
      </c>
      <c r="O473" s="1353">
        <f t="shared" si="172"/>
        <v>0</v>
      </c>
      <c r="P473" s="199"/>
      <c r="Q473" s="1212"/>
      <c r="R473" s="1213"/>
      <c r="S473" s="1181"/>
      <c r="T473" s="16"/>
      <c r="U473" s="16"/>
      <c r="V473" s="176"/>
      <c r="W473" s="16"/>
      <c r="X473" s="16"/>
      <c r="Y473" s="16"/>
      <c r="Z473" s="742"/>
      <c r="AA473" s="742"/>
      <c r="AB473" s="742"/>
      <c r="AC473" s="742"/>
      <c r="AD473" s="742"/>
    </row>
    <row r="474" spans="1:30" ht="1.1499999999999999" hidden="1" customHeight="1" thickBot="1">
      <c r="A474" s="1815"/>
      <c r="B474" s="1764"/>
      <c r="C474" s="1279"/>
      <c r="D474" s="1279"/>
      <c r="E474" s="1279"/>
      <c r="F474" s="1776" t="s">
        <v>138</v>
      </c>
      <c r="G474" s="1647" t="s">
        <v>40</v>
      </c>
      <c r="H474" s="1650" t="s">
        <v>51</v>
      </c>
      <c r="I474" s="243" t="s">
        <v>72</v>
      </c>
      <c r="J474" s="1182">
        <f>K474+M474</f>
        <v>0</v>
      </c>
      <c r="K474" s="1183">
        <v>0</v>
      </c>
      <c r="L474" s="1184"/>
      <c r="M474" s="1185">
        <v>0</v>
      </c>
      <c r="N474" s="1346">
        <v>0</v>
      </c>
      <c r="O474" s="1347">
        <v>0</v>
      </c>
      <c r="P474" s="197"/>
      <c r="Q474" s="1207"/>
      <c r="R474" s="1136"/>
      <c r="S474" s="1140"/>
      <c r="T474" s="16"/>
      <c r="U474" s="16"/>
      <c r="V474" s="176"/>
      <c r="W474" s="16"/>
      <c r="X474" s="16"/>
      <c r="Y474" s="16"/>
      <c r="Z474" s="742"/>
      <c r="AA474" s="742"/>
      <c r="AB474" s="742"/>
      <c r="AC474" s="742"/>
      <c r="AD474" s="742"/>
    </row>
    <row r="475" spans="1:30" ht="13.9" hidden="1" customHeight="1" thickBot="1">
      <c r="A475" s="1816"/>
      <c r="B475" s="1765"/>
      <c r="C475" s="1281"/>
      <c r="D475" s="1281"/>
      <c r="E475" s="1281"/>
      <c r="F475" s="1777"/>
      <c r="G475" s="1648"/>
      <c r="H475" s="1780"/>
      <c r="I475" s="228" t="s">
        <v>52</v>
      </c>
      <c r="J475" s="237">
        <f>K475+M475</f>
        <v>0</v>
      </c>
      <c r="K475" s="192">
        <v>0</v>
      </c>
      <c r="L475" s="1310"/>
      <c r="M475" s="1188">
        <v>0</v>
      </c>
      <c r="N475" s="1348">
        <v>0</v>
      </c>
      <c r="O475" s="1349">
        <v>0</v>
      </c>
      <c r="P475" s="198"/>
      <c r="Q475" s="1209"/>
      <c r="R475" s="1137"/>
      <c r="S475" s="1141"/>
      <c r="T475" s="16"/>
      <c r="U475" s="16"/>
      <c r="V475" s="176"/>
      <c r="W475" s="16"/>
      <c r="X475" s="16"/>
      <c r="Y475" s="16"/>
      <c r="Z475" s="742"/>
      <c r="AA475" s="742"/>
      <c r="AB475" s="742"/>
      <c r="AC475" s="742"/>
      <c r="AD475" s="742"/>
    </row>
    <row r="476" spans="1:30" ht="13.9" hidden="1" customHeight="1" thickBot="1">
      <c r="A476" s="1816"/>
      <c r="B476" s="1765"/>
      <c r="C476" s="1281"/>
      <c r="D476" s="1281"/>
      <c r="E476" s="1281"/>
      <c r="F476" s="1777"/>
      <c r="G476" s="1779"/>
      <c r="H476" s="1781"/>
      <c r="I476" s="228"/>
      <c r="J476" s="237"/>
      <c r="K476" s="1309"/>
      <c r="L476" s="1310"/>
      <c r="M476" s="1311"/>
      <c r="N476" s="1348"/>
      <c r="O476" s="1349"/>
      <c r="P476" s="198"/>
      <c r="Q476" s="1218"/>
      <c r="R476" s="1219"/>
      <c r="S476" s="1173"/>
      <c r="T476" s="16"/>
      <c r="U476" s="16"/>
      <c r="V476" s="176"/>
      <c r="W476" s="16"/>
      <c r="X476" s="16"/>
      <c r="Y476" s="16"/>
      <c r="Z476" s="742"/>
      <c r="AA476" s="742"/>
      <c r="AB476" s="742"/>
      <c r="AC476" s="742"/>
      <c r="AD476" s="742"/>
    </row>
    <row r="477" spans="1:30" ht="13.9" hidden="1" customHeight="1" thickBot="1">
      <c r="A477" s="1816"/>
      <c r="B477" s="1765"/>
      <c r="C477" s="1281"/>
      <c r="D477" s="1281"/>
      <c r="E477" s="1281"/>
      <c r="F477" s="1777"/>
      <c r="G477" s="1779"/>
      <c r="H477" s="1779"/>
      <c r="I477" s="236"/>
      <c r="J477" s="1265"/>
      <c r="K477" s="1266"/>
      <c r="L477" s="1267"/>
      <c r="M477" s="1268"/>
      <c r="N477" s="1350"/>
      <c r="O477" s="1351"/>
      <c r="P477" s="198"/>
      <c r="Q477" s="1218"/>
      <c r="R477" s="1219"/>
      <c r="S477" s="1173"/>
      <c r="T477" s="16"/>
      <c r="U477" s="16"/>
      <c r="V477" s="176"/>
      <c r="W477" s="16"/>
      <c r="X477" s="16"/>
      <c r="Y477" s="16"/>
      <c r="Z477" s="742"/>
      <c r="AA477" s="742"/>
      <c r="AB477" s="742"/>
      <c r="AC477" s="742"/>
      <c r="AD477" s="742"/>
    </row>
    <row r="478" spans="1:30" ht="13.9" hidden="1" customHeight="1" thickBot="1">
      <c r="A478" s="1817"/>
      <c r="B478" s="1766"/>
      <c r="C478" s="1301"/>
      <c r="D478" s="1301"/>
      <c r="E478" s="1301"/>
      <c r="F478" s="1778"/>
      <c r="G478" s="1649"/>
      <c r="H478" s="1649"/>
      <c r="I478" s="1178" t="s">
        <v>12</v>
      </c>
      <c r="J478" s="1197">
        <f t="shared" ref="J478:O478" si="173">SUM(J474:J476)</f>
        <v>0</v>
      </c>
      <c r="K478" s="1258">
        <f t="shared" si="173"/>
        <v>0</v>
      </c>
      <c r="L478" s="1259">
        <f t="shared" si="173"/>
        <v>0</v>
      </c>
      <c r="M478" s="1260">
        <f t="shared" si="173"/>
        <v>0</v>
      </c>
      <c r="N478" s="1352">
        <f t="shared" si="173"/>
        <v>0</v>
      </c>
      <c r="O478" s="1353">
        <f t="shared" si="173"/>
        <v>0</v>
      </c>
      <c r="P478" s="199"/>
      <c r="Q478" s="1212"/>
      <c r="R478" s="1213"/>
      <c r="S478" s="1181"/>
      <c r="T478" s="16"/>
      <c r="U478" s="16"/>
      <c r="V478" s="176"/>
      <c r="W478" s="16"/>
      <c r="X478" s="16"/>
      <c r="Y478" s="16"/>
      <c r="Z478" s="742"/>
      <c r="AA478" s="742"/>
      <c r="AB478" s="742"/>
      <c r="AC478" s="742"/>
      <c r="AD478" s="742"/>
    </row>
    <row r="479" spans="1:30" ht="2.4500000000000002" hidden="1" customHeight="1" thickBot="1">
      <c r="A479" s="1815"/>
      <c r="B479" s="1764"/>
      <c r="C479" s="1279"/>
      <c r="D479" s="1279"/>
      <c r="E479" s="1279"/>
      <c r="F479" s="1776" t="s">
        <v>139</v>
      </c>
      <c r="G479" s="1647" t="s">
        <v>40</v>
      </c>
      <c r="H479" s="1650" t="s">
        <v>51</v>
      </c>
      <c r="I479" s="243" t="s">
        <v>72</v>
      </c>
      <c r="J479" s="1182">
        <f>K479+M479</f>
        <v>0</v>
      </c>
      <c r="K479" s="1183">
        <v>0</v>
      </c>
      <c r="L479" s="1184"/>
      <c r="M479" s="1185">
        <v>0</v>
      </c>
      <c r="N479" s="1346">
        <v>0</v>
      </c>
      <c r="O479" s="1347">
        <v>0</v>
      </c>
      <c r="P479" s="197"/>
      <c r="Q479" s="1207"/>
      <c r="R479" s="1136"/>
      <c r="S479" s="1140"/>
      <c r="T479" s="16"/>
      <c r="U479" s="16"/>
      <c r="V479" s="176"/>
      <c r="W479" s="16"/>
      <c r="X479" s="16"/>
      <c r="Y479" s="16"/>
      <c r="Z479" s="742"/>
      <c r="AA479" s="742"/>
      <c r="AB479" s="742"/>
      <c r="AC479" s="742"/>
      <c r="AD479" s="742"/>
    </row>
    <row r="480" spans="1:30" ht="13.9" hidden="1" customHeight="1" thickBot="1">
      <c r="A480" s="1816"/>
      <c r="B480" s="1765"/>
      <c r="C480" s="1281"/>
      <c r="D480" s="1281"/>
      <c r="E480" s="1281"/>
      <c r="F480" s="1777"/>
      <c r="G480" s="1648"/>
      <c r="H480" s="1780"/>
      <c r="I480" s="228" t="s">
        <v>52</v>
      </c>
      <c r="J480" s="237">
        <f>K480+M480</f>
        <v>0</v>
      </c>
      <c r="K480" s="192">
        <v>0</v>
      </c>
      <c r="L480" s="1310"/>
      <c r="M480" s="1188">
        <v>0</v>
      </c>
      <c r="N480" s="1348">
        <v>0</v>
      </c>
      <c r="O480" s="1349">
        <v>0</v>
      </c>
      <c r="P480" s="198"/>
      <c r="Q480" s="1209"/>
      <c r="R480" s="1137"/>
      <c r="S480" s="1141"/>
      <c r="T480" s="16"/>
      <c r="U480" s="16"/>
      <c r="V480" s="176"/>
      <c r="W480" s="16"/>
      <c r="X480" s="16"/>
      <c r="Y480" s="16"/>
      <c r="Z480" s="742"/>
      <c r="AA480" s="742"/>
      <c r="AB480" s="742"/>
      <c r="AC480" s="742"/>
      <c r="AD480" s="742"/>
    </row>
    <row r="481" spans="1:30" ht="13.9" hidden="1" customHeight="1" thickBot="1">
      <c r="A481" s="1816"/>
      <c r="B481" s="1765"/>
      <c r="C481" s="1281"/>
      <c r="D481" s="1281"/>
      <c r="E481" s="1281"/>
      <c r="F481" s="1777"/>
      <c r="G481" s="1779"/>
      <c r="H481" s="1781"/>
      <c r="I481" s="228"/>
      <c r="J481" s="237"/>
      <c r="K481" s="1309"/>
      <c r="L481" s="1310"/>
      <c r="M481" s="1311"/>
      <c r="N481" s="1348"/>
      <c r="O481" s="1349"/>
      <c r="P481" s="198"/>
      <c r="Q481" s="1218"/>
      <c r="R481" s="1219"/>
      <c r="S481" s="1173"/>
      <c r="T481" s="16"/>
      <c r="U481" s="16"/>
      <c r="V481" s="176"/>
      <c r="W481" s="16"/>
      <c r="X481" s="16"/>
      <c r="Y481" s="16"/>
      <c r="Z481" s="742"/>
      <c r="AA481" s="742"/>
      <c r="AB481" s="742"/>
      <c r="AC481" s="742"/>
      <c r="AD481" s="742"/>
    </row>
    <row r="482" spans="1:30" ht="13.9" hidden="1" customHeight="1" thickBot="1">
      <c r="A482" s="1816"/>
      <c r="B482" s="1765"/>
      <c r="C482" s="1281"/>
      <c r="D482" s="1281"/>
      <c r="E482" s="1281"/>
      <c r="F482" s="1777"/>
      <c r="G482" s="1779"/>
      <c r="H482" s="1779"/>
      <c r="I482" s="236"/>
      <c r="J482" s="1265"/>
      <c r="K482" s="1266"/>
      <c r="L482" s="1267"/>
      <c r="M482" s="1268"/>
      <c r="N482" s="1350"/>
      <c r="O482" s="1351"/>
      <c r="P482" s="198"/>
      <c r="Q482" s="1218"/>
      <c r="R482" s="1219"/>
      <c r="S482" s="1173"/>
      <c r="T482" s="16"/>
      <c r="U482" s="16"/>
      <c r="V482" s="176"/>
      <c r="W482" s="16"/>
      <c r="X482" s="16"/>
      <c r="Y482" s="16"/>
      <c r="Z482" s="742"/>
      <c r="AA482" s="742"/>
      <c r="AB482" s="742"/>
      <c r="AC482" s="742"/>
      <c r="AD482" s="742"/>
    </row>
    <row r="483" spans="1:30" ht="13.9" hidden="1" customHeight="1" thickBot="1">
      <c r="A483" s="1817"/>
      <c r="B483" s="1766"/>
      <c r="C483" s="1301"/>
      <c r="D483" s="1301"/>
      <c r="E483" s="1301"/>
      <c r="F483" s="1778"/>
      <c r="G483" s="1649"/>
      <c r="H483" s="1649"/>
      <c r="I483" s="1178" t="s">
        <v>12</v>
      </c>
      <c r="J483" s="1197">
        <f t="shared" ref="J483:O483" si="174">SUM(J479:J481)</f>
        <v>0</v>
      </c>
      <c r="K483" s="1258">
        <f t="shared" si="174"/>
        <v>0</v>
      </c>
      <c r="L483" s="1259">
        <f t="shared" si="174"/>
        <v>0</v>
      </c>
      <c r="M483" s="1260">
        <f t="shared" si="174"/>
        <v>0</v>
      </c>
      <c r="N483" s="1352">
        <f t="shared" si="174"/>
        <v>0</v>
      </c>
      <c r="O483" s="1353">
        <f t="shared" si="174"/>
        <v>0</v>
      </c>
      <c r="P483" s="199"/>
      <c r="Q483" s="1212"/>
      <c r="R483" s="1213"/>
      <c r="S483" s="1181"/>
      <c r="T483" s="16"/>
      <c r="U483" s="16"/>
      <c r="V483" s="176"/>
      <c r="W483" s="16"/>
      <c r="X483" s="16"/>
      <c r="Y483" s="16"/>
      <c r="Z483" s="742"/>
      <c r="AA483" s="742"/>
      <c r="AB483" s="742"/>
      <c r="AC483" s="742"/>
      <c r="AD483" s="742"/>
    </row>
    <row r="484" spans="1:30" ht="2.4500000000000002" hidden="1" customHeight="1" thickBot="1">
      <c r="A484" s="1815"/>
      <c r="B484" s="1764"/>
      <c r="C484" s="1279"/>
      <c r="D484" s="1279"/>
      <c r="E484" s="1279"/>
      <c r="F484" s="1776" t="s">
        <v>140</v>
      </c>
      <c r="G484" s="1647" t="s">
        <v>40</v>
      </c>
      <c r="H484" s="1650" t="s">
        <v>51</v>
      </c>
      <c r="I484" s="243" t="s">
        <v>72</v>
      </c>
      <c r="J484" s="1182">
        <f>K484+M484</f>
        <v>0</v>
      </c>
      <c r="K484" s="1183">
        <v>0</v>
      </c>
      <c r="L484" s="1184"/>
      <c r="M484" s="1185">
        <v>0</v>
      </c>
      <c r="N484" s="1346">
        <v>0</v>
      </c>
      <c r="O484" s="1347">
        <v>0</v>
      </c>
      <c r="P484" s="197"/>
      <c r="Q484" s="1207"/>
      <c r="R484" s="1136"/>
      <c r="S484" s="1140"/>
      <c r="T484" s="16"/>
      <c r="U484" s="16"/>
      <c r="V484" s="176"/>
      <c r="W484" s="16"/>
      <c r="X484" s="16"/>
      <c r="Y484" s="16"/>
      <c r="Z484" s="742"/>
      <c r="AA484" s="742"/>
      <c r="AB484" s="742"/>
      <c r="AC484" s="742"/>
      <c r="AD484" s="742"/>
    </row>
    <row r="485" spans="1:30" ht="13.9" hidden="1" customHeight="1" thickBot="1">
      <c r="A485" s="1816"/>
      <c r="B485" s="1765"/>
      <c r="C485" s="1281"/>
      <c r="D485" s="1281"/>
      <c r="E485" s="1281"/>
      <c r="F485" s="1777"/>
      <c r="G485" s="1648"/>
      <c r="H485" s="1780"/>
      <c r="I485" s="228" t="s">
        <v>52</v>
      </c>
      <c r="J485" s="237">
        <f>K485+M485</f>
        <v>0</v>
      </c>
      <c r="K485" s="192">
        <v>0</v>
      </c>
      <c r="L485" s="1310"/>
      <c r="M485" s="1188">
        <v>0</v>
      </c>
      <c r="N485" s="1348">
        <v>0</v>
      </c>
      <c r="O485" s="1349">
        <v>0</v>
      </c>
      <c r="P485" s="198"/>
      <c r="Q485" s="1209"/>
      <c r="R485" s="1137"/>
      <c r="S485" s="1141"/>
      <c r="T485" s="16"/>
      <c r="U485" s="16"/>
      <c r="V485" s="176"/>
      <c r="W485" s="16"/>
      <c r="X485" s="16"/>
      <c r="Y485" s="16"/>
      <c r="Z485" s="742"/>
      <c r="AA485" s="742"/>
      <c r="AB485" s="742"/>
      <c r="AC485" s="742"/>
      <c r="AD485" s="742"/>
    </row>
    <row r="486" spans="1:30" ht="13.9" hidden="1" customHeight="1" thickBot="1">
      <c r="A486" s="1816"/>
      <c r="B486" s="1765"/>
      <c r="C486" s="1281"/>
      <c r="D486" s="1281"/>
      <c r="E486" s="1281"/>
      <c r="F486" s="1777"/>
      <c r="G486" s="1779"/>
      <c r="H486" s="1781"/>
      <c r="I486" s="228"/>
      <c r="J486" s="237"/>
      <c r="K486" s="1309"/>
      <c r="L486" s="1310"/>
      <c r="M486" s="1311"/>
      <c r="N486" s="1348"/>
      <c r="O486" s="1349"/>
      <c r="P486" s="198"/>
      <c r="Q486" s="1218"/>
      <c r="R486" s="1219"/>
      <c r="S486" s="1173"/>
      <c r="T486" s="16"/>
      <c r="U486" s="16"/>
      <c r="V486" s="176"/>
      <c r="W486" s="16"/>
      <c r="X486" s="16"/>
      <c r="Y486" s="16"/>
      <c r="Z486" s="742"/>
      <c r="AA486" s="742"/>
      <c r="AB486" s="742"/>
      <c r="AC486" s="742"/>
      <c r="AD486" s="742"/>
    </row>
    <row r="487" spans="1:30" ht="13.9" hidden="1" customHeight="1" thickBot="1">
      <c r="A487" s="1816"/>
      <c r="B487" s="1765"/>
      <c r="C487" s="1281"/>
      <c r="D487" s="1281"/>
      <c r="E487" s="1281"/>
      <c r="F487" s="1777"/>
      <c r="G487" s="1779"/>
      <c r="H487" s="1779"/>
      <c r="I487" s="236"/>
      <c r="J487" s="1265"/>
      <c r="K487" s="1266"/>
      <c r="L487" s="1267"/>
      <c r="M487" s="1268"/>
      <c r="N487" s="1350"/>
      <c r="O487" s="1351"/>
      <c r="P487" s="198"/>
      <c r="Q487" s="1218"/>
      <c r="R487" s="1219"/>
      <c r="S487" s="1173"/>
      <c r="T487" s="16"/>
      <c r="U487" s="16"/>
      <c r="V487" s="176"/>
      <c r="W487" s="16"/>
      <c r="X487" s="16"/>
      <c r="Y487" s="16"/>
      <c r="Z487" s="742"/>
      <c r="AA487" s="742"/>
      <c r="AB487" s="742"/>
      <c r="AC487" s="742"/>
      <c r="AD487" s="742"/>
    </row>
    <row r="488" spans="1:30" ht="13.9" hidden="1" customHeight="1" thickBot="1">
      <c r="A488" s="1817"/>
      <c r="B488" s="1766"/>
      <c r="C488" s="1301"/>
      <c r="D488" s="1301"/>
      <c r="E488" s="1301"/>
      <c r="F488" s="1778"/>
      <c r="G488" s="1649"/>
      <c r="H488" s="1649"/>
      <c r="I488" s="1178" t="s">
        <v>12</v>
      </c>
      <c r="J488" s="1197">
        <f>SUM(J484:J487)</f>
        <v>0</v>
      </c>
      <c r="K488" s="1197">
        <f t="shared" ref="K488:O488" si="175">SUM(K484:K487)</f>
        <v>0</v>
      </c>
      <c r="L488" s="1197">
        <f t="shared" si="175"/>
        <v>0</v>
      </c>
      <c r="M488" s="1197">
        <f t="shared" si="175"/>
        <v>0</v>
      </c>
      <c r="N488" s="1356">
        <f t="shared" si="175"/>
        <v>0</v>
      </c>
      <c r="O488" s="1356">
        <f t="shared" si="175"/>
        <v>0</v>
      </c>
      <c r="P488" s="199"/>
      <c r="Q488" s="1212"/>
      <c r="R488" s="1213"/>
      <c r="S488" s="1181"/>
      <c r="T488" s="16"/>
      <c r="U488" s="16"/>
      <c r="V488" s="176"/>
      <c r="W488" s="16"/>
      <c r="X488" s="16"/>
      <c r="Y488" s="16"/>
      <c r="Z488" s="742"/>
      <c r="AA488" s="742"/>
      <c r="AB488" s="742"/>
      <c r="AC488" s="742"/>
      <c r="AD488" s="742"/>
    </row>
    <row r="489" spans="1:30" ht="0.6" hidden="1" customHeight="1" thickBot="1">
      <c r="A489" s="1815"/>
      <c r="B489" s="1764"/>
      <c r="C489" s="1279"/>
      <c r="D489" s="1279"/>
      <c r="E489" s="1279"/>
      <c r="F489" s="1776" t="s">
        <v>141</v>
      </c>
      <c r="G489" s="1647" t="s">
        <v>40</v>
      </c>
      <c r="H489" s="1650" t="s">
        <v>142</v>
      </c>
      <c r="I489" s="243" t="s">
        <v>72</v>
      </c>
      <c r="J489" s="1182">
        <f>K489+M489</f>
        <v>0</v>
      </c>
      <c r="K489" s="1183">
        <v>0</v>
      </c>
      <c r="L489" s="1184"/>
      <c r="M489" s="1185">
        <v>0</v>
      </c>
      <c r="N489" s="1346">
        <v>0</v>
      </c>
      <c r="O489" s="1347">
        <v>0</v>
      </c>
      <c r="P489" s="197"/>
      <c r="Q489" s="1207"/>
      <c r="R489" s="1136"/>
      <c r="S489" s="1140"/>
      <c r="T489" s="16"/>
      <c r="U489" s="16"/>
      <c r="V489" s="176"/>
      <c r="W489" s="16"/>
      <c r="X489" s="16"/>
      <c r="Y489" s="16"/>
      <c r="Z489" s="742"/>
      <c r="AA489" s="742"/>
      <c r="AB489" s="742"/>
      <c r="AC489" s="742"/>
      <c r="AD489" s="742"/>
    </row>
    <row r="490" spans="1:30" ht="13.9" hidden="1" customHeight="1" thickBot="1">
      <c r="A490" s="1816"/>
      <c r="B490" s="1765"/>
      <c r="C490" s="1281"/>
      <c r="D490" s="1281"/>
      <c r="E490" s="1281"/>
      <c r="F490" s="1777"/>
      <c r="G490" s="1648"/>
      <c r="H490" s="1780"/>
      <c r="I490" s="228" t="s">
        <v>52</v>
      </c>
      <c r="J490" s="237">
        <f>K490+M490</f>
        <v>0</v>
      </c>
      <c r="K490" s="192">
        <v>0</v>
      </c>
      <c r="L490" s="1310"/>
      <c r="M490" s="1188">
        <v>0</v>
      </c>
      <c r="N490" s="1348">
        <v>0</v>
      </c>
      <c r="O490" s="1349">
        <v>0</v>
      </c>
      <c r="P490" s="198"/>
      <c r="Q490" s="1209"/>
      <c r="R490" s="1219"/>
      <c r="S490" s="1141"/>
      <c r="T490" s="16"/>
      <c r="U490" s="16"/>
      <c r="V490" s="176"/>
      <c r="W490" s="16"/>
      <c r="X490" s="16"/>
      <c r="Y490" s="16"/>
      <c r="Z490" s="742"/>
      <c r="AA490" s="742"/>
      <c r="AB490" s="742"/>
      <c r="AC490" s="742"/>
      <c r="AD490" s="742"/>
    </row>
    <row r="491" spans="1:30" ht="13.9" hidden="1" customHeight="1" thickBot="1">
      <c r="A491" s="1816"/>
      <c r="B491" s="1765"/>
      <c r="C491" s="1281"/>
      <c r="D491" s="1281"/>
      <c r="E491" s="1281"/>
      <c r="F491" s="1777"/>
      <c r="G491" s="1779"/>
      <c r="H491" s="1781"/>
      <c r="I491" s="228"/>
      <c r="J491" s="237"/>
      <c r="K491" s="1309"/>
      <c r="L491" s="1310"/>
      <c r="M491" s="1311"/>
      <c r="N491" s="1348"/>
      <c r="O491" s="1349"/>
      <c r="P491" s="198"/>
      <c r="Q491" s="1218"/>
      <c r="R491" s="1219"/>
      <c r="S491" s="1173"/>
      <c r="T491" s="16"/>
      <c r="U491" s="16"/>
      <c r="V491" s="176"/>
      <c r="W491" s="16"/>
      <c r="X491" s="16"/>
      <c r="Y491" s="16"/>
      <c r="Z491" s="742"/>
      <c r="AA491" s="742"/>
      <c r="AB491" s="742"/>
      <c r="AC491" s="742"/>
      <c r="AD491" s="742"/>
    </row>
    <row r="492" spans="1:30" ht="13.9" hidden="1" customHeight="1" thickBot="1">
      <c r="A492" s="1817"/>
      <c r="B492" s="1766"/>
      <c r="C492" s="1301"/>
      <c r="D492" s="1301"/>
      <c r="E492" s="1301"/>
      <c r="F492" s="1778"/>
      <c r="G492" s="1649"/>
      <c r="H492" s="1649"/>
      <c r="I492" s="1178" t="s">
        <v>12</v>
      </c>
      <c r="J492" s="1197">
        <f>SUM(J489:J491)</f>
        <v>0</v>
      </c>
      <c r="K492" s="1197">
        <f t="shared" ref="K492:O492" si="176">SUM(K489:K491)</f>
        <v>0</v>
      </c>
      <c r="L492" s="1197">
        <f t="shared" si="176"/>
        <v>0</v>
      </c>
      <c r="M492" s="1197">
        <f t="shared" si="176"/>
        <v>0</v>
      </c>
      <c r="N492" s="1356">
        <f t="shared" si="176"/>
        <v>0</v>
      </c>
      <c r="O492" s="1356">
        <f t="shared" si="176"/>
        <v>0</v>
      </c>
      <c r="P492" s="199"/>
      <c r="Q492" s="1212"/>
      <c r="R492" s="1213"/>
      <c r="S492" s="1181"/>
      <c r="T492" s="16"/>
      <c r="U492" s="16"/>
      <c r="V492" s="176"/>
      <c r="W492" s="16"/>
      <c r="X492" s="16"/>
      <c r="Y492" s="16"/>
      <c r="Z492" s="742"/>
      <c r="AA492" s="742"/>
      <c r="AB492" s="742"/>
      <c r="AC492" s="742"/>
      <c r="AD492" s="742"/>
    </row>
    <row r="493" spans="1:30" ht="0.6" hidden="1" customHeight="1" thickBot="1">
      <c r="A493" s="1220"/>
      <c r="B493" s="1145"/>
      <c r="C493" s="1281"/>
      <c r="D493" s="1281"/>
      <c r="E493" s="1281"/>
      <c r="F493" s="1644" t="s">
        <v>159</v>
      </c>
      <c r="G493" s="1895" t="s">
        <v>40</v>
      </c>
      <c r="H493" s="1357" t="s">
        <v>80</v>
      </c>
      <c r="I493" s="38" t="s">
        <v>52</v>
      </c>
      <c r="J493" s="1358">
        <f>K493+M493</f>
        <v>0</v>
      </c>
      <c r="K493" s="1359"/>
      <c r="L493" s="1360"/>
      <c r="M493" s="1361">
        <v>0</v>
      </c>
      <c r="N493" s="1346">
        <v>0</v>
      </c>
      <c r="O493" s="1362">
        <v>0</v>
      </c>
      <c r="P493" s="197"/>
      <c r="Q493" s="1363"/>
      <c r="R493" s="1364"/>
      <c r="S493" s="1365"/>
      <c r="T493" s="16"/>
      <c r="U493" s="16"/>
      <c r="V493" s="176"/>
      <c r="W493" s="16"/>
      <c r="X493" s="16"/>
      <c r="Y493" s="16"/>
      <c r="Z493" s="742"/>
      <c r="AA493" s="742"/>
      <c r="AB493" s="742"/>
      <c r="AC493" s="742"/>
      <c r="AD493" s="742"/>
    </row>
    <row r="494" spans="1:30" ht="13.9" hidden="1" customHeight="1" thickBot="1">
      <c r="A494" s="1220"/>
      <c r="B494" s="1145"/>
      <c r="C494" s="1281"/>
      <c r="D494" s="1281"/>
      <c r="E494" s="1281"/>
      <c r="F494" s="1645"/>
      <c r="G494" s="1858"/>
      <c r="H494" s="27"/>
      <c r="I494" s="1366"/>
      <c r="J494" s="1367"/>
      <c r="K494" s="1368"/>
      <c r="L494" s="1369"/>
      <c r="M494" s="1370"/>
      <c r="N494" s="1371"/>
      <c r="O494" s="1372"/>
      <c r="P494" s="198"/>
      <c r="Q494" s="1218"/>
      <c r="R494" s="1219"/>
      <c r="S494" s="1173"/>
      <c r="T494" s="16"/>
      <c r="U494" s="16"/>
      <c r="V494" s="176"/>
      <c r="W494" s="16"/>
      <c r="X494" s="16"/>
      <c r="Y494" s="16"/>
      <c r="Z494" s="742"/>
      <c r="AA494" s="742"/>
      <c r="AB494" s="742"/>
      <c r="AC494" s="742"/>
      <c r="AD494" s="742"/>
    </row>
    <row r="495" spans="1:30" ht="13.9" hidden="1" customHeight="1" thickBot="1">
      <c r="A495" s="1220"/>
      <c r="B495" s="1145"/>
      <c r="C495" s="1281"/>
      <c r="D495" s="1281"/>
      <c r="E495" s="1281"/>
      <c r="F495" s="1645"/>
      <c r="G495" s="1858"/>
      <c r="H495" s="1357"/>
      <c r="I495" s="1366"/>
      <c r="J495" s="1367"/>
      <c r="K495" s="1368"/>
      <c r="L495" s="1369"/>
      <c r="M495" s="1370"/>
      <c r="N495" s="1371"/>
      <c r="O495" s="1372"/>
      <c r="P495" s="198"/>
      <c r="Q495" s="1218"/>
      <c r="R495" s="1219"/>
      <c r="S495" s="1173"/>
      <c r="T495" s="16"/>
      <c r="U495" s="16"/>
      <c r="V495" s="176"/>
      <c r="W495" s="16"/>
      <c r="X495" s="16"/>
      <c r="Y495" s="16"/>
      <c r="Z495" s="742"/>
      <c r="AA495" s="742"/>
      <c r="AB495" s="742"/>
      <c r="AC495" s="742"/>
      <c r="AD495" s="742"/>
    </row>
    <row r="496" spans="1:30" ht="13.9" hidden="1" customHeight="1" thickBot="1">
      <c r="A496" s="1220"/>
      <c r="B496" s="1145"/>
      <c r="C496" s="1281"/>
      <c r="D496" s="1281"/>
      <c r="E496" s="1281"/>
      <c r="F496" s="1645"/>
      <c r="G496" s="1858"/>
      <c r="H496" s="1357"/>
      <c r="I496" s="114" t="s">
        <v>12</v>
      </c>
      <c r="J496" s="1373">
        <f>J493+J494+J495</f>
        <v>0</v>
      </c>
      <c r="K496" s="1373">
        <f t="shared" ref="K496:O496" si="177">K493+K494+K495</f>
        <v>0</v>
      </c>
      <c r="L496" s="1373">
        <f t="shared" si="177"/>
        <v>0</v>
      </c>
      <c r="M496" s="1373">
        <f t="shared" si="177"/>
        <v>0</v>
      </c>
      <c r="N496" s="1374">
        <f t="shared" si="177"/>
        <v>0</v>
      </c>
      <c r="O496" s="1374">
        <f t="shared" si="177"/>
        <v>0</v>
      </c>
      <c r="P496" s="1375"/>
      <c r="Q496" s="1218"/>
      <c r="R496" s="1219"/>
      <c r="S496" s="1173"/>
      <c r="T496" s="16"/>
      <c r="U496" s="16"/>
      <c r="V496" s="176"/>
      <c r="W496" s="16"/>
      <c r="X496" s="16"/>
      <c r="Y496" s="16"/>
      <c r="Z496" s="742"/>
      <c r="AA496" s="742"/>
      <c r="AB496" s="742"/>
      <c r="AC496" s="742"/>
      <c r="AD496" s="742"/>
    </row>
    <row r="497" spans="1:30" ht="13.15" customHeight="1">
      <c r="A497" s="1908"/>
      <c r="B497" s="1839"/>
      <c r="C497" s="1767"/>
      <c r="D497" s="1768"/>
      <c r="E497" s="1769"/>
      <c r="F497" s="1897" t="s">
        <v>143</v>
      </c>
      <c r="G497" s="1647" t="s">
        <v>40</v>
      </c>
      <c r="H497" s="1650" t="s">
        <v>190</v>
      </c>
      <c r="I497" s="243" t="s">
        <v>72</v>
      </c>
      <c r="J497" s="1182">
        <f>K497+M497</f>
        <v>0</v>
      </c>
      <c r="K497" s="1183">
        <v>0</v>
      </c>
      <c r="L497" s="189">
        <v>0</v>
      </c>
      <c r="M497" s="1185">
        <v>0</v>
      </c>
      <c r="N497" s="1186">
        <v>0</v>
      </c>
      <c r="O497" s="1187">
        <v>0</v>
      </c>
      <c r="P497" s="1910" t="s">
        <v>153</v>
      </c>
      <c r="Q497" s="1136">
        <v>3</v>
      </c>
      <c r="R497" s="1136">
        <v>3</v>
      </c>
      <c r="S497" s="1140">
        <v>5</v>
      </c>
      <c r="T497" s="16"/>
      <c r="U497" s="16"/>
      <c r="V497" s="176"/>
      <c r="W497" s="16"/>
      <c r="X497" s="16"/>
      <c r="Y497" s="16"/>
      <c r="Z497" s="742"/>
      <c r="AA497" s="742"/>
      <c r="AB497" s="742"/>
      <c r="AC497" s="742"/>
      <c r="AD497" s="742"/>
    </row>
    <row r="498" spans="1:30" ht="27.6" customHeight="1">
      <c r="A498" s="1816"/>
      <c r="B498" s="1765"/>
      <c r="C498" s="1770"/>
      <c r="D498" s="1818"/>
      <c r="E498" s="1772"/>
      <c r="F498" s="1898"/>
      <c r="G498" s="1648"/>
      <c r="H498" s="1780"/>
      <c r="I498" s="228" t="s">
        <v>63</v>
      </c>
      <c r="J498" s="237">
        <f>K498+M498</f>
        <v>0</v>
      </c>
      <c r="K498" s="192">
        <v>0</v>
      </c>
      <c r="L498" s="194">
        <v>0</v>
      </c>
      <c r="M498" s="1188">
        <v>0</v>
      </c>
      <c r="N498" s="1189">
        <v>0</v>
      </c>
      <c r="O498" s="1190">
        <v>0</v>
      </c>
      <c r="P498" s="1911"/>
      <c r="Q498" s="1137"/>
      <c r="R498" s="1137"/>
      <c r="S498" s="1141"/>
      <c r="T498" s="16"/>
      <c r="U498" s="16"/>
      <c r="V498" s="176"/>
      <c r="W498" s="16"/>
      <c r="X498" s="16"/>
      <c r="Y498" s="16"/>
      <c r="Z498" s="742"/>
      <c r="AA498" s="742"/>
      <c r="AB498" s="742"/>
      <c r="AC498" s="742"/>
      <c r="AD498" s="742"/>
    </row>
    <row r="499" spans="1:30">
      <c r="A499" s="1816"/>
      <c r="B499" s="1765"/>
      <c r="C499" s="1770"/>
      <c r="D499" s="1818"/>
      <c r="E499" s="1772"/>
      <c r="F499" s="1898"/>
      <c r="G499" s="1779"/>
      <c r="H499" s="1781"/>
      <c r="I499" s="228" t="s">
        <v>36</v>
      </c>
      <c r="J499" s="237">
        <f>K499+M499</f>
        <v>20</v>
      </c>
      <c r="K499" s="192">
        <v>20</v>
      </c>
      <c r="L499" s="194">
        <v>0</v>
      </c>
      <c r="M499" s="1188">
        <v>0</v>
      </c>
      <c r="N499" s="1189">
        <v>20</v>
      </c>
      <c r="O499" s="1190">
        <v>30</v>
      </c>
      <c r="P499" s="1376"/>
      <c r="Q499" s="1219"/>
      <c r="R499" s="1153"/>
      <c r="S499" s="1173"/>
      <c r="T499" s="16"/>
      <c r="U499" s="16"/>
      <c r="V499" s="176"/>
      <c r="W499" s="16"/>
      <c r="X499" s="16"/>
      <c r="Y499" s="16"/>
      <c r="Z499" s="742"/>
      <c r="AA499" s="742"/>
      <c r="AB499" s="742"/>
      <c r="AC499" s="742"/>
      <c r="AD499" s="742"/>
    </row>
    <row r="500" spans="1:30">
      <c r="A500" s="1816"/>
      <c r="B500" s="1765"/>
      <c r="C500" s="1770"/>
      <c r="D500" s="1818"/>
      <c r="E500" s="1772"/>
      <c r="F500" s="1898"/>
      <c r="G500" s="1779"/>
      <c r="H500" s="1779"/>
      <c r="I500" s="228" t="s">
        <v>219</v>
      </c>
      <c r="J500" s="237">
        <f t="shared" ref="J500:J501" si="178">K500+M500</f>
        <v>5.7</v>
      </c>
      <c r="K500" s="192">
        <v>5.7</v>
      </c>
      <c r="L500" s="194">
        <v>0</v>
      </c>
      <c r="M500" s="1188">
        <v>0</v>
      </c>
      <c r="N500" s="1189">
        <v>0</v>
      </c>
      <c r="O500" s="1190">
        <v>0</v>
      </c>
      <c r="P500" s="1376"/>
      <c r="Q500" s="1219"/>
      <c r="R500" s="1153"/>
      <c r="S500" s="1173"/>
      <c r="T500" s="16"/>
      <c r="U500" s="16"/>
      <c r="V500" s="176"/>
      <c r="W500" s="16"/>
      <c r="X500" s="16"/>
      <c r="Y500" s="16"/>
      <c r="Z500" s="742"/>
      <c r="AA500" s="742"/>
      <c r="AB500" s="742"/>
      <c r="AC500" s="742"/>
      <c r="AD500" s="742"/>
    </row>
    <row r="501" spans="1:30" ht="13.5" thickBot="1">
      <c r="A501" s="1816"/>
      <c r="B501" s="1765"/>
      <c r="C501" s="1770"/>
      <c r="D501" s="1818"/>
      <c r="E501" s="1772"/>
      <c r="F501" s="1898"/>
      <c r="G501" s="1649"/>
      <c r="H501" s="1649"/>
      <c r="I501" s="236" t="s">
        <v>52</v>
      </c>
      <c r="J501" s="237">
        <f t="shared" si="178"/>
        <v>0</v>
      </c>
      <c r="K501" s="1192">
        <v>0</v>
      </c>
      <c r="L501" s="1193">
        <v>0</v>
      </c>
      <c r="M501" s="1194">
        <v>0</v>
      </c>
      <c r="N501" s="1195">
        <v>0</v>
      </c>
      <c r="O501" s="1196">
        <v>0</v>
      </c>
      <c r="P501" s="1377"/>
      <c r="Q501" s="1213"/>
      <c r="R501" s="1213"/>
      <c r="S501" s="1181"/>
      <c r="T501" s="16"/>
      <c r="U501" s="16"/>
      <c r="V501" s="176"/>
      <c r="W501" s="16"/>
      <c r="X501" s="16"/>
      <c r="Y501" s="16"/>
      <c r="Z501" s="742"/>
      <c r="AA501" s="742"/>
      <c r="AB501" s="742"/>
      <c r="AC501" s="742"/>
      <c r="AD501" s="742"/>
    </row>
    <row r="502" spans="1:30" ht="13.5" thickBot="1">
      <c r="A502" s="1909"/>
      <c r="B502" s="1840"/>
      <c r="C502" s="1773"/>
      <c r="D502" s="1774"/>
      <c r="E502" s="1775"/>
      <c r="F502" s="1899"/>
      <c r="G502" s="261"/>
      <c r="H502" s="1147"/>
      <c r="I502" s="1178" t="s">
        <v>12</v>
      </c>
      <c r="J502" s="1197">
        <f>SUM(J497:J501)</f>
        <v>25.7</v>
      </c>
      <c r="K502" s="1197">
        <f>SUM(K497:K501)</f>
        <v>25.7</v>
      </c>
      <c r="L502" s="1197">
        <f t="shared" ref="L502:O502" si="179">SUM(L497:L501)</f>
        <v>0</v>
      </c>
      <c r="M502" s="1197">
        <f t="shared" si="179"/>
        <v>0</v>
      </c>
      <c r="N502" s="1197">
        <f>SUM(N497:N501)</f>
        <v>20</v>
      </c>
      <c r="O502" s="1197">
        <f t="shared" si="179"/>
        <v>30</v>
      </c>
      <c r="P502" s="1377"/>
      <c r="Q502" s="1213"/>
      <c r="R502" s="1213"/>
      <c r="S502" s="1181"/>
      <c r="T502" s="16"/>
      <c r="U502" s="16"/>
      <c r="V502" s="176"/>
      <c r="W502" s="16"/>
      <c r="X502" s="16"/>
      <c r="Y502" s="16"/>
      <c r="Z502" s="742"/>
      <c r="AA502" s="742"/>
      <c r="AB502" s="742"/>
      <c r="AC502" s="742"/>
      <c r="AD502" s="742"/>
    </row>
    <row r="503" spans="1:30" ht="13.15" customHeight="1">
      <c r="A503" s="1912"/>
      <c r="B503" s="1914"/>
      <c r="C503" s="1767"/>
      <c r="D503" s="1768"/>
      <c r="E503" s="1769"/>
      <c r="F503" s="1776" t="s">
        <v>144</v>
      </c>
      <c r="G503" s="1647" t="s">
        <v>40</v>
      </c>
      <c r="H503" s="1650" t="s">
        <v>190</v>
      </c>
      <c r="I503" s="243" t="s">
        <v>36</v>
      </c>
      <c r="J503" s="1182">
        <f>K503+M503</f>
        <v>8.6</v>
      </c>
      <c r="K503" s="1183">
        <v>8.6</v>
      </c>
      <c r="L503" s="189">
        <v>8.6</v>
      </c>
      <c r="M503" s="1185">
        <v>0</v>
      </c>
      <c r="N503" s="1186">
        <v>10</v>
      </c>
      <c r="O503" s="1187">
        <v>15</v>
      </c>
      <c r="P503" s="1378"/>
      <c r="Q503" s="1136"/>
      <c r="R503" s="1136"/>
      <c r="S503" s="1140"/>
      <c r="T503" s="16"/>
      <c r="U503" s="16"/>
      <c r="V503" s="176"/>
      <c r="W503" s="16"/>
      <c r="X503" s="16"/>
      <c r="Y503" s="16"/>
      <c r="Z503" s="809"/>
      <c r="AA503" s="742"/>
      <c r="AB503" s="742"/>
      <c r="AC503" s="742"/>
      <c r="AD503" s="742"/>
    </row>
    <row r="504" spans="1:30" ht="13.9" customHeight="1" thickBot="1">
      <c r="A504" s="1913"/>
      <c r="B504" s="1915"/>
      <c r="C504" s="1773"/>
      <c r="D504" s="1774"/>
      <c r="E504" s="1775"/>
      <c r="F504" s="1778"/>
      <c r="G504" s="1649"/>
      <c r="H504" s="1649"/>
      <c r="I504" s="1178" t="s">
        <v>12</v>
      </c>
      <c r="J504" s="1197">
        <f>SUM(J503:J503)</f>
        <v>8.6</v>
      </c>
      <c r="K504" s="1258">
        <f t="shared" ref="K504:O504" si="180">SUM(K503:K503)</f>
        <v>8.6</v>
      </c>
      <c r="L504" s="1259">
        <f t="shared" si="180"/>
        <v>8.6</v>
      </c>
      <c r="M504" s="1260">
        <f t="shared" si="180"/>
        <v>0</v>
      </c>
      <c r="N504" s="1261">
        <f t="shared" si="180"/>
        <v>10</v>
      </c>
      <c r="O504" s="1251">
        <f t="shared" si="180"/>
        <v>15</v>
      </c>
      <c r="P504" s="1377"/>
      <c r="Q504" s="1213"/>
      <c r="R504" s="1213"/>
      <c r="S504" s="1181"/>
      <c r="T504" s="16"/>
      <c r="U504" s="16"/>
      <c r="V504" s="176"/>
      <c r="W504" s="16"/>
      <c r="X504" s="16"/>
      <c r="Y504" s="16"/>
      <c r="Z504" s="809"/>
      <c r="AA504" s="742"/>
      <c r="AB504" s="742"/>
      <c r="AC504" s="742"/>
      <c r="AD504" s="742"/>
    </row>
    <row r="505" spans="1:30" ht="13.15" customHeight="1">
      <c r="A505" s="1815"/>
      <c r="B505" s="1764"/>
      <c r="C505" s="1767"/>
      <c r="D505" s="1768"/>
      <c r="E505" s="1769"/>
      <c r="F505" s="1776" t="s">
        <v>244</v>
      </c>
      <c r="G505" s="1647" t="s">
        <v>40</v>
      </c>
      <c r="H505" s="1650" t="s">
        <v>190</v>
      </c>
      <c r="I505" s="243" t="s">
        <v>72</v>
      </c>
      <c r="J505" s="1182">
        <v>0</v>
      </c>
      <c r="K505" s="1183">
        <v>0</v>
      </c>
      <c r="L505" s="189">
        <v>0</v>
      </c>
      <c r="M505" s="1185">
        <v>0</v>
      </c>
      <c r="N505" s="1186">
        <v>1500</v>
      </c>
      <c r="O505" s="1187">
        <v>2000</v>
      </c>
      <c r="P505" s="1378"/>
      <c r="Q505" s="1136"/>
      <c r="R505" s="1136"/>
      <c r="S505" s="1140"/>
      <c r="T505" s="16"/>
      <c r="U505" s="16"/>
      <c r="V505" s="176"/>
      <c r="W505" s="16"/>
      <c r="X505" s="16"/>
      <c r="Y505" s="16"/>
      <c r="Z505" s="742"/>
      <c r="AA505" s="742"/>
      <c r="AB505" s="742"/>
      <c r="AC505" s="742"/>
      <c r="AD505" s="742"/>
    </row>
    <row r="506" spans="1:30">
      <c r="A506" s="1816"/>
      <c r="B506" s="1765"/>
      <c r="C506" s="1770"/>
      <c r="D506" s="1818"/>
      <c r="E506" s="1772"/>
      <c r="F506" s="1777"/>
      <c r="G506" s="1648"/>
      <c r="H506" s="1780"/>
      <c r="I506" s="228" t="s">
        <v>36</v>
      </c>
      <c r="J506" s="248">
        <f>K506+M506</f>
        <v>0</v>
      </c>
      <c r="K506" s="192">
        <v>0</v>
      </c>
      <c r="L506" s="194">
        <v>0</v>
      </c>
      <c r="M506" s="1188">
        <v>0</v>
      </c>
      <c r="N506" s="1189">
        <v>0</v>
      </c>
      <c r="O506" s="1190">
        <v>0</v>
      </c>
      <c r="P506" s="1376"/>
      <c r="Q506" s="1137"/>
      <c r="R506" s="1137"/>
      <c r="S506" s="1141"/>
      <c r="T506" s="16"/>
      <c r="U506" s="16"/>
      <c r="V506" s="176"/>
      <c r="W506" s="16"/>
      <c r="X506" s="16"/>
      <c r="Y506" s="16"/>
      <c r="Z506" s="742"/>
      <c r="AA506" s="742"/>
      <c r="AB506" s="742"/>
      <c r="AC506" s="742"/>
      <c r="AD506" s="742"/>
    </row>
    <row r="507" spans="1:30">
      <c r="A507" s="1816"/>
      <c r="B507" s="1765"/>
      <c r="C507" s="1770"/>
      <c r="D507" s="1818"/>
      <c r="E507" s="1772"/>
      <c r="F507" s="1777"/>
      <c r="G507" s="1648"/>
      <c r="H507" s="1651"/>
      <c r="I507" s="1245" t="s">
        <v>219</v>
      </c>
      <c r="J507" s="1430">
        <f>K507+M507</f>
        <v>140.47</v>
      </c>
      <c r="K507" s="193">
        <v>0</v>
      </c>
      <c r="L507" s="1246">
        <v>0</v>
      </c>
      <c r="M507" s="1426">
        <v>140.47</v>
      </c>
      <c r="N507" s="1248">
        <v>0</v>
      </c>
      <c r="O507" s="1249">
        <v>0</v>
      </c>
      <c r="P507" s="1376"/>
      <c r="Q507" s="1137"/>
      <c r="R507" s="1137"/>
      <c r="S507" s="1141"/>
      <c r="T507" s="39"/>
      <c r="U507" s="16"/>
      <c r="V507" s="176"/>
      <c r="W507" s="16"/>
      <c r="X507" s="16"/>
      <c r="Y507" s="16"/>
      <c r="Z507" s="742"/>
      <c r="AA507" s="742"/>
      <c r="AB507" s="742"/>
      <c r="AC507" s="742"/>
      <c r="AD507" s="742"/>
    </row>
    <row r="508" spans="1:30" ht="25.15" customHeight="1" thickBot="1">
      <c r="A508" s="1817"/>
      <c r="B508" s="1766"/>
      <c r="C508" s="1773"/>
      <c r="D508" s="1774"/>
      <c r="E508" s="1775"/>
      <c r="F508" s="1778"/>
      <c r="G508" s="1649"/>
      <c r="H508" s="1649"/>
      <c r="I508" s="1178" t="s">
        <v>12</v>
      </c>
      <c r="J508" s="1197">
        <f>SUM(J505:J507)</f>
        <v>140.47</v>
      </c>
      <c r="K508" s="1197">
        <f t="shared" ref="K508:O508" si="181">SUM(K505:K507)</f>
        <v>0</v>
      </c>
      <c r="L508" s="1197">
        <f t="shared" si="181"/>
        <v>0</v>
      </c>
      <c r="M508" s="1197">
        <f t="shared" si="181"/>
        <v>140.47</v>
      </c>
      <c r="N508" s="1197">
        <f t="shared" si="181"/>
        <v>1500</v>
      </c>
      <c r="O508" s="1197">
        <f t="shared" si="181"/>
        <v>2000</v>
      </c>
      <c r="P508" s="1377"/>
      <c r="Q508" s="1213"/>
      <c r="R508" s="1213"/>
      <c r="S508" s="1181"/>
      <c r="T508" s="39"/>
      <c r="U508" s="16"/>
      <c r="V508" s="176"/>
      <c r="W508" s="16"/>
      <c r="X508" s="16"/>
      <c r="Y508" s="16"/>
      <c r="Z508" s="742"/>
      <c r="AA508" s="742"/>
      <c r="AB508" s="742"/>
      <c r="AC508" s="742"/>
      <c r="AD508" s="742"/>
    </row>
    <row r="509" spans="1:30" ht="1.9" hidden="1" customHeight="1" thickBot="1">
      <c r="A509" s="1815"/>
      <c r="B509" s="1764"/>
      <c r="C509" s="1279"/>
      <c r="D509" s="1279"/>
      <c r="E509" s="1279"/>
      <c r="F509" s="1776" t="s">
        <v>145</v>
      </c>
      <c r="G509" s="1647" t="s">
        <v>40</v>
      </c>
      <c r="H509" s="1650" t="s">
        <v>51</v>
      </c>
      <c r="I509" s="243" t="s">
        <v>36</v>
      </c>
      <c r="J509" s="1182">
        <f>K509+M509</f>
        <v>0</v>
      </c>
      <c r="K509" s="1183"/>
      <c r="L509" s="1184"/>
      <c r="M509" s="1185">
        <v>0</v>
      </c>
      <c r="N509" s="1346">
        <v>0</v>
      </c>
      <c r="O509" s="1347">
        <v>0</v>
      </c>
      <c r="P509" s="197"/>
      <c r="Q509" s="1136"/>
      <c r="R509" s="1136"/>
      <c r="S509" s="1140"/>
      <c r="T509" s="16"/>
      <c r="U509" s="16"/>
      <c r="V509" s="176"/>
      <c r="W509" s="16"/>
      <c r="X509" s="16"/>
      <c r="Y509" s="16"/>
      <c r="Z509" s="742"/>
      <c r="AA509" s="742"/>
      <c r="AB509" s="742"/>
      <c r="AC509" s="742"/>
      <c r="AD509" s="742"/>
    </row>
    <row r="510" spans="1:30" ht="13.9" hidden="1" customHeight="1" thickBot="1">
      <c r="A510" s="1816"/>
      <c r="B510" s="1765"/>
      <c r="C510" s="1281"/>
      <c r="D510" s="1281"/>
      <c r="E510" s="1281"/>
      <c r="F510" s="1777"/>
      <c r="G510" s="1648"/>
      <c r="H510" s="1780"/>
      <c r="I510" s="228" t="s">
        <v>72</v>
      </c>
      <c r="J510" s="237">
        <f>K510+M510</f>
        <v>0</v>
      </c>
      <c r="K510" s="192"/>
      <c r="L510" s="1310"/>
      <c r="M510" s="1188">
        <v>0</v>
      </c>
      <c r="N510" s="1348">
        <v>0</v>
      </c>
      <c r="O510" s="1349">
        <v>0</v>
      </c>
      <c r="P510" s="1217"/>
      <c r="Q510" s="1137"/>
      <c r="R510" s="1137"/>
      <c r="S510" s="1141"/>
      <c r="T510" s="16"/>
      <c r="U510" s="16"/>
      <c r="V510" s="176"/>
      <c r="W510" s="16"/>
      <c r="X510" s="16"/>
      <c r="Y510" s="16"/>
      <c r="Z510" s="742"/>
      <c r="AA510" s="742"/>
      <c r="AB510" s="742"/>
      <c r="AC510" s="742"/>
      <c r="AD510" s="742"/>
    </row>
    <row r="511" spans="1:30" ht="13.9" hidden="1" customHeight="1" thickBot="1">
      <c r="A511" s="1816"/>
      <c r="B511" s="1765"/>
      <c r="C511" s="1281"/>
      <c r="D511" s="1281"/>
      <c r="E511" s="1281"/>
      <c r="F511" s="1777"/>
      <c r="G511" s="1779"/>
      <c r="H511" s="1781"/>
      <c r="I511" s="236" t="s">
        <v>122</v>
      </c>
      <c r="J511" s="237">
        <f>K511+M511</f>
        <v>0</v>
      </c>
      <c r="K511" s="1192">
        <v>0</v>
      </c>
      <c r="L511" s="1267"/>
      <c r="M511" s="1194">
        <v>0</v>
      </c>
      <c r="N511" s="1350"/>
      <c r="O511" s="1351"/>
      <c r="P511" s="198"/>
      <c r="Q511" s="1219"/>
      <c r="R511" s="1219"/>
      <c r="S511" s="1173"/>
      <c r="T511" s="16"/>
      <c r="U511" s="16"/>
      <c r="V511" s="176"/>
      <c r="W511" s="16"/>
      <c r="X511" s="16"/>
      <c r="Y511" s="16"/>
      <c r="Z511" s="742"/>
      <c r="AA511" s="742"/>
      <c r="AB511" s="742"/>
      <c r="AC511" s="742"/>
      <c r="AD511" s="742"/>
    </row>
    <row r="512" spans="1:30" ht="13.9" hidden="1" customHeight="1" thickBot="1">
      <c r="A512" s="1817"/>
      <c r="B512" s="1766"/>
      <c r="C512" s="1301"/>
      <c r="D512" s="1301"/>
      <c r="E512" s="1301"/>
      <c r="F512" s="1778"/>
      <c r="G512" s="1649"/>
      <c r="H512" s="1649"/>
      <c r="I512" s="1178" t="s">
        <v>12</v>
      </c>
      <c r="J512" s="1197">
        <f>SUM(J509:J511)</f>
        <v>0</v>
      </c>
      <c r="K512" s="1197">
        <f t="shared" ref="K512:O512" si="182">SUM(K509:K511)</f>
        <v>0</v>
      </c>
      <c r="L512" s="1197">
        <f t="shared" si="182"/>
        <v>0</v>
      </c>
      <c r="M512" s="1197">
        <f t="shared" si="182"/>
        <v>0</v>
      </c>
      <c r="N512" s="1356">
        <f t="shared" si="182"/>
        <v>0</v>
      </c>
      <c r="O512" s="1356">
        <f t="shared" si="182"/>
        <v>0</v>
      </c>
      <c r="P512" s="198"/>
      <c r="Q512" s="1213"/>
      <c r="R512" s="1213"/>
      <c r="S512" s="1181"/>
      <c r="T512" s="16"/>
      <c r="U512" s="16"/>
      <c r="V512" s="176"/>
      <c r="W512" s="16"/>
      <c r="X512" s="16"/>
      <c r="Y512" s="16"/>
      <c r="Z512" s="742"/>
      <c r="AA512" s="742"/>
      <c r="AB512" s="742"/>
      <c r="AC512" s="742"/>
      <c r="AD512" s="742"/>
    </row>
    <row r="513" spans="1:30" ht="2.4500000000000002" hidden="1" customHeight="1" thickBot="1">
      <c r="A513" s="1815"/>
      <c r="B513" s="1764"/>
      <c r="C513" s="1279"/>
      <c r="D513" s="1279"/>
      <c r="E513" s="1279"/>
      <c r="F513" s="1776" t="s">
        <v>146</v>
      </c>
      <c r="G513" s="1647" t="s">
        <v>40</v>
      </c>
      <c r="H513" s="1650" t="s">
        <v>51</v>
      </c>
      <c r="I513" s="243" t="s">
        <v>36</v>
      </c>
      <c r="J513" s="1182">
        <f>K513+M513</f>
        <v>0</v>
      </c>
      <c r="K513" s="1183"/>
      <c r="L513" s="1184"/>
      <c r="M513" s="1185">
        <v>0</v>
      </c>
      <c r="N513" s="1346">
        <v>0</v>
      </c>
      <c r="O513" s="1347">
        <v>0</v>
      </c>
      <c r="P513" s="197"/>
      <c r="Q513" s="1136"/>
      <c r="R513" s="1136"/>
      <c r="S513" s="1140"/>
      <c r="T513" s="16"/>
      <c r="U513" s="16"/>
      <c r="V513" s="176"/>
      <c r="W513" s="16"/>
      <c r="X513" s="16"/>
      <c r="Y513" s="16"/>
      <c r="Z513" s="742"/>
      <c r="AA513" s="742"/>
      <c r="AB513" s="742"/>
      <c r="AC513" s="742"/>
      <c r="AD513" s="742"/>
    </row>
    <row r="514" spans="1:30" ht="13.9" hidden="1" customHeight="1" thickBot="1">
      <c r="A514" s="1816"/>
      <c r="B514" s="1765"/>
      <c r="C514" s="1281"/>
      <c r="D514" s="1281"/>
      <c r="E514" s="1281"/>
      <c r="F514" s="1777"/>
      <c r="G514" s="1648"/>
      <c r="H514" s="1780"/>
      <c r="I514" s="228" t="s">
        <v>72</v>
      </c>
      <c r="J514" s="237">
        <f>K514+M514</f>
        <v>0</v>
      </c>
      <c r="K514" s="192"/>
      <c r="L514" s="1310"/>
      <c r="M514" s="1188">
        <v>0</v>
      </c>
      <c r="N514" s="1348">
        <v>0</v>
      </c>
      <c r="O514" s="1349">
        <v>0</v>
      </c>
      <c r="P514" s="1217"/>
      <c r="Q514" s="1137"/>
      <c r="R514" s="1137"/>
      <c r="S514" s="1141"/>
      <c r="T514" s="16"/>
      <c r="U514" s="16"/>
      <c r="V514" s="176"/>
      <c r="W514" s="16"/>
      <c r="X514" s="16"/>
      <c r="Y514" s="16"/>
      <c r="Z514" s="742"/>
      <c r="AA514" s="742"/>
      <c r="AB514" s="742"/>
      <c r="AC514" s="742"/>
      <c r="AD514" s="742"/>
    </row>
    <row r="515" spans="1:30" ht="13.9" hidden="1" customHeight="1" thickBot="1">
      <c r="A515" s="1816"/>
      <c r="B515" s="1765"/>
      <c r="C515" s="1281"/>
      <c r="D515" s="1281"/>
      <c r="E515" s="1281"/>
      <c r="F515" s="1777"/>
      <c r="G515" s="1779"/>
      <c r="H515" s="1781"/>
      <c r="I515" s="236" t="s">
        <v>122</v>
      </c>
      <c r="J515" s="237">
        <f>K515+M515</f>
        <v>0</v>
      </c>
      <c r="K515" s="1266"/>
      <c r="L515" s="1267"/>
      <c r="M515" s="1194">
        <v>0</v>
      </c>
      <c r="N515" s="1350"/>
      <c r="O515" s="1351"/>
      <c r="P515" s="198"/>
      <c r="Q515" s="1219"/>
      <c r="R515" s="1219"/>
      <c r="S515" s="1173"/>
      <c r="T515" s="16"/>
      <c r="U515" s="16"/>
      <c r="V515" s="176"/>
      <c r="W515" s="16"/>
      <c r="X515" s="16"/>
      <c r="Y515" s="16"/>
      <c r="Z515" s="742"/>
      <c r="AA515" s="742"/>
      <c r="AB515" s="742"/>
      <c r="AC515" s="742"/>
      <c r="AD515" s="742"/>
    </row>
    <row r="516" spans="1:30" ht="13.9" hidden="1" customHeight="1" thickBot="1">
      <c r="A516" s="1817"/>
      <c r="B516" s="1766"/>
      <c r="C516" s="1301"/>
      <c r="D516" s="1301"/>
      <c r="E516" s="1301"/>
      <c r="F516" s="1778"/>
      <c r="G516" s="1649"/>
      <c r="H516" s="1649"/>
      <c r="I516" s="1178" t="s">
        <v>12</v>
      </c>
      <c r="J516" s="1197">
        <f>SUM(J513:J515)</f>
        <v>0</v>
      </c>
      <c r="K516" s="1197">
        <f t="shared" ref="K516:O516" si="183">SUM(K513:K515)</f>
        <v>0</v>
      </c>
      <c r="L516" s="1197">
        <f t="shared" si="183"/>
        <v>0</v>
      </c>
      <c r="M516" s="1197">
        <f t="shared" si="183"/>
        <v>0</v>
      </c>
      <c r="N516" s="1356">
        <f t="shared" si="183"/>
        <v>0</v>
      </c>
      <c r="O516" s="1356">
        <f t="shared" si="183"/>
        <v>0</v>
      </c>
      <c r="P516" s="1379"/>
      <c r="Q516" s="1213"/>
      <c r="R516" s="1213"/>
      <c r="S516" s="1181"/>
      <c r="T516" s="16"/>
      <c r="U516" s="16"/>
      <c r="V516" s="176"/>
      <c r="W516" s="16"/>
      <c r="X516" s="16"/>
      <c r="Y516" s="16"/>
      <c r="Z516" s="742"/>
      <c r="AA516" s="742"/>
      <c r="AB516" s="742"/>
      <c r="AC516" s="742"/>
      <c r="AD516" s="742"/>
    </row>
    <row r="517" spans="1:30" ht="2.4500000000000002" hidden="1" customHeight="1" thickBot="1">
      <c r="A517" s="1304"/>
      <c r="B517" s="1144"/>
      <c r="C517" s="1380"/>
      <c r="D517" s="1380"/>
      <c r="E517" s="1380"/>
      <c r="F517" s="1776" t="s">
        <v>147</v>
      </c>
      <c r="G517" s="1647" t="s">
        <v>40</v>
      </c>
      <c r="H517" s="1650" t="s">
        <v>51</v>
      </c>
      <c r="I517" s="243" t="s">
        <v>36</v>
      </c>
      <c r="J517" s="1182">
        <f>K517+M517</f>
        <v>0</v>
      </c>
      <c r="K517" s="1183"/>
      <c r="L517" s="1184"/>
      <c r="M517" s="1185">
        <v>0</v>
      </c>
      <c r="N517" s="1346">
        <v>0</v>
      </c>
      <c r="O517" s="1347">
        <v>0</v>
      </c>
      <c r="P517" s="197"/>
      <c r="Q517" s="1136"/>
      <c r="R517" s="1136"/>
      <c r="S517" s="1140"/>
      <c r="T517" s="16"/>
      <c r="U517" s="16"/>
      <c r="V517" s="176"/>
      <c r="W517" s="16"/>
      <c r="X517" s="16"/>
      <c r="Y517" s="16"/>
      <c r="Z517" s="742"/>
      <c r="AA517" s="742"/>
      <c r="AB517" s="742"/>
      <c r="AC517" s="742"/>
      <c r="AD517" s="742"/>
    </row>
    <row r="518" spans="1:30" ht="13.9" hidden="1" customHeight="1" thickBot="1">
      <c r="A518" s="1220"/>
      <c r="B518" s="1145"/>
      <c r="C518" s="1281"/>
      <c r="D518" s="1281"/>
      <c r="E518" s="1281"/>
      <c r="F518" s="1777"/>
      <c r="G518" s="1648"/>
      <c r="H518" s="1780"/>
      <c r="I518" s="228" t="s">
        <v>72</v>
      </c>
      <c r="J518" s="237">
        <f>K518+M518</f>
        <v>0</v>
      </c>
      <c r="K518" s="192"/>
      <c r="L518" s="1310"/>
      <c r="M518" s="1188">
        <v>0</v>
      </c>
      <c r="N518" s="1348">
        <v>0</v>
      </c>
      <c r="O518" s="1349">
        <v>0</v>
      </c>
      <c r="P518" s="1217"/>
      <c r="Q518" s="1137"/>
      <c r="R518" s="1137"/>
      <c r="S518" s="1141"/>
      <c r="T518" s="16"/>
      <c r="U518" s="16"/>
      <c r="V518" s="176"/>
      <c r="W518" s="16"/>
      <c r="X518" s="16"/>
      <c r="Y518" s="16"/>
      <c r="Z518" s="742"/>
      <c r="AA518" s="742"/>
      <c r="AB518" s="742"/>
      <c r="AC518" s="742"/>
      <c r="AD518" s="742"/>
    </row>
    <row r="519" spans="1:30" ht="13.9" hidden="1" customHeight="1" thickBot="1">
      <c r="A519" s="1220"/>
      <c r="B519" s="1145"/>
      <c r="C519" s="1281"/>
      <c r="D519" s="1281"/>
      <c r="E519" s="1281"/>
      <c r="F519" s="1777"/>
      <c r="G519" s="1779"/>
      <c r="H519" s="1781"/>
      <c r="I519" s="236" t="s">
        <v>122</v>
      </c>
      <c r="J519" s="237">
        <f>K519+M519</f>
        <v>0</v>
      </c>
      <c r="K519" s="1266"/>
      <c r="L519" s="1267"/>
      <c r="M519" s="1194">
        <v>0</v>
      </c>
      <c r="N519" s="1350"/>
      <c r="O519" s="1351"/>
      <c r="P519" s="198"/>
      <c r="Q519" s="1219"/>
      <c r="R519" s="1219"/>
      <c r="S519" s="1173"/>
      <c r="T519" s="16"/>
      <c r="U519" s="16"/>
      <c r="V519" s="176"/>
      <c r="W519" s="16"/>
      <c r="X519" s="16"/>
      <c r="Y519" s="16"/>
      <c r="Z519" s="742"/>
      <c r="AA519" s="742"/>
      <c r="AB519" s="742"/>
      <c r="AC519" s="742"/>
      <c r="AD519" s="742"/>
    </row>
    <row r="520" spans="1:30" ht="13.9" hidden="1" customHeight="1" thickBot="1">
      <c r="A520" s="1220"/>
      <c r="B520" s="1145"/>
      <c r="C520" s="1281"/>
      <c r="D520" s="1281"/>
      <c r="E520" s="1281"/>
      <c r="F520" s="1778"/>
      <c r="G520" s="1649"/>
      <c r="H520" s="1649"/>
      <c r="I520" s="1178" t="s">
        <v>12</v>
      </c>
      <c r="J520" s="1197">
        <f>SUM(J517:J519)</f>
        <v>0</v>
      </c>
      <c r="K520" s="1197">
        <f t="shared" ref="K520:O520" si="184">SUM(K517:K519)</f>
        <v>0</v>
      </c>
      <c r="L520" s="1197">
        <f t="shared" si="184"/>
        <v>0</v>
      </c>
      <c r="M520" s="1197">
        <f t="shared" si="184"/>
        <v>0</v>
      </c>
      <c r="N520" s="1356">
        <f t="shared" si="184"/>
        <v>0</v>
      </c>
      <c r="O520" s="1356">
        <f t="shared" si="184"/>
        <v>0</v>
      </c>
      <c r="P520" s="198"/>
      <c r="Q520" s="1213"/>
      <c r="R520" s="1213"/>
      <c r="S520" s="1181"/>
      <c r="T520" s="16"/>
      <c r="U520" s="16"/>
      <c r="V520" s="176"/>
      <c r="W520" s="16"/>
      <c r="X520" s="16"/>
      <c r="Y520" s="16"/>
      <c r="Z520" s="742"/>
      <c r="AA520" s="742"/>
      <c r="AB520" s="742"/>
      <c r="AC520" s="742"/>
      <c r="AD520" s="742"/>
    </row>
    <row r="521" spans="1:30" ht="1.1499999999999999" hidden="1" customHeight="1" thickBot="1">
      <c r="A521" s="1815"/>
      <c r="B521" s="1764"/>
      <c r="C521" s="1279"/>
      <c r="D521" s="1279"/>
      <c r="E521" s="1279"/>
      <c r="F521" s="1776" t="s">
        <v>148</v>
      </c>
      <c r="G521" s="1647" t="s">
        <v>40</v>
      </c>
      <c r="H521" s="1650" t="s">
        <v>51</v>
      </c>
      <c r="I521" s="243" t="s">
        <v>36</v>
      </c>
      <c r="J521" s="1182">
        <f>K521+M521</f>
        <v>0</v>
      </c>
      <c r="K521" s="1183"/>
      <c r="L521" s="1184"/>
      <c r="M521" s="1185">
        <v>0</v>
      </c>
      <c r="N521" s="1346">
        <v>0</v>
      </c>
      <c r="O521" s="1347">
        <v>0</v>
      </c>
      <c r="P521" s="197"/>
      <c r="Q521" s="1136"/>
      <c r="R521" s="1136"/>
      <c r="S521" s="1140"/>
      <c r="T521" s="16"/>
      <c r="U521" s="16"/>
      <c r="V521" s="176"/>
      <c r="W521" s="16"/>
      <c r="X521" s="16"/>
      <c r="Y521" s="16"/>
      <c r="Z521" s="742"/>
      <c r="AA521" s="742"/>
      <c r="AB521" s="742"/>
      <c r="AC521" s="742"/>
      <c r="AD521" s="742"/>
    </row>
    <row r="522" spans="1:30" ht="13.9" hidden="1" customHeight="1" thickBot="1">
      <c r="A522" s="1816"/>
      <c r="B522" s="1765"/>
      <c r="C522" s="1281"/>
      <c r="D522" s="1281"/>
      <c r="E522" s="1281"/>
      <c r="F522" s="1777"/>
      <c r="G522" s="1648"/>
      <c r="H522" s="1780"/>
      <c r="I522" s="228" t="s">
        <v>72</v>
      </c>
      <c r="J522" s="237">
        <f>K522+M522</f>
        <v>0</v>
      </c>
      <c r="K522" s="192"/>
      <c r="L522" s="1310"/>
      <c r="M522" s="1188">
        <v>0</v>
      </c>
      <c r="N522" s="1348">
        <v>0</v>
      </c>
      <c r="O522" s="1349">
        <v>0</v>
      </c>
      <c r="P522" s="1217"/>
      <c r="Q522" s="1137"/>
      <c r="R522" s="1137"/>
      <c r="S522" s="1141"/>
      <c r="T522" s="16"/>
      <c r="U522" s="16"/>
      <c r="V522" s="176"/>
      <c r="W522" s="16"/>
      <c r="X522" s="16"/>
      <c r="Y522" s="16"/>
      <c r="Z522" s="742"/>
      <c r="AA522" s="742"/>
      <c r="AB522" s="742"/>
      <c r="AC522" s="742"/>
      <c r="AD522" s="742"/>
    </row>
    <row r="523" spans="1:30" ht="13.9" hidden="1" customHeight="1" thickBot="1">
      <c r="A523" s="1816"/>
      <c r="B523" s="1765"/>
      <c r="C523" s="1281"/>
      <c r="D523" s="1281"/>
      <c r="E523" s="1281"/>
      <c r="F523" s="1777"/>
      <c r="G523" s="1779"/>
      <c r="H523" s="1781"/>
      <c r="I523" s="236" t="s">
        <v>122</v>
      </c>
      <c r="J523" s="248">
        <f>K523+M523</f>
        <v>0</v>
      </c>
      <c r="K523" s="1266"/>
      <c r="L523" s="1267"/>
      <c r="M523" s="1194">
        <v>0</v>
      </c>
      <c r="N523" s="1350"/>
      <c r="O523" s="1351"/>
      <c r="P523" s="198"/>
      <c r="Q523" s="1219"/>
      <c r="R523" s="1219"/>
      <c r="S523" s="1173"/>
      <c r="T523" s="16"/>
      <c r="U523" s="16"/>
      <c r="V523" s="176"/>
      <c r="W523" s="16"/>
      <c r="X523" s="16"/>
      <c r="Y523" s="16"/>
      <c r="Z523" s="742"/>
      <c r="AA523" s="742"/>
      <c r="AB523" s="742"/>
      <c r="AC523" s="742"/>
      <c r="AD523" s="742"/>
    </row>
    <row r="524" spans="1:30" ht="13.9" hidden="1" customHeight="1" thickBot="1">
      <c r="A524" s="1817"/>
      <c r="B524" s="1766"/>
      <c r="C524" s="1301"/>
      <c r="D524" s="1301"/>
      <c r="E524" s="1301"/>
      <c r="F524" s="1778"/>
      <c r="G524" s="1649"/>
      <c r="H524" s="1649"/>
      <c r="I524" s="1178" t="s">
        <v>12</v>
      </c>
      <c r="J524" s="1197">
        <f>SUM(J521:J523)</f>
        <v>0</v>
      </c>
      <c r="K524" s="1197">
        <f t="shared" ref="K524:O524" si="185">SUM(K521:K523)</f>
        <v>0</v>
      </c>
      <c r="L524" s="1197">
        <f t="shared" si="185"/>
        <v>0</v>
      </c>
      <c r="M524" s="1197">
        <f t="shared" si="185"/>
        <v>0</v>
      </c>
      <c r="N524" s="1356">
        <f t="shared" si="185"/>
        <v>0</v>
      </c>
      <c r="O524" s="1356">
        <f t="shared" si="185"/>
        <v>0</v>
      </c>
      <c r="P524" s="1379"/>
      <c r="Q524" s="1213"/>
      <c r="R524" s="1213"/>
      <c r="S524" s="1181"/>
      <c r="T524" s="16"/>
      <c r="U524" s="16"/>
      <c r="V524" s="176"/>
      <c r="W524" s="16"/>
      <c r="X524" s="16"/>
      <c r="Y524" s="16"/>
      <c r="Z524" s="742"/>
      <c r="AA524" s="742"/>
      <c r="AB524" s="742"/>
      <c r="AC524" s="742"/>
      <c r="AD524" s="742"/>
    </row>
    <row r="525" spans="1:30" ht="1.1499999999999999" hidden="1" customHeight="1" thickBot="1">
      <c r="A525" s="1815"/>
      <c r="B525" s="1764"/>
      <c r="C525" s="1279"/>
      <c r="D525" s="1279"/>
      <c r="E525" s="1279"/>
      <c r="F525" s="1776" t="s">
        <v>157</v>
      </c>
      <c r="G525" s="1647" t="s">
        <v>40</v>
      </c>
      <c r="H525" s="1650" t="s">
        <v>51</v>
      </c>
      <c r="I525" s="243" t="s">
        <v>36</v>
      </c>
      <c r="J525" s="1182">
        <f>K525+M525</f>
        <v>0</v>
      </c>
      <c r="K525" s="1183"/>
      <c r="L525" s="1184"/>
      <c r="M525" s="1185">
        <v>0</v>
      </c>
      <c r="N525" s="1346">
        <v>0</v>
      </c>
      <c r="O525" s="1347">
        <v>0</v>
      </c>
      <c r="P525" s="197"/>
      <c r="Q525" s="1136"/>
      <c r="R525" s="1136"/>
      <c r="S525" s="1140"/>
      <c r="T525" s="16"/>
      <c r="U525" s="16"/>
      <c r="V525" s="176"/>
      <c r="W525" s="16"/>
      <c r="X525" s="16"/>
      <c r="Y525" s="16"/>
      <c r="Z525" s="742"/>
      <c r="AA525" s="742"/>
      <c r="AB525" s="742"/>
      <c r="AC525" s="742"/>
      <c r="AD525" s="742"/>
    </row>
    <row r="526" spans="1:30" ht="13.9" hidden="1" customHeight="1" thickBot="1">
      <c r="A526" s="1816"/>
      <c r="B526" s="1765"/>
      <c r="C526" s="1281"/>
      <c r="D526" s="1281"/>
      <c r="E526" s="1281"/>
      <c r="F526" s="1777"/>
      <c r="G526" s="1648"/>
      <c r="H526" s="1780"/>
      <c r="I526" s="228" t="s">
        <v>72</v>
      </c>
      <c r="J526" s="237">
        <f>K526+M526</f>
        <v>0</v>
      </c>
      <c r="K526" s="192"/>
      <c r="L526" s="1310"/>
      <c r="M526" s="1188">
        <v>0</v>
      </c>
      <c r="N526" s="1348">
        <v>0</v>
      </c>
      <c r="O526" s="1349">
        <v>0</v>
      </c>
      <c r="P526" s="1217"/>
      <c r="Q526" s="1137"/>
      <c r="R526" s="1137"/>
      <c r="S526" s="1141"/>
      <c r="T526" s="16"/>
      <c r="U526" s="16"/>
      <c r="V526" s="176"/>
      <c r="W526" s="16"/>
      <c r="X526" s="16"/>
      <c r="Y526" s="16"/>
      <c r="Z526" s="742"/>
      <c r="AA526" s="742"/>
      <c r="AB526" s="742"/>
      <c r="AC526" s="742"/>
      <c r="AD526" s="742"/>
    </row>
    <row r="527" spans="1:30" ht="13.9" hidden="1" customHeight="1" thickBot="1">
      <c r="A527" s="1816"/>
      <c r="B527" s="1765"/>
      <c r="C527" s="1281"/>
      <c r="D527" s="1281"/>
      <c r="E527" s="1281"/>
      <c r="F527" s="1777"/>
      <c r="G527" s="1779"/>
      <c r="H527" s="1781"/>
      <c r="I527" s="236" t="s">
        <v>122</v>
      </c>
      <c r="J527" s="248">
        <f>K527+M527</f>
        <v>0</v>
      </c>
      <c r="K527" s="1266"/>
      <c r="L527" s="1267"/>
      <c r="M527" s="1194">
        <v>0</v>
      </c>
      <c r="N527" s="1350"/>
      <c r="O527" s="1351"/>
      <c r="P527" s="198"/>
      <c r="Q527" s="1219"/>
      <c r="R527" s="1219"/>
      <c r="S527" s="1173"/>
      <c r="T527" s="16"/>
      <c r="U527" s="16"/>
      <c r="V527" s="176"/>
      <c r="W527" s="16"/>
      <c r="X527" s="16"/>
      <c r="Y527" s="16"/>
      <c r="Z527" s="742"/>
      <c r="AA527" s="742"/>
      <c r="AB527" s="742"/>
      <c r="AC527" s="742"/>
      <c r="AD527" s="742"/>
    </row>
    <row r="528" spans="1:30" ht="13.9" hidden="1" customHeight="1" thickBot="1">
      <c r="A528" s="1817"/>
      <c r="B528" s="1766"/>
      <c r="C528" s="1301"/>
      <c r="D528" s="1301"/>
      <c r="E528" s="1301"/>
      <c r="F528" s="1778"/>
      <c r="G528" s="1649"/>
      <c r="H528" s="1649"/>
      <c r="I528" s="1178" t="s">
        <v>12</v>
      </c>
      <c r="J528" s="1197">
        <f>SUM(J525:J527)</f>
        <v>0</v>
      </c>
      <c r="K528" s="1197">
        <f t="shared" ref="K528:O528" si="186">SUM(K525:K527)</f>
        <v>0</v>
      </c>
      <c r="L528" s="1197">
        <f t="shared" si="186"/>
        <v>0</v>
      </c>
      <c r="M528" s="1197">
        <f t="shared" si="186"/>
        <v>0</v>
      </c>
      <c r="N528" s="1356">
        <f t="shared" si="186"/>
        <v>0</v>
      </c>
      <c r="O528" s="1356">
        <f t="shared" si="186"/>
        <v>0</v>
      </c>
      <c r="P528" s="1379"/>
      <c r="Q528" s="1213"/>
      <c r="R528" s="1213"/>
      <c r="S528" s="1181"/>
      <c r="T528" s="16"/>
      <c r="U528" s="16"/>
      <c r="V528" s="176"/>
      <c r="W528" s="16"/>
      <c r="X528" s="16"/>
      <c r="Y528" s="16"/>
      <c r="Z528" s="742"/>
      <c r="AA528" s="742"/>
      <c r="AB528" s="742"/>
      <c r="AC528" s="742"/>
      <c r="AD528" s="742"/>
    </row>
    <row r="529" spans="1:30" ht="13.15" customHeight="1">
      <c r="A529" s="1815"/>
      <c r="B529" s="1764"/>
      <c r="C529" s="1767"/>
      <c r="D529" s="1768"/>
      <c r="E529" s="1769"/>
      <c r="F529" s="1776" t="s">
        <v>168</v>
      </c>
      <c r="G529" s="1647" t="s">
        <v>40</v>
      </c>
      <c r="H529" s="1650" t="s">
        <v>62</v>
      </c>
      <c r="I529" s="243" t="s">
        <v>72</v>
      </c>
      <c r="J529" s="1182">
        <f>K529+M529</f>
        <v>0</v>
      </c>
      <c r="K529" s="1183">
        <v>0</v>
      </c>
      <c r="L529" s="189">
        <v>0</v>
      </c>
      <c r="M529" s="1185">
        <v>0</v>
      </c>
      <c r="N529" s="1186">
        <v>0</v>
      </c>
      <c r="O529" s="1187">
        <v>0</v>
      </c>
      <c r="P529" s="197"/>
      <c r="Q529" s="1136"/>
      <c r="R529" s="1136"/>
      <c r="S529" s="1140"/>
      <c r="T529" s="16"/>
      <c r="U529" s="16"/>
      <c r="V529" s="176"/>
      <c r="W529" s="16"/>
      <c r="X529" s="16"/>
      <c r="Y529" s="16"/>
      <c r="Z529" s="742"/>
      <c r="AA529" s="742"/>
      <c r="AB529" s="742"/>
      <c r="AC529" s="742"/>
      <c r="AD529" s="742"/>
    </row>
    <row r="530" spans="1:30" ht="9" customHeight="1">
      <c r="A530" s="1816"/>
      <c r="B530" s="1765"/>
      <c r="C530" s="1770"/>
      <c r="D530" s="1818"/>
      <c r="E530" s="1772"/>
      <c r="F530" s="1777"/>
      <c r="G530" s="1648"/>
      <c r="H530" s="1780"/>
      <c r="I530" s="228" t="s">
        <v>63</v>
      </c>
      <c r="J530" s="237">
        <f>K530+M530</f>
        <v>0</v>
      </c>
      <c r="K530" s="192">
        <v>0</v>
      </c>
      <c r="L530" s="194">
        <v>0</v>
      </c>
      <c r="M530" s="1188">
        <v>0</v>
      </c>
      <c r="N530" s="1189">
        <v>0</v>
      </c>
      <c r="O530" s="1190">
        <v>0</v>
      </c>
      <c r="P530" s="1217"/>
      <c r="Q530" s="1137"/>
      <c r="R530" s="1137"/>
      <c r="S530" s="1141"/>
      <c r="T530" s="16"/>
      <c r="U530" s="16"/>
      <c r="V530" s="176"/>
      <c r="W530" s="16"/>
      <c r="X530" s="16"/>
      <c r="Y530" s="16"/>
      <c r="Z530" s="742"/>
      <c r="AA530" s="742"/>
      <c r="AB530" s="742"/>
      <c r="AC530" s="742"/>
      <c r="AD530" s="742"/>
    </row>
    <row r="531" spans="1:30">
      <c r="A531" s="1816"/>
      <c r="B531" s="1765"/>
      <c r="C531" s="1770"/>
      <c r="D531" s="1818"/>
      <c r="E531" s="1772"/>
      <c r="F531" s="1777"/>
      <c r="G531" s="1779"/>
      <c r="H531" s="1781"/>
      <c r="I531" s="228" t="s">
        <v>36</v>
      </c>
      <c r="J531" s="237">
        <f t="shared" ref="J531:J533" si="187">K531+M531</f>
        <v>0</v>
      </c>
      <c r="K531" s="192">
        <v>0</v>
      </c>
      <c r="L531" s="194">
        <v>0</v>
      </c>
      <c r="M531" s="1188">
        <v>0</v>
      </c>
      <c r="N531" s="1189">
        <v>0</v>
      </c>
      <c r="O531" s="1190">
        <v>0</v>
      </c>
      <c r="P531" s="198"/>
      <c r="Q531" s="1219"/>
      <c r="R531" s="1219"/>
      <c r="S531" s="1173"/>
      <c r="T531" s="16"/>
      <c r="U531" s="16"/>
      <c r="V531" s="176"/>
      <c r="W531" s="16"/>
      <c r="X531" s="16"/>
      <c r="Y531" s="16"/>
      <c r="Z531" s="742"/>
      <c r="AA531" s="742"/>
      <c r="AB531" s="742"/>
      <c r="AC531" s="742"/>
      <c r="AD531" s="742"/>
    </row>
    <row r="532" spans="1:30">
      <c r="A532" s="1816"/>
      <c r="B532" s="1765"/>
      <c r="C532" s="1770"/>
      <c r="D532" s="1818"/>
      <c r="E532" s="1772"/>
      <c r="F532" s="1777"/>
      <c r="G532" s="1779"/>
      <c r="H532" s="1779"/>
      <c r="I532" s="228" t="s">
        <v>219</v>
      </c>
      <c r="J532" s="237">
        <f t="shared" si="187"/>
        <v>0</v>
      </c>
      <c r="K532" s="192">
        <v>0</v>
      </c>
      <c r="L532" s="194">
        <v>0</v>
      </c>
      <c r="M532" s="1188">
        <v>0</v>
      </c>
      <c r="N532" s="1189">
        <v>0</v>
      </c>
      <c r="O532" s="1190">
        <v>0</v>
      </c>
      <c r="P532" s="1381"/>
      <c r="Q532" s="1219"/>
      <c r="R532" s="1219"/>
      <c r="S532" s="1173"/>
      <c r="T532" s="39"/>
      <c r="U532" s="16"/>
      <c r="V532" s="176"/>
      <c r="W532" s="16"/>
      <c r="X532" s="16"/>
      <c r="Y532" s="16"/>
      <c r="Z532" s="742"/>
      <c r="AA532" s="742"/>
      <c r="AB532" s="742"/>
      <c r="AC532" s="742"/>
      <c r="AD532" s="742"/>
    </row>
    <row r="533" spans="1:30">
      <c r="A533" s="1816"/>
      <c r="B533" s="1765"/>
      <c r="C533" s="1770"/>
      <c r="D533" s="1818"/>
      <c r="E533" s="1772"/>
      <c r="F533" s="1777"/>
      <c r="G533" s="1779"/>
      <c r="H533" s="1779"/>
      <c r="I533" s="236" t="s">
        <v>52</v>
      </c>
      <c r="J533" s="237">
        <f t="shared" si="187"/>
        <v>0</v>
      </c>
      <c r="K533" s="1192">
        <v>0</v>
      </c>
      <c r="L533" s="1193">
        <v>0</v>
      </c>
      <c r="M533" s="1194">
        <v>0</v>
      </c>
      <c r="N533" s="1195">
        <v>0</v>
      </c>
      <c r="O533" s="1196">
        <v>0</v>
      </c>
      <c r="P533" s="1381"/>
      <c r="Q533" s="1219"/>
      <c r="R533" s="1219"/>
      <c r="S533" s="1173"/>
      <c r="T533" s="16"/>
      <c r="U533" s="16"/>
      <c r="V533" s="176"/>
      <c r="W533" s="16"/>
      <c r="X533" s="16"/>
      <c r="Y533" s="16"/>
      <c r="Z533" s="742"/>
      <c r="AA533" s="742"/>
      <c r="AB533" s="742"/>
      <c r="AC533" s="742"/>
      <c r="AD533" s="742"/>
    </row>
    <row r="534" spans="1:30" ht="13.5" thickBot="1">
      <c r="A534" s="1817"/>
      <c r="B534" s="1766"/>
      <c r="C534" s="1773"/>
      <c r="D534" s="1774"/>
      <c r="E534" s="1775"/>
      <c r="F534" s="1778"/>
      <c r="G534" s="1649"/>
      <c r="H534" s="1649"/>
      <c r="I534" s="1178" t="s">
        <v>12</v>
      </c>
      <c r="J534" s="1197">
        <f>SUM(J529:J533)</f>
        <v>0</v>
      </c>
      <c r="K534" s="1197">
        <f t="shared" ref="K534:O534" si="188">SUM(K529:K533)</f>
        <v>0</v>
      </c>
      <c r="L534" s="1197">
        <f t="shared" si="188"/>
        <v>0</v>
      </c>
      <c r="M534" s="1197">
        <f t="shared" si="188"/>
        <v>0</v>
      </c>
      <c r="N534" s="1197">
        <f t="shared" si="188"/>
        <v>0</v>
      </c>
      <c r="O534" s="1197">
        <f t="shared" si="188"/>
        <v>0</v>
      </c>
      <c r="P534" s="1379"/>
      <c r="Q534" s="1213"/>
      <c r="R534" s="1213"/>
      <c r="S534" s="1181"/>
      <c r="T534" s="16"/>
      <c r="U534" s="16"/>
      <c r="V534" s="176"/>
      <c r="W534" s="16"/>
      <c r="X534" s="16"/>
      <c r="Y534" s="16"/>
      <c r="Z534" s="742"/>
      <c r="AA534" s="742"/>
      <c r="AB534" s="742"/>
      <c r="AC534" s="742"/>
      <c r="AD534" s="742"/>
    </row>
    <row r="535" spans="1:30" ht="26.45" customHeight="1">
      <c r="A535" s="1815"/>
      <c r="B535" s="1764"/>
      <c r="C535" s="1767"/>
      <c r="D535" s="1768"/>
      <c r="E535" s="1769"/>
      <c r="F535" s="1776" t="s">
        <v>258</v>
      </c>
      <c r="G535" s="1647" t="s">
        <v>40</v>
      </c>
      <c r="H535" s="1650" t="s">
        <v>223</v>
      </c>
      <c r="I535" s="243" t="s">
        <v>72</v>
      </c>
      <c r="J535" s="1182">
        <f>K535+M535</f>
        <v>0</v>
      </c>
      <c r="K535" s="1183">
        <v>0</v>
      </c>
      <c r="L535" s="189">
        <v>0</v>
      </c>
      <c r="M535" s="1185">
        <v>0</v>
      </c>
      <c r="N535" s="1186">
        <v>0</v>
      </c>
      <c r="O535" s="1187">
        <v>0</v>
      </c>
      <c r="P535" s="1271" t="s">
        <v>74</v>
      </c>
      <c r="Q535" s="1136" t="s">
        <v>41</v>
      </c>
      <c r="R535" s="1136"/>
      <c r="S535" s="1140"/>
      <c r="T535" s="16"/>
      <c r="U535" s="16"/>
      <c r="V535" s="176"/>
      <c r="W535" s="16"/>
      <c r="X535" s="16"/>
      <c r="Y535" s="16"/>
      <c r="Z535" s="742"/>
      <c r="AA535" s="742"/>
      <c r="AB535" s="742"/>
      <c r="AC535" s="742"/>
      <c r="AD535" s="742"/>
    </row>
    <row r="536" spans="1:30">
      <c r="A536" s="1816"/>
      <c r="B536" s="1765"/>
      <c r="C536" s="1770"/>
      <c r="D536" s="1818"/>
      <c r="E536" s="1772"/>
      <c r="F536" s="1777"/>
      <c r="G536" s="1648"/>
      <c r="H536" s="1780"/>
      <c r="I536" s="228" t="s">
        <v>63</v>
      </c>
      <c r="J536" s="237">
        <f>K536+M536</f>
        <v>0</v>
      </c>
      <c r="K536" s="192">
        <v>0</v>
      </c>
      <c r="L536" s="194">
        <v>0</v>
      </c>
      <c r="M536" s="1188">
        <v>0</v>
      </c>
      <c r="N536" s="1189">
        <v>0</v>
      </c>
      <c r="O536" s="1190">
        <v>0</v>
      </c>
      <c r="P536" s="1217" t="s">
        <v>75</v>
      </c>
      <c r="Q536" s="1137"/>
      <c r="R536" s="1137"/>
      <c r="S536" s="1141" t="s">
        <v>41</v>
      </c>
      <c r="T536" s="16"/>
      <c r="U536" s="16"/>
      <c r="V536" s="176"/>
      <c r="W536" s="16"/>
      <c r="X536" s="16"/>
      <c r="Y536" s="16"/>
      <c r="Z536" s="742"/>
      <c r="AA536" s="742"/>
      <c r="AB536" s="742"/>
      <c r="AC536" s="742"/>
      <c r="AD536" s="742"/>
    </row>
    <row r="537" spans="1:30">
      <c r="A537" s="1816"/>
      <c r="B537" s="1765"/>
      <c r="C537" s="1770"/>
      <c r="D537" s="1818"/>
      <c r="E537" s="1772"/>
      <c r="F537" s="1777"/>
      <c r="G537" s="1779"/>
      <c r="H537" s="1781"/>
      <c r="I537" s="228" t="s">
        <v>36</v>
      </c>
      <c r="J537" s="237">
        <f t="shared" ref="J537:J539" si="189">K537+M537</f>
        <v>0</v>
      </c>
      <c r="K537" s="192">
        <v>0</v>
      </c>
      <c r="L537" s="194">
        <v>0</v>
      </c>
      <c r="M537" s="1188">
        <v>0</v>
      </c>
      <c r="N537" s="1189">
        <v>0</v>
      </c>
      <c r="O537" s="1190">
        <v>0</v>
      </c>
      <c r="P537" s="198"/>
      <c r="Q537" s="1219"/>
      <c r="R537" s="1219"/>
      <c r="S537" s="1173"/>
      <c r="T537" s="16"/>
      <c r="U537" s="16"/>
      <c r="V537" s="176"/>
      <c r="W537" s="16"/>
      <c r="X537" s="16"/>
      <c r="Y537" s="16"/>
      <c r="Z537" s="742"/>
      <c r="AA537" s="742"/>
      <c r="AB537" s="742"/>
      <c r="AC537" s="742"/>
      <c r="AD537" s="742"/>
    </row>
    <row r="538" spans="1:30">
      <c r="A538" s="1816"/>
      <c r="B538" s="1765"/>
      <c r="C538" s="1770"/>
      <c r="D538" s="1818"/>
      <c r="E538" s="1772"/>
      <c r="F538" s="1777"/>
      <c r="G538" s="1779"/>
      <c r="H538" s="1779"/>
      <c r="I538" s="228" t="s">
        <v>219</v>
      </c>
      <c r="J538" s="237">
        <f t="shared" si="189"/>
        <v>53</v>
      </c>
      <c r="K538" s="192">
        <v>3</v>
      </c>
      <c r="L538" s="194">
        <v>0</v>
      </c>
      <c r="M538" s="1188">
        <v>50</v>
      </c>
      <c r="N538" s="1189">
        <v>0</v>
      </c>
      <c r="O538" s="1190">
        <v>0</v>
      </c>
      <c r="P538" s="1381"/>
      <c r="Q538" s="1219"/>
      <c r="R538" s="1219"/>
      <c r="S538" s="1173"/>
      <c r="T538" s="16"/>
      <c r="U538" s="16"/>
      <c r="V538" s="176"/>
      <c r="W538" s="16"/>
      <c r="X538" s="16"/>
      <c r="Y538" s="16"/>
      <c r="Z538" s="742"/>
      <c r="AA538" s="742"/>
      <c r="AB538" s="742"/>
      <c r="AC538" s="742"/>
      <c r="AD538" s="742"/>
    </row>
    <row r="539" spans="1:30">
      <c r="A539" s="1816"/>
      <c r="B539" s="1765"/>
      <c r="C539" s="1770"/>
      <c r="D539" s="1818"/>
      <c r="E539" s="1772"/>
      <c r="F539" s="1777"/>
      <c r="G539" s="1779"/>
      <c r="H539" s="1779"/>
      <c r="I539" s="236" t="s">
        <v>52</v>
      </c>
      <c r="J539" s="237">
        <f t="shared" si="189"/>
        <v>0</v>
      </c>
      <c r="K539" s="1192">
        <v>0</v>
      </c>
      <c r="L539" s="1193">
        <v>0</v>
      </c>
      <c r="M539" s="1194">
        <v>0</v>
      </c>
      <c r="N539" s="1195">
        <v>2850</v>
      </c>
      <c r="O539" s="1196">
        <v>4000</v>
      </c>
      <c r="P539" s="1381"/>
      <c r="Q539" s="1219"/>
      <c r="R539" s="1219"/>
      <c r="S539" s="1173"/>
      <c r="T539" s="16"/>
      <c r="U539" s="16"/>
      <c r="V539" s="176"/>
      <c r="W539" s="16"/>
      <c r="X539" s="16"/>
      <c r="Y539" s="16"/>
      <c r="Z539" s="742"/>
      <c r="AA539" s="742"/>
      <c r="AB539" s="742"/>
      <c r="AC539" s="742"/>
      <c r="AD539" s="742"/>
    </row>
    <row r="540" spans="1:30" ht="13.5" thickBot="1">
      <c r="A540" s="1817"/>
      <c r="B540" s="1766"/>
      <c r="C540" s="1773"/>
      <c r="D540" s="1774"/>
      <c r="E540" s="1775"/>
      <c r="F540" s="1778"/>
      <c r="G540" s="1649"/>
      <c r="H540" s="1649"/>
      <c r="I540" s="1178" t="s">
        <v>12</v>
      </c>
      <c r="J540" s="1197">
        <f>SUM(J535:J539)</f>
        <v>53</v>
      </c>
      <c r="K540" s="1197">
        <f t="shared" ref="K540:O540" si="190">SUM(K535:K539)</f>
        <v>3</v>
      </c>
      <c r="L540" s="1197">
        <f t="shared" si="190"/>
        <v>0</v>
      </c>
      <c r="M540" s="1197">
        <f t="shared" si="190"/>
        <v>50</v>
      </c>
      <c r="N540" s="1197">
        <f t="shared" si="190"/>
        <v>2850</v>
      </c>
      <c r="O540" s="1197">
        <f t="shared" si="190"/>
        <v>4000</v>
      </c>
      <c r="P540" s="1379"/>
      <c r="Q540" s="1213"/>
      <c r="R540" s="1213"/>
      <c r="S540" s="1181"/>
      <c r="T540" s="16"/>
      <c r="U540" s="16"/>
      <c r="V540" s="176"/>
      <c r="W540" s="16"/>
      <c r="X540" s="16"/>
      <c r="Y540" s="16"/>
      <c r="Z540" s="742"/>
      <c r="AA540" s="742"/>
      <c r="AB540" s="742"/>
      <c r="AC540" s="742"/>
      <c r="AD540" s="742"/>
    </row>
    <row r="541" spans="1:30" ht="26.45" customHeight="1">
      <c r="A541" s="1761"/>
      <c r="B541" s="1764"/>
      <c r="C541" s="1767"/>
      <c r="D541" s="1768"/>
      <c r="E541" s="1769"/>
      <c r="F541" s="1776" t="s">
        <v>224</v>
      </c>
      <c r="G541" s="1647" t="s">
        <v>40</v>
      </c>
      <c r="H541" s="1650" t="s">
        <v>260</v>
      </c>
      <c r="I541" s="243" t="s">
        <v>72</v>
      </c>
      <c r="J541" s="1182">
        <f>K541+M541</f>
        <v>0</v>
      </c>
      <c r="K541" s="1183">
        <v>0</v>
      </c>
      <c r="L541" s="189">
        <v>0</v>
      </c>
      <c r="M541" s="1185">
        <v>0</v>
      </c>
      <c r="N541" s="1186">
        <v>0</v>
      </c>
      <c r="O541" s="1187">
        <v>0</v>
      </c>
      <c r="P541" s="1271" t="s">
        <v>74</v>
      </c>
      <c r="Q541" s="1136" t="s">
        <v>41</v>
      </c>
      <c r="R541" s="1136"/>
      <c r="S541" s="1140"/>
      <c r="T541" s="16"/>
      <c r="U541" s="16"/>
      <c r="V541" s="176"/>
      <c r="W541" s="16"/>
      <c r="X541" s="16"/>
      <c r="Y541" s="16"/>
      <c r="Z541" s="742"/>
      <c r="AA541" s="742"/>
      <c r="AB541" s="742"/>
      <c r="AC541" s="742"/>
      <c r="AD541" s="742"/>
    </row>
    <row r="542" spans="1:30">
      <c r="A542" s="1762"/>
      <c r="B542" s="1765"/>
      <c r="C542" s="1770"/>
      <c r="D542" s="1771"/>
      <c r="E542" s="1772"/>
      <c r="F542" s="1777"/>
      <c r="G542" s="1648"/>
      <c r="H542" s="1780"/>
      <c r="I542" s="228" t="s">
        <v>63</v>
      </c>
      <c r="J542" s="237">
        <f>K542+M542</f>
        <v>503.79999999999995</v>
      </c>
      <c r="K542" s="192">
        <v>189.9</v>
      </c>
      <c r="L542" s="194">
        <v>0</v>
      </c>
      <c r="M542" s="1188">
        <v>313.89999999999998</v>
      </c>
      <c r="N542" s="1189">
        <v>0</v>
      </c>
      <c r="O542" s="1190">
        <v>0</v>
      </c>
      <c r="P542" s="1217" t="s">
        <v>75</v>
      </c>
      <c r="Q542" s="1137" t="s">
        <v>41</v>
      </c>
      <c r="R542" s="1137"/>
      <c r="S542" s="1141"/>
      <c r="T542" s="16"/>
      <c r="U542" s="16"/>
      <c r="V542" s="176"/>
      <c r="W542" s="16"/>
      <c r="X542" s="16"/>
      <c r="Y542" s="16"/>
      <c r="Z542" s="742"/>
      <c r="AA542" s="742"/>
      <c r="AB542" s="742"/>
      <c r="AC542" s="742"/>
      <c r="AD542" s="742"/>
    </row>
    <row r="543" spans="1:30">
      <c r="A543" s="1762"/>
      <c r="B543" s="1765"/>
      <c r="C543" s="1770"/>
      <c r="D543" s="1771"/>
      <c r="E543" s="1772"/>
      <c r="F543" s="1777"/>
      <c r="G543" s="1779"/>
      <c r="H543" s="1781"/>
      <c r="I543" s="228" t="s">
        <v>36</v>
      </c>
      <c r="J543" s="237">
        <f t="shared" ref="J543:J545" si="191">K543+M543</f>
        <v>0</v>
      </c>
      <c r="K543" s="192">
        <v>0</v>
      </c>
      <c r="L543" s="194">
        <v>0</v>
      </c>
      <c r="M543" s="1188">
        <v>0</v>
      </c>
      <c r="N543" s="1189">
        <v>0</v>
      </c>
      <c r="O543" s="1190">
        <v>0</v>
      </c>
      <c r="P543" s="198"/>
      <c r="Q543" s="1219"/>
      <c r="R543" s="1219"/>
      <c r="S543" s="1173"/>
      <c r="T543" s="16"/>
      <c r="U543" s="16"/>
      <c r="V543" s="176"/>
      <c r="W543" s="16"/>
      <c r="X543" s="16"/>
      <c r="Y543" s="16"/>
      <c r="Z543" s="742"/>
      <c r="AA543" s="742"/>
      <c r="AB543" s="742"/>
      <c r="AC543" s="742"/>
      <c r="AD543" s="742"/>
    </row>
    <row r="544" spans="1:30">
      <c r="A544" s="1762"/>
      <c r="B544" s="1765"/>
      <c r="C544" s="1770"/>
      <c r="D544" s="1771"/>
      <c r="E544" s="1772"/>
      <c r="F544" s="1777"/>
      <c r="G544" s="1779"/>
      <c r="H544" s="1779"/>
      <c r="I544" s="228" t="s">
        <v>219</v>
      </c>
      <c r="J544" s="237">
        <f t="shared" si="191"/>
        <v>14.4</v>
      </c>
      <c r="K544" s="192">
        <v>7.9</v>
      </c>
      <c r="L544" s="194">
        <v>0</v>
      </c>
      <c r="M544" s="1188">
        <v>6.5</v>
      </c>
      <c r="N544" s="1189">
        <v>0</v>
      </c>
      <c r="O544" s="1190">
        <v>0</v>
      </c>
      <c r="P544" s="1381"/>
      <c r="Q544" s="1219"/>
      <c r="R544" s="1219"/>
      <c r="S544" s="1173"/>
      <c r="T544" s="16"/>
      <c r="U544" s="16"/>
      <c r="V544" s="176"/>
      <c r="W544" s="16"/>
      <c r="X544" s="16"/>
      <c r="Y544" s="16"/>
      <c r="Z544" s="742"/>
      <c r="AA544" s="742"/>
      <c r="AB544" s="742"/>
      <c r="AC544" s="742"/>
      <c r="AD544" s="742"/>
    </row>
    <row r="545" spans="1:30">
      <c r="A545" s="1762"/>
      <c r="B545" s="1765"/>
      <c r="C545" s="1770"/>
      <c r="D545" s="1771"/>
      <c r="E545" s="1772"/>
      <c r="F545" s="1777"/>
      <c r="G545" s="1779"/>
      <c r="H545" s="1779"/>
      <c r="I545" s="236" t="s">
        <v>52</v>
      </c>
      <c r="J545" s="237">
        <f t="shared" si="191"/>
        <v>0</v>
      </c>
      <c r="K545" s="1192">
        <v>0</v>
      </c>
      <c r="L545" s="1193">
        <v>0</v>
      </c>
      <c r="M545" s="1194">
        <v>0</v>
      </c>
      <c r="N545" s="1354">
        <v>0</v>
      </c>
      <c r="O545" s="1196">
        <v>0</v>
      </c>
      <c r="P545" s="1381"/>
      <c r="Q545" s="1219"/>
      <c r="R545" s="1219"/>
      <c r="S545" s="1173"/>
      <c r="T545" s="16"/>
      <c r="U545" s="16"/>
      <c r="V545" s="176"/>
      <c r="W545" s="16"/>
      <c r="X545" s="16"/>
      <c r="Y545" s="16"/>
      <c r="Z545" s="742"/>
      <c r="AA545" s="742"/>
      <c r="AB545" s="742"/>
      <c r="AC545" s="742"/>
      <c r="AD545" s="742"/>
    </row>
    <row r="546" spans="1:30" ht="13.5" thickBot="1">
      <c r="A546" s="1763"/>
      <c r="B546" s="1766"/>
      <c r="C546" s="1773"/>
      <c r="D546" s="1774"/>
      <c r="E546" s="1775"/>
      <c r="F546" s="1778"/>
      <c r="G546" s="1649"/>
      <c r="H546" s="1649"/>
      <c r="I546" s="1178" t="s">
        <v>12</v>
      </c>
      <c r="J546" s="1197">
        <f>SUM(J541:J545)</f>
        <v>518.19999999999993</v>
      </c>
      <c r="K546" s="1258">
        <f>SUM(K541:K545)</f>
        <v>197.8</v>
      </c>
      <c r="L546" s="1259">
        <f>SUM(L541:L545)</f>
        <v>0</v>
      </c>
      <c r="M546" s="1260">
        <f>SUM(M541:M545)</f>
        <v>320.39999999999998</v>
      </c>
      <c r="N546" s="1261">
        <f t="shared" ref="N546:O546" si="192">SUM(N541:N543)</f>
        <v>0</v>
      </c>
      <c r="O546" s="1251">
        <f t="shared" si="192"/>
        <v>0</v>
      </c>
      <c r="P546" s="1379"/>
      <c r="Q546" s="1213"/>
      <c r="R546" s="1213"/>
      <c r="S546" s="1181"/>
      <c r="T546" s="16"/>
      <c r="U546" s="16"/>
      <c r="V546" s="176"/>
      <c r="W546" s="16"/>
      <c r="X546" s="16"/>
      <c r="Y546" s="16"/>
      <c r="Z546" s="742"/>
      <c r="AA546" s="742"/>
      <c r="AB546" s="742"/>
      <c r="AC546" s="742"/>
      <c r="AD546" s="742"/>
    </row>
    <row r="547" spans="1:30" s="1135" customFormat="1" ht="25.5">
      <c r="A547" s="1761"/>
      <c r="B547" s="1764"/>
      <c r="C547" s="1973"/>
      <c r="D547" s="1974"/>
      <c r="E547" s="1975"/>
      <c r="F547" s="1776" t="s">
        <v>723</v>
      </c>
      <c r="G547" s="1647" t="s">
        <v>40</v>
      </c>
      <c r="H547" s="1650" t="s">
        <v>724</v>
      </c>
      <c r="I547" s="243" t="s">
        <v>72</v>
      </c>
      <c r="J547" s="1182">
        <f>K547+M547</f>
        <v>0</v>
      </c>
      <c r="K547" s="1183">
        <v>0</v>
      </c>
      <c r="L547" s="189">
        <v>0</v>
      </c>
      <c r="M547" s="1185">
        <v>0</v>
      </c>
      <c r="N547" s="1186">
        <v>0</v>
      </c>
      <c r="O547" s="1187">
        <v>0</v>
      </c>
      <c r="P547" s="1271" t="s">
        <v>74</v>
      </c>
      <c r="Q547" s="1160" t="s">
        <v>41</v>
      </c>
      <c r="R547" s="1160"/>
      <c r="S547" s="1158"/>
      <c r="T547" s="16"/>
      <c r="U547" s="16"/>
      <c r="V547" s="176"/>
      <c r="W547" s="16"/>
      <c r="X547" s="16"/>
      <c r="Y547" s="16"/>
    </row>
    <row r="548" spans="1:30" s="1135" customFormat="1">
      <c r="A548" s="1762"/>
      <c r="B548" s="1765"/>
      <c r="C548" s="1976"/>
      <c r="D548" s="1977"/>
      <c r="E548" s="1978"/>
      <c r="F548" s="1982"/>
      <c r="G548" s="1648"/>
      <c r="H548" s="1780"/>
      <c r="I548" s="228" t="s">
        <v>63</v>
      </c>
      <c r="J548" s="237">
        <f>K548+M548</f>
        <v>0</v>
      </c>
      <c r="K548" s="192">
        <v>0</v>
      </c>
      <c r="L548" s="194">
        <v>0</v>
      </c>
      <c r="M548" s="1188">
        <v>0</v>
      </c>
      <c r="N548" s="1189">
        <v>0</v>
      </c>
      <c r="O548" s="1190">
        <v>0</v>
      </c>
      <c r="P548" s="1217" t="s">
        <v>75</v>
      </c>
      <c r="Q548" s="1161"/>
      <c r="R548" s="1161" t="s">
        <v>41</v>
      </c>
      <c r="S548" s="1159"/>
      <c r="T548" s="16"/>
      <c r="U548" s="16"/>
      <c r="V548" s="176"/>
      <c r="W548" s="16"/>
      <c r="X548" s="16"/>
      <c r="Y548" s="16"/>
    </row>
    <row r="549" spans="1:30" s="1135" customFormat="1">
      <c r="A549" s="1762"/>
      <c r="B549" s="1765"/>
      <c r="C549" s="1976"/>
      <c r="D549" s="1977"/>
      <c r="E549" s="1978"/>
      <c r="F549" s="1982"/>
      <c r="G549" s="1779"/>
      <c r="H549" s="1781"/>
      <c r="I549" s="228" t="s">
        <v>36</v>
      </c>
      <c r="J549" s="237">
        <f t="shared" ref="J549:J551" si="193">K549+M549</f>
        <v>0</v>
      </c>
      <c r="K549" s="192">
        <v>0</v>
      </c>
      <c r="L549" s="194">
        <v>0</v>
      </c>
      <c r="M549" s="1188">
        <v>0</v>
      </c>
      <c r="N549" s="1189">
        <v>0</v>
      </c>
      <c r="O549" s="1190">
        <v>0</v>
      </c>
      <c r="P549" s="1431"/>
      <c r="Q549" s="1432"/>
      <c r="R549" s="1432"/>
      <c r="S549" s="1433"/>
      <c r="T549" s="16"/>
      <c r="U549" s="16"/>
      <c r="V549" s="176"/>
      <c r="W549" s="16"/>
      <c r="X549" s="16"/>
      <c r="Y549" s="16"/>
    </row>
    <row r="550" spans="1:30" s="1135" customFormat="1">
      <c r="A550" s="1762"/>
      <c r="B550" s="1765"/>
      <c r="C550" s="1976"/>
      <c r="D550" s="1977"/>
      <c r="E550" s="1978"/>
      <c r="F550" s="1982"/>
      <c r="G550" s="1779"/>
      <c r="H550" s="1779"/>
      <c r="I550" s="228" t="s">
        <v>219</v>
      </c>
      <c r="J550" s="237">
        <f t="shared" si="193"/>
        <v>0</v>
      </c>
      <c r="K550" s="192">
        <v>0</v>
      </c>
      <c r="L550" s="194">
        <v>0</v>
      </c>
      <c r="M550" s="1188">
        <v>0</v>
      </c>
      <c r="N550" s="1189">
        <v>0</v>
      </c>
      <c r="O550" s="1190">
        <v>0</v>
      </c>
      <c r="P550" s="1434"/>
      <c r="Q550" s="1432"/>
      <c r="R550" s="1432"/>
      <c r="S550" s="1433"/>
      <c r="T550" s="16"/>
      <c r="U550" s="16"/>
      <c r="V550" s="176"/>
      <c r="W550" s="16"/>
      <c r="X550" s="16"/>
      <c r="Y550" s="16"/>
    </row>
    <row r="551" spans="1:30" s="1135" customFormat="1">
      <c r="A551" s="1762"/>
      <c r="B551" s="1765"/>
      <c r="C551" s="1976"/>
      <c r="D551" s="1977"/>
      <c r="E551" s="1978"/>
      <c r="F551" s="1982"/>
      <c r="G551" s="1779"/>
      <c r="H551" s="1779"/>
      <c r="I551" s="236" t="s">
        <v>52</v>
      </c>
      <c r="J551" s="237">
        <f t="shared" si="193"/>
        <v>0</v>
      </c>
      <c r="K551" s="1192">
        <v>0</v>
      </c>
      <c r="L551" s="1193">
        <v>0</v>
      </c>
      <c r="M551" s="1194">
        <v>0</v>
      </c>
      <c r="N551" s="1354">
        <v>0</v>
      </c>
      <c r="O551" s="1196">
        <v>0</v>
      </c>
      <c r="P551" s="1434"/>
      <c r="Q551" s="1432"/>
      <c r="R551" s="1432"/>
      <c r="S551" s="1433"/>
      <c r="T551" s="16"/>
      <c r="U551" s="16"/>
      <c r="V551" s="176"/>
      <c r="W551" s="16"/>
      <c r="X551" s="16"/>
      <c r="Y551" s="16"/>
    </row>
    <row r="552" spans="1:30" s="1135" customFormat="1" ht="13.5" thickBot="1">
      <c r="A552" s="1763"/>
      <c r="B552" s="1766"/>
      <c r="C552" s="1979"/>
      <c r="D552" s="1980"/>
      <c r="E552" s="1981"/>
      <c r="F552" s="1983"/>
      <c r="G552" s="1649"/>
      <c r="H552" s="1649"/>
      <c r="I552" s="1178" t="s">
        <v>12</v>
      </c>
      <c r="J552" s="1197">
        <f>SUM(J547:J551)</f>
        <v>0</v>
      </c>
      <c r="K552" s="1258">
        <f>SUM(K547:K551)</f>
        <v>0</v>
      </c>
      <c r="L552" s="1259">
        <f>SUM(L547:L551)</f>
        <v>0</v>
      </c>
      <c r="M552" s="1260">
        <f>SUM(M547:M551)</f>
        <v>0</v>
      </c>
      <c r="N552" s="1261">
        <f t="shared" ref="N552:O552" si="194">SUM(N547:N549)</f>
        <v>0</v>
      </c>
      <c r="O552" s="1251">
        <f t="shared" si="194"/>
        <v>0</v>
      </c>
      <c r="P552" s="1435"/>
      <c r="Q552" s="1436"/>
      <c r="R552" s="1436"/>
      <c r="S552" s="1437"/>
      <c r="T552" s="16"/>
      <c r="U552" s="16"/>
      <c r="V552" s="176"/>
      <c r="W552" s="16"/>
      <c r="X552" s="16"/>
      <c r="Y552" s="16"/>
    </row>
    <row r="553" spans="1:30" ht="13.5" thickBot="1">
      <c r="A553" s="752" t="s">
        <v>13</v>
      </c>
      <c r="B553" s="1841" t="s">
        <v>14</v>
      </c>
      <c r="C553" s="1842"/>
      <c r="D553" s="1842"/>
      <c r="E553" s="1842"/>
      <c r="F553" s="1843"/>
      <c r="G553" s="1843"/>
      <c r="H553" s="1843"/>
      <c r="I553" s="1844"/>
      <c r="J553" s="1382">
        <f>J398+J404+J410+J416+J422+J427+J432+J438+J444+J448+J453+J458+J463+J468+J473+J478+J483+J488+J492+J502+J504+J508+J528+J512+J516+J520+J524+J534+J540+J546+J552</f>
        <v>2595.27</v>
      </c>
      <c r="K553" s="1382">
        <f t="shared" ref="K553:O553" si="195">K398+K404+K410+K416+K422+K427+K432+K438+K444+K448+K453+K458+K463+K468+K473+K478+K483+K488+K492+K502+K504+K508+K528+K512+K516+K520+K524+K534+K540+K546+K552</f>
        <v>430.9</v>
      </c>
      <c r="L553" s="1382">
        <f t="shared" si="195"/>
        <v>13.7</v>
      </c>
      <c r="M553" s="1382">
        <f t="shared" si="195"/>
        <v>2164.37</v>
      </c>
      <c r="N553" s="1382">
        <f t="shared" si="195"/>
        <v>4380</v>
      </c>
      <c r="O553" s="1382">
        <f t="shared" si="195"/>
        <v>6045</v>
      </c>
      <c r="P553" s="1234"/>
      <c r="Q553" s="1295"/>
      <c r="R553" s="1295"/>
      <c r="S553" s="1383"/>
      <c r="T553" s="16"/>
      <c r="U553" s="16"/>
      <c r="V553" s="16"/>
      <c r="W553" s="16"/>
      <c r="X553" s="16"/>
      <c r="Y553" s="16"/>
      <c r="Z553" s="742"/>
      <c r="AA553" s="742"/>
      <c r="AB553" s="742"/>
      <c r="AC553" s="742"/>
      <c r="AD553" s="742"/>
    </row>
    <row r="554" spans="1:30" ht="14.45" customHeight="1" thickBot="1">
      <c r="A554" s="1875" t="s">
        <v>56</v>
      </c>
      <c r="B554" s="1875"/>
      <c r="C554" s="1875"/>
      <c r="D554" s="1875"/>
      <c r="E554" s="1875"/>
      <c r="F554" s="1875"/>
      <c r="G554" s="1875"/>
      <c r="H554" s="1875"/>
      <c r="I554" s="1876"/>
      <c r="J554" s="998">
        <f t="shared" ref="J554:O554" si="196">J553+J384</f>
        <v>9100.3700000000008</v>
      </c>
      <c r="K554" s="998">
        <f t="shared" si="196"/>
        <v>468.79999999999995</v>
      </c>
      <c r="L554" s="998">
        <f t="shared" si="196"/>
        <v>31.999999999999996</v>
      </c>
      <c r="M554" s="998">
        <f t="shared" si="196"/>
        <v>8631.57</v>
      </c>
      <c r="N554" s="998">
        <f t="shared" si="196"/>
        <v>8907.6</v>
      </c>
      <c r="O554" s="998">
        <f t="shared" si="196"/>
        <v>7324.3</v>
      </c>
      <c r="P554" s="999"/>
      <c r="Q554" s="999"/>
      <c r="R554" s="999"/>
      <c r="S554" s="1000"/>
      <c r="T554" s="177"/>
      <c r="U554" s="177"/>
      <c r="V554" s="177"/>
      <c r="W554" s="177"/>
      <c r="X554" s="177"/>
      <c r="Y554" s="177"/>
      <c r="Z554" s="742"/>
      <c r="AA554" s="742"/>
      <c r="AB554" s="742"/>
      <c r="AC554" s="742"/>
      <c r="AD554" s="742"/>
    </row>
    <row r="555" spans="1:30" ht="0.6" hidden="1" customHeight="1" thickBot="1">
      <c r="A555" s="1151" t="s">
        <v>214</v>
      </c>
      <c r="B555" s="1151"/>
      <c r="C555" s="1151"/>
      <c r="D555" s="1151"/>
      <c r="E555" s="1151"/>
      <c r="F555" s="928"/>
      <c r="G555" s="1151"/>
      <c r="H555" s="1151"/>
      <c r="I555" s="1151"/>
      <c r="J555" s="1151"/>
      <c r="K555" s="1151"/>
      <c r="L555" s="1151"/>
      <c r="M555" s="1151"/>
      <c r="N555" s="1151"/>
      <c r="O555" s="1151"/>
      <c r="P555" s="944"/>
      <c r="Q555" s="1151"/>
      <c r="R555" s="1151"/>
      <c r="S555" s="1152"/>
      <c r="T555" s="177"/>
      <c r="U555" s="177"/>
      <c r="V555" s="177"/>
      <c r="W555" s="177"/>
      <c r="X555" s="177"/>
      <c r="Y555" s="177"/>
      <c r="Z555" s="742"/>
      <c r="AA555" s="742"/>
      <c r="AB555" s="742"/>
      <c r="AC555" s="742"/>
      <c r="AD555" s="742"/>
    </row>
    <row r="556" spans="1:30" ht="5.45" hidden="1" customHeight="1" thickBot="1">
      <c r="A556" s="1384"/>
      <c r="B556" s="980"/>
      <c r="C556" s="980"/>
      <c r="D556" s="980"/>
      <c r="E556" s="980"/>
      <c r="F556" s="980"/>
      <c r="G556" s="980"/>
      <c r="H556" s="980"/>
      <c r="I556" s="980"/>
      <c r="J556" s="980"/>
      <c r="K556" s="980"/>
      <c r="L556" s="980"/>
      <c r="M556" s="980"/>
      <c r="N556" s="980"/>
      <c r="O556" s="981"/>
      <c r="P556" s="1385"/>
      <c r="Q556" s="980"/>
      <c r="R556" s="1386"/>
      <c r="S556" s="1387"/>
      <c r="T556" s="177"/>
      <c r="U556" s="177"/>
      <c r="V556" s="177"/>
      <c r="W556" s="177"/>
      <c r="X556" s="177"/>
      <c r="Y556" s="177"/>
      <c r="Z556" s="742"/>
      <c r="AA556" s="742"/>
      <c r="AB556" s="742"/>
      <c r="AC556" s="742"/>
      <c r="AD556" s="742"/>
    </row>
    <row r="557" spans="1:30" ht="13.9" hidden="1" customHeight="1" thickBot="1">
      <c r="A557" s="266" t="s">
        <v>11</v>
      </c>
      <c r="B557" s="1670" t="s">
        <v>215</v>
      </c>
      <c r="C557" s="1671"/>
      <c r="D557" s="1671"/>
      <c r="E557" s="1671"/>
      <c r="F557" s="1671"/>
      <c r="G557" s="1671"/>
      <c r="H557" s="1671"/>
      <c r="I557" s="1671"/>
      <c r="J557" s="1671"/>
      <c r="K557" s="1671"/>
      <c r="L557" s="1671"/>
      <c r="M557" s="1671"/>
      <c r="N557" s="1671"/>
      <c r="O557" s="1671"/>
      <c r="P557" s="1671"/>
      <c r="Q557" s="1671"/>
      <c r="R557" s="1671"/>
      <c r="S557" s="1672"/>
      <c r="T557" s="177"/>
      <c r="U557" s="177"/>
      <c r="V557" s="177"/>
      <c r="W557" s="177"/>
      <c r="X557" s="177"/>
      <c r="Y557" s="177"/>
      <c r="Z557" s="742"/>
      <c r="AA557" s="742"/>
      <c r="AB557" s="742"/>
      <c r="AC557" s="742"/>
      <c r="AD557" s="742"/>
    </row>
    <row r="558" spans="1:30" ht="24.6" hidden="1" customHeight="1" thickBot="1">
      <c r="A558" s="1384"/>
      <c r="B558" s="980"/>
      <c r="C558" s="980"/>
      <c r="D558" s="980"/>
      <c r="E558" s="980"/>
      <c r="F558" s="980"/>
      <c r="G558" s="980"/>
      <c r="H558" s="980"/>
      <c r="I558" s="980"/>
      <c r="J558" s="980"/>
      <c r="K558" s="980"/>
      <c r="L558" s="980"/>
      <c r="M558" s="980"/>
      <c r="N558" s="980"/>
      <c r="O558" s="981"/>
      <c r="P558" s="1388" t="s">
        <v>221</v>
      </c>
      <c r="Q558" s="1386"/>
      <c r="R558" s="1386"/>
      <c r="S558" s="1387"/>
      <c r="T558" s="177"/>
      <c r="U558" s="177"/>
      <c r="V558" s="177"/>
      <c r="W558" s="177"/>
      <c r="X558" s="177"/>
      <c r="Y558" s="177"/>
      <c r="Z558" s="742"/>
      <c r="AA558" s="742"/>
      <c r="AB558" s="742"/>
      <c r="AC558" s="742"/>
      <c r="AD558" s="742"/>
    </row>
    <row r="559" spans="1:30" ht="13.9" hidden="1" customHeight="1" thickBot="1">
      <c r="A559" s="1638" t="s">
        <v>11</v>
      </c>
      <c r="B559" s="1641" t="s">
        <v>11</v>
      </c>
      <c r="C559" s="1916"/>
      <c r="D559" s="1917"/>
      <c r="E559" s="1918"/>
      <c r="F559" s="1925" t="s">
        <v>222</v>
      </c>
      <c r="G559" s="1647" t="s">
        <v>40</v>
      </c>
      <c r="H559" s="1650" t="s">
        <v>150</v>
      </c>
      <c r="I559" s="1163" t="s">
        <v>72</v>
      </c>
      <c r="J559" s="244">
        <f>K559+M559</f>
        <v>0</v>
      </c>
      <c r="K559" s="245">
        <f>K565*1</f>
        <v>0</v>
      </c>
      <c r="L559" s="245">
        <f t="shared" ref="L559:O563" si="197">L565*1</f>
        <v>0</v>
      </c>
      <c r="M559" s="246">
        <f t="shared" si="197"/>
        <v>0</v>
      </c>
      <c r="N559" s="279">
        <f t="shared" si="197"/>
        <v>0</v>
      </c>
      <c r="O559" s="167">
        <f t="shared" si="197"/>
        <v>0</v>
      </c>
      <c r="P559" s="1389"/>
      <c r="Q559" s="255"/>
      <c r="R559" s="259"/>
      <c r="S559" s="260"/>
      <c r="T559" s="177"/>
      <c r="U559" s="177"/>
      <c r="V559" s="177"/>
      <c r="W559" s="177"/>
      <c r="X559" s="177"/>
      <c r="Y559" s="177"/>
      <c r="Z559" s="742"/>
      <c r="AA559" s="742"/>
      <c r="AB559" s="742"/>
      <c r="AC559" s="742"/>
      <c r="AD559" s="742"/>
    </row>
    <row r="560" spans="1:30" ht="13.9" hidden="1" customHeight="1" thickBot="1">
      <c r="A560" s="1639"/>
      <c r="B560" s="1642"/>
      <c r="C560" s="1919"/>
      <c r="D560" s="1920"/>
      <c r="E560" s="1921"/>
      <c r="F560" s="1926"/>
      <c r="G560" s="1648"/>
      <c r="H560" s="1651"/>
      <c r="I560" s="1169" t="s">
        <v>63</v>
      </c>
      <c r="J560" s="229">
        <f t="shared" ref="J560:J563" si="198">K560+M560</f>
        <v>0</v>
      </c>
      <c r="K560" s="230">
        <f>K566*1</f>
        <v>0</v>
      </c>
      <c r="L560" s="230">
        <f t="shared" si="197"/>
        <v>0</v>
      </c>
      <c r="M560" s="232">
        <f t="shared" si="197"/>
        <v>0</v>
      </c>
      <c r="N560" s="281">
        <f t="shared" si="197"/>
        <v>0</v>
      </c>
      <c r="O560" s="168">
        <f t="shared" si="197"/>
        <v>0</v>
      </c>
      <c r="P560" s="1389"/>
      <c r="Q560" s="255"/>
      <c r="R560" s="255"/>
      <c r="S560" s="260"/>
      <c r="T560" s="177"/>
      <c r="U560" s="177"/>
      <c r="V560" s="177"/>
      <c r="W560" s="177"/>
      <c r="X560" s="177"/>
      <c r="Y560" s="177"/>
      <c r="Z560" s="742"/>
      <c r="AA560" s="742"/>
      <c r="AB560" s="742"/>
      <c r="AC560" s="742"/>
      <c r="AD560" s="742"/>
    </row>
    <row r="561" spans="1:30" ht="13.9" hidden="1" customHeight="1" thickBot="1">
      <c r="A561" s="1639"/>
      <c r="B561" s="1642"/>
      <c r="C561" s="1919"/>
      <c r="D561" s="1920"/>
      <c r="E561" s="1921"/>
      <c r="F561" s="1926"/>
      <c r="G561" s="1648"/>
      <c r="H561" s="1651"/>
      <c r="I561" s="1169" t="s">
        <v>36</v>
      </c>
      <c r="J561" s="229">
        <f t="shared" si="198"/>
        <v>0</v>
      </c>
      <c r="K561" s="230">
        <f>K567*1</f>
        <v>0</v>
      </c>
      <c r="L561" s="230">
        <f t="shared" si="197"/>
        <v>0</v>
      </c>
      <c r="M561" s="232">
        <f t="shared" si="197"/>
        <v>0</v>
      </c>
      <c r="N561" s="281">
        <f t="shared" si="197"/>
        <v>0</v>
      </c>
      <c r="O561" s="168">
        <f t="shared" si="197"/>
        <v>0</v>
      </c>
      <c r="P561" s="1389"/>
      <c r="Q561" s="255"/>
      <c r="R561" s="255"/>
      <c r="S561" s="260"/>
      <c r="T561" s="177"/>
      <c r="U561" s="177"/>
      <c r="V561" s="177"/>
      <c r="W561" s="177"/>
      <c r="X561" s="177"/>
      <c r="Y561" s="177"/>
      <c r="Z561" s="742"/>
      <c r="AA561" s="742"/>
      <c r="AB561" s="742"/>
      <c r="AC561" s="742"/>
      <c r="AD561" s="742"/>
    </row>
    <row r="562" spans="1:30" ht="13.9" hidden="1" customHeight="1" thickBot="1">
      <c r="A562" s="1639"/>
      <c r="B562" s="1642"/>
      <c r="C562" s="1919"/>
      <c r="D562" s="1920"/>
      <c r="E562" s="1921"/>
      <c r="F562" s="1926"/>
      <c r="G562" s="1648"/>
      <c r="H562" s="1651"/>
      <c r="I562" s="1169" t="s">
        <v>219</v>
      </c>
      <c r="J562" s="229">
        <f t="shared" si="198"/>
        <v>0</v>
      </c>
      <c r="K562" s="230">
        <f>K568*1</f>
        <v>0</v>
      </c>
      <c r="L562" s="230">
        <f t="shared" si="197"/>
        <v>0</v>
      </c>
      <c r="M562" s="232">
        <f t="shared" si="197"/>
        <v>0</v>
      </c>
      <c r="N562" s="281">
        <f t="shared" si="197"/>
        <v>0</v>
      </c>
      <c r="O562" s="168">
        <f t="shared" si="197"/>
        <v>0</v>
      </c>
      <c r="P562" s="1047"/>
      <c r="Q562" s="1138"/>
      <c r="R562" s="1138"/>
      <c r="S562" s="236"/>
      <c r="T562" s="177"/>
      <c r="U562" s="177"/>
      <c r="V562" s="177"/>
      <c r="W562" s="177"/>
      <c r="X562" s="177"/>
      <c r="Y562" s="177"/>
      <c r="Z562" s="742"/>
      <c r="AA562" s="742"/>
      <c r="AB562" s="742"/>
      <c r="AC562" s="742"/>
      <c r="AD562" s="742"/>
    </row>
    <row r="563" spans="1:30" ht="13.9" hidden="1" customHeight="1" thickBot="1">
      <c r="A563" s="1639"/>
      <c r="B563" s="1642"/>
      <c r="C563" s="1919"/>
      <c r="D563" s="1920"/>
      <c r="E563" s="1921"/>
      <c r="F563" s="1926"/>
      <c r="G563" s="1648"/>
      <c r="H563" s="1651"/>
      <c r="I563" s="1175" t="s">
        <v>52</v>
      </c>
      <c r="J563" s="247">
        <f t="shared" si="198"/>
        <v>0</v>
      </c>
      <c r="K563" s="657">
        <f>K569*1</f>
        <v>0</v>
      </c>
      <c r="L563" s="657">
        <f t="shared" si="197"/>
        <v>0</v>
      </c>
      <c r="M563" s="667">
        <f t="shared" si="197"/>
        <v>0</v>
      </c>
      <c r="N563" s="288">
        <f t="shared" si="197"/>
        <v>0</v>
      </c>
      <c r="O563" s="169">
        <f t="shared" si="197"/>
        <v>0</v>
      </c>
      <c r="P563" s="1049"/>
      <c r="Q563" s="1138"/>
      <c r="R563" s="1138"/>
      <c r="S563" s="236"/>
      <c r="T563" s="177"/>
      <c r="U563" s="177"/>
      <c r="V563" s="177"/>
      <c r="W563" s="177"/>
      <c r="X563" s="177"/>
      <c r="Y563" s="177"/>
      <c r="Z563" s="742"/>
      <c r="AA563" s="742"/>
      <c r="AB563" s="742"/>
      <c r="AC563" s="742"/>
      <c r="AD563" s="742"/>
    </row>
    <row r="564" spans="1:30" ht="13.9" hidden="1" customHeight="1" thickBot="1">
      <c r="A564" s="1640"/>
      <c r="B564" s="1643"/>
      <c r="C564" s="1922"/>
      <c r="D564" s="1923"/>
      <c r="E564" s="1924"/>
      <c r="F564" s="1927"/>
      <c r="G564" s="1649"/>
      <c r="H564" s="1649"/>
      <c r="I564" s="241" t="s">
        <v>12</v>
      </c>
      <c r="J564" s="249">
        <f>SUM(J559:J563)</f>
        <v>0</v>
      </c>
      <c r="K564" s="249">
        <f t="shared" ref="K564:O564" si="199">SUM(K559:K563)</f>
        <v>0</v>
      </c>
      <c r="L564" s="249">
        <f t="shared" si="199"/>
        <v>0</v>
      </c>
      <c r="M564" s="250">
        <f t="shared" si="199"/>
        <v>0</v>
      </c>
      <c r="N564" s="251">
        <f t="shared" si="199"/>
        <v>0</v>
      </c>
      <c r="O564" s="662">
        <f t="shared" si="199"/>
        <v>0</v>
      </c>
      <c r="P564" s="263"/>
      <c r="Q564" s="253"/>
      <c r="R564" s="253"/>
      <c r="S564" s="257"/>
      <c r="T564" s="177"/>
      <c r="U564" s="177"/>
      <c r="V564" s="177"/>
      <c r="W564" s="177"/>
      <c r="X564" s="177"/>
      <c r="Y564" s="177"/>
      <c r="Z564" s="742"/>
      <c r="AA564" s="742"/>
      <c r="AB564" s="742"/>
      <c r="AC564" s="742"/>
      <c r="AD564" s="742"/>
    </row>
    <row r="565" spans="1:30" ht="13.9" hidden="1" customHeight="1" thickBot="1">
      <c r="A565" s="1882"/>
      <c r="B565" s="1966"/>
      <c r="C565" s="1968"/>
      <c r="D565" s="1888"/>
      <c r="E565" s="1889"/>
      <c r="F565" s="1644"/>
      <c r="G565" s="1647" t="s">
        <v>40</v>
      </c>
      <c r="H565" s="1650" t="s">
        <v>236</v>
      </c>
      <c r="I565" s="243" t="s">
        <v>72</v>
      </c>
      <c r="J565" s="244">
        <f>K565+M565</f>
        <v>0</v>
      </c>
      <c r="K565" s="245">
        <v>0</v>
      </c>
      <c r="L565" s="258"/>
      <c r="M565" s="246">
        <v>0</v>
      </c>
      <c r="N565" s="803">
        <v>0</v>
      </c>
      <c r="O565" s="1390">
        <v>0</v>
      </c>
      <c r="P565" s="1874" t="s">
        <v>237</v>
      </c>
      <c r="Q565" s="255"/>
      <c r="R565" s="259"/>
      <c r="S565" s="260" t="s">
        <v>41</v>
      </c>
      <c r="T565" s="177"/>
      <c r="U565" s="177"/>
      <c r="V565" s="177"/>
      <c r="W565" s="177"/>
      <c r="X565" s="177"/>
      <c r="Y565" s="177"/>
      <c r="Z565" s="742"/>
      <c r="AA565" s="742"/>
      <c r="AB565" s="742"/>
      <c r="AC565" s="742"/>
      <c r="AD565" s="742"/>
    </row>
    <row r="566" spans="1:30" ht="10.15" hidden="1" customHeight="1" thickBot="1">
      <c r="A566" s="1883"/>
      <c r="B566" s="1967"/>
      <c r="C566" s="1969"/>
      <c r="D566" s="1890"/>
      <c r="E566" s="1891"/>
      <c r="F566" s="1645"/>
      <c r="G566" s="1648"/>
      <c r="H566" s="1651"/>
      <c r="I566" s="228" t="s">
        <v>63</v>
      </c>
      <c r="J566" s="247">
        <f t="shared" ref="J566:J570" si="200">K566+M566</f>
        <v>0</v>
      </c>
      <c r="K566" s="230">
        <v>0</v>
      </c>
      <c r="L566" s="231">
        <v>0</v>
      </c>
      <c r="M566" s="232">
        <v>0</v>
      </c>
      <c r="N566" s="804">
        <v>0</v>
      </c>
      <c r="O566" s="1391">
        <v>0</v>
      </c>
      <c r="P566" s="1934"/>
      <c r="Q566" s="255"/>
      <c r="R566" s="255"/>
      <c r="S566" s="260"/>
      <c r="T566" s="177"/>
      <c r="U566" s="177"/>
      <c r="V566" s="177"/>
      <c r="W566" s="177"/>
      <c r="X566" s="177"/>
      <c r="Y566" s="177"/>
      <c r="Z566" s="742"/>
      <c r="AA566" s="742"/>
      <c r="AB566" s="742"/>
      <c r="AC566" s="742"/>
      <c r="AD566" s="742"/>
    </row>
    <row r="567" spans="1:30" ht="13.9" hidden="1" customHeight="1" thickBot="1">
      <c r="A567" s="1883"/>
      <c r="B567" s="1967"/>
      <c r="C567" s="1969"/>
      <c r="D567" s="1890"/>
      <c r="E567" s="1891"/>
      <c r="F567" s="1645"/>
      <c r="G567" s="1648"/>
      <c r="H567" s="1651"/>
      <c r="I567" s="228" t="s">
        <v>36</v>
      </c>
      <c r="J567" s="229">
        <f t="shared" si="200"/>
        <v>0</v>
      </c>
      <c r="K567" s="230">
        <v>0</v>
      </c>
      <c r="L567" s="231">
        <v>0</v>
      </c>
      <c r="M567" s="232">
        <v>0</v>
      </c>
      <c r="N567" s="804">
        <v>0</v>
      </c>
      <c r="O567" s="1391">
        <v>0</v>
      </c>
      <c r="P567" s="1389"/>
      <c r="Q567" s="255"/>
      <c r="R567" s="255"/>
      <c r="S567" s="260"/>
      <c r="T567" s="177"/>
      <c r="U567" s="177"/>
      <c r="V567" s="177"/>
      <c r="W567" s="177"/>
      <c r="X567" s="177"/>
      <c r="Y567" s="177"/>
      <c r="Z567" s="742"/>
      <c r="AA567" s="742"/>
      <c r="AB567" s="742"/>
      <c r="AC567" s="742"/>
      <c r="AD567" s="742"/>
    </row>
    <row r="568" spans="1:30" ht="13.9" hidden="1" customHeight="1" thickBot="1">
      <c r="A568" s="1883"/>
      <c r="B568" s="1967"/>
      <c r="C568" s="1969"/>
      <c r="D568" s="1890"/>
      <c r="E568" s="1891"/>
      <c r="F568" s="1645"/>
      <c r="G568" s="1648"/>
      <c r="H568" s="1651"/>
      <c r="I568" s="228" t="s">
        <v>219</v>
      </c>
      <c r="J568" s="229">
        <f>K568+M568</f>
        <v>0</v>
      </c>
      <c r="K568" s="230">
        <v>0</v>
      </c>
      <c r="L568" s="231">
        <v>0</v>
      </c>
      <c r="M568" s="805">
        <v>0</v>
      </c>
      <c r="N568" s="804">
        <v>0</v>
      </c>
      <c r="O568" s="1391">
        <v>0</v>
      </c>
      <c r="P568" s="1047"/>
      <c r="Q568" s="1138"/>
      <c r="R568" s="1138"/>
      <c r="S568" s="236"/>
      <c r="T568" s="177"/>
      <c r="U568" s="177"/>
      <c r="V568" s="177"/>
      <c r="W568" s="177"/>
      <c r="X568" s="177"/>
      <c r="Y568" s="177"/>
      <c r="Z568" s="742"/>
      <c r="AA568" s="742"/>
      <c r="AB568" s="742"/>
      <c r="AC568" s="742"/>
      <c r="AD568" s="742"/>
    </row>
    <row r="569" spans="1:30" ht="13.9" hidden="1" customHeight="1" thickBot="1">
      <c r="A569" s="1883"/>
      <c r="B569" s="1967"/>
      <c r="C569" s="1969"/>
      <c r="D569" s="1890"/>
      <c r="E569" s="1891"/>
      <c r="F569" s="1645"/>
      <c r="G569" s="1648"/>
      <c r="H569" s="1651"/>
      <c r="I569" s="236" t="s">
        <v>52</v>
      </c>
      <c r="J569" s="229">
        <f t="shared" si="200"/>
        <v>0</v>
      </c>
      <c r="K569" s="284">
        <v>0</v>
      </c>
      <c r="L569" s="285">
        <v>0</v>
      </c>
      <c r="M569" s="658">
        <v>0</v>
      </c>
      <c r="N569" s="806">
        <v>0</v>
      </c>
      <c r="O569" s="1392">
        <v>0</v>
      </c>
      <c r="P569" s="1049"/>
      <c r="Q569" s="1138"/>
      <c r="R569" s="1138"/>
      <c r="S569" s="236"/>
      <c r="T569" s="177"/>
      <c r="U569" s="177"/>
      <c r="V569" s="177"/>
      <c r="W569" s="177"/>
      <c r="X569" s="177"/>
      <c r="Y569" s="177"/>
      <c r="Z569" s="742"/>
      <c r="AA569" s="742"/>
      <c r="AB569" s="742"/>
      <c r="AC569" s="742"/>
      <c r="AD569" s="742"/>
    </row>
    <row r="570" spans="1:30" ht="3" hidden="1" customHeight="1" thickBot="1">
      <c r="A570" s="1884"/>
      <c r="B570" s="1643"/>
      <c r="C570" s="1970"/>
      <c r="D570" s="1892"/>
      <c r="E570" s="1893"/>
      <c r="F570" s="1646"/>
      <c r="G570" s="1649"/>
      <c r="H570" s="1649"/>
      <c r="I570" s="807" t="s">
        <v>12</v>
      </c>
      <c r="J570" s="670">
        <f t="shared" si="200"/>
        <v>0</v>
      </c>
      <c r="K570" s="249">
        <f t="shared" ref="K570:O570" si="201">SUM(K565:K569)</f>
        <v>0</v>
      </c>
      <c r="L570" s="249">
        <f t="shared" si="201"/>
        <v>0</v>
      </c>
      <c r="M570" s="250">
        <f t="shared" si="201"/>
        <v>0</v>
      </c>
      <c r="N570" s="251">
        <f t="shared" si="201"/>
        <v>0</v>
      </c>
      <c r="O570" s="662">
        <f t="shared" si="201"/>
        <v>0</v>
      </c>
      <c r="P570" s="263"/>
      <c r="Q570" s="253"/>
      <c r="R570" s="253"/>
      <c r="S570" s="257"/>
      <c r="T570" s="177"/>
      <c r="U570" s="177"/>
      <c r="V570" s="177"/>
      <c r="W570" s="177"/>
      <c r="X570" s="177"/>
      <c r="Y570" s="177"/>
      <c r="Z570" s="742"/>
      <c r="AA570" s="742"/>
      <c r="AB570" s="742"/>
      <c r="AC570" s="742"/>
      <c r="AD570" s="742"/>
    </row>
    <row r="571" spans="1:30" ht="13.5" thickBot="1">
      <c r="A571" s="752"/>
      <c r="B571" s="1841"/>
      <c r="C571" s="1842"/>
      <c r="D571" s="1842"/>
      <c r="E571" s="1842"/>
      <c r="F571" s="1843"/>
      <c r="G571" s="1843"/>
      <c r="H571" s="1843"/>
      <c r="I571" s="1844"/>
      <c r="J571" s="1382">
        <f>J564*1</f>
        <v>0</v>
      </c>
      <c r="K571" s="1393">
        <f t="shared" ref="K571:O571" si="202">K564*1</f>
        <v>0</v>
      </c>
      <c r="L571" s="1394">
        <f t="shared" si="202"/>
        <v>0</v>
      </c>
      <c r="M571" s="1395">
        <f t="shared" si="202"/>
        <v>0</v>
      </c>
      <c r="N571" s="1393">
        <f t="shared" si="202"/>
        <v>0</v>
      </c>
      <c r="O571" s="1396">
        <f t="shared" si="202"/>
        <v>0</v>
      </c>
      <c r="P571" s="1234"/>
      <c r="Q571" s="1295"/>
      <c r="R571" s="1295"/>
      <c r="S571" s="1383"/>
      <c r="T571" s="177"/>
      <c r="U571" s="177"/>
      <c r="V571" s="177"/>
      <c r="W571" s="177"/>
      <c r="X571" s="177"/>
      <c r="Y571" s="177"/>
      <c r="Z571" s="742"/>
      <c r="AA571" s="742"/>
      <c r="AB571" s="742"/>
      <c r="AC571" s="742"/>
      <c r="AD571" s="742"/>
    </row>
    <row r="572" spans="1:30" ht="13.5" thickBot="1">
      <c r="A572" s="1960" t="s">
        <v>56</v>
      </c>
      <c r="B572" s="1960"/>
      <c r="C572" s="1960"/>
      <c r="D572" s="1960"/>
      <c r="E572" s="1960"/>
      <c r="F572" s="1960"/>
      <c r="G572" s="1960"/>
      <c r="H572" s="1960"/>
      <c r="I572" s="1961"/>
      <c r="J572" s="1397">
        <f>J564*1</f>
        <v>0</v>
      </c>
      <c r="K572" s="1398">
        <f t="shared" ref="K572:O572" si="203">K564*1</f>
        <v>0</v>
      </c>
      <c r="L572" s="1399">
        <f t="shared" si="203"/>
        <v>0</v>
      </c>
      <c r="M572" s="1400">
        <f>M564*1</f>
        <v>0</v>
      </c>
      <c r="N572" s="1398">
        <f t="shared" si="203"/>
        <v>0</v>
      </c>
      <c r="O572" s="1401">
        <f t="shared" si="203"/>
        <v>0</v>
      </c>
      <c r="P572" s="1402"/>
      <c r="Q572" s="1402"/>
      <c r="R572" s="1402"/>
      <c r="S572" s="1403"/>
      <c r="T572" s="177"/>
      <c r="U572" s="177"/>
      <c r="V572" s="177"/>
      <c r="W572" s="177"/>
      <c r="X572" s="177"/>
      <c r="Y572" s="177"/>
      <c r="Z572" s="742"/>
      <c r="AA572" s="742"/>
      <c r="AB572" s="742"/>
      <c r="AC572" s="742"/>
      <c r="AD572" s="742"/>
    </row>
    <row r="573" spans="1:30" ht="13.5" thickBot="1">
      <c r="A573" s="1143"/>
      <c r="B573" s="1143"/>
      <c r="C573" s="1404"/>
      <c r="D573" s="1404"/>
      <c r="E573" s="1404"/>
      <c r="F573" s="1404"/>
      <c r="G573" s="1404"/>
      <c r="H573" s="1962" t="s">
        <v>240</v>
      </c>
      <c r="I573" s="1962"/>
      <c r="J573" s="1405">
        <f>K573+M573</f>
        <v>7192.9600000000009</v>
      </c>
      <c r="K573" s="1405">
        <f>K389+K282+K82+K12</f>
        <v>1416.25</v>
      </c>
      <c r="L573" s="1406">
        <f>L389+L282+L82+L12</f>
        <v>9</v>
      </c>
      <c r="M573" s="1407">
        <f>M389+M282+M82+M12</f>
        <v>5776.7100000000009</v>
      </c>
      <c r="N573" s="1408"/>
      <c r="O573" s="1408"/>
      <c r="P573" s="1409"/>
      <c r="Q573" s="1409"/>
      <c r="R573" s="1409"/>
      <c r="S573" s="1410"/>
      <c r="T573" s="177"/>
      <c r="U573" s="177"/>
      <c r="V573" s="177"/>
      <c r="W573" s="177"/>
      <c r="X573" s="177"/>
      <c r="Y573" s="177"/>
      <c r="Z573" s="742"/>
      <c r="AA573" s="742"/>
      <c r="AB573" s="742"/>
      <c r="AC573" s="742"/>
      <c r="AD573" s="742"/>
    </row>
    <row r="574" spans="1:30" ht="13.5" thickBot="1">
      <c r="A574" s="1411"/>
      <c r="B574" s="1411"/>
      <c r="C574" s="1412"/>
      <c r="D574" s="1412"/>
      <c r="E574" s="1412"/>
      <c r="F574" s="1412"/>
      <c r="G574" s="1412"/>
      <c r="H574" s="1412"/>
      <c r="I574" s="1412" t="s">
        <v>252</v>
      </c>
      <c r="J574" s="1413">
        <f>J575-J573</f>
        <v>23321.25</v>
      </c>
      <c r="K574" s="1413">
        <f t="shared" ref="K574:O574" si="204">K575-K573</f>
        <v>1805.3599999999997</v>
      </c>
      <c r="L574" s="1414">
        <f t="shared" si="204"/>
        <v>165.29999999999995</v>
      </c>
      <c r="M574" s="1415">
        <f t="shared" si="204"/>
        <v>21515.89</v>
      </c>
      <c r="N574" s="1416">
        <f t="shared" si="204"/>
        <v>19411.93</v>
      </c>
      <c r="O574" s="1413">
        <f t="shared" si="204"/>
        <v>12360.349999999999</v>
      </c>
      <c r="P574" s="1417"/>
      <c r="Q574" s="1417"/>
      <c r="R574" s="1417"/>
      <c r="S574" s="1418"/>
      <c r="T574" s="177"/>
      <c r="U574" s="177"/>
      <c r="V574" s="177"/>
      <c r="W574" s="177"/>
      <c r="X574" s="177"/>
      <c r="Y574" s="177"/>
      <c r="Z574" s="742"/>
      <c r="AA574" s="742"/>
      <c r="AB574" s="742"/>
      <c r="AC574" s="742"/>
      <c r="AD574" s="742"/>
    </row>
    <row r="575" spans="1:30" ht="13.5" thickBot="1">
      <c r="A575" s="1963" t="s">
        <v>15</v>
      </c>
      <c r="B575" s="1963"/>
      <c r="C575" s="1963"/>
      <c r="D575" s="1963"/>
      <c r="E575" s="1963"/>
      <c r="F575" s="1963"/>
      <c r="G575" s="1963"/>
      <c r="H575" s="1963"/>
      <c r="I575" s="1963"/>
      <c r="J575" s="1419">
        <f>J77+J275+J553+J571+J384</f>
        <v>30514.21</v>
      </c>
      <c r="K575" s="1419">
        <f t="shared" ref="K575:O575" si="205">K77+K275+K553+K571+K384</f>
        <v>3221.6099999999997</v>
      </c>
      <c r="L575" s="1420">
        <f t="shared" si="205"/>
        <v>174.29999999999995</v>
      </c>
      <c r="M575" s="1421">
        <f>M77+M275+M553+M571+M384</f>
        <v>27292.6</v>
      </c>
      <c r="N575" s="1421">
        <f t="shared" si="205"/>
        <v>19411.93</v>
      </c>
      <c r="O575" s="1419">
        <f t="shared" si="205"/>
        <v>12360.349999999999</v>
      </c>
      <c r="P575" s="1964"/>
      <c r="Q575" s="1964"/>
      <c r="R575" s="1964"/>
      <c r="S575" s="1965"/>
      <c r="T575" s="177"/>
      <c r="U575" s="177"/>
      <c r="V575" s="177"/>
      <c r="W575" s="177"/>
      <c r="X575" s="177"/>
      <c r="Y575" s="177"/>
      <c r="Z575" s="742"/>
      <c r="AA575" s="742"/>
      <c r="AB575" s="742"/>
      <c r="AC575" s="742"/>
      <c r="AD575" s="742"/>
    </row>
    <row r="576" spans="1:30">
      <c r="A576" s="201"/>
      <c r="B576" s="201"/>
      <c r="C576" s="201"/>
      <c r="D576" s="201"/>
      <c r="E576" s="201"/>
      <c r="F576" s="201"/>
      <c r="G576" s="201"/>
      <c r="H576" s="27"/>
      <c r="I576" s="202"/>
      <c r="J576" s="203"/>
      <c r="K576" s="204"/>
      <c r="L576" s="204"/>
      <c r="M576" s="204"/>
      <c r="N576" s="204"/>
      <c r="O576" s="202"/>
      <c r="P576" s="677"/>
      <c r="Q576" s="677"/>
      <c r="R576" s="677"/>
      <c r="S576" s="677"/>
      <c r="T576" s="16"/>
      <c r="U576" s="16"/>
      <c r="V576" s="16"/>
      <c r="W576" s="16"/>
      <c r="X576" s="16"/>
      <c r="Y576" s="16"/>
      <c r="Z576" s="742"/>
      <c r="AA576" s="742"/>
      <c r="AB576" s="742"/>
      <c r="AC576" s="742"/>
      <c r="AD576" s="742"/>
    </row>
    <row r="577" spans="1:30">
      <c r="A577" s="201"/>
      <c r="B577" s="201"/>
      <c r="C577" s="201"/>
      <c r="D577" s="201"/>
      <c r="E577" s="201"/>
      <c r="F577" s="201"/>
      <c r="G577" s="201"/>
      <c r="H577" s="202"/>
      <c r="I577" s="202" t="s">
        <v>36</v>
      </c>
      <c r="J577" s="204">
        <f>J11+J81+J281+J388+J561</f>
        <v>125.3</v>
      </c>
      <c r="K577" s="204">
        <f>K11+K81+K281+K388+K561</f>
        <v>85.300000000000011</v>
      </c>
      <c r="L577" s="204">
        <f>L11+L81+L281+L388+L561</f>
        <v>55.199999999999996</v>
      </c>
      <c r="M577" s="204">
        <f>M11+M81+M281+M388+M561</f>
        <v>40</v>
      </c>
      <c r="N577" s="298"/>
      <c r="O577" s="27"/>
      <c r="P577" s="677"/>
      <c r="Q577" s="677"/>
      <c r="R577" s="677"/>
      <c r="S577" s="677"/>
      <c r="T577" s="16"/>
      <c r="U577" s="16"/>
      <c r="V577" s="16"/>
      <c r="W577" s="16"/>
      <c r="X577" s="16"/>
      <c r="Y577" s="16"/>
      <c r="Z577" s="742"/>
      <c r="AA577" s="742"/>
      <c r="AB577" s="742"/>
      <c r="AC577" s="742"/>
      <c r="AD577" s="742"/>
    </row>
    <row r="578" spans="1:30">
      <c r="A578" s="201"/>
      <c r="B578" s="201"/>
      <c r="C578" s="201"/>
      <c r="D578" s="201"/>
      <c r="E578" s="201"/>
      <c r="F578" s="201"/>
      <c r="G578" s="201"/>
      <c r="H578" s="202"/>
      <c r="I578" s="202" t="s">
        <v>72</v>
      </c>
      <c r="J578" s="204">
        <f>J9+J79+J279+J386+J559</f>
        <v>4776.4999999999991</v>
      </c>
      <c r="K578" s="204">
        <f>K9+K79+K279+K386+K559</f>
        <v>0</v>
      </c>
      <c r="L578" s="204">
        <f>L9+L79+L279+L386+L559</f>
        <v>0</v>
      </c>
      <c r="M578" s="204">
        <f>M9+M79+M279+M386+M559</f>
        <v>4776.4999999999991</v>
      </c>
      <c r="N578" s="298"/>
      <c r="O578" s="27"/>
      <c r="P578" s="677"/>
      <c r="Q578" s="677"/>
      <c r="R578" s="677"/>
      <c r="S578" s="677"/>
      <c r="T578" s="16"/>
      <c r="U578" s="16"/>
      <c r="V578" s="16"/>
      <c r="W578" s="16"/>
      <c r="X578" s="16"/>
      <c r="Y578" s="16"/>
      <c r="Z578" s="742"/>
      <c r="AA578" s="742"/>
      <c r="AB578" s="742"/>
      <c r="AC578" s="742"/>
      <c r="AD578" s="742"/>
    </row>
    <row r="579" spans="1:30">
      <c r="A579" s="201"/>
      <c r="B579" s="201"/>
      <c r="C579" s="201"/>
      <c r="D579" s="201"/>
      <c r="E579" s="201"/>
      <c r="F579" s="201"/>
      <c r="G579" s="201"/>
      <c r="H579" s="202"/>
      <c r="I579" s="202" t="s">
        <v>183</v>
      </c>
      <c r="J579" s="204">
        <f>J10+J80+J280+J560+J387</f>
        <v>17015.3</v>
      </c>
      <c r="K579" s="204">
        <f>K10+K80+K280+K560+K387</f>
        <v>1720.06</v>
      </c>
      <c r="L579" s="204">
        <f>L10+L80+L280+L560+L387</f>
        <v>110.1</v>
      </c>
      <c r="M579" s="204">
        <f>M10+M80+M280+M560+M387</f>
        <v>15295.24</v>
      </c>
      <c r="N579" s="206"/>
      <c r="O579" s="27"/>
      <c r="P579" s="175"/>
      <c r="Q579" s="677"/>
      <c r="R579" s="677"/>
      <c r="S579" s="677"/>
      <c r="T579" s="16"/>
      <c r="U579" s="16"/>
      <c r="V579" s="16"/>
      <c r="W579" s="16"/>
      <c r="X579" s="16"/>
      <c r="Y579" s="16"/>
      <c r="Z579" s="742"/>
      <c r="AA579" s="742"/>
      <c r="AB579" s="742"/>
      <c r="AC579" s="742"/>
      <c r="AD579" s="742"/>
    </row>
    <row r="580" spans="1:30">
      <c r="A580" s="201"/>
      <c r="B580" s="201"/>
      <c r="C580" s="201"/>
      <c r="D580" s="201"/>
      <c r="E580" s="201"/>
      <c r="F580" s="201"/>
      <c r="G580" s="201"/>
      <c r="H580" s="202"/>
      <c r="I580" s="202" t="s">
        <v>717</v>
      </c>
      <c r="J580" s="204">
        <f>J13+J84+J283+J390</f>
        <v>1114.55</v>
      </c>
      <c r="K580" s="204">
        <f>K13+K84+K283+K390+K563</f>
        <v>0</v>
      </c>
      <c r="L580" s="204">
        <f>L13+L84+L283+L390+L563</f>
        <v>0</v>
      </c>
      <c r="M580" s="204">
        <f>M13+M84+M283+M390+M563</f>
        <v>1114.55</v>
      </c>
      <c r="N580" s="27"/>
      <c r="O580" s="27"/>
      <c r="P580" s="677"/>
      <c r="Q580" s="677"/>
      <c r="R580" s="677"/>
      <c r="S580" s="677"/>
      <c r="T580" s="16"/>
      <c r="U580" s="16"/>
      <c r="V580" s="16"/>
      <c r="W580" s="16"/>
      <c r="X580" s="16"/>
      <c r="Y580" s="16"/>
      <c r="Z580" s="742"/>
      <c r="AA580" s="742"/>
      <c r="AB580" s="742"/>
      <c r="AC580" s="742"/>
      <c r="AD580" s="742"/>
    </row>
    <row r="581" spans="1:30">
      <c r="A581" s="201"/>
      <c r="B581" s="201"/>
      <c r="C581" s="201"/>
      <c r="D581" s="201"/>
      <c r="E581" s="201"/>
      <c r="F581" s="201"/>
      <c r="G581" s="201"/>
      <c r="H581" s="202"/>
      <c r="I581" s="202" t="s">
        <v>219</v>
      </c>
      <c r="J581" s="204">
        <f>J12+J82+J282+J389+J562</f>
        <v>7192.9600000000019</v>
      </c>
      <c r="K581" s="204">
        <f>K12+K82+K282+K389+K562</f>
        <v>1416.25</v>
      </c>
      <c r="L581" s="204">
        <f>L12+L82+L282+L389+L562</f>
        <v>9</v>
      </c>
      <c r="M581" s="204">
        <f>M12+M82+M282+M389+M562</f>
        <v>5776.7100000000009</v>
      </c>
      <c r="N581" s="27"/>
      <c r="O581" s="27"/>
      <c r="P581" s="677"/>
      <c r="Q581" s="677"/>
      <c r="R581" s="677"/>
      <c r="S581" s="677"/>
      <c r="T581" s="16"/>
      <c r="U581" s="16"/>
      <c r="V581" s="16"/>
      <c r="W581" s="16"/>
      <c r="X581" s="16"/>
      <c r="Y581" s="16"/>
      <c r="Z581" s="742"/>
      <c r="AA581" s="742"/>
      <c r="AB581" s="742"/>
      <c r="AC581" s="742"/>
      <c r="AD581" s="742"/>
    </row>
    <row r="582" spans="1:30">
      <c r="A582" s="201"/>
      <c r="B582" s="201"/>
      <c r="C582" s="201"/>
      <c r="D582" s="201"/>
      <c r="E582" s="201"/>
      <c r="F582" s="201"/>
      <c r="G582" s="201"/>
      <c r="H582" s="202"/>
      <c r="I582" s="202" t="s">
        <v>716</v>
      </c>
      <c r="J582" s="204">
        <f>J114+J14</f>
        <v>289.60000000000002</v>
      </c>
      <c r="K582" s="204">
        <f t="shared" ref="K582:L582" si="206">K114+K75</f>
        <v>0</v>
      </c>
      <c r="L582" s="204">
        <f t="shared" si="206"/>
        <v>0</v>
      </c>
      <c r="M582" s="204">
        <f>M114+M75</f>
        <v>289.60000000000002</v>
      </c>
      <c r="N582" s="27"/>
      <c r="O582" s="27"/>
      <c r="P582" s="677"/>
      <c r="Q582" s="677"/>
      <c r="R582" s="677"/>
      <c r="S582" s="677"/>
      <c r="T582" s="16"/>
      <c r="U582" s="16"/>
      <c r="V582" s="16"/>
      <c r="W582" s="16"/>
      <c r="X582" s="16"/>
      <c r="Y582" s="16"/>
      <c r="Z582" s="742"/>
      <c r="AA582" s="742"/>
      <c r="AB582" s="742"/>
      <c r="AC582" s="742"/>
      <c r="AD582" s="742"/>
    </row>
    <row r="583" spans="1:30">
      <c r="A583" s="201"/>
      <c r="B583" s="201"/>
      <c r="C583" s="201"/>
      <c r="D583" s="201"/>
      <c r="E583" s="201"/>
      <c r="F583" s="201"/>
      <c r="G583" s="201"/>
      <c r="H583" s="202"/>
      <c r="I583" s="202" t="s">
        <v>7</v>
      </c>
      <c r="J583" s="204">
        <f>J577+J578+J579+J580+J581+J582</f>
        <v>30514.21</v>
      </c>
      <c r="K583" s="204">
        <f t="shared" ref="K583:L583" si="207">K577+K578+K579+K580+K581+K582</f>
        <v>3221.6099999999997</v>
      </c>
      <c r="L583" s="204">
        <f t="shared" si="207"/>
        <v>174.29999999999998</v>
      </c>
      <c r="M583" s="204">
        <f>M577+M578+M579+M580+M581+M582</f>
        <v>27292.6</v>
      </c>
      <c r="N583" s="206"/>
      <c r="O583" s="27"/>
      <c r="P583" s="1422"/>
      <c r="Q583" s="677"/>
      <c r="R583" s="677"/>
      <c r="S583" s="677"/>
      <c r="T583" s="16"/>
      <c r="U583" s="16"/>
      <c r="V583" s="16"/>
      <c r="W583" s="16"/>
      <c r="X583" s="16"/>
      <c r="Y583" s="16"/>
      <c r="Z583" s="742"/>
      <c r="AA583" s="742"/>
      <c r="AB583" s="742"/>
      <c r="AC583" s="742"/>
      <c r="AD583" s="742"/>
    </row>
    <row r="584" spans="1:30" s="1467" customFormat="1">
      <c r="A584" s="201"/>
      <c r="B584" s="201"/>
      <c r="C584" s="201"/>
      <c r="D584" s="201"/>
      <c r="E584" s="201"/>
      <c r="F584" s="201"/>
      <c r="G584" s="201"/>
      <c r="H584" s="202"/>
      <c r="I584" s="202"/>
      <c r="J584" s="204"/>
      <c r="K584" s="204"/>
      <c r="L584" s="204"/>
      <c r="M584" s="204"/>
      <c r="N584" s="206"/>
      <c r="O584" s="27"/>
      <c r="P584" s="1422"/>
      <c r="Q584" s="677"/>
      <c r="R584" s="677"/>
      <c r="S584" s="677"/>
      <c r="T584" s="16"/>
      <c r="U584" s="16"/>
      <c r="V584" s="16"/>
      <c r="W584" s="16"/>
      <c r="X584" s="16"/>
      <c r="Y584" s="16"/>
    </row>
    <row r="585" spans="1:30" s="1467" customFormat="1">
      <c r="A585" s="201"/>
      <c r="B585" s="201"/>
      <c r="C585" s="201"/>
      <c r="D585" s="201"/>
      <c r="E585" s="201"/>
      <c r="F585" s="201"/>
      <c r="G585" s="201"/>
      <c r="H585" s="202"/>
      <c r="I585" s="202"/>
      <c r="J585" s="204"/>
      <c r="K585" s="204"/>
      <c r="L585" s="204"/>
      <c r="M585" s="204"/>
      <c r="N585" s="206"/>
      <c r="O585" s="27"/>
      <c r="P585" s="1422"/>
      <c r="Q585" s="677"/>
      <c r="R585" s="677"/>
      <c r="S585" s="677"/>
      <c r="T585" s="16"/>
      <c r="U585" s="16"/>
      <c r="V585" s="16"/>
      <c r="W585" s="16"/>
      <c r="X585" s="16"/>
      <c r="Y585" s="16"/>
    </row>
    <row r="586" spans="1:30" s="1467" customFormat="1">
      <c r="A586" s="201"/>
      <c r="B586" s="201"/>
      <c r="C586" s="201"/>
      <c r="D586" s="201"/>
      <c r="E586" s="201"/>
      <c r="F586" s="201"/>
      <c r="G586" s="201"/>
      <c r="H586" s="202"/>
      <c r="I586" s="202"/>
      <c r="J586" s="204"/>
      <c r="K586" s="204"/>
      <c r="L586" s="204"/>
      <c r="M586" s="204"/>
      <c r="N586" s="206"/>
      <c r="O586" s="27"/>
      <c r="P586" s="1422"/>
      <c r="Q586" s="677"/>
      <c r="R586" s="677"/>
      <c r="S586" s="677"/>
      <c r="T586" s="16"/>
      <c r="U586" s="16"/>
      <c r="V586" s="16"/>
      <c r="W586" s="16"/>
      <c r="X586" s="16"/>
      <c r="Y586" s="16"/>
    </row>
    <row r="587" spans="1:30" s="1467" customFormat="1">
      <c r="A587" s="201"/>
      <c r="B587" s="201"/>
      <c r="C587" s="201"/>
      <c r="D587" s="201"/>
      <c r="E587" s="201"/>
      <c r="F587" s="201"/>
      <c r="G587" s="201"/>
      <c r="H587" s="202"/>
      <c r="I587" s="202"/>
      <c r="J587" s="204"/>
      <c r="K587" s="204"/>
      <c r="L587" s="204"/>
      <c r="M587" s="204"/>
      <c r="N587" s="206"/>
      <c r="O587" s="27"/>
      <c r="P587" s="1422"/>
      <c r="Q587" s="677"/>
      <c r="R587" s="677"/>
      <c r="S587" s="677"/>
      <c r="T587" s="16"/>
      <c r="U587" s="16"/>
      <c r="V587" s="16"/>
      <c r="W587" s="16"/>
      <c r="X587" s="16"/>
      <c r="Y587" s="16"/>
    </row>
    <row r="588" spans="1:30" s="1467" customFormat="1">
      <c r="A588" s="201"/>
      <c r="B588" s="201"/>
      <c r="C588" s="201"/>
      <c r="D588" s="201"/>
      <c r="E588" s="201"/>
      <c r="F588" s="201"/>
      <c r="G588" s="201"/>
      <c r="H588" s="202"/>
      <c r="I588" s="202"/>
      <c r="J588" s="204"/>
      <c r="K588" s="204"/>
      <c r="L588" s="204"/>
      <c r="M588" s="204"/>
      <c r="N588" s="206"/>
      <c r="O588" s="27"/>
      <c r="P588" s="1422"/>
      <c r="Q588" s="677"/>
      <c r="R588" s="677"/>
      <c r="S588" s="677"/>
      <c r="T588" s="16"/>
      <c r="U588" s="16"/>
      <c r="V588" s="16"/>
      <c r="W588" s="16"/>
      <c r="X588" s="16"/>
      <c r="Y588" s="16"/>
    </row>
    <row r="589" spans="1:30" s="1467" customFormat="1">
      <c r="A589" s="201"/>
      <c r="B589" s="201"/>
      <c r="C589" s="201"/>
      <c r="D589" s="201"/>
      <c r="E589" s="201"/>
      <c r="F589" s="201"/>
      <c r="G589" s="201"/>
      <c r="H589" s="202"/>
      <c r="I589" s="202"/>
      <c r="J589" s="204"/>
      <c r="K589" s="204"/>
      <c r="L589" s="204"/>
      <c r="M589" s="204"/>
      <c r="N589" s="206"/>
      <c r="O589" s="27"/>
      <c r="P589" s="1422"/>
      <c r="Q589" s="677"/>
      <c r="R589" s="677"/>
      <c r="S589" s="677"/>
      <c r="T589" s="16"/>
      <c r="U589" s="16"/>
      <c r="V589" s="16"/>
      <c r="W589" s="16"/>
      <c r="X589" s="16"/>
      <c r="Y589" s="16"/>
    </row>
    <row r="590" spans="1:30" s="1467" customFormat="1">
      <c r="A590" s="201"/>
      <c r="B590" s="201"/>
      <c r="C590" s="201"/>
      <c r="D590" s="201"/>
      <c r="E590" s="201"/>
      <c r="F590" s="201"/>
      <c r="G590" s="201"/>
      <c r="H590" s="202"/>
      <c r="I590" s="202"/>
      <c r="J590" s="204"/>
      <c r="K590" s="204"/>
      <c r="L590" s="204"/>
      <c r="M590" s="204"/>
      <c r="N590" s="206"/>
      <c r="O590" s="27"/>
      <c r="P590" s="1422"/>
      <c r="Q590" s="677"/>
      <c r="R590" s="677"/>
      <c r="S590" s="677"/>
      <c r="T590" s="16"/>
      <c r="U590" s="16"/>
      <c r="V590" s="16"/>
      <c r="W590" s="16"/>
      <c r="X590" s="16"/>
      <c r="Y590" s="16"/>
    </row>
    <row r="591" spans="1:30" s="1467" customFormat="1">
      <c r="A591" s="201"/>
      <c r="B591" s="201"/>
      <c r="C591" s="201"/>
      <c r="D591" s="201"/>
      <c r="E591" s="201"/>
      <c r="F591" s="201"/>
      <c r="G591" s="201"/>
      <c r="H591" s="202"/>
      <c r="I591" s="202"/>
      <c r="J591" s="204"/>
      <c r="K591" s="204"/>
      <c r="L591" s="204"/>
      <c r="M591" s="204"/>
      <c r="N591" s="206"/>
      <c r="O591" s="27"/>
      <c r="P591" s="1422"/>
      <c r="Q591" s="677"/>
      <c r="R591" s="677"/>
      <c r="S591" s="677"/>
      <c r="T591" s="16"/>
      <c r="U591" s="16"/>
      <c r="V591" s="16"/>
      <c r="W591" s="16"/>
      <c r="X591" s="16"/>
      <c r="Y591" s="16"/>
    </row>
    <row r="592" spans="1:30" s="1467" customFormat="1">
      <c r="A592" s="201"/>
      <c r="B592" s="201"/>
      <c r="C592" s="201"/>
      <c r="D592" s="201"/>
      <c r="E592" s="201"/>
      <c r="F592" s="201"/>
      <c r="G592" s="201"/>
      <c r="H592" s="202"/>
      <c r="I592" s="202"/>
      <c r="J592" s="204"/>
      <c r="K592" s="204"/>
      <c r="L592" s="204"/>
      <c r="M592" s="204"/>
      <c r="N592" s="206"/>
      <c r="O592" s="27"/>
      <c r="P592" s="1422"/>
      <c r="Q592" s="677"/>
      <c r="R592" s="677"/>
      <c r="S592" s="677"/>
      <c r="T592" s="16"/>
      <c r="U592" s="16"/>
      <c r="V592" s="16"/>
      <c r="W592" s="16"/>
      <c r="X592" s="16"/>
      <c r="Y592" s="16"/>
    </row>
    <row r="593" spans="1:30">
      <c r="A593" s="201"/>
      <c r="B593" s="201"/>
      <c r="C593" s="201"/>
      <c r="D593" s="201"/>
      <c r="E593" s="201"/>
      <c r="F593" s="201"/>
      <c r="G593" s="201"/>
      <c r="H593" s="202"/>
      <c r="I593" s="202"/>
      <c r="J593" s="204"/>
      <c r="K593" s="204"/>
      <c r="L593" s="204"/>
      <c r="M593" s="204"/>
      <c r="N593" s="206"/>
      <c r="O593" s="27"/>
      <c r="P593" s="1422"/>
      <c r="Q593" s="677"/>
      <c r="R593" s="677"/>
      <c r="S593" s="677"/>
      <c r="T593" s="16"/>
      <c r="U593" s="16"/>
      <c r="V593" s="16"/>
      <c r="W593" s="16"/>
      <c r="X593" s="16"/>
      <c r="Y593" s="16"/>
      <c r="Z593" s="742"/>
      <c r="AA593" s="742"/>
      <c r="AB593" s="742"/>
      <c r="AC593" s="742"/>
      <c r="AD593" s="742"/>
    </row>
    <row r="594" spans="1:30" ht="13.5" thickBot="1">
      <c r="A594" s="201"/>
      <c r="B594" s="201"/>
      <c r="C594" s="201"/>
      <c r="D594" s="201"/>
      <c r="E594" s="201"/>
      <c r="F594" s="207"/>
      <c r="G594" s="201"/>
      <c r="H594" s="27"/>
      <c r="I594" s="27"/>
      <c r="J594" s="1423" t="s">
        <v>16</v>
      </c>
      <c r="K594" s="204"/>
      <c r="L594" s="204"/>
      <c r="M594" s="204"/>
      <c r="N594" s="27"/>
      <c r="O594" s="27"/>
      <c r="P594" s="677"/>
      <c r="Q594" s="677"/>
      <c r="R594" s="677"/>
      <c r="S594" s="677"/>
      <c r="T594" s="16"/>
      <c r="U594" s="16"/>
      <c r="V594" s="16"/>
      <c r="W594" s="16"/>
      <c r="X594" s="16"/>
      <c r="Y594" s="16"/>
      <c r="Z594" s="742"/>
      <c r="AA594" s="742"/>
      <c r="AB594" s="742"/>
      <c r="AC594" s="742"/>
      <c r="AD594" s="742"/>
    </row>
    <row r="595" spans="1:30" ht="40.9" customHeight="1" thickBot="1">
      <c r="A595" s="27"/>
      <c r="B595" s="1722" t="s">
        <v>17</v>
      </c>
      <c r="C595" s="1723"/>
      <c r="D595" s="1723"/>
      <c r="E595" s="1723"/>
      <c r="F595" s="1723"/>
      <c r="G595" s="1723"/>
      <c r="H595" s="1723"/>
      <c r="I595" s="1724"/>
      <c r="J595" s="1725" t="s">
        <v>212</v>
      </c>
      <c r="K595" s="1726"/>
      <c r="L595" s="1726"/>
      <c r="M595" s="1727"/>
      <c r="N595" s="27"/>
      <c r="O595" s="27"/>
      <c r="P595" s="27"/>
      <c r="Q595" s="27"/>
      <c r="R595" s="27"/>
      <c r="S595" s="27"/>
      <c r="T595" s="16"/>
      <c r="U595" s="16"/>
      <c r="V595" s="16"/>
      <c r="W595" s="16"/>
      <c r="X595" s="16"/>
      <c r="Y595" s="16"/>
      <c r="Z595" s="742"/>
      <c r="AA595" s="742"/>
      <c r="AB595" s="742"/>
      <c r="AC595" s="742"/>
      <c r="AD595" s="742"/>
    </row>
    <row r="596" spans="1:30" ht="13.9" customHeight="1" thickBot="1">
      <c r="A596" s="27"/>
      <c r="B596" s="1945" t="s">
        <v>18</v>
      </c>
      <c r="C596" s="1946"/>
      <c r="D596" s="1946"/>
      <c r="E596" s="1946"/>
      <c r="F596" s="1946"/>
      <c r="G596" s="1946"/>
      <c r="H596" s="1946"/>
      <c r="I596" s="1947"/>
      <c r="J596" s="1942">
        <f>SUM(J597:M604)</f>
        <v>30514.21</v>
      </c>
      <c r="K596" s="1943"/>
      <c r="L596" s="1943"/>
      <c r="M596" s="1944"/>
      <c r="N596" s="204"/>
      <c r="O596" s="27"/>
      <c r="P596" s="298"/>
      <c r="Q596" s="27"/>
      <c r="R596" s="27"/>
      <c r="S596" s="27"/>
      <c r="T596" s="16"/>
      <c r="U596" s="16"/>
      <c r="V596" s="16"/>
      <c r="W596" s="16"/>
      <c r="X596" s="16"/>
      <c r="Y596" s="16"/>
      <c r="Z596" s="742"/>
      <c r="AA596" s="742"/>
      <c r="AB596" s="742"/>
      <c r="AC596" s="742"/>
      <c r="AD596" s="742"/>
    </row>
    <row r="597" spans="1:30" ht="13.15" customHeight="1">
      <c r="A597" s="27"/>
      <c r="B597" s="1734" t="s">
        <v>57</v>
      </c>
      <c r="C597" s="1735"/>
      <c r="D597" s="1735"/>
      <c r="E597" s="1735"/>
      <c r="F597" s="1735"/>
      <c r="G597" s="1735"/>
      <c r="H597" s="1735"/>
      <c r="I597" s="1736"/>
      <c r="J597" s="1737">
        <v>125.35</v>
      </c>
      <c r="K597" s="1738"/>
      <c r="L597" s="1738"/>
      <c r="M597" s="1739"/>
      <c r="N597" s="202"/>
      <c r="O597" s="204"/>
      <c r="P597" s="27"/>
      <c r="Q597" s="27"/>
      <c r="R597" s="27"/>
      <c r="S597" s="27"/>
      <c r="T597" s="16"/>
      <c r="U597" s="16"/>
      <c r="V597" s="16"/>
      <c r="W597" s="16"/>
      <c r="X597" s="16"/>
      <c r="Y597" s="16"/>
      <c r="Z597" s="742"/>
      <c r="AA597" s="742"/>
      <c r="AB597" s="742"/>
      <c r="AC597" s="742"/>
      <c r="AD597" s="742"/>
    </row>
    <row r="598" spans="1:30" ht="13.15" customHeight="1">
      <c r="A598" s="27"/>
      <c r="B598" s="1709" t="s">
        <v>149</v>
      </c>
      <c r="C598" s="1710"/>
      <c r="D598" s="1710"/>
      <c r="E598" s="1710"/>
      <c r="F598" s="1710"/>
      <c r="G598" s="1710"/>
      <c r="H598" s="1710"/>
      <c r="I598" s="1711"/>
      <c r="J598" s="1712"/>
      <c r="K598" s="1713"/>
      <c r="L598" s="1713"/>
      <c r="M598" s="1714"/>
      <c r="N598" s="27"/>
      <c r="O598" s="204"/>
      <c r="P598" s="27"/>
      <c r="Q598" s="27"/>
      <c r="R598" s="27"/>
      <c r="S598" s="27"/>
      <c r="T598" s="16"/>
      <c r="U598" s="16"/>
      <c r="V598" s="16"/>
      <c r="W598" s="16"/>
      <c r="X598" s="16"/>
      <c r="Y598" s="16"/>
      <c r="Z598" s="742"/>
      <c r="AA598" s="742"/>
      <c r="AB598" s="742"/>
      <c r="AC598" s="742"/>
      <c r="AD598" s="742"/>
    </row>
    <row r="599" spans="1:30" ht="13.15" customHeight="1">
      <c r="A599" s="27"/>
      <c r="B599" s="1709" t="s">
        <v>65</v>
      </c>
      <c r="C599" s="1710"/>
      <c r="D599" s="1710"/>
      <c r="E599" s="1710"/>
      <c r="F599" s="1710"/>
      <c r="G599" s="1710"/>
      <c r="H599" s="1710"/>
      <c r="I599" s="1711"/>
      <c r="J599" s="1712">
        <v>0</v>
      </c>
      <c r="K599" s="1713"/>
      <c r="L599" s="1713"/>
      <c r="M599" s="1714"/>
      <c r="N599" s="27"/>
      <c r="O599" s="204"/>
      <c r="P599" s="27"/>
      <c r="Q599" s="27"/>
      <c r="R599" s="27"/>
      <c r="S599" s="27"/>
      <c r="T599" s="16"/>
      <c r="U599" s="16"/>
      <c r="V599" s="16"/>
      <c r="W599" s="16"/>
      <c r="X599" s="16"/>
      <c r="Y599" s="16"/>
      <c r="Z599" s="742"/>
      <c r="AA599" s="742"/>
      <c r="AB599" s="742"/>
      <c r="AC599" s="742"/>
      <c r="AD599" s="742"/>
    </row>
    <row r="600" spans="1:30" s="1028" customFormat="1" ht="13.15" customHeight="1">
      <c r="A600" s="27"/>
      <c r="B600" s="1709" t="s">
        <v>720</v>
      </c>
      <c r="C600" s="1710"/>
      <c r="D600" s="1710"/>
      <c r="E600" s="1710"/>
      <c r="F600" s="1710"/>
      <c r="G600" s="1710"/>
      <c r="H600" s="1710"/>
      <c r="I600" s="1711"/>
      <c r="J600" s="1757">
        <v>1114.5</v>
      </c>
      <c r="K600" s="1758"/>
      <c r="L600" s="1758"/>
      <c r="M600" s="1759"/>
      <c r="N600" s="27"/>
      <c r="O600" s="204"/>
      <c r="P600" s="27"/>
      <c r="Q600" s="27"/>
      <c r="R600" s="27"/>
      <c r="S600" s="27"/>
      <c r="T600" s="16"/>
      <c r="U600" s="16"/>
      <c r="V600" s="16"/>
      <c r="W600" s="16"/>
      <c r="X600" s="16"/>
      <c r="Y600" s="16"/>
    </row>
    <row r="601" spans="1:30" ht="13.15" customHeight="1">
      <c r="A601" s="27"/>
      <c r="B601" s="1709" t="s">
        <v>719</v>
      </c>
      <c r="C601" s="1710"/>
      <c r="D601" s="1710"/>
      <c r="E601" s="1710"/>
      <c r="F601" s="1710"/>
      <c r="G601" s="1710"/>
      <c r="H601" s="1710"/>
      <c r="I601" s="1711"/>
      <c r="J601" s="1757">
        <v>289.60000000000002</v>
      </c>
      <c r="K601" s="1758"/>
      <c r="L601" s="1758"/>
      <c r="M601" s="1759"/>
      <c r="N601" s="27"/>
      <c r="O601" s="204"/>
      <c r="P601" s="27"/>
      <c r="Q601" s="27"/>
      <c r="R601" s="27"/>
      <c r="S601" s="27"/>
      <c r="T601" s="16"/>
      <c r="U601" s="16"/>
      <c r="V601" s="16"/>
      <c r="W601" s="16"/>
      <c r="X601" s="16"/>
      <c r="Y601" s="16"/>
      <c r="Z601" s="742"/>
      <c r="AA601" s="742"/>
      <c r="AB601" s="742"/>
      <c r="AC601" s="742"/>
      <c r="AD601" s="742"/>
    </row>
    <row r="602" spans="1:30" ht="13.15" customHeight="1">
      <c r="A602" s="27"/>
      <c r="B602" s="1709" t="s">
        <v>59</v>
      </c>
      <c r="C602" s="1710"/>
      <c r="D602" s="1710"/>
      <c r="E602" s="1710"/>
      <c r="F602" s="1710"/>
      <c r="G602" s="1710"/>
      <c r="H602" s="1710"/>
      <c r="I602" s="1711"/>
      <c r="J602" s="1712">
        <v>4776.5</v>
      </c>
      <c r="K602" s="1713"/>
      <c r="L602" s="1713"/>
      <c r="M602" s="1714"/>
      <c r="N602" s="27"/>
      <c r="O602" s="204"/>
      <c r="P602" s="27"/>
      <c r="Q602" s="27"/>
      <c r="R602" s="27"/>
      <c r="S602" s="27"/>
      <c r="T602" s="16"/>
      <c r="U602" s="16"/>
      <c r="V602" s="16"/>
      <c r="W602" s="16"/>
      <c r="X602" s="16"/>
      <c r="Y602" s="16"/>
      <c r="Z602" s="742"/>
      <c r="AA602" s="742"/>
      <c r="AB602" s="742"/>
      <c r="AC602" s="742"/>
      <c r="AD602" s="742"/>
    </row>
    <row r="603" spans="1:30" ht="13.15" customHeight="1">
      <c r="A603" s="27"/>
      <c r="B603" s="1935" t="s">
        <v>60</v>
      </c>
      <c r="C603" s="1936"/>
      <c r="D603" s="1936"/>
      <c r="E603" s="1936"/>
      <c r="F603" s="1936"/>
      <c r="G603" s="1936"/>
      <c r="H603" s="1936"/>
      <c r="I603" s="1937"/>
      <c r="J603" s="1712">
        <v>17015.3</v>
      </c>
      <c r="K603" s="1713"/>
      <c r="L603" s="1713"/>
      <c r="M603" s="1714"/>
      <c r="N603" s="298"/>
      <c r="O603" s="1424"/>
      <c r="P603" s="27"/>
      <c r="Q603" s="27"/>
      <c r="R603" s="27"/>
      <c r="S603" s="27"/>
      <c r="T603" s="16"/>
      <c r="U603" s="16"/>
      <c r="V603" s="16"/>
      <c r="W603" s="16"/>
      <c r="X603" s="16"/>
      <c r="Y603" s="16"/>
      <c r="Z603" s="742"/>
      <c r="AA603" s="742"/>
      <c r="AB603" s="742"/>
      <c r="AC603" s="742"/>
      <c r="AD603" s="742"/>
    </row>
    <row r="604" spans="1:30" ht="13.9" customHeight="1" thickBot="1">
      <c r="A604" s="27"/>
      <c r="B604" s="1935" t="s">
        <v>228</v>
      </c>
      <c r="C604" s="1936"/>
      <c r="D604" s="1936"/>
      <c r="E604" s="1936"/>
      <c r="F604" s="1936"/>
      <c r="G604" s="1936"/>
      <c r="H604" s="1936"/>
      <c r="I604" s="1937"/>
      <c r="J604" s="1712">
        <v>7192.96</v>
      </c>
      <c r="K604" s="1713"/>
      <c r="L604" s="1713"/>
      <c r="M604" s="1714"/>
      <c r="N604" s="27"/>
      <c r="O604" s="1424"/>
      <c r="P604" s="27"/>
      <c r="Q604" s="27"/>
      <c r="R604" s="27"/>
      <c r="S604" s="27"/>
      <c r="T604" s="16"/>
      <c r="U604" s="16"/>
      <c r="V604" s="16"/>
      <c r="W604" s="16"/>
      <c r="X604" s="16"/>
      <c r="Y604" s="16"/>
      <c r="Z604" s="742"/>
      <c r="AA604" s="742"/>
      <c r="AB604" s="742"/>
      <c r="AC604" s="742"/>
      <c r="AD604" s="742"/>
    </row>
    <row r="605" spans="1:30" ht="13.9" customHeight="1" thickBot="1">
      <c r="A605" s="27"/>
      <c r="B605" s="1938" t="s">
        <v>19</v>
      </c>
      <c r="C605" s="1939"/>
      <c r="D605" s="1939"/>
      <c r="E605" s="1939"/>
      <c r="F605" s="1940"/>
      <c r="G605" s="1940"/>
      <c r="H605" s="1940"/>
      <c r="I605" s="1941"/>
      <c r="J605" s="1942">
        <f>SUM(J606:M606)</f>
        <v>0</v>
      </c>
      <c r="K605" s="1943"/>
      <c r="L605" s="1943"/>
      <c r="M605" s="1944"/>
      <c r="N605" s="27"/>
      <c r="O605" s="204"/>
      <c r="P605" s="27"/>
      <c r="Q605" s="27"/>
      <c r="R605" s="27"/>
      <c r="S605" s="27"/>
      <c r="T605" s="16"/>
      <c r="U605" s="16"/>
      <c r="V605" s="16"/>
      <c r="W605" s="16"/>
      <c r="X605" s="16"/>
      <c r="Y605" s="16"/>
      <c r="Z605" s="742"/>
      <c r="AA605" s="742"/>
      <c r="AB605" s="742"/>
      <c r="AC605" s="742"/>
      <c r="AD605" s="742"/>
    </row>
    <row r="606" spans="1:30" ht="13.9" customHeight="1" thickBot="1">
      <c r="A606" s="27"/>
      <c r="B606" s="1956" t="s">
        <v>61</v>
      </c>
      <c r="C606" s="1957"/>
      <c r="D606" s="1957"/>
      <c r="E606" s="1957"/>
      <c r="F606" s="1958"/>
      <c r="G606" s="1958"/>
      <c r="H606" s="1958"/>
      <c r="I606" s="1959"/>
      <c r="J606" s="1713"/>
      <c r="K606" s="1713"/>
      <c r="L606" s="1713"/>
      <c r="M606" s="1714"/>
      <c r="N606" s="202"/>
      <c r="O606" s="204"/>
      <c r="P606" s="27"/>
      <c r="Q606" s="27"/>
      <c r="R606" s="27"/>
      <c r="S606" s="27"/>
      <c r="T606" s="16"/>
      <c r="U606" s="16"/>
      <c r="V606" s="16"/>
      <c r="W606" s="16"/>
      <c r="X606" s="16"/>
      <c r="Y606" s="16"/>
      <c r="Z606" s="742"/>
      <c r="AA606" s="742"/>
      <c r="AB606" s="742"/>
      <c r="AC606" s="742"/>
      <c r="AD606" s="742"/>
    </row>
    <row r="607" spans="1:30" ht="13.9" customHeight="1" thickBot="1">
      <c r="A607" s="16"/>
      <c r="B607" s="1928" t="s">
        <v>20</v>
      </c>
      <c r="C607" s="1929"/>
      <c r="D607" s="1929"/>
      <c r="E607" s="1929"/>
      <c r="F607" s="1744"/>
      <c r="G607" s="1744"/>
      <c r="H607" s="1744"/>
      <c r="I607" s="1745"/>
      <c r="J607" s="1930">
        <f>J605+J596</f>
        <v>30514.21</v>
      </c>
      <c r="K607" s="1930"/>
      <c r="L607" s="1930"/>
      <c r="M607" s="1931"/>
      <c r="N607" s="202"/>
      <c r="O607" s="209"/>
      <c r="P607" s="16"/>
      <c r="Q607" s="27"/>
      <c r="R607" s="16"/>
      <c r="S607" s="16"/>
      <c r="T607" s="16"/>
      <c r="U607" s="16"/>
      <c r="V607" s="16"/>
      <c r="W607" s="16"/>
      <c r="X607" s="16"/>
      <c r="Y607" s="16"/>
      <c r="Z607" s="742"/>
      <c r="AA607" s="742"/>
      <c r="AB607" s="742"/>
      <c r="AC607" s="742"/>
      <c r="AD607" s="742"/>
    </row>
    <row r="608" spans="1:30">
      <c r="A608" s="742"/>
      <c r="B608" s="742"/>
      <c r="C608" s="742"/>
      <c r="D608" s="742"/>
      <c r="E608" s="742"/>
      <c r="F608" s="742"/>
      <c r="G608" s="742"/>
      <c r="H608" s="742"/>
      <c r="I608" s="742"/>
      <c r="J608" s="742"/>
      <c r="K608" s="742"/>
      <c r="L608" s="742"/>
      <c r="M608" s="742"/>
      <c r="N608" s="742"/>
      <c r="O608" s="742"/>
      <c r="P608" s="742"/>
      <c r="Q608" s="742"/>
      <c r="R608" s="742"/>
      <c r="S608" s="742"/>
      <c r="T608" s="742"/>
      <c r="U608" s="742"/>
      <c r="V608" s="742"/>
      <c r="W608" s="742"/>
      <c r="X608" s="742"/>
      <c r="Y608" s="742"/>
      <c r="Z608" s="742"/>
      <c r="AA608" s="742"/>
      <c r="AB608" s="742"/>
      <c r="AC608" s="742"/>
      <c r="AD608" s="742"/>
    </row>
  </sheetData>
  <mergeCells count="628">
    <mergeCell ref="A269:A274"/>
    <mergeCell ref="B269:B274"/>
    <mergeCell ref="C269:E274"/>
    <mergeCell ref="F269:F274"/>
    <mergeCell ref="G269:G274"/>
    <mergeCell ref="H269:H274"/>
    <mergeCell ref="P269:P270"/>
    <mergeCell ref="A547:A552"/>
    <mergeCell ref="B547:B552"/>
    <mergeCell ref="C547:E552"/>
    <mergeCell ref="F547:F552"/>
    <mergeCell ref="G547:G552"/>
    <mergeCell ref="H547:H552"/>
    <mergeCell ref="P297:P298"/>
    <mergeCell ref="H529:H534"/>
    <mergeCell ref="A535:A540"/>
    <mergeCell ref="B535:B540"/>
    <mergeCell ref="C535:E540"/>
    <mergeCell ref="F535:F540"/>
    <mergeCell ref="G535:G540"/>
    <mergeCell ref="H535:H540"/>
    <mergeCell ref="A525:A528"/>
    <mergeCell ref="B525:B528"/>
    <mergeCell ref="F525:F528"/>
    <mergeCell ref="A263:A268"/>
    <mergeCell ref="B263:B268"/>
    <mergeCell ref="C263:E268"/>
    <mergeCell ref="F263:F268"/>
    <mergeCell ref="G263:G268"/>
    <mergeCell ref="H263:H268"/>
    <mergeCell ref="P263:P264"/>
    <mergeCell ref="A257:A262"/>
    <mergeCell ref="B257:B262"/>
    <mergeCell ref="C257:E262"/>
    <mergeCell ref="F257:F262"/>
    <mergeCell ref="G257:G262"/>
    <mergeCell ref="H257:H262"/>
    <mergeCell ref="P257:P258"/>
    <mergeCell ref="H255:H256"/>
    <mergeCell ref="P255:P256"/>
    <mergeCell ref="A255:A256"/>
    <mergeCell ref="B255:B256"/>
    <mergeCell ref="C255:E256"/>
    <mergeCell ref="P110:P111"/>
    <mergeCell ref="B606:I606"/>
    <mergeCell ref="J606:M606"/>
    <mergeCell ref="B571:I571"/>
    <mergeCell ref="A572:I572"/>
    <mergeCell ref="H573:I573"/>
    <mergeCell ref="A575:I575"/>
    <mergeCell ref="P575:S575"/>
    <mergeCell ref="B595:I595"/>
    <mergeCell ref="J595:M595"/>
    <mergeCell ref="A565:A570"/>
    <mergeCell ref="B565:B570"/>
    <mergeCell ref="C565:E570"/>
    <mergeCell ref="F565:F570"/>
    <mergeCell ref="G565:G570"/>
    <mergeCell ref="H565:H570"/>
    <mergeCell ref="B553:I553"/>
    <mergeCell ref="A554:I554"/>
    <mergeCell ref="B557:S557"/>
    <mergeCell ref="B607:I607"/>
    <mergeCell ref="J607:M607"/>
    <mergeCell ref="P143:P144"/>
    <mergeCell ref="P161:P162"/>
    <mergeCell ref="P350:P351"/>
    <mergeCell ref="P565:P566"/>
    <mergeCell ref="B603:I603"/>
    <mergeCell ref="J603:M603"/>
    <mergeCell ref="B604:I604"/>
    <mergeCell ref="J604:M604"/>
    <mergeCell ref="B605:I605"/>
    <mergeCell ref="J605:M605"/>
    <mergeCell ref="B599:I599"/>
    <mergeCell ref="J599:M599"/>
    <mergeCell ref="B601:I601"/>
    <mergeCell ref="J601:M601"/>
    <mergeCell ref="B602:I602"/>
    <mergeCell ref="J602:M602"/>
    <mergeCell ref="B596:I596"/>
    <mergeCell ref="J596:M596"/>
    <mergeCell ref="B597:I597"/>
    <mergeCell ref="J597:M597"/>
    <mergeCell ref="B598:I598"/>
    <mergeCell ref="J598:M598"/>
    <mergeCell ref="A559:A564"/>
    <mergeCell ref="B559:B564"/>
    <mergeCell ref="C559:E564"/>
    <mergeCell ref="F559:F564"/>
    <mergeCell ref="G559:G564"/>
    <mergeCell ref="H559:H564"/>
    <mergeCell ref="A541:A546"/>
    <mergeCell ref="B541:B546"/>
    <mergeCell ref="C541:E546"/>
    <mergeCell ref="F541:F546"/>
    <mergeCell ref="G541:G546"/>
    <mergeCell ref="H541:H546"/>
    <mergeCell ref="G525:G528"/>
    <mergeCell ref="H525:H528"/>
    <mergeCell ref="A529:A534"/>
    <mergeCell ref="B529:B534"/>
    <mergeCell ref="C529:E534"/>
    <mergeCell ref="F529:F534"/>
    <mergeCell ref="G529:G534"/>
    <mergeCell ref="F517:F520"/>
    <mergeCell ref="G517:G520"/>
    <mergeCell ref="H517:H520"/>
    <mergeCell ref="A521:A524"/>
    <mergeCell ref="B521:B524"/>
    <mergeCell ref="F521:F524"/>
    <mergeCell ref="G521:G524"/>
    <mergeCell ref="H521:H524"/>
    <mergeCell ref="A509:A512"/>
    <mergeCell ref="B509:B512"/>
    <mergeCell ref="F509:F512"/>
    <mergeCell ref="G509:G512"/>
    <mergeCell ref="H509:H512"/>
    <mergeCell ref="A513:A516"/>
    <mergeCell ref="B513:B516"/>
    <mergeCell ref="F513:F516"/>
    <mergeCell ref="G513:G516"/>
    <mergeCell ref="H513:H516"/>
    <mergeCell ref="A505:A508"/>
    <mergeCell ref="B505:B508"/>
    <mergeCell ref="C505:E508"/>
    <mergeCell ref="F505:F508"/>
    <mergeCell ref="G505:G508"/>
    <mergeCell ref="H505:H508"/>
    <mergeCell ref="H497:H501"/>
    <mergeCell ref="P497:P498"/>
    <mergeCell ref="A503:A504"/>
    <mergeCell ref="B503:B504"/>
    <mergeCell ref="C503:E504"/>
    <mergeCell ref="F503:F504"/>
    <mergeCell ref="G503:G504"/>
    <mergeCell ref="H503:H504"/>
    <mergeCell ref="F493:F496"/>
    <mergeCell ref="G493:G496"/>
    <mergeCell ref="A497:A502"/>
    <mergeCell ref="B497:B502"/>
    <mergeCell ref="C497:E502"/>
    <mergeCell ref="F497:F502"/>
    <mergeCell ref="G497:G501"/>
    <mergeCell ref="A484:A488"/>
    <mergeCell ref="B484:B488"/>
    <mergeCell ref="F484:F488"/>
    <mergeCell ref="G484:G488"/>
    <mergeCell ref="H484:H488"/>
    <mergeCell ref="A489:A492"/>
    <mergeCell ref="B489:B492"/>
    <mergeCell ref="F489:F492"/>
    <mergeCell ref="G489:G492"/>
    <mergeCell ref="H489:H492"/>
    <mergeCell ref="A474:A478"/>
    <mergeCell ref="B474:B478"/>
    <mergeCell ref="F474:F478"/>
    <mergeCell ref="G474:G478"/>
    <mergeCell ref="H474:H478"/>
    <mergeCell ref="A479:A483"/>
    <mergeCell ref="B479:B483"/>
    <mergeCell ref="F479:F483"/>
    <mergeCell ref="G479:G483"/>
    <mergeCell ref="H479:H483"/>
    <mergeCell ref="A464:A468"/>
    <mergeCell ref="B464:B468"/>
    <mergeCell ref="F464:F468"/>
    <mergeCell ref="G464:G468"/>
    <mergeCell ref="H464:H468"/>
    <mergeCell ref="A469:A473"/>
    <mergeCell ref="B469:B473"/>
    <mergeCell ref="F469:F473"/>
    <mergeCell ref="G469:G473"/>
    <mergeCell ref="H469:H473"/>
    <mergeCell ref="A454:A458"/>
    <mergeCell ref="B454:B458"/>
    <mergeCell ref="F454:F458"/>
    <mergeCell ref="G454:G458"/>
    <mergeCell ref="H454:H458"/>
    <mergeCell ref="A459:A463"/>
    <mergeCell ref="B459:B463"/>
    <mergeCell ref="F459:F463"/>
    <mergeCell ref="G459:G463"/>
    <mergeCell ref="H459:H463"/>
    <mergeCell ref="A445:A448"/>
    <mergeCell ref="B445:B448"/>
    <mergeCell ref="F445:F448"/>
    <mergeCell ref="G445:G448"/>
    <mergeCell ref="H445:H448"/>
    <mergeCell ref="A449:A453"/>
    <mergeCell ref="B449:B453"/>
    <mergeCell ref="F449:F453"/>
    <mergeCell ref="G449:G453"/>
    <mergeCell ref="H449:H453"/>
    <mergeCell ref="A439:A444"/>
    <mergeCell ref="B439:B444"/>
    <mergeCell ref="C439:E444"/>
    <mergeCell ref="F439:F444"/>
    <mergeCell ref="G439:G444"/>
    <mergeCell ref="H439:H444"/>
    <mergeCell ref="A433:A438"/>
    <mergeCell ref="B433:B438"/>
    <mergeCell ref="C433:E438"/>
    <mergeCell ref="F433:F438"/>
    <mergeCell ref="G433:G438"/>
    <mergeCell ref="H433:H438"/>
    <mergeCell ref="A423:A427"/>
    <mergeCell ref="B423:B427"/>
    <mergeCell ref="F423:F427"/>
    <mergeCell ref="G423:G427"/>
    <mergeCell ref="H423:H427"/>
    <mergeCell ref="A428:A432"/>
    <mergeCell ref="B428:B432"/>
    <mergeCell ref="F428:F432"/>
    <mergeCell ref="G428:G432"/>
    <mergeCell ref="H428:H432"/>
    <mergeCell ref="A417:A422"/>
    <mergeCell ref="B417:B422"/>
    <mergeCell ref="C417:E422"/>
    <mergeCell ref="F417:F422"/>
    <mergeCell ref="G417:G422"/>
    <mergeCell ref="H417:H422"/>
    <mergeCell ref="A411:A416"/>
    <mergeCell ref="B411:B416"/>
    <mergeCell ref="C411:E416"/>
    <mergeCell ref="F411:F416"/>
    <mergeCell ref="G411:G416"/>
    <mergeCell ref="H411:H416"/>
    <mergeCell ref="A405:A410"/>
    <mergeCell ref="B405:B410"/>
    <mergeCell ref="C405:E410"/>
    <mergeCell ref="F405:F410"/>
    <mergeCell ref="G405:G410"/>
    <mergeCell ref="H405:H410"/>
    <mergeCell ref="A399:A404"/>
    <mergeCell ref="B399:B404"/>
    <mergeCell ref="C399:E404"/>
    <mergeCell ref="F399:F404"/>
    <mergeCell ref="G399:G404"/>
    <mergeCell ref="H399:H404"/>
    <mergeCell ref="A393:A398"/>
    <mergeCell ref="B393:B398"/>
    <mergeCell ref="C393:E398"/>
    <mergeCell ref="F393:F398"/>
    <mergeCell ref="G393:G398"/>
    <mergeCell ref="H393:H398"/>
    <mergeCell ref="B384:I384"/>
    <mergeCell ref="B385:S385"/>
    <mergeCell ref="A386:A392"/>
    <mergeCell ref="B386:B392"/>
    <mergeCell ref="C386:E392"/>
    <mergeCell ref="F386:F392"/>
    <mergeCell ref="G386:G392"/>
    <mergeCell ref="H386:H392"/>
    <mergeCell ref="A372:A377"/>
    <mergeCell ref="B372:E377"/>
    <mergeCell ref="F372:F377"/>
    <mergeCell ref="G372:G377"/>
    <mergeCell ref="H372:H377"/>
    <mergeCell ref="A378:A383"/>
    <mergeCell ref="B378:E383"/>
    <mergeCell ref="F378:F383"/>
    <mergeCell ref="G378:G383"/>
    <mergeCell ref="H378:H383"/>
    <mergeCell ref="H360:H365"/>
    <mergeCell ref="A366:A371"/>
    <mergeCell ref="B366:B371"/>
    <mergeCell ref="C366:E371"/>
    <mergeCell ref="F366:F371"/>
    <mergeCell ref="G366:G371"/>
    <mergeCell ref="H366:H371"/>
    <mergeCell ref="F356:F359"/>
    <mergeCell ref="B357:B359"/>
    <mergeCell ref="A360:A365"/>
    <mergeCell ref="B360:B365"/>
    <mergeCell ref="F360:F365"/>
    <mergeCell ref="G360:G365"/>
    <mergeCell ref="A350:A355"/>
    <mergeCell ref="B350:B355"/>
    <mergeCell ref="C350:E355"/>
    <mergeCell ref="F350:F355"/>
    <mergeCell ref="G350:G355"/>
    <mergeCell ref="H350:H355"/>
    <mergeCell ref="A344:A349"/>
    <mergeCell ref="B344:B349"/>
    <mergeCell ref="C344:E349"/>
    <mergeCell ref="F344:F349"/>
    <mergeCell ref="G344:G349"/>
    <mergeCell ref="H344:H349"/>
    <mergeCell ref="A335:A338"/>
    <mergeCell ref="B335:B338"/>
    <mergeCell ref="F335:F338"/>
    <mergeCell ref="G335:G338"/>
    <mergeCell ref="H335:H338"/>
    <mergeCell ref="A339:A343"/>
    <mergeCell ref="B339:B343"/>
    <mergeCell ref="F339:F343"/>
    <mergeCell ref="G339:G343"/>
    <mergeCell ref="H339:H343"/>
    <mergeCell ref="H325:H328"/>
    <mergeCell ref="A329:A334"/>
    <mergeCell ref="B329:B334"/>
    <mergeCell ref="F329:F334"/>
    <mergeCell ref="G329:G334"/>
    <mergeCell ref="H329:H334"/>
    <mergeCell ref="B315:B320"/>
    <mergeCell ref="C315:E320"/>
    <mergeCell ref="F315:F320"/>
    <mergeCell ref="G315:G320"/>
    <mergeCell ref="A325:A328"/>
    <mergeCell ref="B325:B328"/>
    <mergeCell ref="C325:E328"/>
    <mergeCell ref="F325:F328"/>
    <mergeCell ref="G325:G328"/>
    <mergeCell ref="A309:A314"/>
    <mergeCell ref="B309:B314"/>
    <mergeCell ref="C309:E314"/>
    <mergeCell ref="F309:F314"/>
    <mergeCell ref="G309:G314"/>
    <mergeCell ref="H309:H314"/>
    <mergeCell ref="A303:A308"/>
    <mergeCell ref="B303:B308"/>
    <mergeCell ref="C303:E308"/>
    <mergeCell ref="F303:F308"/>
    <mergeCell ref="G303:G308"/>
    <mergeCell ref="H303:H308"/>
    <mergeCell ref="A297:A302"/>
    <mergeCell ref="B297:B302"/>
    <mergeCell ref="C297:E302"/>
    <mergeCell ref="F297:F302"/>
    <mergeCell ref="G297:G302"/>
    <mergeCell ref="H297:H302"/>
    <mergeCell ref="A291:A296"/>
    <mergeCell ref="B291:B296"/>
    <mergeCell ref="C291:E296"/>
    <mergeCell ref="F291:F296"/>
    <mergeCell ref="G291:G296"/>
    <mergeCell ref="H291:H296"/>
    <mergeCell ref="H279:H284"/>
    <mergeCell ref="A285:A290"/>
    <mergeCell ref="B285:B290"/>
    <mergeCell ref="F285:F290"/>
    <mergeCell ref="G285:G290"/>
    <mergeCell ref="H285:H290"/>
    <mergeCell ref="P249:P250"/>
    <mergeCell ref="B275:I275"/>
    <mergeCell ref="A276:I276"/>
    <mergeCell ref="A277:S277"/>
    <mergeCell ref="B278:S278"/>
    <mergeCell ref="A279:A284"/>
    <mergeCell ref="B279:B284"/>
    <mergeCell ref="C279:E284"/>
    <mergeCell ref="F279:F284"/>
    <mergeCell ref="G279:G284"/>
    <mergeCell ref="A249:A254"/>
    <mergeCell ref="B249:B254"/>
    <mergeCell ref="C249:E254"/>
    <mergeCell ref="F249:F254"/>
    <mergeCell ref="G249:G254"/>
    <mergeCell ref="H249:H254"/>
    <mergeCell ref="F255:F256"/>
    <mergeCell ref="G255:G256"/>
    <mergeCell ref="A243:A248"/>
    <mergeCell ref="B243:B248"/>
    <mergeCell ref="C243:E248"/>
    <mergeCell ref="F243:F248"/>
    <mergeCell ref="G243:G248"/>
    <mergeCell ref="H243:H248"/>
    <mergeCell ref="A237:A242"/>
    <mergeCell ref="B237:B242"/>
    <mergeCell ref="C237:E242"/>
    <mergeCell ref="F237:F242"/>
    <mergeCell ref="G237:G242"/>
    <mergeCell ref="H237:H242"/>
    <mergeCell ref="C225:E230"/>
    <mergeCell ref="F225:F230"/>
    <mergeCell ref="G225:G230"/>
    <mergeCell ref="H225:H230"/>
    <mergeCell ref="A231:A236"/>
    <mergeCell ref="B231:B236"/>
    <mergeCell ref="C231:E236"/>
    <mergeCell ref="F231:F236"/>
    <mergeCell ref="G231:G236"/>
    <mergeCell ref="H231:H236"/>
    <mergeCell ref="C213:E218"/>
    <mergeCell ref="F213:F218"/>
    <mergeCell ref="G213:G218"/>
    <mergeCell ref="H213:H218"/>
    <mergeCell ref="A219:A224"/>
    <mergeCell ref="B219:B224"/>
    <mergeCell ref="C219:E224"/>
    <mergeCell ref="F219:F224"/>
    <mergeCell ref="G219:G224"/>
    <mergeCell ref="H219:H224"/>
    <mergeCell ref="A207:A212"/>
    <mergeCell ref="B207:B212"/>
    <mergeCell ref="C207:E212"/>
    <mergeCell ref="F207:F212"/>
    <mergeCell ref="G207:G212"/>
    <mergeCell ref="H207:H212"/>
    <mergeCell ref="A201:A206"/>
    <mergeCell ref="B201:B206"/>
    <mergeCell ref="C201:E206"/>
    <mergeCell ref="F201:F206"/>
    <mergeCell ref="G201:G206"/>
    <mergeCell ref="H201:H206"/>
    <mergeCell ref="A195:A200"/>
    <mergeCell ref="B195:B200"/>
    <mergeCell ref="C195:E200"/>
    <mergeCell ref="F195:F200"/>
    <mergeCell ref="G195:G200"/>
    <mergeCell ref="H195:H200"/>
    <mergeCell ref="A189:A194"/>
    <mergeCell ref="B189:B194"/>
    <mergeCell ref="C189:E194"/>
    <mergeCell ref="F189:F194"/>
    <mergeCell ref="G189:G194"/>
    <mergeCell ref="H189:H194"/>
    <mergeCell ref="H177:H182"/>
    <mergeCell ref="A183:A188"/>
    <mergeCell ref="B183:B188"/>
    <mergeCell ref="C183:E188"/>
    <mergeCell ref="F183:F188"/>
    <mergeCell ref="G183:G188"/>
    <mergeCell ref="H183:H188"/>
    <mergeCell ref="A172:A176"/>
    <mergeCell ref="B172:B176"/>
    <mergeCell ref="F172:F176"/>
    <mergeCell ref="G172:G176"/>
    <mergeCell ref="H172:H176"/>
    <mergeCell ref="A177:A182"/>
    <mergeCell ref="B177:B182"/>
    <mergeCell ref="C177:E182"/>
    <mergeCell ref="F177:F182"/>
    <mergeCell ref="G177:G182"/>
    <mergeCell ref="A166:A171"/>
    <mergeCell ref="B166:B171"/>
    <mergeCell ref="C166:E171"/>
    <mergeCell ref="F166:F171"/>
    <mergeCell ref="G166:G171"/>
    <mergeCell ref="H166:H171"/>
    <mergeCell ref="C154:E159"/>
    <mergeCell ref="F154:F159"/>
    <mergeCell ref="G154:G159"/>
    <mergeCell ref="H154:H159"/>
    <mergeCell ref="A160:A165"/>
    <mergeCell ref="B160:B165"/>
    <mergeCell ref="C160:E165"/>
    <mergeCell ref="F160:F165"/>
    <mergeCell ref="G160:G165"/>
    <mergeCell ref="H160:H165"/>
    <mergeCell ref="A148:A153"/>
    <mergeCell ref="B148:B153"/>
    <mergeCell ref="C148:E153"/>
    <mergeCell ref="F148:F153"/>
    <mergeCell ref="G148:G153"/>
    <mergeCell ref="H148:H153"/>
    <mergeCell ref="A142:A147"/>
    <mergeCell ref="B142:B147"/>
    <mergeCell ref="C142:E147"/>
    <mergeCell ref="F142:F147"/>
    <mergeCell ref="G142:G147"/>
    <mergeCell ref="H142:H147"/>
    <mergeCell ref="A138:A141"/>
    <mergeCell ref="B138:B141"/>
    <mergeCell ref="C138:E141"/>
    <mergeCell ref="F138:F141"/>
    <mergeCell ref="G138:G141"/>
    <mergeCell ref="H138:H141"/>
    <mergeCell ref="A132:A137"/>
    <mergeCell ref="B132:B137"/>
    <mergeCell ref="C132:E137"/>
    <mergeCell ref="F132:F137"/>
    <mergeCell ref="G132:G137"/>
    <mergeCell ref="H132:H137"/>
    <mergeCell ref="A128:A131"/>
    <mergeCell ref="B128:B131"/>
    <mergeCell ref="C128:E131"/>
    <mergeCell ref="F128:F131"/>
    <mergeCell ref="G128:G131"/>
    <mergeCell ref="H128:H131"/>
    <mergeCell ref="A122:A127"/>
    <mergeCell ref="B122:B127"/>
    <mergeCell ref="C122:E127"/>
    <mergeCell ref="F122:F127"/>
    <mergeCell ref="G122:G127"/>
    <mergeCell ref="H122:H127"/>
    <mergeCell ref="A116:A121"/>
    <mergeCell ref="B116:B121"/>
    <mergeCell ref="C116:E121"/>
    <mergeCell ref="F116:F121"/>
    <mergeCell ref="G116:G121"/>
    <mergeCell ref="H116:H121"/>
    <mergeCell ref="A110:A115"/>
    <mergeCell ref="B110:B115"/>
    <mergeCell ref="C110:E115"/>
    <mergeCell ref="F110:F115"/>
    <mergeCell ref="G110:G115"/>
    <mergeCell ref="H110:H115"/>
    <mergeCell ref="A104:A109"/>
    <mergeCell ref="B104:B109"/>
    <mergeCell ref="C104:E109"/>
    <mergeCell ref="F104:F109"/>
    <mergeCell ref="G104:G109"/>
    <mergeCell ref="H104:H109"/>
    <mergeCell ref="P92:P93"/>
    <mergeCell ref="A98:A103"/>
    <mergeCell ref="B98:B103"/>
    <mergeCell ref="C98:E103"/>
    <mergeCell ref="F98:F103"/>
    <mergeCell ref="G98:G103"/>
    <mergeCell ref="H98:H103"/>
    <mergeCell ref="A92:A97"/>
    <mergeCell ref="B92:B97"/>
    <mergeCell ref="C92:E97"/>
    <mergeCell ref="F92:F97"/>
    <mergeCell ref="G92:G97"/>
    <mergeCell ref="H92:H97"/>
    <mergeCell ref="A86:A91"/>
    <mergeCell ref="B86:B91"/>
    <mergeCell ref="C86:E91"/>
    <mergeCell ref="F86:F91"/>
    <mergeCell ref="G86:G91"/>
    <mergeCell ref="H86:H91"/>
    <mergeCell ref="B78:S78"/>
    <mergeCell ref="A79:A85"/>
    <mergeCell ref="B79:B85"/>
    <mergeCell ref="C79:E85"/>
    <mergeCell ref="F79:F85"/>
    <mergeCell ref="G79:G85"/>
    <mergeCell ref="H79:H85"/>
    <mergeCell ref="P86:P87"/>
    <mergeCell ref="B64:B69"/>
    <mergeCell ref="C64:E69"/>
    <mergeCell ref="F64:F69"/>
    <mergeCell ref="G64:G69"/>
    <mergeCell ref="H64:H69"/>
    <mergeCell ref="B77:I77"/>
    <mergeCell ref="A58:A63"/>
    <mergeCell ref="B58:B63"/>
    <mergeCell ref="C58:E63"/>
    <mergeCell ref="F58:F63"/>
    <mergeCell ref="G58:G63"/>
    <mergeCell ref="H58:H63"/>
    <mergeCell ref="B70:B76"/>
    <mergeCell ref="C70:E76"/>
    <mergeCell ref="F70:F76"/>
    <mergeCell ref="G70:G76"/>
    <mergeCell ref="H70:H76"/>
    <mergeCell ref="A52:A57"/>
    <mergeCell ref="B52:B57"/>
    <mergeCell ref="C52:E57"/>
    <mergeCell ref="F52:F57"/>
    <mergeCell ref="G52:G57"/>
    <mergeCell ref="H52:H57"/>
    <mergeCell ref="A46:A51"/>
    <mergeCell ref="B46:B51"/>
    <mergeCell ref="C46:E51"/>
    <mergeCell ref="F46:F51"/>
    <mergeCell ref="G46:G51"/>
    <mergeCell ref="H46:H51"/>
    <mergeCell ref="P35:P36"/>
    <mergeCell ref="A40:A45"/>
    <mergeCell ref="B40:B45"/>
    <mergeCell ref="C40:E45"/>
    <mergeCell ref="F40:F45"/>
    <mergeCell ref="G40:G45"/>
    <mergeCell ref="H40:H45"/>
    <mergeCell ref="P40:P41"/>
    <mergeCell ref="A34:A39"/>
    <mergeCell ref="B34:B39"/>
    <mergeCell ref="C34:E39"/>
    <mergeCell ref="F34:F39"/>
    <mergeCell ref="G34:G39"/>
    <mergeCell ref="H34:H39"/>
    <mergeCell ref="A28:A33"/>
    <mergeCell ref="B28:B33"/>
    <mergeCell ref="C28:E33"/>
    <mergeCell ref="F28:F33"/>
    <mergeCell ref="G28:G33"/>
    <mergeCell ref="H28:H33"/>
    <mergeCell ref="P28:P29"/>
    <mergeCell ref="A22:A27"/>
    <mergeCell ref="B22:B27"/>
    <mergeCell ref="C22:E27"/>
    <mergeCell ref="F22:F27"/>
    <mergeCell ref="G22:G27"/>
    <mergeCell ref="H22:H27"/>
    <mergeCell ref="P23:P24"/>
    <mergeCell ref="O4:O6"/>
    <mergeCell ref="A16:A21"/>
    <mergeCell ref="B16:B21"/>
    <mergeCell ref="C16:E21"/>
    <mergeCell ref="F16:F21"/>
    <mergeCell ref="G16:G21"/>
    <mergeCell ref="H16:H21"/>
    <mergeCell ref="A7:S7"/>
    <mergeCell ref="B8:S8"/>
    <mergeCell ref="A9:A15"/>
    <mergeCell ref="B9:B15"/>
    <mergeCell ref="C9:E15"/>
    <mergeCell ref="F9:F15"/>
    <mergeCell ref="G9:G15"/>
    <mergeCell ref="H9:H15"/>
    <mergeCell ref="B600:I600"/>
    <mergeCell ref="J600:M600"/>
    <mergeCell ref="P1:S1"/>
    <mergeCell ref="A321:A324"/>
    <mergeCell ref="B321:B324"/>
    <mergeCell ref="C321:E324"/>
    <mergeCell ref="F321:F324"/>
    <mergeCell ref="G321:G324"/>
    <mergeCell ref="H321:H324"/>
    <mergeCell ref="P4:S4"/>
    <mergeCell ref="J5:J6"/>
    <mergeCell ref="K5:L5"/>
    <mergeCell ref="M5:M6"/>
    <mergeCell ref="P5:P6"/>
    <mergeCell ref="Q5:S5"/>
    <mergeCell ref="F3:Y3"/>
    <mergeCell ref="A4:A6"/>
    <mergeCell ref="B4:B6"/>
    <mergeCell ref="F4:F6"/>
    <mergeCell ref="G4:G6"/>
    <mergeCell ref="H4:H6"/>
    <mergeCell ref="I4:I6"/>
    <mergeCell ref="J4:M4"/>
    <mergeCell ref="N4:N6"/>
  </mergeCells>
  <pageMargins left="0.7" right="0.7" top="0.75" bottom="0.75" header="0.3" footer="0.3"/>
  <pageSetup paperSize="9" scale="98"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workbookViewId="0">
      <selection activeCell="O41" sqref="O41"/>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6" width="3.28515625" customWidth="1"/>
    <col min="17" max="17" width="3.85546875" customWidth="1"/>
  </cols>
  <sheetData>
    <row r="1" spans="1:17" ht="47.45" customHeight="1">
      <c r="A1" s="215"/>
      <c r="B1" s="215"/>
      <c r="C1" s="215"/>
      <c r="D1" s="215"/>
      <c r="E1" s="215"/>
      <c r="F1" s="215"/>
      <c r="G1" s="215"/>
      <c r="H1" s="215"/>
      <c r="I1" s="215"/>
      <c r="J1" s="215"/>
      <c r="K1" s="215"/>
      <c r="L1" s="215"/>
      <c r="M1" s="215"/>
      <c r="N1" s="1987" t="s">
        <v>725</v>
      </c>
      <c r="O1" s="1987"/>
      <c r="P1" s="1987"/>
      <c r="Q1" s="215"/>
    </row>
    <row r="2" spans="1:17" ht="15.75">
      <c r="A2" s="16"/>
      <c r="B2" s="16"/>
      <c r="C2" s="16"/>
      <c r="D2" s="16"/>
      <c r="E2" s="35" t="s">
        <v>298</v>
      </c>
      <c r="F2" s="35"/>
      <c r="G2" s="36"/>
      <c r="H2" s="35"/>
      <c r="I2" s="35"/>
      <c r="J2" s="35"/>
      <c r="K2" s="35"/>
      <c r="L2" s="35"/>
      <c r="M2" s="35"/>
      <c r="N2" s="35"/>
      <c r="O2" s="16"/>
      <c r="P2" s="16"/>
      <c r="Q2" s="16"/>
    </row>
    <row r="3" spans="1:17" ht="13.5" thickBot="1">
      <c r="A3" s="14"/>
      <c r="B3" s="9"/>
      <c r="C3" s="9"/>
      <c r="D3" s="1613" t="s">
        <v>33</v>
      </c>
      <c r="E3" s="1613"/>
      <c r="F3" s="1613"/>
      <c r="G3" s="1613"/>
      <c r="H3" s="1613"/>
      <c r="I3" s="1613"/>
      <c r="J3" s="1613"/>
      <c r="K3" s="1613"/>
      <c r="L3" s="1613"/>
      <c r="M3" s="1613"/>
      <c r="N3" s="1613"/>
      <c r="O3" s="1613"/>
      <c r="P3" s="1613"/>
      <c r="Q3" s="1613"/>
    </row>
    <row r="4" spans="1:17" ht="38.450000000000003" customHeight="1">
      <c r="A4" s="1614" t="s">
        <v>0</v>
      </c>
      <c r="B4" s="1617" t="s">
        <v>1</v>
      </c>
      <c r="C4" s="1617" t="s">
        <v>2</v>
      </c>
      <c r="D4" s="1984" t="s">
        <v>3</v>
      </c>
      <c r="E4" s="1623" t="s">
        <v>4</v>
      </c>
      <c r="F4" s="1626" t="s">
        <v>5</v>
      </c>
      <c r="G4" s="1623" t="s">
        <v>6</v>
      </c>
      <c r="H4" s="1629" t="s">
        <v>210</v>
      </c>
      <c r="I4" s="1630"/>
      <c r="J4" s="1630"/>
      <c r="K4" s="1631"/>
      <c r="L4" s="1652" t="s">
        <v>180</v>
      </c>
      <c r="M4" s="1655" t="s">
        <v>216</v>
      </c>
      <c r="N4" s="1658" t="s">
        <v>21</v>
      </c>
      <c r="O4" s="1659"/>
      <c r="P4" s="1659"/>
      <c r="Q4" s="1660"/>
    </row>
    <row r="5" spans="1:17">
      <c r="A5" s="1615"/>
      <c r="B5" s="1618"/>
      <c r="C5" s="1618"/>
      <c r="D5" s="1985"/>
      <c r="E5" s="1624"/>
      <c r="F5" s="1627"/>
      <c r="G5" s="1624"/>
      <c r="H5" s="1661" t="s">
        <v>7</v>
      </c>
      <c r="I5" s="1663" t="s">
        <v>8</v>
      </c>
      <c r="J5" s="1663"/>
      <c r="K5" s="1664" t="s">
        <v>68</v>
      </c>
      <c r="L5" s="1653"/>
      <c r="M5" s="1656"/>
      <c r="N5" s="1666" t="s">
        <v>32</v>
      </c>
      <c r="O5" s="1668" t="s">
        <v>9</v>
      </c>
      <c r="P5" s="1668"/>
      <c r="Q5" s="1669"/>
    </row>
    <row r="6" spans="1:17" ht="111.6" customHeight="1" thickBot="1">
      <c r="A6" s="1616"/>
      <c r="B6" s="1619"/>
      <c r="C6" s="1619"/>
      <c r="D6" s="1986"/>
      <c r="E6" s="1625"/>
      <c r="F6" s="1628"/>
      <c r="G6" s="1625"/>
      <c r="H6" s="1662"/>
      <c r="I6" s="218" t="s">
        <v>7</v>
      </c>
      <c r="J6" s="218" t="s">
        <v>10</v>
      </c>
      <c r="K6" s="1665"/>
      <c r="L6" s="1654"/>
      <c r="M6" s="1657"/>
      <c r="N6" s="1667"/>
      <c r="O6" s="17" t="s">
        <v>160</v>
      </c>
      <c r="P6" s="17" t="s">
        <v>179</v>
      </c>
      <c r="Q6" s="18" t="s">
        <v>211</v>
      </c>
    </row>
    <row r="7" spans="1:17" ht="13.5" thickBot="1">
      <c r="A7" s="224" t="s">
        <v>11</v>
      </c>
      <c r="B7" s="1988" t="s">
        <v>299</v>
      </c>
      <c r="C7" s="1988"/>
      <c r="D7" s="1988"/>
      <c r="E7" s="1988"/>
      <c r="F7" s="1988"/>
      <c r="G7" s="1988"/>
      <c r="H7" s="1988"/>
      <c r="I7" s="1988"/>
      <c r="J7" s="1988"/>
      <c r="K7" s="1988"/>
      <c r="L7" s="1988"/>
      <c r="M7" s="1988"/>
      <c r="N7" s="1988"/>
      <c r="O7" s="1988"/>
      <c r="P7" s="1988"/>
      <c r="Q7" s="1989"/>
    </row>
    <row r="8" spans="1:17" ht="13.5" thickBot="1">
      <c r="A8" s="225" t="s">
        <v>11</v>
      </c>
      <c r="B8" s="19" t="s">
        <v>11</v>
      </c>
      <c r="C8" s="1990" t="s">
        <v>300</v>
      </c>
      <c r="D8" s="1990"/>
      <c r="E8" s="1990"/>
      <c r="F8" s="1990"/>
      <c r="G8" s="1990"/>
      <c r="H8" s="1990"/>
      <c r="I8" s="1990"/>
      <c r="J8" s="1990"/>
      <c r="K8" s="1990"/>
      <c r="L8" s="1990"/>
      <c r="M8" s="1990"/>
      <c r="N8" s="1990"/>
      <c r="O8" s="1990"/>
      <c r="P8" s="1990"/>
      <c r="Q8" s="1991"/>
    </row>
    <row r="9" spans="1:17" ht="36.75" thickBot="1">
      <c r="A9" s="332"/>
      <c r="B9" s="51"/>
      <c r="C9" s="51"/>
      <c r="D9" s="51"/>
      <c r="E9" s="51"/>
      <c r="F9" s="51"/>
      <c r="G9" s="51"/>
      <c r="H9" s="51"/>
      <c r="I9" s="51"/>
      <c r="J9" s="51"/>
      <c r="K9" s="51"/>
      <c r="L9" s="51"/>
      <c r="M9" s="51"/>
      <c r="N9" s="333" t="s">
        <v>301</v>
      </c>
      <c r="O9" s="334">
        <v>8</v>
      </c>
      <c r="P9" s="334">
        <v>7.5</v>
      </c>
      <c r="Q9" s="335">
        <v>7</v>
      </c>
    </row>
    <row r="10" spans="1:17">
      <c r="A10" s="1673" t="s">
        <v>11</v>
      </c>
      <c r="B10" s="1675" t="s">
        <v>11</v>
      </c>
      <c r="C10" s="1992" t="s">
        <v>11</v>
      </c>
      <c r="D10" s="1995" t="s">
        <v>302</v>
      </c>
      <c r="E10" s="1681" t="s">
        <v>40</v>
      </c>
      <c r="F10" s="1683" t="s">
        <v>150</v>
      </c>
      <c r="G10" s="40" t="s">
        <v>36</v>
      </c>
      <c r="H10" s="41">
        <f>I10+K10</f>
        <v>0</v>
      </c>
      <c r="I10" s="32">
        <v>0</v>
      </c>
      <c r="J10" s="42"/>
      <c r="K10" s="271">
        <v>0</v>
      </c>
      <c r="L10" s="272">
        <v>0</v>
      </c>
      <c r="M10" s="12">
        <v>0</v>
      </c>
      <c r="N10" s="2000" t="s">
        <v>303</v>
      </c>
      <c r="O10" s="216">
        <v>4</v>
      </c>
      <c r="P10" s="216">
        <v>4</v>
      </c>
      <c r="Q10" s="217">
        <v>4</v>
      </c>
    </row>
    <row r="11" spans="1:17">
      <c r="A11" s="1684"/>
      <c r="B11" s="1685"/>
      <c r="C11" s="1993"/>
      <c r="D11" s="1996"/>
      <c r="E11" s="1998"/>
      <c r="F11" s="1999"/>
      <c r="G11" s="13"/>
      <c r="H11" s="336"/>
      <c r="I11" s="43"/>
      <c r="J11" s="44"/>
      <c r="K11" s="337"/>
      <c r="L11" s="338"/>
      <c r="M11" s="45"/>
      <c r="N11" s="2001"/>
      <c r="O11" s="115"/>
      <c r="P11" s="115"/>
      <c r="Q11" s="116"/>
    </row>
    <row r="12" spans="1:17" ht="13.5" thickBot="1">
      <c r="A12" s="1674"/>
      <c r="B12" s="1676"/>
      <c r="C12" s="1994"/>
      <c r="D12" s="1997"/>
      <c r="E12" s="1682"/>
      <c r="F12" s="1682"/>
      <c r="G12" s="25" t="s">
        <v>12</v>
      </c>
      <c r="H12" s="339">
        <v>0</v>
      </c>
      <c r="I12" s="26">
        <f>SUM(I10:I11)</f>
        <v>0</v>
      </c>
      <c r="J12" s="268"/>
      <c r="K12" s="340">
        <f>SUM(K10:K11)</f>
        <v>0</v>
      </c>
      <c r="L12" s="341">
        <f>L10</f>
        <v>0</v>
      </c>
      <c r="M12" s="28">
        <f>M10</f>
        <v>0</v>
      </c>
      <c r="N12" s="2002"/>
      <c r="O12" s="64"/>
      <c r="P12" s="64"/>
      <c r="Q12" s="117"/>
    </row>
    <row r="13" spans="1:17">
      <c r="A13" s="1673" t="s">
        <v>11</v>
      </c>
      <c r="B13" s="1675" t="s">
        <v>11</v>
      </c>
      <c r="C13" s="1992" t="s">
        <v>13</v>
      </c>
      <c r="D13" s="1995" t="s">
        <v>304</v>
      </c>
      <c r="E13" s="1681" t="s">
        <v>40</v>
      </c>
      <c r="F13" s="1683" t="s">
        <v>150</v>
      </c>
      <c r="G13" s="40" t="s">
        <v>36</v>
      </c>
      <c r="H13" s="41">
        <f>I13+K13</f>
        <v>2</v>
      </c>
      <c r="I13" s="32">
        <v>2</v>
      </c>
      <c r="J13" s="42"/>
      <c r="K13" s="271">
        <v>0</v>
      </c>
      <c r="L13" s="12">
        <v>2</v>
      </c>
      <c r="M13" s="12">
        <v>2</v>
      </c>
      <c r="N13" s="342" t="s">
        <v>305</v>
      </c>
      <c r="O13" s="118">
        <v>250</v>
      </c>
      <c r="P13" s="118">
        <v>250</v>
      </c>
      <c r="Q13" s="343">
        <v>250</v>
      </c>
    </row>
    <row r="14" spans="1:17">
      <c r="A14" s="1684"/>
      <c r="B14" s="1685"/>
      <c r="C14" s="1993"/>
      <c r="D14" s="1996"/>
      <c r="E14" s="1998"/>
      <c r="F14" s="1999"/>
      <c r="G14" s="13"/>
      <c r="H14" s="336"/>
      <c r="I14" s="43"/>
      <c r="J14" s="44"/>
      <c r="K14" s="337"/>
      <c r="L14" s="338"/>
      <c r="M14" s="45"/>
      <c r="N14" s="2003" t="s">
        <v>306</v>
      </c>
      <c r="O14" s="212">
        <v>220</v>
      </c>
      <c r="P14" s="212">
        <v>220</v>
      </c>
      <c r="Q14" s="213">
        <v>220</v>
      </c>
    </row>
    <row r="15" spans="1:17" ht="13.5" thickBot="1">
      <c r="A15" s="1674"/>
      <c r="B15" s="1676"/>
      <c r="C15" s="1994"/>
      <c r="D15" s="1997"/>
      <c r="E15" s="1682"/>
      <c r="F15" s="1682"/>
      <c r="G15" s="25" t="s">
        <v>12</v>
      </c>
      <c r="H15" s="26">
        <f>SUM(H13:H14)</f>
        <v>2</v>
      </c>
      <c r="I15" s="26">
        <f>SUM(I13:I14)</f>
        <v>2</v>
      </c>
      <c r="J15" s="268"/>
      <c r="K15" s="340">
        <f>SUM(K13:K14)</f>
        <v>0</v>
      </c>
      <c r="L15" s="341">
        <f>L13</f>
        <v>2</v>
      </c>
      <c r="M15" s="28">
        <f>M13</f>
        <v>2</v>
      </c>
      <c r="N15" s="2004"/>
      <c r="O15" s="344"/>
      <c r="P15" s="344"/>
      <c r="Q15" s="181"/>
    </row>
    <row r="16" spans="1:17">
      <c r="A16" s="1673" t="s">
        <v>11</v>
      </c>
      <c r="B16" s="1675" t="s">
        <v>11</v>
      </c>
      <c r="C16" s="1992" t="s">
        <v>34</v>
      </c>
      <c r="D16" s="1995" t="s">
        <v>307</v>
      </c>
      <c r="E16" s="1681" t="s">
        <v>40</v>
      </c>
      <c r="F16" s="1683" t="s">
        <v>150</v>
      </c>
      <c r="G16" s="166" t="s">
        <v>36</v>
      </c>
      <c r="H16" s="840">
        <f>I16+K16</f>
        <v>0</v>
      </c>
      <c r="I16" s="841">
        <v>0</v>
      </c>
      <c r="J16" s="42"/>
      <c r="K16" s="271">
        <v>0</v>
      </c>
      <c r="L16" s="272">
        <v>3</v>
      </c>
      <c r="M16" s="12">
        <v>3</v>
      </c>
      <c r="N16" s="342" t="s">
        <v>308</v>
      </c>
      <c r="O16" s="345">
        <v>0</v>
      </c>
      <c r="P16" s="345">
        <v>200</v>
      </c>
      <c r="Q16" s="346">
        <v>200</v>
      </c>
    </row>
    <row r="17" spans="1:17" ht="13.5" thickBot="1">
      <c r="A17" s="1674"/>
      <c r="B17" s="1676"/>
      <c r="C17" s="1994"/>
      <c r="D17" s="1997"/>
      <c r="E17" s="1682"/>
      <c r="F17" s="1682"/>
      <c r="G17" s="25" t="s">
        <v>12</v>
      </c>
      <c r="H17" s="26">
        <f>SUM(H16:H16)</f>
        <v>0</v>
      </c>
      <c r="I17" s="26">
        <f>SUM(I16:I16)</f>
        <v>0</v>
      </c>
      <c r="J17" s="268"/>
      <c r="K17" s="340">
        <f>SUM(K16:K16)</f>
        <v>0</v>
      </c>
      <c r="L17" s="341">
        <f>L16</f>
        <v>3</v>
      </c>
      <c r="M17" s="28">
        <f>M16</f>
        <v>3</v>
      </c>
      <c r="N17" s="347"/>
      <c r="O17" s="348"/>
      <c r="P17" s="348"/>
      <c r="Q17" s="349"/>
    </row>
    <row r="18" spans="1:17">
      <c r="A18" s="1673" t="s">
        <v>11</v>
      </c>
      <c r="B18" s="1675" t="s">
        <v>11</v>
      </c>
      <c r="C18" s="1992" t="s">
        <v>35</v>
      </c>
      <c r="D18" s="1995" t="s">
        <v>309</v>
      </c>
      <c r="E18" s="1681" t="s">
        <v>40</v>
      </c>
      <c r="F18" s="1683" t="s">
        <v>150</v>
      </c>
      <c r="G18" s="40" t="s">
        <v>36</v>
      </c>
      <c r="H18" s="41">
        <f>I18+K18</f>
        <v>0</v>
      </c>
      <c r="I18" s="32">
        <v>0</v>
      </c>
      <c r="J18" s="42"/>
      <c r="K18" s="271">
        <v>0</v>
      </c>
      <c r="L18" s="272">
        <v>8</v>
      </c>
      <c r="M18" s="12">
        <v>10</v>
      </c>
      <c r="N18" s="2005" t="s">
        <v>310</v>
      </c>
      <c r="O18" s="216">
        <v>0</v>
      </c>
      <c r="P18" s="216">
        <v>1</v>
      </c>
      <c r="Q18" s="119">
        <v>1</v>
      </c>
    </row>
    <row r="19" spans="1:17">
      <c r="A19" s="1684"/>
      <c r="B19" s="1685"/>
      <c r="C19" s="1993"/>
      <c r="D19" s="1996"/>
      <c r="E19" s="1998"/>
      <c r="F19" s="1999"/>
      <c r="G19" s="13"/>
      <c r="H19" s="336"/>
      <c r="I19" s="43"/>
      <c r="J19" s="44"/>
      <c r="K19" s="337"/>
      <c r="L19" s="338"/>
      <c r="M19" s="45"/>
      <c r="N19" s="2006"/>
      <c r="O19" s="115"/>
      <c r="P19" s="115"/>
      <c r="Q19" s="120"/>
    </row>
    <row r="20" spans="1:17" ht="13.5" thickBot="1">
      <c r="A20" s="1674"/>
      <c r="B20" s="1676"/>
      <c r="C20" s="1994"/>
      <c r="D20" s="1997"/>
      <c r="E20" s="1682"/>
      <c r="F20" s="1682"/>
      <c r="G20" s="25" t="s">
        <v>12</v>
      </c>
      <c r="H20" s="339">
        <f>H18</f>
        <v>0</v>
      </c>
      <c r="I20" s="26">
        <f>SUM(I18:I19)</f>
        <v>0</v>
      </c>
      <c r="J20" s="268"/>
      <c r="K20" s="340">
        <f>SUM(K18:K19)</f>
        <v>0</v>
      </c>
      <c r="L20" s="341">
        <f>L18</f>
        <v>8</v>
      </c>
      <c r="M20" s="28">
        <f>M18</f>
        <v>10</v>
      </c>
      <c r="N20" s="2007"/>
      <c r="O20" s="64"/>
      <c r="P20" s="64"/>
      <c r="Q20" s="58"/>
    </row>
    <row r="21" spans="1:17">
      <c r="A21" s="1673" t="s">
        <v>11</v>
      </c>
      <c r="B21" s="1675" t="s">
        <v>11</v>
      </c>
      <c r="C21" s="350" t="s">
        <v>53</v>
      </c>
      <c r="D21" s="2008" t="s">
        <v>311</v>
      </c>
      <c r="E21" s="1681" t="s">
        <v>40</v>
      </c>
      <c r="F21" s="1683" t="s">
        <v>150</v>
      </c>
      <c r="G21" s="40" t="s">
        <v>36</v>
      </c>
      <c r="H21" s="41">
        <f>I21+K21</f>
        <v>1</v>
      </c>
      <c r="I21" s="32">
        <v>1</v>
      </c>
      <c r="J21" s="42"/>
      <c r="K21" s="271">
        <v>0</v>
      </c>
      <c r="L21" s="272">
        <v>1</v>
      </c>
      <c r="M21" s="12">
        <v>1</v>
      </c>
      <c r="N21" s="2005" t="s">
        <v>312</v>
      </c>
      <c r="O21" s="216">
        <v>1</v>
      </c>
      <c r="P21" s="216" t="s">
        <v>293</v>
      </c>
      <c r="Q21" s="119">
        <v>1</v>
      </c>
    </row>
    <row r="22" spans="1:17" ht="13.5" thickBot="1">
      <c r="A22" s="1674"/>
      <c r="B22" s="1676"/>
      <c r="C22" s="351"/>
      <c r="D22" s="2009"/>
      <c r="E22" s="1682"/>
      <c r="F22" s="1682"/>
      <c r="G22" s="25" t="s">
        <v>12</v>
      </c>
      <c r="H22" s="26">
        <f>SUM(H21:H21)</f>
        <v>1</v>
      </c>
      <c r="I22" s="26">
        <f>SUM(I21:I21)</f>
        <v>1</v>
      </c>
      <c r="J22" s="268"/>
      <c r="K22" s="340">
        <f>SUM(K21:K21)</f>
        <v>0</v>
      </c>
      <c r="L22" s="341">
        <f>L21</f>
        <v>1</v>
      </c>
      <c r="M22" s="28">
        <f>M21</f>
        <v>1</v>
      </c>
      <c r="N22" s="2007"/>
      <c r="O22" s="64"/>
      <c r="P22" s="64"/>
      <c r="Q22" s="58"/>
    </row>
    <row r="23" spans="1:17">
      <c r="A23" s="1673" t="s">
        <v>11</v>
      </c>
      <c r="B23" s="1675" t="s">
        <v>11</v>
      </c>
      <c r="C23" s="1992" t="s">
        <v>37</v>
      </c>
      <c r="D23" s="1995" t="s">
        <v>313</v>
      </c>
      <c r="E23" s="1681" t="s">
        <v>40</v>
      </c>
      <c r="F23" s="1683" t="s">
        <v>150</v>
      </c>
      <c r="G23" s="40" t="s">
        <v>36</v>
      </c>
      <c r="H23" s="41">
        <f>I23+K23</f>
        <v>0</v>
      </c>
      <c r="I23" s="32">
        <v>0</v>
      </c>
      <c r="J23" s="42"/>
      <c r="K23" s="271">
        <v>0</v>
      </c>
      <c r="L23" s="272">
        <v>6</v>
      </c>
      <c r="M23" s="12">
        <v>6</v>
      </c>
      <c r="N23" s="2000" t="s">
        <v>314</v>
      </c>
      <c r="O23" s="352">
        <v>0</v>
      </c>
      <c r="P23" s="353" t="s">
        <v>315</v>
      </c>
      <c r="Q23" s="217">
        <v>25</v>
      </c>
    </row>
    <row r="24" spans="1:17">
      <c r="A24" s="1684"/>
      <c r="B24" s="1685"/>
      <c r="C24" s="1993"/>
      <c r="D24" s="1996"/>
      <c r="E24" s="1998"/>
      <c r="F24" s="1999"/>
      <c r="G24" s="13"/>
      <c r="H24" s="336"/>
      <c r="I24" s="43"/>
      <c r="J24" s="44"/>
      <c r="K24" s="337"/>
      <c r="L24" s="338"/>
      <c r="M24" s="45"/>
      <c r="N24" s="2001"/>
      <c r="O24" s="115"/>
      <c r="P24" s="115"/>
      <c r="Q24" s="116"/>
    </row>
    <row r="25" spans="1:17" ht="13.5" thickBot="1">
      <c r="A25" s="1674"/>
      <c r="B25" s="1676"/>
      <c r="C25" s="1994"/>
      <c r="D25" s="1997"/>
      <c r="E25" s="1682"/>
      <c r="F25" s="1682"/>
      <c r="G25" s="25" t="s">
        <v>12</v>
      </c>
      <c r="H25" s="26">
        <f>SUM(H23:H24)</f>
        <v>0</v>
      </c>
      <c r="I25" s="26">
        <f>SUM(I23:I24)</f>
        <v>0</v>
      </c>
      <c r="J25" s="268"/>
      <c r="K25" s="340">
        <f>SUM(K23:K24)</f>
        <v>0</v>
      </c>
      <c r="L25" s="341">
        <f>L23</f>
        <v>6</v>
      </c>
      <c r="M25" s="28">
        <f>M23</f>
        <v>6</v>
      </c>
      <c r="N25" s="2002"/>
      <c r="O25" s="64"/>
      <c r="P25" s="64"/>
      <c r="Q25" s="117"/>
    </row>
    <row r="26" spans="1:17">
      <c r="A26" s="1673" t="s">
        <v>11</v>
      </c>
      <c r="B26" s="1675" t="s">
        <v>11</v>
      </c>
      <c r="C26" s="1992" t="s">
        <v>54</v>
      </c>
      <c r="D26" s="1995" t="s">
        <v>316</v>
      </c>
      <c r="E26" s="1681" t="s">
        <v>40</v>
      </c>
      <c r="F26" s="1683" t="s">
        <v>317</v>
      </c>
      <c r="G26" s="40" t="s">
        <v>36</v>
      </c>
      <c r="H26" s="41">
        <f>I26+K26</f>
        <v>1870</v>
      </c>
      <c r="I26" s="41">
        <v>1870</v>
      </c>
      <c r="J26" s="42"/>
      <c r="K26" s="271">
        <v>0</v>
      </c>
      <c r="L26" s="272">
        <v>400</v>
      </c>
      <c r="M26" s="12">
        <v>400</v>
      </c>
      <c r="N26" s="2005" t="s">
        <v>318</v>
      </c>
      <c r="O26" s="827">
        <v>1870</v>
      </c>
      <c r="P26" s="216">
        <v>400</v>
      </c>
      <c r="Q26" s="119">
        <v>400</v>
      </c>
    </row>
    <row r="27" spans="1:17" ht="39.6" customHeight="1" thickBot="1">
      <c r="A27" s="1674"/>
      <c r="B27" s="1676"/>
      <c r="C27" s="1994"/>
      <c r="D27" s="1997"/>
      <c r="E27" s="1682"/>
      <c r="F27" s="1682"/>
      <c r="G27" s="25" t="s">
        <v>12</v>
      </c>
      <c r="H27" s="26">
        <f>SUM(H26:H26)</f>
        <v>1870</v>
      </c>
      <c r="I27" s="26">
        <f>SUM(I26:I26)</f>
        <v>1870</v>
      </c>
      <c r="J27" s="268"/>
      <c r="K27" s="340">
        <f>SUM(K26:K26)</f>
        <v>0</v>
      </c>
      <c r="L27" s="340">
        <f>SUM(L26:L26)</f>
        <v>400</v>
      </c>
      <c r="M27" s="340">
        <f>SUM(M26:M26)</f>
        <v>400</v>
      </c>
      <c r="N27" s="2007"/>
      <c r="O27" s="64"/>
      <c r="P27" s="64"/>
      <c r="Q27" s="58"/>
    </row>
    <row r="28" spans="1:17">
      <c r="A28" s="1673" t="s">
        <v>11</v>
      </c>
      <c r="B28" s="1675" t="s">
        <v>11</v>
      </c>
      <c r="C28" s="1992" t="s">
        <v>38</v>
      </c>
      <c r="D28" s="1995" t="s">
        <v>319</v>
      </c>
      <c r="E28" s="1681" t="s">
        <v>40</v>
      </c>
      <c r="F28" s="1683" t="s">
        <v>150</v>
      </c>
      <c r="G28" s="166" t="s">
        <v>36</v>
      </c>
      <c r="H28" s="840">
        <f>I28+K28</f>
        <v>0</v>
      </c>
      <c r="I28" s="841">
        <v>0</v>
      </c>
      <c r="J28" s="42"/>
      <c r="K28" s="271">
        <v>0</v>
      </c>
      <c r="L28" s="272">
        <v>4</v>
      </c>
      <c r="M28" s="12">
        <v>6</v>
      </c>
      <c r="N28" s="2005" t="s">
        <v>320</v>
      </c>
      <c r="O28" s="216">
        <v>0</v>
      </c>
      <c r="P28" s="216">
        <v>2</v>
      </c>
      <c r="Q28" s="119">
        <v>2</v>
      </c>
    </row>
    <row r="29" spans="1:17" ht="13.5" thickBot="1">
      <c r="A29" s="1674"/>
      <c r="B29" s="1676"/>
      <c r="C29" s="1994"/>
      <c r="D29" s="1997"/>
      <c r="E29" s="1682"/>
      <c r="F29" s="1682"/>
      <c r="G29" s="25" t="s">
        <v>12</v>
      </c>
      <c r="H29" s="26">
        <f>H28*1</f>
        <v>0</v>
      </c>
      <c r="I29" s="26">
        <f>I28*1</f>
        <v>0</v>
      </c>
      <c r="J29" s="26"/>
      <c r="K29" s="26">
        <f>K28*1</f>
        <v>0</v>
      </c>
      <c r="L29" s="26">
        <f>L28*1</f>
        <v>4</v>
      </c>
      <c r="M29" s="26">
        <f>M28*1</f>
        <v>6</v>
      </c>
      <c r="N29" s="2007"/>
      <c r="O29" s="354"/>
      <c r="P29" s="354"/>
      <c r="Q29" s="270"/>
    </row>
    <row r="30" spans="1:17">
      <c r="A30" s="2010" t="s">
        <v>11</v>
      </c>
      <c r="B30" s="2012" t="s">
        <v>11</v>
      </c>
      <c r="C30" s="2012" t="s">
        <v>55</v>
      </c>
      <c r="D30" s="2014" t="s">
        <v>321</v>
      </c>
      <c r="E30" s="2016" t="s">
        <v>40</v>
      </c>
      <c r="F30" s="2018" t="s">
        <v>150</v>
      </c>
      <c r="G30" s="355" t="s">
        <v>36</v>
      </c>
      <c r="H30" s="356">
        <f>I30+K30</f>
        <v>150</v>
      </c>
      <c r="I30" s="357">
        <v>150</v>
      </c>
      <c r="J30" s="358"/>
      <c r="K30" s="359">
        <v>0</v>
      </c>
      <c r="L30" s="360">
        <v>200</v>
      </c>
      <c r="M30" s="101">
        <v>250</v>
      </c>
      <c r="N30" s="2019" t="s">
        <v>322</v>
      </c>
      <c r="O30" s="361">
        <v>1</v>
      </c>
      <c r="P30" s="361">
        <v>2</v>
      </c>
      <c r="Q30" s="362">
        <v>3</v>
      </c>
    </row>
    <row r="31" spans="1:17" ht="28.15" customHeight="1" thickBot="1">
      <c r="A31" s="2011"/>
      <c r="B31" s="2013"/>
      <c r="C31" s="2013"/>
      <c r="D31" s="2015"/>
      <c r="E31" s="2017"/>
      <c r="F31" s="2017"/>
      <c r="G31" s="363" t="s">
        <v>12</v>
      </c>
      <c r="H31" s="364">
        <f>H30*1</f>
        <v>150</v>
      </c>
      <c r="I31" s="364">
        <f>I30*1</f>
        <v>150</v>
      </c>
      <c r="J31" s="364"/>
      <c r="K31" s="364">
        <f>K30*1</f>
        <v>0</v>
      </c>
      <c r="L31" s="364">
        <f>L30*1</f>
        <v>200</v>
      </c>
      <c r="M31" s="364">
        <f>M30*1</f>
        <v>250</v>
      </c>
      <c r="N31" s="2020"/>
      <c r="O31" s="365"/>
      <c r="P31" s="365"/>
      <c r="Q31" s="366"/>
    </row>
    <row r="32" spans="1:17" ht="13.5" thickBot="1">
      <c r="A32" s="225" t="s">
        <v>11</v>
      </c>
      <c r="B32" s="21"/>
      <c r="C32" s="2021" t="s">
        <v>14</v>
      </c>
      <c r="D32" s="2022"/>
      <c r="E32" s="2022"/>
      <c r="F32" s="2022"/>
      <c r="G32" s="2023"/>
      <c r="H32" s="367">
        <f>H25+H22+H20+H17+H15+H12+H27+H29+H31</f>
        <v>2023</v>
      </c>
      <c r="I32" s="367">
        <f>I25+I22+I20+I17+I15+I12+I27+I29+I31</f>
        <v>2023</v>
      </c>
      <c r="J32" s="367">
        <f>J25+J22+J20+J17+J15+J12+J27+J29</f>
        <v>0</v>
      </c>
      <c r="K32" s="367">
        <f>K25+K22+K20+K17+K15+K12+K27+K29+K31</f>
        <v>0</v>
      </c>
      <c r="L32" s="367">
        <f>L25+L22+L20+L17+L15+L12+L27+L29+L31</f>
        <v>624</v>
      </c>
      <c r="M32" s="367">
        <f>M25+M22+M20+M17+M15+M12+M27+M29+M31</f>
        <v>678</v>
      </c>
      <c r="N32" s="368"/>
      <c r="O32" s="327"/>
      <c r="P32" s="327"/>
      <c r="Q32" s="328"/>
    </row>
    <row r="33" spans="1:17" ht="13.5" thickBot="1">
      <c r="A33" s="224" t="s">
        <v>13</v>
      </c>
      <c r="B33" s="1988" t="s">
        <v>323</v>
      </c>
      <c r="C33" s="1988"/>
      <c r="D33" s="1988"/>
      <c r="E33" s="1988"/>
      <c r="F33" s="1988"/>
      <c r="G33" s="1988"/>
      <c r="H33" s="1988"/>
      <c r="I33" s="1988"/>
      <c r="J33" s="1988"/>
      <c r="K33" s="1988"/>
      <c r="L33" s="1988"/>
      <c r="M33" s="1988"/>
      <c r="N33" s="1988"/>
      <c r="O33" s="1988"/>
      <c r="P33" s="1988"/>
      <c r="Q33" s="1989"/>
    </row>
    <row r="34" spans="1:17" ht="13.5" thickBot="1">
      <c r="A34" s="225" t="s">
        <v>13</v>
      </c>
      <c r="B34" s="19" t="s">
        <v>11</v>
      </c>
      <c r="C34" s="2024" t="s">
        <v>324</v>
      </c>
      <c r="D34" s="2025"/>
      <c r="E34" s="2026"/>
      <c r="F34" s="2026"/>
      <c r="G34" s="2025"/>
      <c r="H34" s="2025"/>
      <c r="I34" s="2025"/>
      <c r="J34" s="2025"/>
      <c r="K34" s="2025"/>
      <c r="L34" s="2025"/>
      <c r="M34" s="2025"/>
      <c r="N34" s="2025"/>
      <c r="O34" s="2025"/>
      <c r="P34" s="2025"/>
      <c r="Q34" s="2027"/>
    </row>
    <row r="35" spans="1:17" ht="13.5" thickBot="1">
      <c r="A35" s="369"/>
      <c r="B35" s="219"/>
      <c r="C35" s="370"/>
      <c r="D35" s="371"/>
      <c r="E35" s="371"/>
      <c r="F35" s="371"/>
      <c r="G35" s="371"/>
      <c r="H35" s="371"/>
      <c r="I35" s="371"/>
      <c r="J35" s="371"/>
      <c r="K35" s="371"/>
      <c r="L35" s="371"/>
      <c r="M35" s="371"/>
      <c r="N35" s="372" t="s">
        <v>325</v>
      </c>
      <c r="O35" s="373" t="s">
        <v>326</v>
      </c>
      <c r="P35" s="373" t="s">
        <v>327</v>
      </c>
      <c r="Q35" s="374" t="s">
        <v>328</v>
      </c>
    </row>
    <row r="36" spans="1:17">
      <c r="A36" s="1673" t="s">
        <v>13</v>
      </c>
      <c r="B36" s="1675" t="s">
        <v>11</v>
      </c>
      <c r="C36" s="1992" t="s">
        <v>11</v>
      </c>
      <c r="D36" s="1995" t="s">
        <v>329</v>
      </c>
      <c r="E36" s="1681" t="s">
        <v>40</v>
      </c>
      <c r="F36" s="1683" t="s">
        <v>330</v>
      </c>
      <c r="G36" s="243"/>
      <c r="H36" s="244"/>
      <c r="I36" s="246"/>
      <c r="J36" s="1454"/>
      <c r="K36" s="651"/>
      <c r="L36" s="226"/>
      <c r="M36" s="279"/>
      <c r="N36" s="2028" t="s">
        <v>331</v>
      </c>
      <c r="O36" s="1447" t="s">
        <v>41</v>
      </c>
      <c r="P36" s="1449" t="s">
        <v>41</v>
      </c>
      <c r="Q36" s="1365" t="s">
        <v>41</v>
      </c>
    </row>
    <row r="37" spans="1:17">
      <c r="A37" s="1684"/>
      <c r="B37" s="1685"/>
      <c r="C37" s="1993"/>
      <c r="D37" s="1996"/>
      <c r="E37" s="1688"/>
      <c r="F37" s="1689"/>
      <c r="G37" s="228" t="s">
        <v>36</v>
      </c>
      <c r="H37" s="1487">
        <f>I37+K37</f>
        <v>11.5</v>
      </c>
      <c r="I37" s="801">
        <v>11.5</v>
      </c>
      <c r="J37" s="282"/>
      <c r="K37" s="648">
        <v>0</v>
      </c>
      <c r="L37" s="233">
        <v>0</v>
      </c>
      <c r="M37" s="281">
        <v>0</v>
      </c>
      <c r="N37" s="2029"/>
      <c r="O37" s="1448"/>
      <c r="P37" s="1450"/>
      <c r="Q37" s="1173"/>
    </row>
    <row r="38" spans="1:17" s="820" customFormat="1" ht="22.9" customHeight="1">
      <c r="A38" s="1684"/>
      <c r="B38" s="1685"/>
      <c r="C38" s="1993"/>
      <c r="D38" s="1996"/>
      <c r="E38" s="1688"/>
      <c r="F38" s="1689"/>
      <c r="G38" s="236"/>
      <c r="H38" s="649"/>
      <c r="I38" s="652"/>
      <c r="J38" s="1455"/>
      <c r="K38" s="649"/>
      <c r="L38" s="659"/>
      <c r="M38" s="649"/>
      <c r="N38" s="1911"/>
      <c r="O38" s="1456"/>
      <c r="P38" s="1457"/>
      <c r="Q38" s="1306"/>
    </row>
    <row r="39" spans="1:17" ht="13.5" thickBot="1">
      <c r="A39" s="1674"/>
      <c r="B39" s="1676"/>
      <c r="C39" s="1994"/>
      <c r="D39" s="1997"/>
      <c r="E39" s="1682"/>
      <c r="F39" s="1682"/>
      <c r="G39" s="241" t="s">
        <v>12</v>
      </c>
      <c r="H39" s="1458">
        <f t="shared" ref="H39:M39" si="0">H37*1</f>
        <v>11.5</v>
      </c>
      <c r="I39" s="1458">
        <f t="shared" si="0"/>
        <v>11.5</v>
      </c>
      <c r="J39" s="972">
        <f t="shared" si="0"/>
        <v>0</v>
      </c>
      <c r="K39" s="1458">
        <f t="shared" si="0"/>
        <v>0</v>
      </c>
      <c r="L39" s="251">
        <f t="shared" si="0"/>
        <v>0</v>
      </c>
      <c r="M39" s="1458">
        <f t="shared" si="0"/>
        <v>0</v>
      </c>
      <c r="N39" s="1459" t="s">
        <v>668</v>
      </c>
      <c r="O39" s="725">
        <v>1</v>
      </c>
      <c r="P39" s="1213"/>
      <c r="Q39" s="1181"/>
    </row>
    <row r="40" spans="1:17" ht="24">
      <c r="A40" s="1673" t="s">
        <v>13</v>
      </c>
      <c r="B40" s="1675" t="s">
        <v>11</v>
      </c>
      <c r="C40" s="1992" t="s">
        <v>37</v>
      </c>
      <c r="D40" s="2014" t="s">
        <v>332</v>
      </c>
      <c r="E40" s="1681" t="s">
        <v>40</v>
      </c>
      <c r="F40" s="1683" t="s">
        <v>330</v>
      </c>
      <c r="G40" s="1460" t="s">
        <v>36</v>
      </c>
      <c r="H40" s="1488">
        <f>I40+K40</f>
        <v>6.5</v>
      </c>
      <c r="I40" s="800">
        <v>6.5</v>
      </c>
      <c r="J40" s="258"/>
      <c r="K40" s="246">
        <v>0</v>
      </c>
      <c r="L40" s="226">
        <v>6</v>
      </c>
      <c r="M40" s="279">
        <v>10</v>
      </c>
      <c r="N40" s="1461" t="s">
        <v>333</v>
      </c>
      <c r="O40" s="1462" t="s">
        <v>41</v>
      </c>
      <c r="P40" s="1462" t="s">
        <v>41</v>
      </c>
      <c r="Q40" s="1463" t="s">
        <v>41</v>
      </c>
    </row>
    <row r="41" spans="1:17" ht="29.45" customHeight="1" thickBot="1">
      <c r="A41" s="1674"/>
      <c r="B41" s="1676"/>
      <c r="C41" s="1994"/>
      <c r="D41" s="2015"/>
      <c r="E41" s="2030"/>
      <c r="F41" s="1682"/>
      <c r="G41" s="1464" t="s">
        <v>12</v>
      </c>
      <c r="H41" s="249">
        <f>SUM(H40:H40)</f>
        <v>6.5</v>
      </c>
      <c r="I41" s="249">
        <f>SUM(I40:I40)</f>
        <v>6.5</v>
      </c>
      <c r="J41" s="252"/>
      <c r="K41" s="250">
        <f>SUM(K40:K40)</f>
        <v>0</v>
      </c>
      <c r="L41" s="251">
        <f>L40</f>
        <v>6</v>
      </c>
      <c r="M41" s="251">
        <f>M40</f>
        <v>10</v>
      </c>
      <c r="N41" s="1465" t="s">
        <v>334</v>
      </c>
      <c r="O41" s="1215"/>
      <c r="P41" s="1215" t="s">
        <v>41</v>
      </c>
      <c r="Q41" s="1466" t="s">
        <v>41</v>
      </c>
    </row>
    <row r="42" spans="1:17" ht="24">
      <c r="A42" s="1673" t="s">
        <v>13</v>
      </c>
      <c r="B42" s="1675" t="s">
        <v>11</v>
      </c>
      <c r="C42" s="1992" t="s">
        <v>54</v>
      </c>
      <c r="D42" s="2014" t="s">
        <v>335</v>
      </c>
      <c r="E42" s="1681" t="s">
        <v>40</v>
      </c>
      <c r="F42" s="1683" t="s">
        <v>330</v>
      </c>
      <c r="G42" s="382" t="s">
        <v>36</v>
      </c>
      <c r="H42" s="356">
        <f>I42+K42</f>
        <v>0</v>
      </c>
      <c r="I42" s="32">
        <v>0</v>
      </c>
      <c r="J42" s="42"/>
      <c r="K42" s="30">
        <v>0</v>
      </c>
      <c r="L42" s="267">
        <v>0</v>
      </c>
      <c r="M42" s="12">
        <v>0</v>
      </c>
      <c r="N42" s="377" t="s">
        <v>336</v>
      </c>
      <c r="O42" s="378"/>
      <c r="P42" s="118">
        <v>72</v>
      </c>
      <c r="Q42" s="343">
        <v>5</v>
      </c>
    </row>
    <row r="43" spans="1:17" ht="24" customHeight="1" thickBot="1">
      <c r="A43" s="1674"/>
      <c r="B43" s="1676"/>
      <c r="C43" s="1994"/>
      <c r="D43" s="2015"/>
      <c r="E43" s="2030"/>
      <c r="F43" s="1682"/>
      <c r="G43" s="379" t="s">
        <v>12</v>
      </c>
      <c r="H43" s="26">
        <f>SUM(H42:H42)</f>
        <v>0</v>
      </c>
      <c r="I43" s="26">
        <f>SUM(I42:I42)</f>
        <v>0</v>
      </c>
      <c r="J43" s="268"/>
      <c r="K43" s="11">
        <f>SUM(K42:K42)</f>
        <v>0</v>
      </c>
      <c r="L43" s="28">
        <f>L42</f>
        <v>0</v>
      </c>
      <c r="M43" s="28">
        <f>M42</f>
        <v>0</v>
      </c>
      <c r="N43" s="380"/>
      <c r="O43" s="121"/>
      <c r="P43" s="121"/>
      <c r="Q43" s="381"/>
    </row>
    <row r="44" spans="1:17" ht="25.9" customHeight="1" thickBot="1">
      <c r="A44" s="225" t="s">
        <v>13</v>
      </c>
      <c r="B44" s="19" t="s">
        <v>13</v>
      </c>
      <c r="C44" s="2024" t="s">
        <v>337</v>
      </c>
      <c r="D44" s="2025"/>
      <c r="E44" s="2026"/>
      <c r="F44" s="2026"/>
      <c r="G44" s="2025"/>
      <c r="H44" s="2025"/>
      <c r="I44" s="2025"/>
      <c r="J44" s="2025"/>
      <c r="K44" s="2025"/>
      <c r="L44" s="2025"/>
      <c r="M44" s="2025"/>
      <c r="N44" s="2025"/>
      <c r="O44" s="2025"/>
      <c r="P44" s="2025"/>
      <c r="Q44" s="2027"/>
    </row>
    <row r="45" spans="1:17" ht="30" customHeight="1">
      <c r="A45" s="2031" t="s">
        <v>13</v>
      </c>
      <c r="B45" s="2034" t="s">
        <v>13</v>
      </c>
      <c r="C45" s="2012" t="s">
        <v>11</v>
      </c>
      <c r="D45" s="2038" t="s">
        <v>338</v>
      </c>
      <c r="E45" s="2016" t="s">
        <v>40</v>
      </c>
      <c r="F45" s="2042" t="s">
        <v>339</v>
      </c>
      <c r="G45" s="383" t="s">
        <v>36</v>
      </c>
      <c r="H45" s="384">
        <f>I45+K45</f>
        <v>610</v>
      </c>
      <c r="I45" s="385">
        <v>610</v>
      </c>
      <c r="J45" s="385">
        <v>0</v>
      </c>
      <c r="K45" s="386">
        <v>0</v>
      </c>
      <c r="L45" s="387">
        <v>610</v>
      </c>
      <c r="M45" s="388">
        <v>610</v>
      </c>
      <c r="N45" s="2045" t="s">
        <v>340</v>
      </c>
      <c r="O45" s="2047">
        <v>50</v>
      </c>
      <c r="P45" s="2047">
        <v>50</v>
      </c>
      <c r="Q45" s="2049">
        <v>50</v>
      </c>
    </row>
    <row r="46" spans="1:17">
      <c r="A46" s="2032"/>
      <c r="B46" s="2035"/>
      <c r="C46" s="2037"/>
      <c r="D46" s="2039"/>
      <c r="E46" s="2041"/>
      <c r="F46" s="2043"/>
      <c r="G46" s="389" t="s">
        <v>36</v>
      </c>
      <c r="H46" s="390">
        <f>I46+K46</f>
        <v>3.5</v>
      </c>
      <c r="I46" s="390">
        <v>3.5</v>
      </c>
      <c r="J46" s="391">
        <v>0</v>
      </c>
      <c r="K46" s="392">
        <v>0</v>
      </c>
      <c r="L46" s="390">
        <v>3.5</v>
      </c>
      <c r="M46" s="390">
        <v>3.5</v>
      </c>
      <c r="N46" s="2046"/>
      <c r="O46" s="2048"/>
      <c r="P46" s="2048"/>
      <c r="Q46" s="2050"/>
    </row>
    <row r="47" spans="1:17" ht="24">
      <c r="A47" s="2032"/>
      <c r="B47" s="2035"/>
      <c r="C47" s="2037"/>
      <c r="D47" s="2039"/>
      <c r="E47" s="2041"/>
      <c r="F47" s="2043"/>
      <c r="G47" s="389"/>
      <c r="H47" s="393"/>
      <c r="I47" s="394"/>
      <c r="J47" s="395"/>
      <c r="K47" s="392"/>
      <c r="L47" s="396"/>
      <c r="M47" s="393"/>
      <c r="N47" s="397" t="s">
        <v>341</v>
      </c>
      <c r="O47" s="398" t="s">
        <v>41</v>
      </c>
      <c r="P47" s="398" t="s">
        <v>41</v>
      </c>
      <c r="Q47" s="399" t="s">
        <v>41</v>
      </c>
    </row>
    <row r="48" spans="1:17" ht="24.75" thickBot="1">
      <c r="A48" s="2033"/>
      <c r="B48" s="2036"/>
      <c r="C48" s="2013"/>
      <c r="D48" s="2040"/>
      <c r="E48" s="2017"/>
      <c r="F48" s="2044"/>
      <c r="G48" s="400" t="s">
        <v>12</v>
      </c>
      <c r="H48" s="401">
        <f>H45+H46</f>
        <v>613.5</v>
      </c>
      <c r="I48" s="402">
        <f>I45+I46</f>
        <v>613.5</v>
      </c>
      <c r="J48" s="403">
        <v>0</v>
      </c>
      <c r="K48" s="404">
        <v>0</v>
      </c>
      <c r="L48" s="405">
        <f>L45+L46</f>
        <v>613.5</v>
      </c>
      <c r="M48" s="401">
        <f>M45+M46</f>
        <v>613.5</v>
      </c>
      <c r="N48" s="406" t="s">
        <v>342</v>
      </c>
      <c r="O48" s="407" t="s">
        <v>41</v>
      </c>
      <c r="P48" s="407" t="s">
        <v>41</v>
      </c>
      <c r="Q48" s="408" t="s">
        <v>41</v>
      </c>
    </row>
    <row r="49" spans="1:17" ht="13.5" thickBot="1">
      <c r="A49" s="225" t="s">
        <v>13</v>
      </c>
      <c r="B49" s="21"/>
      <c r="C49" s="2051" t="s">
        <v>14</v>
      </c>
      <c r="D49" s="2052"/>
      <c r="E49" s="2052"/>
      <c r="F49" s="2052"/>
      <c r="G49" s="2053"/>
      <c r="H49" s="367">
        <f>H39+H41+H48</f>
        <v>631.5</v>
      </c>
      <c r="I49" s="367">
        <f t="shared" ref="I49:M49" si="1">I39+I41+I48</f>
        <v>631.5</v>
      </c>
      <c r="J49" s="367">
        <f t="shared" si="1"/>
        <v>0</v>
      </c>
      <c r="K49" s="367">
        <f t="shared" si="1"/>
        <v>0</v>
      </c>
      <c r="L49" s="367">
        <f t="shared" si="1"/>
        <v>619.5</v>
      </c>
      <c r="M49" s="367">
        <f t="shared" si="1"/>
        <v>623.5</v>
      </c>
      <c r="N49" s="368"/>
      <c r="O49" s="327"/>
      <c r="P49" s="327"/>
      <c r="Q49" s="328"/>
    </row>
    <row r="50" spans="1:17" ht="31.15" customHeight="1" thickBot="1">
      <c r="A50" s="224" t="s">
        <v>35</v>
      </c>
      <c r="B50" s="1988" t="s">
        <v>343</v>
      </c>
      <c r="C50" s="1988"/>
      <c r="D50" s="1988"/>
      <c r="E50" s="1988"/>
      <c r="F50" s="1988"/>
      <c r="G50" s="1988"/>
      <c r="H50" s="1988"/>
      <c r="I50" s="1988"/>
      <c r="J50" s="1988"/>
      <c r="K50" s="1988"/>
      <c r="L50" s="1988"/>
      <c r="M50" s="1988"/>
      <c r="N50" s="1988"/>
      <c r="O50" s="1988"/>
      <c r="P50" s="1988"/>
      <c r="Q50" s="1989"/>
    </row>
    <row r="51" spans="1:17" ht="13.5" thickBot="1">
      <c r="A51" s="224" t="s">
        <v>35</v>
      </c>
      <c r="B51" s="19" t="s">
        <v>11</v>
      </c>
      <c r="C51" s="2024" t="s">
        <v>344</v>
      </c>
      <c r="D51" s="2025"/>
      <c r="E51" s="2025"/>
      <c r="F51" s="2025"/>
      <c r="G51" s="2025"/>
      <c r="H51" s="2025"/>
      <c r="I51" s="2025"/>
      <c r="J51" s="2025"/>
      <c r="K51" s="2025"/>
      <c r="L51" s="2025"/>
      <c r="M51" s="2025"/>
      <c r="N51" s="2025"/>
      <c r="O51" s="2025"/>
      <c r="P51" s="2025"/>
      <c r="Q51" s="2027"/>
    </row>
    <row r="52" spans="1:17" ht="24">
      <c r="A52" s="2031" t="s">
        <v>35</v>
      </c>
      <c r="B52" s="2034" t="s">
        <v>11</v>
      </c>
      <c r="C52" s="2054" t="s">
        <v>11</v>
      </c>
      <c r="D52" s="2057" t="s">
        <v>345</v>
      </c>
      <c r="E52" s="2059" t="s">
        <v>40</v>
      </c>
      <c r="F52" s="2061" t="s">
        <v>260</v>
      </c>
      <c r="G52" s="166" t="s">
        <v>36</v>
      </c>
      <c r="H52" s="840">
        <f>I52+K52</f>
        <v>8</v>
      </c>
      <c r="I52" s="840">
        <v>2</v>
      </c>
      <c r="J52" s="31">
        <v>0</v>
      </c>
      <c r="K52" s="1472">
        <v>6</v>
      </c>
      <c r="L52" s="12">
        <v>14</v>
      </c>
      <c r="M52" s="409">
        <v>20</v>
      </c>
      <c r="N52" s="410" t="s">
        <v>346</v>
      </c>
      <c r="O52" s="411">
        <v>20</v>
      </c>
      <c r="P52" s="411">
        <v>50</v>
      </c>
      <c r="Q52" s="412">
        <v>80</v>
      </c>
    </row>
    <row r="53" spans="1:17" ht="24">
      <c r="A53" s="2032"/>
      <c r="B53" s="2035"/>
      <c r="C53" s="2055"/>
      <c r="D53" s="1996"/>
      <c r="E53" s="1689"/>
      <c r="F53" s="1689"/>
      <c r="G53" s="33"/>
      <c r="H53" s="46"/>
      <c r="I53" s="413"/>
      <c r="J53" s="48"/>
      <c r="K53" s="414"/>
      <c r="L53" s="274"/>
      <c r="M53" s="275"/>
      <c r="N53" s="415" t="s">
        <v>347</v>
      </c>
      <c r="O53" s="416">
        <v>5</v>
      </c>
      <c r="P53" s="416">
        <v>10</v>
      </c>
      <c r="Q53" s="306">
        <v>15</v>
      </c>
    </row>
    <row r="54" spans="1:17" ht="36">
      <c r="A54" s="2032"/>
      <c r="B54" s="2035"/>
      <c r="C54" s="2055"/>
      <c r="D54" s="1996"/>
      <c r="E54" s="1689"/>
      <c r="F54" s="1689"/>
      <c r="G54" s="13"/>
      <c r="H54" s="336"/>
      <c r="I54" s="44"/>
      <c r="J54" s="44"/>
      <c r="K54" s="417"/>
      <c r="L54" s="418"/>
      <c r="M54" s="375"/>
      <c r="N54" s="419" t="s">
        <v>348</v>
      </c>
      <c r="O54" s="420">
        <v>620</v>
      </c>
      <c r="P54" s="420">
        <v>640</v>
      </c>
      <c r="Q54" s="421">
        <v>660</v>
      </c>
    </row>
    <row r="55" spans="1:17" ht="24.75" thickBot="1">
      <c r="A55" s="2033"/>
      <c r="B55" s="2036"/>
      <c r="C55" s="2056"/>
      <c r="D55" s="2058"/>
      <c r="E55" s="2060"/>
      <c r="F55" s="2060"/>
      <c r="G55" s="25" t="s">
        <v>12</v>
      </c>
      <c r="H55" s="339">
        <f t="shared" ref="H55:M55" si="2">H52</f>
        <v>8</v>
      </c>
      <c r="I55" s="339">
        <f t="shared" si="2"/>
        <v>2</v>
      </c>
      <c r="J55" s="339">
        <f t="shared" si="2"/>
        <v>0</v>
      </c>
      <c r="K55" s="376">
        <f t="shared" si="2"/>
        <v>6</v>
      </c>
      <c r="L55" s="28">
        <f t="shared" si="2"/>
        <v>14</v>
      </c>
      <c r="M55" s="341">
        <f t="shared" si="2"/>
        <v>20</v>
      </c>
      <c r="N55" s="422" t="s">
        <v>349</v>
      </c>
      <c r="O55" s="423">
        <v>20</v>
      </c>
      <c r="P55" s="423">
        <v>40</v>
      </c>
      <c r="Q55" s="424">
        <v>60</v>
      </c>
    </row>
    <row r="56" spans="1:17">
      <c r="A56" s="2031" t="s">
        <v>35</v>
      </c>
      <c r="B56" s="2034" t="s">
        <v>11</v>
      </c>
      <c r="C56" s="2054" t="s">
        <v>13</v>
      </c>
      <c r="D56" s="2057" t="s">
        <v>350</v>
      </c>
      <c r="E56" s="2059" t="s">
        <v>40</v>
      </c>
      <c r="F56" s="2061" t="s">
        <v>260</v>
      </c>
      <c r="G56" s="166" t="s">
        <v>36</v>
      </c>
      <c r="H56" s="840">
        <f>I56+K56</f>
        <v>17</v>
      </c>
      <c r="I56" s="841">
        <v>17</v>
      </c>
      <c r="J56" s="31">
        <v>0</v>
      </c>
      <c r="K56" s="30">
        <v>0</v>
      </c>
      <c r="L56" s="267">
        <v>16</v>
      </c>
      <c r="M56" s="409">
        <v>22</v>
      </c>
      <c r="N56" s="2005" t="s">
        <v>351</v>
      </c>
      <c r="O56" s="425">
        <v>2</v>
      </c>
      <c r="P56" s="411">
        <v>2</v>
      </c>
      <c r="Q56" s="412">
        <v>2</v>
      </c>
    </row>
    <row r="57" spans="1:17" ht="13.5" thickBot="1">
      <c r="A57" s="2032"/>
      <c r="B57" s="2035"/>
      <c r="C57" s="2055"/>
      <c r="D57" s="1996"/>
      <c r="E57" s="1689"/>
      <c r="F57" s="1689"/>
      <c r="G57" s="426" t="s">
        <v>12</v>
      </c>
      <c r="H57" s="427">
        <f t="shared" ref="H57:M57" si="3">H56</f>
        <v>17</v>
      </c>
      <c r="I57" s="427">
        <f t="shared" si="3"/>
        <v>17</v>
      </c>
      <c r="J57" s="427">
        <f t="shared" si="3"/>
        <v>0</v>
      </c>
      <c r="K57" s="428">
        <f t="shared" si="3"/>
        <v>0</v>
      </c>
      <c r="L57" s="28">
        <f t="shared" si="3"/>
        <v>16</v>
      </c>
      <c r="M57" s="429">
        <f t="shared" si="3"/>
        <v>22</v>
      </c>
      <c r="N57" s="2062"/>
      <c r="O57" s="430"/>
      <c r="P57" s="423"/>
      <c r="Q57" s="424"/>
    </row>
    <row r="58" spans="1:17" ht="13.5" thickBot="1">
      <c r="A58" s="23" t="s">
        <v>35</v>
      </c>
      <c r="B58" s="290" t="s">
        <v>11</v>
      </c>
      <c r="C58" s="2063" t="s">
        <v>14</v>
      </c>
      <c r="D58" s="2064"/>
      <c r="E58" s="2064"/>
      <c r="F58" s="2064"/>
      <c r="G58" s="2065"/>
      <c r="H58" s="432">
        <f t="shared" ref="H58:M58" si="4">H55+H57</f>
        <v>25</v>
      </c>
      <c r="I58" s="432">
        <f t="shared" si="4"/>
        <v>19</v>
      </c>
      <c r="J58" s="432">
        <f t="shared" si="4"/>
        <v>0</v>
      </c>
      <c r="K58" s="432">
        <f t="shared" si="4"/>
        <v>6</v>
      </c>
      <c r="L58" s="432">
        <f t="shared" si="4"/>
        <v>30</v>
      </c>
      <c r="M58" s="432">
        <f t="shared" si="4"/>
        <v>42</v>
      </c>
      <c r="N58" s="85"/>
      <c r="O58" s="22"/>
      <c r="P58" s="22"/>
      <c r="Q58" s="86"/>
    </row>
    <row r="59" spans="1:17" ht="13.5" thickBot="1">
      <c r="A59" s="10" t="s">
        <v>11</v>
      </c>
      <c r="B59" s="2066" t="s">
        <v>15</v>
      </c>
      <c r="C59" s="2067"/>
      <c r="D59" s="2067"/>
      <c r="E59" s="2067"/>
      <c r="F59" s="2067"/>
      <c r="G59" s="2067"/>
      <c r="H59" s="433">
        <f t="shared" ref="H59:M59" si="5">H32+H49+H58</f>
        <v>2679.5</v>
      </c>
      <c r="I59" s="1473">
        <f t="shared" si="5"/>
        <v>2673.5</v>
      </c>
      <c r="J59" s="433">
        <f t="shared" si="5"/>
        <v>0</v>
      </c>
      <c r="K59" s="1473">
        <f t="shared" si="5"/>
        <v>6</v>
      </c>
      <c r="L59" s="433">
        <f t="shared" si="5"/>
        <v>1273.5</v>
      </c>
      <c r="M59" s="433">
        <f t="shared" si="5"/>
        <v>1343.5</v>
      </c>
      <c r="N59" s="2068"/>
      <c r="O59" s="2069"/>
      <c r="P59" s="2069"/>
      <c r="Q59" s="2070"/>
    </row>
    <row r="60" spans="1:17">
      <c r="A60" s="37"/>
      <c r="B60" s="201"/>
      <c r="C60" s="201"/>
      <c r="D60" s="201"/>
      <c r="E60" s="201"/>
      <c r="F60" s="434"/>
      <c r="G60" s="434"/>
      <c r="H60" s="434"/>
      <c r="I60" s="434"/>
      <c r="J60" s="434"/>
      <c r="K60" s="434"/>
      <c r="L60" s="434"/>
      <c r="M60" s="434"/>
      <c r="N60" s="14"/>
      <c r="O60" s="14"/>
      <c r="P60" s="14"/>
      <c r="Q60" s="14"/>
    </row>
    <row r="61" spans="1:17">
      <c r="A61" s="37"/>
      <c r="B61" s="201"/>
      <c r="C61" s="201"/>
      <c r="D61" s="201"/>
      <c r="E61" s="201"/>
      <c r="F61" s="434"/>
      <c r="G61" s="434"/>
      <c r="H61" s="434"/>
      <c r="I61" s="434"/>
      <c r="J61" s="434"/>
      <c r="K61" s="434"/>
      <c r="L61" s="434"/>
      <c r="M61" s="434"/>
      <c r="N61" s="14"/>
      <c r="O61" s="14"/>
      <c r="P61" s="14"/>
      <c r="Q61" s="14"/>
    </row>
    <row r="62" spans="1:17">
      <c r="A62" s="37"/>
      <c r="B62" s="201"/>
      <c r="C62" s="201"/>
      <c r="D62" s="201"/>
      <c r="E62" s="201"/>
      <c r="F62" s="434"/>
      <c r="G62" s="434"/>
      <c r="H62" s="434"/>
      <c r="I62" s="434"/>
      <c r="J62" s="434"/>
      <c r="K62" s="434"/>
      <c r="L62" s="434"/>
      <c r="M62" s="434"/>
      <c r="N62" s="14"/>
      <c r="O62" s="14"/>
      <c r="P62" s="14"/>
      <c r="Q62" s="14"/>
    </row>
    <row r="63" spans="1:17" ht="16.5" thickBot="1">
      <c r="A63" s="37"/>
      <c r="B63" s="201"/>
      <c r="C63" s="201"/>
      <c r="D63" s="201"/>
      <c r="E63" s="201"/>
      <c r="F63" s="1721" t="s">
        <v>16</v>
      </c>
      <c r="G63" s="1721"/>
      <c r="H63" s="1721"/>
      <c r="I63" s="1721"/>
      <c r="J63" s="1721"/>
      <c r="K63" s="1721"/>
      <c r="L63" s="1721"/>
      <c r="M63" s="1721"/>
      <c r="N63" s="14"/>
      <c r="O63" s="14"/>
      <c r="P63" s="14"/>
      <c r="Q63" s="14"/>
    </row>
    <row r="64" spans="1:17" ht="40.9" customHeight="1" thickBot="1">
      <c r="A64" s="16"/>
      <c r="B64" s="27"/>
      <c r="C64" s="1722" t="s">
        <v>17</v>
      </c>
      <c r="D64" s="1723"/>
      <c r="E64" s="1723"/>
      <c r="F64" s="1723"/>
      <c r="G64" s="1724"/>
      <c r="H64" s="1725" t="s">
        <v>212</v>
      </c>
      <c r="I64" s="1726"/>
      <c r="J64" s="1726"/>
      <c r="K64" s="1727"/>
      <c r="L64" s="27"/>
      <c r="M64" s="27"/>
      <c r="N64" s="16"/>
      <c r="O64" s="27"/>
      <c r="P64" s="16"/>
      <c r="Q64" s="16"/>
    </row>
    <row r="65" spans="1:17" ht="13.5" thickBot="1">
      <c r="A65" s="16"/>
      <c r="B65" s="27"/>
      <c r="C65" s="1728" t="s">
        <v>18</v>
      </c>
      <c r="D65" s="1729"/>
      <c r="E65" s="1729"/>
      <c r="F65" s="1729"/>
      <c r="G65" s="1730"/>
      <c r="H65" s="2079">
        <f>H66+H67+H68+H69+H70</f>
        <v>2679.5</v>
      </c>
      <c r="I65" s="2080"/>
      <c r="J65" s="2080"/>
      <c r="K65" s="2081"/>
      <c r="L65" s="27"/>
      <c r="M65" s="27"/>
      <c r="N65" s="16"/>
      <c r="O65" s="27"/>
      <c r="P65" s="16"/>
      <c r="Q65" s="16"/>
    </row>
    <row r="66" spans="1:17">
      <c r="A66" s="16"/>
      <c r="B66" s="27"/>
      <c r="C66" s="1734" t="s">
        <v>57</v>
      </c>
      <c r="D66" s="1735"/>
      <c r="E66" s="1735"/>
      <c r="F66" s="1735"/>
      <c r="G66" s="1736"/>
      <c r="H66" s="2082">
        <v>2679.5</v>
      </c>
      <c r="I66" s="2083"/>
      <c r="J66" s="2083"/>
      <c r="K66" s="2084"/>
      <c r="L66" s="27"/>
      <c r="M66" s="27"/>
      <c r="N66" s="16"/>
      <c r="O66" s="27"/>
      <c r="P66" s="16"/>
      <c r="Q66" s="16"/>
    </row>
    <row r="67" spans="1:17">
      <c r="A67" s="16"/>
      <c r="B67" s="16"/>
      <c r="C67" s="2076" t="s">
        <v>58</v>
      </c>
      <c r="D67" s="2085"/>
      <c r="E67" s="2085"/>
      <c r="F67" s="2085"/>
      <c r="G67" s="2086"/>
      <c r="H67" s="2073"/>
      <c r="I67" s="2074"/>
      <c r="J67" s="2074"/>
      <c r="K67" s="2075"/>
      <c r="L67" s="16"/>
      <c r="M67" s="16"/>
      <c r="N67" s="16"/>
      <c r="O67" s="27"/>
      <c r="P67" s="16"/>
      <c r="Q67" s="16"/>
    </row>
    <row r="68" spans="1:17">
      <c r="A68" s="16"/>
      <c r="B68" s="16"/>
      <c r="C68" s="2071" t="s">
        <v>187</v>
      </c>
      <c r="D68" s="1958"/>
      <c r="E68" s="1958"/>
      <c r="F68" s="1958"/>
      <c r="G68" s="2072"/>
      <c r="H68" s="2073"/>
      <c r="I68" s="2074"/>
      <c r="J68" s="2074"/>
      <c r="K68" s="2075"/>
      <c r="L68" s="16"/>
      <c r="M68" s="16"/>
      <c r="N68" s="16"/>
      <c r="O68" s="27"/>
      <c r="P68" s="16"/>
      <c r="Q68" s="16"/>
    </row>
    <row r="69" spans="1:17">
      <c r="A69" s="16"/>
      <c r="B69" s="16"/>
      <c r="C69" s="2071" t="s">
        <v>65</v>
      </c>
      <c r="D69" s="1958"/>
      <c r="E69" s="1958"/>
      <c r="F69" s="1958"/>
      <c r="G69" s="2072"/>
      <c r="H69" s="2073">
        <v>0</v>
      </c>
      <c r="I69" s="2074"/>
      <c r="J69" s="2074"/>
      <c r="K69" s="2075"/>
      <c r="L69" s="16"/>
      <c r="M69" s="16"/>
      <c r="N69" s="16"/>
      <c r="O69" s="27"/>
      <c r="P69" s="16"/>
      <c r="Q69" s="16"/>
    </row>
    <row r="70" spans="1:17" ht="13.5" thickBot="1">
      <c r="A70" s="16"/>
      <c r="B70" s="16"/>
      <c r="C70" s="2076" t="s">
        <v>352</v>
      </c>
      <c r="D70" s="2077"/>
      <c r="E70" s="2077"/>
      <c r="F70" s="2077"/>
      <c r="G70" s="2078"/>
      <c r="H70" s="2073">
        <v>0</v>
      </c>
      <c r="I70" s="2074"/>
      <c r="J70" s="2074"/>
      <c r="K70" s="2075"/>
      <c r="L70" s="16"/>
      <c r="M70" s="16"/>
      <c r="N70" s="16"/>
      <c r="O70" s="27"/>
      <c r="P70" s="16"/>
      <c r="Q70" s="16"/>
    </row>
    <row r="71" spans="1:17" ht="13.5" thickBot="1">
      <c r="A71" s="16"/>
      <c r="B71" s="16"/>
      <c r="C71" s="2094" t="s">
        <v>19</v>
      </c>
      <c r="D71" s="2095"/>
      <c r="E71" s="2095"/>
      <c r="F71" s="2095"/>
      <c r="G71" s="2096"/>
      <c r="H71" s="2097">
        <f>SUM(H72:K76)</f>
        <v>0</v>
      </c>
      <c r="I71" s="2098"/>
      <c r="J71" s="2098"/>
      <c r="K71" s="2099"/>
      <c r="L71" s="16"/>
      <c r="M71" s="16"/>
      <c r="N71" s="16"/>
      <c r="O71" s="27"/>
      <c r="P71" s="16"/>
      <c r="Q71" s="16"/>
    </row>
    <row r="72" spans="1:17">
      <c r="A72" s="16"/>
      <c r="B72" s="16"/>
      <c r="C72" s="2100" t="s">
        <v>59</v>
      </c>
      <c r="D72" s="2101"/>
      <c r="E72" s="2101"/>
      <c r="F72" s="2101"/>
      <c r="G72" s="2102"/>
      <c r="H72" s="2103">
        <v>0</v>
      </c>
      <c r="I72" s="2104"/>
      <c r="J72" s="2104"/>
      <c r="K72" s="2105"/>
      <c r="L72" s="16"/>
      <c r="M72" s="16"/>
      <c r="N72" s="16"/>
      <c r="O72" s="27"/>
      <c r="P72" s="16"/>
      <c r="Q72" s="16"/>
    </row>
    <row r="73" spans="1:17">
      <c r="A73" s="16"/>
      <c r="B73" s="16"/>
      <c r="C73" s="2106" t="s">
        <v>353</v>
      </c>
      <c r="D73" s="2107"/>
      <c r="E73" s="2107"/>
      <c r="F73" s="2107"/>
      <c r="G73" s="2108"/>
      <c r="H73" s="2074"/>
      <c r="I73" s="2074"/>
      <c r="J73" s="2074"/>
      <c r="K73" s="2075"/>
      <c r="L73" s="16"/>
      <c r="M73" s="16"/>
      <c r="N73" s="16"/>
      <c r="O73" s="27"/>
      <c r="P73" s="16"/>
      <c r="Q73" s="16"/>
    </row>
    <row r="74" spans="1:17">
      <c r="A74" s="16"/>
      <c r="B74" s="16"/>
      <c r="C74" s="2090" t="s">
        <v>60</v>
      </c>
      <c r="D74" s="1741"/>
      <c r="E74" s="1741"/>
      <c r="F74" s="1741"/>
      <c r="G74" s="1742"/>
      <c r="H74" s="2074">
        <v>0</v>
      </c>
      <c r="I74" s="2074"/>
      <c r="J74" s="2074"/>
      <c r="K74" s="2075"/>
      <c r="L74" s="16"/>
      <c r="M74" s="16"/>
      <c r="N74" s="16"/>
      <c r="O74" s="27"/>
      <c r="P74" s="16"/>
      <c r="Q74" s="16"/>
    </row>
    <row r="75" spans="1:17">
      <c r="A75" s="16"/>
      <c r="B75" s="16"/>
      <c r="C75" s="2091" t="s">
        <v>213</v>
      </c>
      <c r="D75" s="2092"/>
      <c r="E75" s="2092"/>
      <c r="F75" s="2092"/>
      <c r="G75" s="2093"/>
      <c r="H75" s="2074"/>
      <c r="I75" s="2074"/>
      <c r="J75" s="2074"/>
      <c r="K75" s="2075"/>
      <c r="L75" s="16"/>
      <c r="M75" s="16"/>
      <c r="N75" s="16"/>
      <c r="O75" s="27"/>
      <c r="P75" s="16"/>
      <c r="Q75" s="16"/>
    </row>
    <row r="76" spans="1:17" ht="13.5" thickBot="1">
      <c r="A76" s="16"/>
      <c r="B76" s="16"/>
      <c r="C76" s="2071" t="s">
        <v>61</v>
      </c>
      <c r="D76" s="1958"/>
      <c r="E76" s="1958"/>
      <c r="F76" s="1958"/>
      <c r="G76" s="1959"/>
      <c r="H76" s="2074"/>
      <c r="I76" s="2074"/>
      <c r="J76" s="2074"/>
      <c r="K76" s="2075"/>
      <c r="L76" s="16"/>
      <c r="M76" s="16"/>
      <c r="N76" s="16"/>
      <c r="O76" s="27"/>
      <c r="P76" s="16"/>
      <c r="Q76" s="16"/>
    </row>
    <row r="77" spans="1:17" ht="13.5" thickBot="1">
      <c r="A77" s="16"/>
      <c r="B77" s="16"/>
      <c r="C77" s="2087" t="s">
        <v>20</v>
      </c>
      <c r="D77" s="1744"/>
      <c r="E77" s="1744"/>
      <c r="F77" s="1744"/>
      <c r="G77" s="1745"/>
      <c r="H77" s="2088">
        <f>H71+H65</f>
        <v>2679.5</v>
      </c>
      <c r="I77" s="2088"/>
      <c r="J77" s="2088"/>
      <c r="K77" s="2089"/>
      <c r="L77" s="16"/>
      <c r="M77" s="16"/>
      <c r="N77" s="16"/>
      <c r="O77" s="27"/>
      <c r="P77" s="16"/>
      <c r="Q77" s="16"/>
    </row>
  </sheetData>
  <mergeCells count="162">
    <mergeCell ref="C77:G77"/>
    <mergeCell ref="H77:K77"/>
    <mergeCell ref="C74:G74"/>
    <mergeCell ref="H74:K74"/>
    <mergeCell ref="C75:G75"/>
    <mergeCell ref="H75:K75"/>
    <mergeCell ref="C76:G76"/>
    <mergeCell ref="H76:K76"/>
    <mergeCell ref="C71:G71"/>
    <mergeCell ref="H71:K71"/>
    <mergeCell ref="C72:G72"/>
    <mergeCell ref="H72:K72"/>
    <mergeCell ref="C73:G73"/>
    <mergeCell ref="H73:K73"/>
    <mergeCell ref="C68:G68"/>
    <mergeCell ref="H68:K68"/>
    <mergeCell ref="C69:G69"/>
    <mergeCell ref="H69:K69"/>
    <mergeCell ref="C70:G70"/>
    <mergeCell ref="H70:K70"/>
    <mergeCell ref="C65:G65"/>
    <mergeCell ref="H65:K65"/>
    <mergeCell ref="C66:G66"/>
    <mergeCell ref="H66:K66"/>
    <mergeCell ref="C67:G67"/>
    <mergeCell ref="H67:K67"/>
    <mergeCell ref="N56:N57"/>
    <mergeCell ref="C58:G58"/>
    <mergeCell ref="B59:G59"/>
    <mergeCell ref="N59:Q59"/>
    <mergeCell ref="F63:M63"/>
    <mergeCell ref="C64:G64"/>
    <mergeCell ref="H64:K64"/>
    <mergeCell ref="A56:A57"/>
    <mergeCell ref="B56:B57"/>
    <mergeCell ref="C56:C57"/>
    <mergeCell ref="D56:D57"/>
    <mergeCell ref="E56:E57"/>
    <mergeCell ref="F56:F57"/>
    <mergeCell ref="C49:G49"/>
    <mergeCell ref="B50:Q50"/>
    <mergeCell ref="C51:Q51"/>
    <mergeCell ref="A52:A55"/>
    <mergeCell ref="B52:B55"/>
    <mergeCell ref="C52:C55"/>
    <mergeCell ref="D52:D55"/>
    <mergeCell ref="E52:E55"/>
    <mergeCell ref="F52:F55"/>
    <mergeCell ref="C44:Q44"/>
    <mergeCell ref="A45:A48"/>
    <mergeCell ref="B45:B48"/>
    <mergeCell ref="C45:C48"/>
    <mergeCell ref="D45:D48"/>
    <mergeCell ref="E45:E48"/>
    <mergeCell ref="F45:F48"/>
    <mergeCell ref="N45:N46"/>
    <mergeCell ref="O45:O46"/>
    <mergeCell ref="P45:P46"/>
    <mergeCell ref="Q45:Q46"/>
    <mergeCell ref="A42:A43"/>
    <mergeCell ref="B42:B43"/>
    <mergeCell ref="C42:C43"/>
    <mergeCell ref="D42:D43"/>
    <mergeCell ref="E42:E43"/>
    <mergeCell ref="F42:F43"/>
    <mergeCell ref="A40:A41"/>
    <mergeCell ref="B40:B41"/>
    <mergeCell ref="C40:C41"/>
    <mergeCell ref="D40:D41"/>
    <mergeCell ref="E40:E41"/>
    <mergeCell ref="F40:F41"/>
    <mergeCell ref="C32:G32"/>
    <mergeCell ref="B33:Q33"/>
    <mergeCell ref="C34:Q34"/>
    <mergeCell ref="A36:A39"/>
    <mergeCell ref="B36:B39"/>
    <mergeCell ref="C36:C39"/>
    <mergeCell ref="D36:D39"/>
    <mergeCell ref="E36:E39"/>
    <mergeCell ref="F36:F39"/>
    <mergeCell ref="N36:N38"/>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18:N20"/>
    <mergeCell ref="A21:A22"/>
    <mergeCell ref="B21:B22"/>
    <mergeCell ref="D21:D22"/>
    <mergeCell ref="E21:E22"/>
    <mergeCell ref="F21:F22"/>
    <mergeCell ref="N21:N22"/>
    <mergeCell ref="A18:A20"/>
    <mergeCell ref="B18:B20"/>
    <mergeCell ref="C18:C20"/>
    <mergeCell ref="D18:D20"/>
    <mergeCell ref="E18:E20"/>
    <mergeCell ref="F18:F20"/>
    <mergeCell ref="N14:N15"/>
    <mergeCell ref="A16:A17"/>
    <mergeCell ref="B16:B17"/>
    <mergeCell ref="C16:C17"/>
    <mergeCell ref="D16:D17"/>
    <mergeCell ref="E16:E17"/>
    <mergeCell ref="F16:F17"/>
    <mergeCell ref="A13:A15"/>
    <mergeCell ref="B13:B15"/>
    <mergeCell ref="C13:C15"/>
    <mergeCell ref="D13:D15"/>
    <mergeCell ref="E13:E15"/>
    <mergeCell ref="F13:F15"/>
    <mergeCell ref="B7:Q7"/>
    <mergeCell ref="C8:Q8"/>
    <mergeCell ref="A10:A12"/>
    <mergeCell ref="B10:B12"/>
    <mergeCell ref="C10:C12"/>
    <mergeCell ref="D10:D12"/>
    <mergeCell ref="E10:E12"/>
    <mergeCell ref="F10:F12"/>
    <mergeCell ref="N10:N12"/>
    <mergeCell ref="M4:M6"/>
    <mergeCell ref="N4:Q4"/>
    <mergeCell ref="H5:H6"/>
    <mergeCell ref="I5:J5"/>
    <mergeCell ref="K5:K6"/>
    <mergeCell ref="N5:N6"/>
    <mergeCell ref="O5:Q5"/>
    <mergeCell ref="N1:P1"/>
    <mergeCell ref="D3:Q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
  <sheetViews>
    <sheetView workbookViewId="0">
      <selection activeCell="Y6" sqref="Y6"/>
    </sheetView>
  </sheetViews>
  <sheetFormatPr defaultRowHeight="12.75"/>
  <cols>
    <col min="1" max="1" width="2.7109375" customWidth="1"/>
    <col min="2" max="6" width="2.5703125" customWidth="1"/>
    <col min="7" max="7" width="28.28515625" customWidth="1"/>
    <col min="8" max="8" width="7.85546875" customWidth="1"/>
    <col min="9" max="9" width="4.42578125" customWidth="1"/>
    <col min="10" max="10" width="5.7109375" customWidth="1"/>
    <col min="11" max="12" width="5.28515625" customWidth="1"/>
    <col min="13" max="13" width="4" customWidth="1"/>
    <col min="14" max="14" width="4.5703125" customWidth="1"/>
    <col min="15" max="15" width="5" customWidth="1"/>
    <col min="16" max="16" width="4.85546875" customWidth="1"/>
    <col min="17" max="17" width="30.85546875" customWidth="1"/>
    <col min="18" max="18" width="4.140625" customWidth="1"/>
    <col min="19" max="19" width="3.28515625" customWidth="1"/>
    <col min="20" max="20" width="3.42578125" customWidth="1"/>
  </cols>
  <sheetData>
    <row r="1" spans="1:20" ht="39.6" customHeight="1">
      <c r="A1" s="299"/>
      <c r="B1" s="299"/>
      <c r="C1" s="299"/>
      <c r="D1" s="299"/>
      <c r="E1" s="299"/>
      <c r="F1" s="299"/>
      <c r="G1" s="299"/>
      <c r="H1" s="299"/>
      <c r="I1" s="299"/>
      <c r="J1" s="299"/>
      <c r="K1" s="299"/>
      <c r="L1" s="299"/>
      <c r="M1" s="299"/>
      <c r="N1" s="299"/>
      <c r="O1" s="299"/>
      <c r="P1" s="299"/>
      <c r="Q1" s="1760" t="s">
        <v>728</v>
      </c>
      <c r="R1" s="1760"/>
      <c r="S1" s="299"/>
      <c r="T1" s="299"/>
    </row>
    <row r="2" spans="1:20" ht="15.75">
      <c r="A2" s="16"/>
      <c r="B2" s="16"/>
      <c r="C2" s="16"/>
      <c r="D2" s="16"/>
      <c r="E2" s="16"/>
      <c r="F2" s="16"/>
      <c r="G2" s="16"/>
      <c r="H2" s="35" t="s">
        <v>641</v>
      </c>
      <c r="I2" s="35"/>
      <c r="J2" s="36"/>
      <c r="K2" s="35"/>
      <c r="L2" s="35"/>
      <c r="M2" s="35"/>
      <c r="N2" s="35"/>
      <c r="O2" s="35"/>
      <c r="P2" s="35"/>
      <c r="Q2" s="35"/>
      <c r="R2" s="16"/>
      <c r="S2" s="16"/>
      <c r="T2" s="16"/>
    </row>
    <row r="3" spans="1:20" ht="13.5" thickBot="1">
      <c r="A3" s="14"/>
      <c r="B3" s="9"/>
      <c r="C3" s="9"/>
      <c r="D3" s="9"/>
      <c r="E3" s="9"/>
      <c r="F3" s="9"/>
      <c r="G3" s="1613" t="s">
        <v>33</v>
      </c>
      <c r="H3" s="1613"/>
      <c r="I3" s="1613"/>
      <c r="J3" s="1613"/>
      <c r="K3" s="1613"/>
      <c r="L3" s="1613"/>
      <c r="M3" s="1613"/>
      <c r="N3" s="1613"/>
      <c r="O3" s="1613"/>
      <c r="P3" s="1613"/>
      <c r="Q3" s="1613"/>
      <c r="R3" s="1613"/>
      <c r="S3" s="1613"/>
      <c r="T3" s="1613"/>
    </row>
    <row r="4" spans="1:20" ht="42" customHeight="1">
      <c r="A4" s="1614" t="s">
        <v>0</v>
      </c>
      <c r="B4" s="1617" t="s">
        <v>1</v>
      </c>
      <c r="C4" s="1617" t="s">
        <v>2</v>
      </c>
      <c r="D4" s="2141"/>
      <c r="E4" s="2141"/>
      <c r="F4" s="1617"/>
      <c r="G4" s="1620" t="s">
        <v>3</v>
      </c>
      <c r="H4" s="1623" t="s">
        <v>4</v>
      </c>
      <c r="I4" s="1626" t="s">
        <v>5</v>
      </c>
      <c r="J4" s="1623" t="s">
        <v>6</v>
      </c>
      <c r="K4" s="1629" t="s">
        <v>210</v>
      </c>
      <c r="L4" s="1630"/>
      <c r="M4" s="1630"/>
      <c r="N4" s="1631"/>
      <c r="O4" s="1652" t="s">
        <v>642</v>
      </c>
      <c r="P4" s="1655" t="s">
        <v>180</v>
      </c>
      <c r="Q4" s="1658" t="s">
        <v>21</v>
      </c>
      <c r="R4" s="1659"/>
      <c r="S4" s="1659"/>
      <c r="T4" s="1660"/>
    </row>
    <row r="5" spans="1:20">
      <c r="A5" s="1615"/>
      <c r="B5" s="1618"/>
      <c r="C5" s="1618"/>
      <c r="D5" s="2142"/>
      <c r="E5" s="2142"/>
      <c r="F5" s="1618"/>
      <c r="G5" s="1621"/>
      <c r="H5" s="1624"/>
      <c r="I5" s="1627"/>
      <c r="J5" s="1624"/>
      <c r="K5" s="1661" t="s">
        <v>7</v>
      </c>
      <c r="L5" s="1663" t="s">
        <v>8</v>
      </c>
      <c r="M5" s="1663"/>
      <c r="N5" s="1664" t="s">
        <v>68</v>
      </c>
      <c r="O5" s="1653"/>
      <c r="P5" s="1656"/>
      <c r="Q5" s="1666" t="s">
        <v>32</v>
      </c>
      <c r="R5" s="1668" t="s">
        <v>9</v>
      </c>
      <c r="S5" s="1668"/>
      <c r="T5" s="1669"/>
    </row>
    <row r="6" spans="1:20" ht="113.45" customHeight="1" thickBot="1">
      <c r="A6" s="1616"/>
      <c r="B6" s="1619"/>
      <c r="C6" s="1619"/>
      <c r="D6" s="2143"/>
      <c r="E6" s="2143"/>
      <c r="F6" s="1619"/>
      <c r="G6" s="1622"/>
      <c r="H6" s="1625"/>
      <c r="I6" s="1628"/>
      <c r="J6" s="1625"/>
      <c r="K6" s="1662"/>
      <c r="L6" s="220" t="s">
        <v>7</v>
      </c>
      <c r="M6" s="220" t="s">
        <v>10</v>
      </c>
      <c r="N6" s="1665"/>
      <c r="O6" s="1654"/>
      <c r="P6" s="1657"/>
      <c r="Q6" s="1667"/>
      <c r="R6" s="17" t="s">
        <v>160</v>
      </c>
      <c r="S6" s="17" t="s">
        <v>179</v>
      </c>
      <c r="T6" s="18" t="s">
        <v>211</v>
      </c>
    </row>
    <row r="7" spans="1:20" ht="72.75" thickBot="1">
      <c r="A7" s="326" t="s">
        <v>11</v>
      </c>
      <c r="B7" s="2135" t="s">
        <v>643</v>
      </c>
      <c r="C7" s="2136"/>
      <c r="D7" s="2136"/>
      <c r="E7" s="2136"/>
      <c r="F7" s="2136"/>
      <c r="G7" s="2136"/>
      <c r="H7" s="2136"/>
      <c r="I7" s="2136"/>
      <c r="J7" s="2136"/>
      <c r="K7" s="2136"/>
      <c r="L7" s="2136"/>
      <c r="M7" s="2136"/>
      <c r="N7" s="2136"/>
      <c r="O7" s="2136"/>
      <c r="P7" s="2137"/>
      <c r="Q7" s="758" t="s">
        <v>488</v>
      </c>
      <c r="R7" s="55"/>
      <c r="S7" s="55"/>
      <c r="T7" s="759"/>
    </row>
    <row r="8" spans="1:20" ht="13.5" thickBot="1">
      <c r="A8" s="225" t="s">
        <v>11</v>
      </c>
      <c r="B8" s="760" t="s">
        <v>11</v>
      </c>
      <c r="C8" s="1632" t="s">
        <v>644</v>
      </c>
      <c r="D8" s="2138"/>
      <c r="E8" s="2138"/>
      <c r="F8" s="2138"/>
      <c r="G8" s="2138"/>
      <c r="H8" s="2138"/>
      <c r="I8" s="2138"/>
      <c r="J8" s="2138"/>
      <c r="K8" s="2138"/>
      <c r="L8" s="2138"/>
      <c r="M8" s="2138"/>
      <c r="N8" s="2138"/>
      <c r="O8" s="2138"/>
      <c r="P8" s="2138"/>
      <c r="Q8" s="2138"/>
      <c r="R8" s="2138"/>
      <c r="S8" s="2138"/>
      <c r="T8" s="2139"/>
    </row>
    <row r="9" spans="1:20" ht="60.75" thickBot="1">
      <c r="A9" s="761"/>
      <c r="B9" s="762"/>
      <c r="C9" s="762"/>
      <c r="D9" s="762"/>
      <c r="E9" s="762"/>
      <c r="F9" s="762"/>
      <c r="G9" s="762"/>
      <c r="H9" s="762"/>
      <c r="I9" s="762"/>
      <c r="J9" s="762"/>
      <c r="K9" s="762"/>
      <c r="L9" s="762"/>
      <c r="M9" s="762"/>
      <c r="N9" s="762"/>
      <c r="O9" s="762"/>
      <c r="P9" s="762"/>
      <c r="Q9" s="52" t="s">
        <v>645</v>
      </c>
      <c r="R9" s="763">
        <v>4</v>
      </c>
      <c r="S9" s="763">
        <v>8</v>
      </c>
      <c r="T9" s="764">
        <v>10</v>
      </c>
    </row>
    <row r="10" spans="1:20" ht="24.75" thickBot="1">
      <c r="A10" s="765"/>
      <c r="B10" s="766"/>
      <c r="C10" s="766"/>
      <c r="D10" s="766"/>
      <c r="E10" s="766"/>
      <c r="F10" s="766"/>
      <c r="G10" s="766"/>
      <c r="H10" s="766"/>
      <c r="I10" s="766"/>
      <c r="J10" s="766"/>
      <c r="K10" s="766"/>
      <c r="L10" s="766"/>
      <c r="M10" s="766"/>
      <c r="N10" s="766"/>
      <c r="O10" s="766"/>
      <c r="P10" s="766"/>
      <c r="Q10" s="767" t="s">
        <v>646</v>
      </c>
      <c r="R10" s="763">
        <v>3</v>
      </c>
      <c r="S10" s="763">
        <v>5</v>
      </c>
      <c r="T10" s="764">
        <v>6</v>
      </c>
    </row>
    <row r="11" spans="1:20" ht="24.75" thickBot="1">
      <c r="A11" s="1673" t="s">
        <v>11</v>
      </c>
      <c r="B11" s="1675" t="s">
        <v>11</v>
      </c>
      <c r="C11" s="1677" t="s">
        <v>13</v>
      </c>
      <c r="D11" s="221"/>
      <c r="E11" s="221"/>
      <c r="F11" s="1992"/>
      <c r="G11" s="1679" t="s">
        <v>647</v>
      </c>
      <c r="H11" s="1681" t="s">
        <v>40</v>
      </c>
      <c r="I11" s="1683" t="s">
        <v>250</v>
      </c>
      <c r="J11" s="166" t="s">
        <v>36</v>
      </c>
      <c r="K11" s="840">
        <f>L11+N11</f>
        <v>10</v>
      </c>
      <c r="L11" s="841">
        <v>10</v>
      </c>
      <c r="M11" s="42"/>
      <c r="N11" s="30">
        <v>0</v>
      </c>
      <c r="O11" s="267">
        <v>70</v>
      </c>
      <c r="P11" s="409">
        <v>100</v>
      </c>
      <c r="Q11" s="647" t="s">
        <v>648</v>
      </c>
      <c r="R11" s="54">
        <v>11</v>
      </c>
      <c r="S11" s="54">
        <v>12</v>
      </c>
      <c r="T11" s="53">
        <v>14</v>
      </c>
    </row>
    <row r="12" spans="1:20" ht="13.5" thickBot="1">
      <c r="A12" s="1684"/>
      <c r="B12" s="1685"/>
      <c r="C12" s="1686"/>
      <c r="D12" s="222"/>
      <c r="E12" s="222"/>
      <c r="F12" s="1993"/>
      <c r="G12" s="1687"/>
      <c r="H12" s="1688"/>
      <c r="I12" s="2140"/>
      <c r="J12" s="33"/>
      <c r="K12" s="46"/>
      <c r="L12" s="47"/>
      <c r="M12" s="48"/>
      <c r="N12" s="59"/>
      <c r="O12" s="274"/>
      <c r="P12" s="756"/>
      <c r="Q12" s="60" t="s">
        <v>649</v>
      </c>
      <c r="R12" s="54">
        <v>1</v>
      </c>
      <c r="S12" s="54">
        <v>1</v>
      </c>
      <c r="T12" s="53">
        <v>1</v>
      </c>
    </row>
    <row r="13" spans="1:20" ht="13.5" thickBot="1">
      <c r="A13" s="1684"/>
      <c r="B13" s="1685"/>
      <c r="C13" s="1686"/>
      <c r="D13" s="222"/>
      <c r="E13" s="222"/>
      <c r="F13" s="1993"/>
      <c r="G13" s="1687"/>
      <c r="H13" s="1688"/>
      <c r="I13" s="2140"/>
      <c r="J13" s="33"/>
      <c r="K13" s="46"/>
      <c r="L13" s="47"/>
      <c r="M13" s="48"/>
      <c r="N13" s="59"/>
      <c r="O13" s="274"/>
      <c r="P13" s="275"/>
      <c r="Q13" s="647" t="s">
        <v>650</v>
      </c>
      <c r="R13" s="54">
        <v>3</v>
      </c>
      <c r="S13" s="54">
        <v>4</v>
      </c>
      <c r="T13" s="53">
        <v>5</v>
      </c>
    </row>
    <row r="14" spans="1:20" ht="13.5" thickBot="1">
      <c r="A14" s="1674"/>
      <c r="B14" s="1676"/>
      <c r="C14" s="1678"/>
      <c r="D14" s="223"/>
      <c r="E14" s="223"/>
      <c r="F14" s="1994"/>
      <c r="G14" s="1680"/>
      <c r="H14" s="1682"/>
      <c r="I14" s="1682"/>
      <c r="J14" s="25" t="s">
        <v>12</v>
      </c>
      <c r="K14" s="26">
        <f t="shared" ref="K14:P14" si="0">SUM(K11:K13)</f>
        <v>10</v>
      </c>
      <c r="L14" s="26">
        <f t="shared" si="0"/>
        <v>10</v>
      </c>
      <c r="M14" s="26">
        <f t="shared" si="0"/>
        <v>0</v>
      </c>
      <c r="N14" s="11">
        <f t="shared" si="0"/>
        <v>0</v>
      </c>
      <c r="O14" s="28">
        <f t="shared" si="0"/>
        <v>70</v>
      </c>
      <c r="P14" s="341">
        <f t="shared" si="0"/>
        <v>100</v>
      </c>
      <c r="Q14" s="317"/>
      <c r="R14" s="269"/>
      <c r="S14" s="269"/>
      <c r="T14" s="270"/>
    </row>
    <row r="15" spans="1:20" ht="24.75" thickBot="1">
      <c r="A15" s="1673" t="s">
        <v>11</v>
      </c>
      <c r="B15" s="1675" t="s">
        <v>11</v>
      </c>
      <c r="C15" s="1677" t="s">
        <v>34</v>
      </c>
      <c r="D15" s="221"/>
      <c r="E15" s="221"/>
      <c r="F15" s="1992"/>
      <c r="G15" s="1679" t="s">
        <v>651</v>
      </c>
      <c r="H15" s="1681" t="s">
        <v>40</v>
      </c>
      <c r="I15" s="1683" t="s">
        <v>250</v>
      </c>
      <c r="J15" s="40" t="s">
        <v>36</v>
      </c>
      <c r="K15" s="41">
        <f>L15+N15</f>
        <v>0</v>
      </c>
      <c r="L15" s="32">
        <v>0</v>
      </c>
      <c r="M15" s="42"/>
      <c r="N15" s="271">
        <v>0</v>
      </c>
      <c r="O15" s="272">
        <v>0</v>
      </c>
      <c r="P15" s="12">
        <v>0</v>
      </c>
      <c r="Q15" s="647" t="s">
        <v>652</v>
      </c>
      <c r="R15" s="54">
        <v>50</v>
      </c>
      <c r="S15" s="54">
        <v>68</v>
      </c>
      <c r="T15" s="53">
        <v>72</v>
      </c>
    </row>
    <row r="16" spans="1:20" ht="13.5" thickBot="1">
      <c r="A16" s="1674"/>
      <c r="B16" s="1676"/>
      <c r="C16" s="1678"/>
      <c r="D16" s="223"/>
      <c r="E16" s="223"/>
      <c r="F16" s="1994"/>
      <c r="G16" s="1680"/>
      <c r="H16" s="1682"/>
      <c r="I16" s="1682"/>
      <c r="J16" s="25" t="s">
        <v>12</v>
      </c>
      <c r="K16" s="26">
        <f t="shared" ref="K16:P16" si="1">SUM(K15:K15)</f>
        <v>0</v>
      </c>
      <c r="L16" s="26">
        <f t="shared" si="1"/>
        <v>0</v>
      </c>
      <c r="M16" s="26">
        <f t="shared" si="1"/>
        <v>0</v>
      </c>
      <c r="N16" s="26">
        <f t="shared" si="1"/>
        <v>0</v>
      </c>
      <c r="O16" s="26">
        <f t="shared" si="1"/>
        <v>0</v>
      </c>
      <c r="P16" s="26">
        <f t="shared" si="1"/>
        <v>0</v>
      </c>
      <c r="Q16" s="768"/>
      <c r="R16" s="769"/>
      <c r="S16" s="770"/>
      <c r="T16" s="769"/>
    </row>
    <row r="17" spans="1:20" ht="24.75" thickBot="1">
      <c r="A17" s="1673" t="s">
        <v>11</v>
      </c>
      <c r="B17" s="1675" t="s">
        <v>11</v>
      </c>
      <c r="C17" s="1677" t="s">
        <v>35</v>
      </c>
      <c r="D17" s="221"/>
      <c r="E17" s="221"/>
      <c r="F17" s="1992"/>
      <c r="G17" s="1679" t="s">
        <v>653</v>
      </c>
      <c r="H17" s="1681" t="s">
        <v>40</v>
      </c>
      <c r="I17" s="1683" t="s">
        <v>250</v>
      </c>
      <c r="J17" s="166" t="s">
        <v>36</v>
      </c>
      <c r="K17" s="840">
        <f>L17+N17</f>
        <v>0.2</v>
      </c>
      <c r="L17" s="841">
        <v>0.2</v>
      </c>
      <c r="M17" s="42"/>
      <c r="N17" s="271">
        <v>0</v>
      </c>
      <c r="O17" s="272">
        <v>20</v>
      </c>
      <c r="P17" s="12">
        <v>30</v>
      </c>
      <c r="Q17" s="647" t="s">
        <v>654</v>
      </c>
      <c r="R17" s="54">
        <v>24</v>
      </c>
      <c r="S17" s="54">
        <v>32</v>
      </c>
      <c r="T17" s="53">
        <v>40</v>
      </c>
    </row>
    <row r="18" spans="1:20" ht="13.5" thickBot="1">
      <c r="A18" s="1684"/>
      <c r="B18" s="1685"/>
      <c r="C18" s="1686"/>
      <c r="D18" s="222"/>
      <c r="E18" s="222"/>
      <c r="F18" s="1993"/>
      <c r="G18" s="1687"/>
      <c r="H18" s="1688"/>
      <c r="I18" s="1689"/>
      <c r="J18" s="33"/>
      <c r="K18" s="46"/>
      <c r="L18" s="47"/>
      <c r="M18" s="48"/>
      <c r="N18" s="771"/>
      <c r="O18" s="772"/>
      <c r="P18" s="49"/>
      <c r="Q18" s="741"/>
      <c r="R18" s="773"/>
      <c r="S18" s="773"/>
      <c r="T18" s="309"/>
    </row>
    <row r="19" spans="1:20" ht="13.5" thickBot="1">
      <c r="A19" s="1674"/>
      <c r="B19" s="1676"/>
      <c r="C19" s="1678"/>
      <c r="D19" s="223"/>
      <c r="E19" s="223"/>
      <c r="F19" s="1994"/>
      <c r="G19" s="1680"/>
      <c r="H19" s="1682"/>
      <c r="I19" s="1682"/>
      <c r="J19" s="25" t="s">
        <v>12</v>
      </c>
      <c r="K19" s="26">
        <f t="shared" ref="K19:P19" si="2">SUM(K17:K18)</f>
        <v>0.2</v>
      </c>
      <c r="L19" s="26">
        <f t="shared" si="2"/>
        <v>0.2</v>
      </c>
      <c r="M19" s="26">
        <f t="shared" si="2"/>
        <v>0</v>
      </c>
      <c r="N19" s="26">
        <f t="shared" si="2"/>
        <v>0</v>
      </c>
      <c r="O19" s="26">
        <f t="shared" si="2"/>
        <v>20</v>
      </c>
      <c r="P19" s="26">
        <f t="shared" si="2"/>
        <v>30</v>
      </c>
      <c r="Q19" s="768"/>
      <c r="R19" s="308"/>
      <c r="S19" s="774"/>
      <c r="T19" s="308"/>
    </row>
    <row r="20" spans="1:20" ht="13.5" thickBot="1">
      <c r="A20" s="23" t="s">
        <v>11</v>
      </c>
      <c r="B20" s="21" t="s">
        <v>11</v>
      </c>
      <c r="C20" s="61"/>
      <c r="D20" s="61"/>
      <c r="E20" s="61"/>
      <c r="F20" s="2021" t="s">
        <v>14</v>
      </c>
      <c r="G20" s="2022"/>
      <c r="H20" s="2022"/>
      <c r="I20" s="2022"/>
      <c r="J20" s="2023"/>
      <c r="K20" s="431">
        <f t="shared" ref="K20:P20" si="3">K14+K19+K16</f>
        <v>10.199999999999999</v>
      </c>
      <c r="L20" s="431">
        <f t="shared" si="3"/>
        <v>10.199999999999999</v>
      </c>
      <c r="M20" s="431">
        <f t="shared" si="3"/>
        <v>0</v>
      </c>
      <c r="N20" s="431">
        <f t="shared" si="3"/>
        <v>0</v>
      </c>
      <c r="O20" s="431">
        <f t="shared" si="3"/>
        <v>90</v>
      </c>
      <c r="P20" s="431">
        <f t="shared" si="3"/>
        <v>130</v>
      </c>
      <c r="Q20" s="85"/>
      <c r="R20" s="22"/>
      <c r="S20" s="22"/>
      <c r="T20" s="86"/>
    </row>
    <row r="21" spans="1:20" ht="13.5" thickBot="1">
      <c r="A21" s="224" t="s">
        <v>11</v>
      </c>
      <c r="B21" s="302"/>
      <c r="C21" s="302"/>
      <c r="D21" s="302"/>
      <c r="E21" s="302"/>
      <c r="F21" s="302"/>
      <c r="G21" s="55"/>
      <c r="H21" s="302"/>
      <c r="I21" s="302"/>
      <c r="J21" s="302"/>
      <c r="K21" s="302"/>
      <c r="L21" s="302"/>
      <c r="M21" s="302"/>
      <c r="N21" s="302"/>
      <c r="O21" s="302"/>
      <c r="P21" s="302"/>
      <c r="Q21" s="106"/>
      <c r="R21" s="302"/>
      <c r="S21" s="302"/>
      <c r="T21" s="303"/>
    </row>
    <row r="22" spans="1:20" ht="13.5" thickBot="1">
      <c r="A22" s="225" t="s">
        <v>13</v>
      </c>
      <c r="B22" s="19" t="s">
        <v>13</v>
      </c>
      <c r="C22" s="1632" t="s">
        <v>655</v>
      </c>
      <c r="D22" s="1633"/>
      <c r="E22" s="1633"/>
      <c r="F22" s="1633"/>
      <c r="G22" s="1633"/>
      <c r="H22" s="1633"/>
      <c r="I22" s="1633"/>
      <c r="J22" s="1633"/>
      <c r="K22" s="1633"/>
      <c r="L22" s="1633"/>
      <c r="M22" s="1633"/>
      <c r="N22" s="1633"/>
      <c r="O22" s="1633"/>
      <c r="P22" s="1633"/>
      <c r="Q22" s="1633"/>
      <c r="R22" s="1633"/>
      <c r="S22" s="1633"/>
      <c r="T22" s="1634"/>
    </row>
    <row r="23" spans="1:20" ht="24.75" thickBot="1">
      <c r="A23" s="1673" t="s">
        <v>11</v>
      </c>
      <c r="B23" s="1675" t="s">
        <v>13</v>
      </c>
      <c r="C23" s="1677" t="s">
        <v>11</v>
      </c>
      <c r="D23" s="221"/>
      <c r="E23" s="221"/>
      <c r="F23" s="1992"/>
      <c r="G23" s="1679" t="s">
        <v>656</v>
      </c>
      <c r="H23" s="1681" t="s">
        <v>40</v>
      </c>
      <c r="I23" s="1683" t="s">
        <v>250</v>
      </c>
      <c r="J23" s="40" t="s">
        <v>36</v>
      </c>
      <c r="K23" s="840">
        <f>L23+N23</f>
        <v>103.8</v>
      </c>
      <c r="L23" s="32">
        <v>16</v>
      </c>
      <c r="M23" s="42"/>
      <c r="N23" s="844">
        <v>87.8</v>
      </c>
      <c r="O23" s="272">
        <v>50</v>
      </c>
      <c r="P23" s="12">
        <v>100</v>
      </c>
      <c r="Q23" s="775" t="s">
        <v>657</v>
      </c>
      <c r="R23" s="776">
        <v>20</v>
      </c>
      <c r="S23" s="54">
        <v>10</v>
      </c>
      <c r="T23" s="53">
        <v>15</v>
      </c>
    </row>
    <row r="24" spans="1:20" ht="24.75" thickBot="1">
      <c r="A24" s="1684"/>
      <c r="B24" s="1685"/>
      <c r="C24" s="1686"/>
      <c r="D24" s="222"/>
      <c r="E24" s="222"/>
      <c r="F24" s="1993"/>
      <c r="G24" s="1687"/>
      <c r="H24" s="1688"/>
      <c r="I24" s="1689"/>
      <c r="J24" s="33"/>
      <c r="K24" s="46"/>
      <c r="L24" s="47"/>
      <c r="M24" s="48"/>
      <c r="N24" s="771"/>
      <c r="O24" s="772"/>
      <c r="P24" s="49"/>
      <c r="Q24" s="775" t="s">
        <v>658</v>
      </c>
      <c r="R24" s="776">
        <v>10</v>
      </c>
      <c r="S24" s="54">
        <v>4</v>
      </c>
      <c r="T24" s="53">
        <v>30</v>
      </c>
    </row>
    <row r="25" spans="1:20" ht="36.6" customHeight="1" thickBot="1">
      <c r="A25" s="1674"/>
      <c r="B25" s="1676"/>
      <c r="C25" s="1678"/>
      <c r="D25" s="223"/>
      <c r="E25" s="223"/>
      <c r="F25" s="1994"/>
      <c r="G25" s="1680"/>
      <c r="H25" s="1682"/>
      <c r="I25" s="1682"/>
      <c r="J25" s="25" t="s">
        <v>12</v>
      </c>
      <c r="K25" s="26">
        <f t="shared" ref="K25:P25" si="4">SUM(K23:K24)</f>
        <v>103.8</v>
      </c>
      <c r="L25" s="26">
        <f t="shared" si="4"/>
        <v>16</v>
      </c>
      <c r="M25" s="26">
        <f t="shared" si="4"/>
        <v>0</v>
      </c>
      <c r="N25" s="26">
        <f t="shared" si="4"/>
        <v>87.8</v>
      </c>
      <c r="O25" s="26">
        <f t="shared" si="4"/>
        <v>50</v>
      </c>
      <c r="P25" s="26">
        <f t="shared" si="4"/>
        <v>100</v>
      </c>
      <c r="Q25" s="56"/>
      <c r="R25" s="123"/>
      <c r="S25" s="57"/>
      <c r="T25" s="58"/>
    </row>
    <row r="26" spans="1:20" ht="24.75" thickBot="1">
      <c r="A26" s="2123" t="s">
        <v>11</v>
      </c>
      <c r="B26" s="2126" t="s">
        <v>13</v>
      </c>
      <c r="C26" s="1677" t="s">
        <v>37</v>
      </c>
      <c r="D26" s="221"/>
      <c r="E26" s="221"/>
      <c r="F26" s="2129"/>
      <c r="G26" s="1679" t="s">
        <v>659</v>
      </c>
      <c r="H26" s="2132" t="s">
        <v>40</v>
      </c>
      <c r="I26" s="2121" t="s">
        <v>250</v>
      </c>
      <c r="J26" s="346" t="s">
        <v>36</v>
      </c>
      <c r="K26" s="777">
        <f>L26+N26</f>
        <v>0</v>
      </c>
      <c r="L26" s="778">
        <v>0</v>
      </c>
      <c r="M26" s="779"/>
      <c r="N26" s="780">
        <v>0</v>
      </c>
      <c r="O26" s="781">
        <v>0</v>
      </c>
      <c r="P26" s="782">
        <v>0</v>
      </c>
      <c r="Q26" s="775" t="s">
        <v>660</v>
      </c>
      <c r="R26" s="783">
        <v>10</v>
      </c>
      <c r="S26" s="784">
        <v>40</v>
      </c>
      <c r="T26" s="785">
        <v>72</v>
      </c>
    </row>
    <row r="27" spans="1:20" ht="21.75" thickBot="1">
      <c r="A27" s="2125"/>
      <c r="B27" s="2128"/>
      <c r="C27" s="1678"/>
      <c r="D27" s="223"/>
      <c r="E27" s="223"/>
      <c r="F27" s="2131"/>
      <c r="G27" s="1680"/>
      <c r="H27" s="2122"/>
      <c r="I27" s="2122"/>
      <c r="J27" s="786" t="s">
        <v>12</v>
      </c>
      <c r="K27" s="787">
        <f t="shared" ref="K27:P27" si="5">SUM(K26:K26)</f>
        <v>0</v>
      </c>
      <c r="L27" s="787">
        <f t="shared" si="5"/>
        <v>0</v>
      </c>
      <c r="M27" s="787">
        <f t="shared" si="5"/>
        <v>0</v>
      </c>
      <c r="N27" s="787">
        <f t="shared" si="5"/>
        <v>0</v>
      </c>
      <c r="O27" s="787">
        <f t="shared" si="5"/>
        <v>0</v>
      </c>
      <c r="P27" s="787">
        <f t="shared" si="5"/>
        <v>0</v>
      </c>
      <c r="Q27" s="317"/>
      <c r="R27" s="788"/>
      <c r="S27" s="789"/>
      <c r="T27" s="790"/>
    </row>
    <row r="28" spans="1:20" ht="24.75" thickBot="1">
      <c r="A28" s="2123" t="s">
        <v>11</v>
      </c>
      <c r="B28" s="2126" t="s">
        <v>13</v>
      </c>
      <c r="C28" s="1677" t="s">
        <v>54</v>
      </c>
      <c r="D28" s="221"/>
      <c r="E28" s="221"/>
      <c r="F28" s="2129"/>
      <c r="G28" s="1679" t="s">
        <v>661</v>
      </c>
      <c r="H28" s="2132" t="s">
        <v>40</v>
      </c>
      <c r="I28" s="2121" t="s">
        <v>250</v>
      </c>
      <c r="J28" s="346" t="s">
        <v>36</v>
      </c>
      <c r="K28" s="777">
        <f>L28+N28</f>
        <v>90</v>
      </c>
      <c r="L28" s="778">
        <v>70</v>
      </c>
      <c r="M28" s="779"/>
      <c r="N28" s="780">
        <v>20</v>
      </c>
      <c r="O28" s="781">
        <v>100</v>
      </c>
      <c r="P28" s="782">
        <v>150</v>
      </c>
      <c r="Q28" s="775" t="s">
        <v>662</v>
      </c>
      <c r="R28" s="783">
        <v>3</v>
      </c>
      <c r="S28" s="784">
        <v>5</v>
      </c>
      <c r="T28" s="785">
        <v>6</v>
      </c>
    </row>
    <row r="29" spans="1:20" ht="24.75" thickBot="1">
      <c r="A29" s="2124"/>
      <c r="B29" s="2127"/>
      <c r="C29" s="1686"/>
      <c r="D29" s="222"/>
      <c r="E29" s="222"/>
      <c r="F29" s="2130"/>
      <c r="G29" s="1687"/>
      <c r="H29" s="2133"/>
      <c r="I29" s="2134"/>
      <c r="J29" s="755"/>
      <c r="K29" s="791"/>
      <c r="L29" s="792"/>
      <c r="M29" s="793"/>
      <c r="N29" s="794"/>
      <c r="O29" s="795"/>
      <c r="P29" s="796"/>
      <c r="Q29" s="775" t="s">
        <v>663</v>
      </c>
      <c r="R29" s="783">
        <v>12</v>
      </c>
      <c r="S29" s="784">
        <v>14</v>
      </c>
      <c r="T29" s="785">
        <v>14</v>
      </c>
    </row>
    <row r="30" spans="1:20" ht="24.75" thickBot="1">
      <c r="A30" s="2125"/>
      <c r="B30" s="2128"/>
      <c r="C30" s="1678"/>
      <c r="D30" s="223"/>
      <c r="E30" s="223"/>
      <c r="F30" s="2131"/>
      <c r="G30" s="1680"/>
      <c r="H30" s="2122"/>
      <c r="I30" s="2122"/>
      <c r="J30" s="786" t="s">
        <v>12</v>
      </c>
      <c r="K30" s="787">
        <f t="shared" ref="K30:P30" si="6">SUM(K28:K29)</f>
        <v>90</v>
      </c>
      <c r="L30" s="787">
        <f t="shared" si="6"/>
        <v>70</v>
      </c>
      <c r="M30" s="787">
        <f t="shared" si="6"/>
        <v>0</v>
      </c>
      <c r="N30" s="787">
        <f t="shared" si="6"/>
        <v>20</v>
      </c>
      <c r="O30" s="787">
        <f t="shared" si="6"/>
        <v>100</v>
      </c>
      <c r="P30" s="787">
        <f t="shared" si="6"/>
        <v>150</v>
      </c>
      <c r="Q30" s="317" t="s">
        <v>664</v>
      </c>
      <c r="R30" s="783">
        <v>10</v>
      </c>
      <c r="S30" s="784">
        <v>20</v>
      </c>
      <c r="T30" s="785">
        <v>42</v>
      </c>
    </row>
    <row r="31" spans="1:20" ht="13.5" thickBot="1">
      <c r="A31" s="23" t="s">
        <v>11</v>
      </c>
      <c r="B31" s="21" t="s">
        <v>13</v>
      </c>
      <c r="C31" s="61"/>
      <c r="D31" s="61"/>
      <c r="E31" s="61"/>
      <c r="F31" s="2021" t="s">
        <v>14</v>
      </c>
      <c r="G31" s="2022"/>
      <c r="H31" s="2022"/>
      <c r="I31" s="2022"/>
      <c r="J31" s="2023"/>
      <c r="K31" s="431">
        <f>K25+K30+K27</f>
        <v>193.8</v>
      </c>
      <c r="L31" s="431">
        <f t="shared" ref="L31:P31" si="7">L25+L30+L27</f>
        <v>86</v>
      </c>
      <c r="M31" s="431">
        <f t="shared" si="7"/>
        <v>0</v>
      </c>
      <c r="N31" s="431">
        <f t="shared" si="7"/>
        <v>107.8</v>
      </c>
      <c r="O31" s="431">
        <f t="shared" si="7"/>
        <v>150</v>
      </c>
      <c r="P31" s="431">
        <f t="shared" si="7"/>
        <v>250</v>
      </c>
      <c r="Q31" s="85"/>
      <c r="R31" s="22"/>
      <c r="S31" s="22"/>
      <c r="T31" s="86"/>
    </row>
    <row r="32" spans="1:20" ht="13.5" thickBot="1">
      <c r="A32" s="23" t="s">
        <v>11</v>
      </c>
      <c r="B32" s="21"/>
      <c r="C32" s="61"/>
      <c r="D32" s="61"/>
      <c r="E32" s="61"/>
      <c r="F32" s="2021" t="s">
        <v>56</v>
      </c>
      <c r="G32" s="2022"/>
      <c r="H32" s="2022"/>
      <c r="I32" s="2022"/>
      <c r="J32" s="2023"/>
      <c r="K32" s="431">
        <f t="shared" ref="K32:P32" si="8">K31+K20</f>
        <v>204</v>
      </c>
      <c r="L32" s="431">
        <f t="shared" si="8"/>
        <v>96.2</v>
      </c>
      <c r="M32" s="431">
        <f t="shared" si="8"/>
        <v>0</v>
      </c>
      <c r="N32" s="431">
        <f t="shared" si="8"/>
        <v>107.8</v>
      </c>
      <c r="O32" s="431">
        <f t="shared" si="8"/>
        <v>240</v>
      </c>
      <c r="P32" s="431">
        <f t="shared" si="8"/>
        <v>380</v>
      </c>
      <c r="Q32" s="85"/>
      <c r="R32" s="22"/>
      <c r="S32" s="22"/>
      <c r="T32" s="86"/>
    </row>
    <row r="33" spans="1:20" ht="13.5" thickBot="1">
      <c r="A33" s="10"/>
      <c r="B33" s="2112" t="s">
        <v>15</v>
      </c>
      <c r="C33" s="2113"/>
      <c r="D33" s="2113"/>
      <c r="E33" s="2113"/>
      <c r="F33" s="2113"/>
      <c r="G33" s="2113"/>
      <c r="H33" s="2113"/>
      <c r="I33" s="2113"/>
      <c r="J33" s="2113"/>
      <c r="K33" s="797">
        <f>K32*1</f>
        <v>204</v>
      </c>
      <c r="L33" s="210">
        <f t="shared" ref="L33:P33" si="9">L32*1</f>
        <v>96.2</v>
      </c>
      <c r="M33" s="797">
        <f t="shared" si="9"/>
        <v>0</v>
      </c>
      <c r="N33" s="210">
        <f t="shared" si="9"/>
        <v>107.8</v>
      </c>
      <c r="O33" s="797">
        <f t="shared" si="9"/>
        <v>240</v>
      </c>
      <c r="P33" s="797">
        <f t="shared" si="9"/>
        <v>380</v>
      </c>
      <c r="Q33" s="2068"/>
      <c r="R33" s="2069"/>
      <c r="S33" s="2069"/>
      <c r="T33" s="2070"/>
    </row>
    <row r="34" spans="1:20">
      <c r="A34" s="37"/>
      <c r="B34" s="50"/>
      <c r="C34" s="50"/>
      <c r="D34" s="50"/>
      <c r="E34" s="50"/>
      <c r="F34" s="50"/>
      <c r="G34" s="50"/>
      <c r="H34" s="50"/>
      <c r="I34" s="24"/>
      <c r="J34" s="24"/>
      <c r="K34" s="24"/>
      <c r="L34" s="24"/>
      <c r="M34" s="24"/>
      <c r="N34" s="24"/>
      <c r="O34" s="24"/>
      <c r="P34" s="24"/>
      <c r="Q34" s="14"/>
      <c r="R34" s="14"/>
      <c r="S34" s="14"/>
      <c r="T34" s="14"/>
    </row>
    <row r="35" spans="1:20" ht="16.5" thickBot="1">
      <c r="A35" s="37"/>
      <c r="B35" s="50"/>
      <c r="C35" s="50"/>
      <c r="D35" s="50"/>
      <c r="E35" s="50"/>
      <c r="F35" s="50"/>
      <c r="G35" s="50"/>
      <c r="H35" s="50"/>
      <c r="I35" s="2114" t="s">
        <v>16</v>
      </c>
      <c r="J35" s="2114"/>
      <c r="K35" s="2114"/>
      <c r="L35" s="2114"/>
      <c r="M35" s="2114"/>
      <c r="N35" s="2114"/>
      <c r="O35" s="2114"/>
      <c r="P35" s="2114"/>
      <c r="Q35" s="14"/>
      <c r="R35" s="14"/>
      <c r="S35" s="14"/>
      <c r="T35" s="14"/>
    </row>
    <row r="36" spans="1:20" ht="51.6" customHeight="1" thickBot="1">
      <c r="A36" s="16"/>
      <c r="B36" s="16"/>
      <c r="C36" s="16"/>
      <c r="D36" s="16"/>
      <c r="E36" s="16"/>
      <c r="F36" s="2115" t="s">
        <v>17</v>
      </c>
      <c r="G36" s="2116"/>
      <c r="H36" s="2116"/>
      <c r="I36" s="2116"/>
      <c r="J36" s="2117"/>
      <c r="K36" s="2118" t="s">
        <v>212</v>
      </c>
      <c r="L36" s="2119"/>
      <c r="M36" s="2119"/>
      <c r="N36" s="2120"/>
      <c r="O36" s="16"/>
      <c r="P36" s="16"/>
      <c r="Q36" s="16"/>
      <c r="R36" s="27"/>
      <c r="S36" s="16"/>
      <c r="T36" s="16"/>
    </row>
    <row r="37" spans="1:20" ht="13.5" thickBot="1">
      <c r="A37" s="16"/>
      <c r="B37" s="16"/>
      <c r="C37" s="16"/>
      <c r="D37" s="16"/>
      <c r="E37" s="16"/>
      <c r="F37" s="2109" t="s">
        <v>18</v>
      </c>
      <c r="G37" s="2110"/>
      <c r="H37" s="2110"/>
      <c r="I37" s="2110"/>
      <c r="J37" s="2111"/>
      <c r="K37" s="2097">
        <f>K38+K39+K40</f>
        <v>204</v>
      </c>
      <c r="L37" s="2098"/>
      <c r="M37" s="2098"/>
      <c r="N37" s="2099"/>
      <c r="O37" s="16"/>
      <c r="P37" s="16"/>
      <c r="Q37" s="16"/>
      <c r="R37" s="27"/>
      <c r="S37" s="16"/>
      <c r="T37" s="16"/>
    </row>
    <row r="38" spans="1:20">
      <c r="A38" s="16"/>
      <c r="B38" s="39"/>
      <c r="C38" s="39"/>
      <c r="D38" s="39"/>
      <c r="E38" s="39"/>
      <c r="F38" s="2100" t="s">
        <v>57</v>
      </c>
      <c r="G38" s="2101"/>
      <c r="H38" s="2101"/>
      <c r="I38" s="2101"/>
      <c r="J38" s="2102"/>
      <c r="K38" s="2103">
        <v>204</v>
      </c>
      <c r="L38" s="2104"/>
      <c r="M38" s="2104"/>
      <c r="N38" s="2105"/>
      <c r="O38" s="16"/>
      <c r="P38" s="16"/>
      <c r="Q38" s="39"/>
      <c r="R38" s="296"/>
      <c r="S38" s="39"/>
      <c r="T38" s="39"/>
    </row>
    <row r="39" spans="1:20">
      <c r="A39" s="16"/>
      <c r="B39" s="39"/>
      <c r="C39" s="39"/>
      <c r="D39" s="39"/>
      <c r="E39" s="39"/>
      <c r="F39" s="2071" t="s">
        <v>65</v>
      </c>
      <c r="G39" s="1958"/>
      <c r="H39" s="1958"/>
      <c r="I39" s="1958"/>
      <c r="J39" s="2072"/>
      <c r="K39" s="2073">
        <v>0</v>
      </c>
      <c r="L39" s="2074"/>
      <c r="M39" s="2074"/>
      <c r="N39" s="2075"/>
      <c r="O39" s="16"/>
      <c r="P39" s="16"/>
      <c r="Q39" s="39"/>
      <c r="R39" s="296"/>
      <c r="S39" s="39"/>
      <c r="T39" s="39"/>
    </row>
    <row r="40" spans="1:20" ht="13.5" thickBot="1">
      <c r="A40" s="16"/>
      <c r="B40" s="39"/>
      <c r="C40" s="39"/>
      <c r="D40" s="39"/>
      <c r="E40" s="39"/>
      <c r="F40" s="2076" t="s">
        <v>352</v>
      </c>
      <c r="G40" s="2077"/>
      <c r="H40" s="2077"/>
      <c r="I40" s="2077"/>
      <c r="J40" s="2078"/>
      <c r="K40" s="2073">
        <v>0</v>
      </c>
      <c r="L40" s="2074"/>
      <c r="M40" s="2074"/>
      <c r="N40" s="2075"/>
      <c r="O40" s="16"/>
      <c r="P40" s="16"/>
      <c r="Q40" s="39"/>
      <c r="R40" s="296"/>
      <c r="S40" s="39"/>
      <c r="T40" s="39"/>
    </row>
    <row r="41" spans="1:20" ht="13.5" thickBot="1">
      <c r="A41" s="16"/>
      <c r="B41" s="39"/>
      <c r="C41" s="39"/>
      <c r="D41" s="39"/>
      <c r="E41" s="39"/>
      <c r="F41" s="2094" t="s">
        <v>19</v>
      </c>
      <c r="G41" s="2095"/>
      <c r="H41" s="2095"/>
      <c r="I41" s="2095"/>
      <c r="J41" s="2096"/>
      <c r="K41" s="2097">
        <f>SUM(K42:N44)</f>
        <v>0</v>
      </c>
      <c r="L41" s="2098"/>
      <c r="M41" s="2098"/>
      <c r="N41" s="2099"/>
      <c r="O41" s="16"/>
      <c r="P41" s="16"/>
      <c r="Q41" s="39"/>
      <c r="R41" s="296"/>
      <c r="S41" s="39"/>
      <c r="T41" s="39"/>
    </row>
    <row r="42" spans="1:20">
      <c r="A42" s="16"/>
      <c r="B42" s="39"/>
      <c r="C42" s="39"/>
      <c r="D42" s="39"/>
      <c r="E42" s="39"/>
      <c r="F42" s="2100" t="s">
        <v>59</v>
      </c>
      <c r="G42" s="2101"/>
      <c r="H42" s="2101"/>
      <c r="I42" s="2101"/>
      <c r="J42" s="2102"/>
      <c r="K42" s="2103">
        <v>0</v>
      </c>
      <c r="L42" s="2104"/>
      <c r="M42" s="2104"/>
      <c r="N42" s="2105"/>
      <c r="O42" s="16"/>
      <c r="P42" s="16"/>
      <c r="Q42" s="39"/>
      <c r="R42" s="296"/>
      <c r="S42" s="39"/>
      <c r="T42" s="39"/>
    </row>
    <row r="43" spans="1:20">
      <c r="A43" s="16"/>
      <c r="B43" s="39"/>
      <c r="C43" s="39"/>
      <c r="D43" s="39"/>
      <c r="E43" s="39"/>
      <c r="F43" s="2090" t="s">
        <v>60</v>
      </c>
      <c r="G43" s="1741"/>
      <c r="H43" s="1741"/>
      <c r="I43" s="1741"/>
      <c r="J43" s="1742"/>
      <c r="K43" s="2074">
        <v>0</v>
      </c>
      <c r="L43" s="2074"/>
      <c r="M43" s="2074"/>
      <c r="N43" s="2075"/>
      <c r="O43" s="16"/>
      <c r="P43" s="16"/>
      <c r="Q43" s="39"/>
      <c r="R43" s="296"/>
      <c r="S43" s="39"/>
      <c r="T43" s="39"/>
    </row>
    <row r="44" spans="1:20" ht="13.5" thickBot="1">
      <c r="A44" s="16"/>
      <c r="B44" s="39"/>
      <c r="C44" s="39"/>
      <c r="D44" s="39"/>
      <c r="E44" s="39"/>
      <c r="F44" s="2071" t="s">
        <v>61</v>
      </c>
      <c r="G44" s="1958"/>
      <c r="H44" s="1958"/>
      <c r="I44" s="1958"/>
      <c r="J44" s="1959"/>
      <c r="K44" s="2074"/>
      <c r="L44" s="2074"/>
      <c r="M44" s="2074"/>
      <c r="N44" s="2075"/>
      <c r="O44" s="16"/>
      <c r="P44" s="16"/>
      <c r="Q44" s="39"/>
      <c r="R44" s="296"/>
      <c r="S44" s="39"/>
      <c r="T44" s="39"/>
    </row>
    <row r="45" spans="1:20" ht="13.5" thickBot="1">
      <c r="A45" s="16"/>
      <c r="B45" s="39"/>
      <c r="C45" s="39"/>
      <c r="D45" s="39"/>
      <c r="E45" s="39"/>
      <c r="F45" s="2087" t="s">
        <v>20</v>
      </c>
      <c r="G45" s="1744"/>
      <c r="H45" s="1744"/>
      <c r="I45" s="1744"/>
      <c r="J45" s="1745"/>
      <c r="K45" s="2088">
        <f>K41+K37</f>
        <v>204</v>
      </c>
      <c r="L45" s="2088"/>
      <c r="M45" s="2088"/>
      <c r="N45" s="2089"/>
      <c r="O45" s="16"/>
      <c r="P45" s="16"/>
      <c r="Q45" s="39"/>
      <c r="R45" s="296"/>
      <c r="S45" s="39"/>
      <c r="T45" s="39"/>
    </row>
  </sheetData>
  <mergeCells count="92">
    <mergeCell ref="F4:F6"/>
    <mergeCell ref="G4:G6"/>
    <mergeCell ref="H4:H6"/>
    <mergeCell ref="A4:A6"/>
    <mergeCell ref="B4:B6"/>
    <mergeCell ref="C4:C6"/>
    <mergeCell ref="D4:D6"/>
    <mergeCell ref="E4:E6"/>
    <mergeCell ref="K5:K6"/>
    <mergeCell ref="L5:M5"/>
    <mergeCell ref="N5:N6"/>
    <mergeCell ref="Q5:Q6"/>
    <mergeCell ref="Q1:R1"/>
    <mergeCell ref="G3:T3"/>
    <mergeCell ref="R5:T5"/>
    <mergeCell ref="I4:I6"/>
    <mergeCell ref="J4:J6"/>
    <mergeCell ref="K4:N4"/>
    <mergeCell ref="O4:O6"/>
    <mergeCell ref="P4:P6"/>
    <mergeCell ref="Q4:T4"/>
    <mergeCell ref="B7:P7"/>
    <mergeCell ref="C8:T8"/>
    <mergeCell ref="A11:A14"/>
    <mergeCell ref="B11:B14"/>
    <mergeCell ref="C11:C14"/>
    <mergeCell ref="F11:F14"/>
    <mergeCell ref="G11:G14"/>
    <mergeCell ref="H11:H14"/>
    <mergeCell ref="I11:I14"/>
    <mergeCell ref="I15:I16"/>
    <mergeCell ref="A17:A19"/>
    <mergeCell ref="B17:B19"/>
    <mergeCell ref="C17:C19"/>
    <mergeCell ref="F17:F19"/>
    <mergeCell ref="G17:G19"/>
    <mergeCell ref="H17:H19"/>
    <mergeCell ref="I17:I19"/>
    <mergeCell ref="A15:A16"/>
    <mergeCell ref="B15:B16"/>
    <mergeCell ref="C15:C16"/>
    <mergeCell ref="F15:F16"/>
    <mergeCell ref="G15:G16"/>
    <mergeCell ref="H15:H16"/>
    <mergeCell ref="F20:J20"/>
    <mergeCell ref="C22:T22"/>
    <mergeCell ref="A23:A25"/>
    <mergeCell ref="B23:B25"/>
    <mergeCell ref="C23:C25"/>
    <mergeCell ref="F23:F25"/>
    <mergeCell ref="G23:G25"/>
    <mergeCell ref="H23:H25"/>
    <mergeCell ref="I23:I25"/>
    <mergeCell ref="F36:J36"/>
    <mergeCell ref="K36:N36"/>
    <mergeCell ref="I26:I27"/>
    <mergeCell ref="A28:A30"/>
    <mergeCell ref="B28:B30"/>
    <mergeCell ref="C28:C30"/>
    <mergeCell ref="F28:F30"/>
    <mergeCell ref="G28:G30"/>
    <mergeCell ref="H28:H30"/>
    <mergeCell ref="I28:I30"/>
    <mergeCell ref="A26:A27"/>
    <mergeCell ref="B26:B27"/>
    <mergeCell ref="C26:C27"/>
    <mergeCell ref="F26:F27"/>
    <mergeCell ref="G26:G27"/>
    <mergeCell ref="H26:H27"/>
    <mergeCell ref="F31:J31"/>
    <mergeCell ref="F32:J32"/>
    <mergeCell ref="B33:J33"/>
    <mergeCell ref="Q33:T33"/>
    <mergeCell ref="I35:P35"/>
    <mergeCell ref="F37:J37"/>
    <mergeCell ref="K37:N37"/>
    <mergeCell ref="F38:J38"/>
    <mergeCell ref="K38:N38"/>
    <mergeCell ref="F39:J39"/>
    <mergeCell ref="K39:N39"/>
    <mergeCell ref="F40:J40"/>
    <mergeCell ref="K40:N40"/>
    <mergeCell ref="F41:J41"/>
    <mergeCell ref="K41:N41"/>
    <mergeCell ref="F42:J42"/>
    <mergeCell ref="K42:N42"/>
    <mergeCell ref="F43:J43"/>
    <mergeCell ref="K43:N43"/>
    <mergeCell ref="F44:J44"/>
    <mergeCell ref="K44:N44"/>
    <mergeCell ref="F45:J45"/>
    <mergeCell ref="K45:N45"/>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workbookViewId="0">
      <selection activeCell="V109" sqref="V109"/>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46.15" customHeight="1">
      <c r="A1" s="215"/>
      <c r="B1" s="215"/>
      <c r="C1" s="215"/>
      <c r="D1" s="215"/>
      <c r="E1" s="215"/>
      <c r="F1" s="215"/>
      <c r="G1" s="215"/>
      <c r="H1" s="215"/>
      <c r="I1" s="215"/>
      <c r="J1" s="215"/>
      <c r="K1" s="215"/>
      <c r="L1" s="215"/>
      <c r="M1" s="215"/>
      <c r="N1" s="1760" t="s">
        <v>721</v>
      </c>
      <c r="O1" s="1760"/>
      <c r="P1" s="126"/>
      <c r="Q1" s="126"/>
    </row>
    <row r="2" spans="1:17">
      <c r="A2" s="16"/>
      <c r="B2" s="16"/>
      <c r="C2" s="16"/>
      <c r="D2" s="84"/>
      <c r="E2" s="435" t="s">
        <v>354</v>
      </c>
      <c r="F2" s="435"/>
      <c r="G2" s="175"/>
      <c r="H2" s="435"/>
      <c r="I2" s="435"/>
      <c r="J2" s="435"/>
      <c r="K2" s="84"/>
      <c r="L2" s="300"/>
      <c r="M2" s="301"/>
      <c r="N2" s="301"/>
      <c r="O2" s="301"/>
      <c r="P2" s="301"/>
      <c r="Q2" s="301"/>
    </row>
    <row r="3" spans="1:17" ht="13.5" thickBot="1">
      <c r="A3" s="14"/>
      <c r="B3" s="9"/>
      <c r="C3" s="9"/>
      <c r="D3" s="2144" t="s">
        <v>33</v>
      </c>
      <c r="E3" s="2144"/>
      <c r="F3" s="2144"/>
      <c r="G3" s="2144"/>
      <c r="H3" s="2144"/>
      <c r="I3" s="2144"/>
      <c r="J3" s="2144"/>
      <c r="K3" s="2144"/>
      <c r="L3" s="2144"/>
      <c r="M3" s="2144"/>
      <c r="N3" s="2144"/>
      <c r="O3" s="2144"/>
      <c r="P3" s="2144"/>
      <c r="Q3" s="2144"/>
    </row>
    <row r="4" spans="1:17" ht="28.9" customHeight="1">
      <c r="A4" s="2145" t="s">
        <v>0</v>
      </c>
      <c r="B4" s="2141" t="s">
        <v>1</v>
      </c>
      <c r="C4" s="2141" t="s">
        <v>2</v>
      </c>
      <c r="D4" s="1620" t="s">
        <v>3</v>
      </c>
      <c r="E4" s="1623" t="s">
        <v>4</v>
      </c>
      <c r="F4" s="1623" t="s">
        <v>5</v>
      </c>
      <c r="G4" s="1623" t="s">
        <v>6</v>
      </c>
      <c r="H4" s="2149" t="s">
        <v>295</v>
      </c>
      <c r="I4" s="2150"/>
      <c r="J4" s="2150"/>
      <c r="K4" s="2151"/>
      <c r="L4" s="1655" t="s">
        <v>245</v>
      </c>
      <c r="M4" s="1655" t="s">
        <v>246</v>
      </c>
      <c r="N4" s="1658" t="s">
        <v>21</v>
      </c>
      <c r="O4" s="1659"/>
      <c r="P4" s="1659"/>
      <c r="Q4" s="1660"/>
    </row>
    <row r="5" spans="1:17">
      <c r="A5" s="2146"/>
      <c r="B5" s="2147"/>
      <c r="C5" s="2147"/>
      <c r="D5" s="1621"/>
      <c r="E5" s="1624"/>
      <c r="F5" s="1624"/>
      <c r="G5" s="1624"/>
      <c r="H5" s="1661" t="s">
        <v>7</v>
      </c>
      <c r="I5" s="2164" t="s">
        <v>8</v>
      </c>
      <c r="J5" s="2165"/>
      <c r="K5" s="1664" t="s">
        <v>355</v>
      </c>
      <c r="L5" s="1656"/>
      <c r="M5" s="1656"/>
      <c r="N5" s="1666" t="s">
        <v>32</v>
      </c>
      <c r="O5" s="2164" t="s">
        <v>9</v>
      </c>
      <c r="P5" s="2166"/>
      <c r="Q5" s="2167"/>
    </row>
    <row r="6" spans="1:17" ht="123" customHeight="1" thickBot="1">
      <c r="A6" s="1662"/>
      <c r="B6" s="2148"/>
      <c r="C6" s="2148"/>
      <c r="D6" s="1622"/>
      <c r="E6" s="1625"/>
      <c r="F6" s="1625"/>
      <c r="G6" s="1625"/>
      <c r="H6" s="1662"/>
      <c r="I6" s="218" t="s">
        <v>7</v>
      </c>
      <c r="J6" s="218" t="s">
        <v>10</v>
      </c>
      <c r="K6" s="1665"/>
      <c r="L6" s="1657"/>
      <c r="M6" s="1657"/>
      <c r="N6" s="1667"/>
      <c r="O6" s="17" t="s">
        <v>160</v>
      </c>
      <c r="P6" s="17" t="s">
        <v>179</v>
      </c>
      <c r="Q6" s="18" t="s">
        <v>211</v>
      </c>
    </row>
    <row r="7" spans="1:17" ht="13.5" thickBot="1">
      <c r="A7" s="224" t="s">
        <v>11</v>
      </c>
      <c r="B7" s="2152" t="s">
        <v>356</v>
      </c>
      <c r="C7" s="1988"/>
      <c r="D7" s="1988"/>
      <c r="E7" s="1988"/>
      <c r="F7" s="1988"/>
      <c r="G7" s="1988"/>
      <c r="H7" s="1988"/>
      <c r="I7" s="1988"/>
      <c r="J7" s="1988"/>
      <c r="K7" s="1988"/>
      <c r="L7" s="1988"/>
      <c r="M7" s="1988"/>
      <c r="N7" s="1988"/>
      <c r="O7" s="1988"/>
      <c r="P7" s="1988"/>
      <c r="Q7" s="1989"/>
    </row>
    <row r="8" spans="1:17" ht="13.5" thickBot="1">
      <c r="A8" s="225" t="s">
        <v>11</v>
      </c>
      <c r="B8" s="19" t="s">
        <v>11</v>
      </c>
      <c r="C8" s="2024" t="s">
        <v>357</v>
      </c>
      <c r="D8" s="2025"/>
      <c r="E8" s="2025"/>
      <c r="F8" s="2025"/>
      <c r="G8" s="2025"/>
      <c r="H8" s="2025"/>
      <c r="I8" s="2025"/>
      <c r="J8" s="2025"/>
      <c r="K8" s="2025"/>
      <c r="L8" s="2025"/>
      <c r="M8" s="2025"/>
      <c r="N8" s="2026"/>
      <c r="O8" s="2026"/>
      <c r="P8" s="2026"/>
      <c r="Q8" s="2153"/>
    </row>
    <row r="9" spans="1:17">
      <c r="A9" s="2031" t="s">
        <v>11</v>
      </c>
      <c r="B9" s="2154" t="s">
        <v>11</v>
      </c>
      <c r="C9" s="2156" t="s">
        <v>11</v>
      </c>
      <c r="D9" s="2158" t="s">
        <v>358</v>
      </c>
      <c r="E9" s="2161" t="s">
        <v>359</v>
      </c>
      <c r="F9" s="2163" t="s">
        <v>360</v>
      </c>
      <c r="G9" s="20" t="s">
        <v>36</v>
      </c>
      <c r="H9" s="436">
        <v>346.7</v>
      </c>
      <c r="I9" s="385">
        <v>346.7</v>
      </c>
      <c r="J9" s="385">
        <v>324.10000000000002</v>
      </c>
      <c r="K9" s="437"/>
      <c r="L9" s="438">
        <v>350</v>
      </c>
      <c r="M9" s="439">
        <v>367</v>
      </c>
      <c r="N9" s="440" t="s">
        <v>361</v>
      </c>
      <c r="O9" s="441" t="s">
        <v>362</v>
      </c>
      <c r="P9" s="441" t="s">
        <v>363</v>
      </c>
      <c r="Q9" s="442">
        <v>195</v>
      </c>
    </row>
    <row r="10" spans="1:17">
      <c r="A10" s="2032"/>
      <c r="B10" s="1685"/>
      <c r="C10" s="1993"/>
      <c r="D10" s="2159"/>
      <c r="E10" s="2133"/>
      <c r="F10" s="1689"/>
      <c r="G10" s="443" t="s">
        <v>52</v>
      </c>
      <c r="H10" s="444">
        <v>5</v>
      </c>
      <c r="I10" s="391">
        <v>5</v>
      </c>
      <c r="J10" s="391">
        <v>4.9000000000000004</v>
      </c>
      <c r="K10" s="395"/>
      <c r="L10" s="445">
        <v>6</v>
      </c>
      <c r="M10" s="393">
        <v>7</v>
      </c>
      <c r="N10" s="446" t="s">
        <v>364</v>
      </c>
      <c r="O10" s="447" t="s">
        <v>294</v>
      </c>
      <c r="P10" s="447" t="s">
        <v>294</v>
      </c>
      <c r="Q10" s="448">
        <v>2</v>
      </c>
    </row>
    <row r="11" spans="1:17" ht="25.5">
      <c r="A11" s="2032"/>
      <c r="B11" s="1685"/>
      <c r="C11" s="1993"/>
      <c r="D11" s="2159"/>
      <c r="E11" s="2133"/>
      <c r="F11" s="1689"/>
      <c r="G11" s="443" t="s">
        <v>151</v>
      </c>
      <c r="H11" s="444">
        <v>23.5</v>
      </c>
      <c r="I11" s="391">
        <v>23.5</v>
      </c>
      <c r="J11" s="391">
        <v>4.9000000000000004</v>
      </c>
      <c r="K11" s="395"/>
      <c r="L11" s="445">
        <v>24</v>
      </c>
      <c r="M11" s="393">
        <v>25</v>
      </c>
      <c r="N11" s="449" t="s">
        <v>365</v>
      </c>
      <c r="O11" s="447" t="s">
        <v>366</v>
      </c>
      <c r="P11" s="447" t="s">
        <v>367</v>
      </c>
      <c r="Q11" s="448">
        <v>14000</v>
      </c>
    </row>
    <row r="12" spans="1:17">
      <c r="A12" s="2032"/>
      <c r="B12" s="1685"/>
      <c r="C12" s="1993"/>
      <c r="D12" s="2159"/>
      <c r="E12" s="2133"/>
      <c r="F12" s="1689"/>
      <c r="G12" s="443" t="s">
        <v>63</v>
      </c>
      <c r="H12" s="450"/>
      <c r="I12" s="450"/>
      <c r="J12" s="450"/>
      <c r="K12" s="451"/>
      <c r="L12" s="452"/>
      <c r="M12" s="453"/>
      <c r="N12" s="454"/>
      <c r="O12" s="455"/>
      <c r="P12" s="455"/>
      <c r="Q12" s="456"/>
    </row>
    <row r="13" spans="1:17" ht="13.5" thickBot="1">
      <c r="A13" s="2033"/>
      <c r="B13" s="2155"/>
      <c r="C13" s="2157"/>
      <c r="D13" s="2160"/>
      <c r="E13" s="2162"/>
      <c r="F13" s="2060"/>
      <c r="G13" s="318" t="s">
        <v>12</v>
      </c>
      <c r="H13" s="457">
        <f t="shared" ref="H13:M13" si="0">H9+H10+H11</f>
        <v>375.2</v>
      </c>
      <c r="I13" s="457">
        <f t="shared" si="0"/>
        <v>375.2</v>
      </c>
      <c r="J13" s="457">
        <f t="shared" si="0"/>
        <v>333.9</v>
      </c>
      <c r="K13" s="458">
        <f t="shared" si="0"/>
        <v>0</v>
      </c>
      <c r="L13" s="459">
        <f t="shared" si="0"/>
        <v>380</v>
      </c>
      <c r="M13" s="460">
        <f t="shared" si="0"/>
        <v>399</v>
      </c>
      <c r="N13" s="461"/>
      <c r="O13" s="462"/>
      <c r="P13" s="462"/>
      <c r="Q13" s="463"/>
    </row>
    <row r="14" spans="1:17">
      <c r="A14" s="2031" t="s">
        <v>11</v>
      </c>
      <c r="B14" s="2154" t="s">
        <v>11</v>
      </c>
      <c r="C14" s="2156" t="s">
        <v>13</v>
      </c>
      <c r="D14" s="2158" t="s">
        <v>368</v>
      </c>
      <c r="E14" s="2161" t="s">
        <v>369</v>
      </c>
      <c r="F14" s="2163" t="s">
        <v>360</v>
      </c>
      <c r="G14" s="20" t="s">
        <v>36</v>
      </c>
      <c r="H14" s="436">
        <v>417.7</v>
      </c>
      <c r="I14" s="385">
        <v>417.7</v>
      </c>
      <c r="J14" s="385">
        <v>367.9</v>
      </c>
      <c r="K14" s="437"/>
      <c r="L14" s="438">
        <v>420</v>
      </c>
      <c r="M14" s="439">
        <v>441</v>
      </c>
      <c r="N14" s="464" t="s">
        <v>361</v>
      </c>
      <c r="O14" s="465">
        <v>72</v>
      </c>
      <c r="P14" s="465">
        <v>148</v>
      </c>
      <c r="Q14" s="466">
        <v>148</v>
      </c>
    </row>
    <row r="15" spans="1:17">
      <c r="A15" s="2032"/>
      <c r="B15" s="1685"/>
      <c r="C15" s="1993"/>
      <c r="D15" s="2159"/>
      <c r="E15" s="2133"/>
      <c r="F15" s="1689"/>
      <c r="G15" s="443" t="s">
        <v>52</v>
      </c>
      <c r="H15" s="444">
        <v>6.6</v>
      </c>
      <c r="I15" s="391">
        <v>6.6</v>
      </c>
      <c r="J15" s="391">
        <v>6.5</v>
      </c>
      <c r="K15" s="395"/>
      <c r="L15" s="445">
        <v>7</v>
      </c>
      <c r="M15" s="393">
        <v>8</v>
      </c>
      <c r="N15" s="446" t="s">
        <v>364</v>
      </c>
      <c r="O15" s="467">
        <v>3</v>
      </c>
      <c r="P15" s="467">
        <v>4</v>
      </c>
      <c r="Q15" s="448">
        <v>4</v>
      </c>
    </row>
    <row r="16" spans="1:17" ht="25.5">
      <c r="A16" s="2032"/>
      <c r="B16" s="1685"/>
      <c r="C16" s="1993"/>
      <c r="D16" s="2159"/>
      <c r="E16" s="2133"/>
      <c r="F16" s="1689"/>
      <c r="G16" s="443" t="s">
        <v>151</v>
      </c>
      <c r="H16" s="444">
        <v>40</v>
      </c>
      <c r="I16" s="391">
        <v>40</v>
      </c>
      <c r="J16" s="391"/>
      <c r="K16" s="395"/>
      <c r="L16" s="445">
        <v>42</v>
      </c>
      <c r="M16" s="393">
        <v>44</v>
      </c>
      <c r="N16" s="449" t="s">
        <v>370</v>
      </c>
      <c r="O16" s="447" t="s">
        <v>371</v>
      </c>
      <c r="P16" s="447" t="s">
        <v>372</v>
      </c>
      <c r="Q16" s="448">
        <v>11000</v>
      </c>
    </row>
    <row r="17" spans="1:17">
      <c r="A17" s="2032"/>
      <c r="B17" s="1685"/>
      <c r="C17" s="1993"/>
      <c r="D17" s="2159"/>
      <c r="E17" s="2133"/>
      <c r="F17" s="1689"/>
      <c r="G17" s="443" t="s">
        <v>63</v>
      </c>
      <c r="H17" s="444"/>
      <c r="I17" s="444"/>
      <c r="J17" s="444"/>
      <c r="K17" s="396"/>
      <c r="L17" s="445"/>
      <c r="M17" s="393"/>
      <c r="N17" s="468"/>
      <c r="O17" s="469"/>
      <c r="P17" s="469"/>
      <c r="Q17" s="470"/>
    </row>
    <row r="18" spans="1:17" ht="13.5" thickBot="1">
      <c r="A18" s="2033"/>
      <c r="B18" s="2155"/>
      <c r="C18" s="2157"/>
      <c r="D18" s="2160"/>
      <c r="E18" s="2162"/>
      <c r="F18" s="2060"/>
      <c r="G18" s="318" t="s">
        <v>12</v>
      </c>
      <c r="H18" s="457">
        <f t="shared" ref="H18:M18" si="1">H14+H15+H16</f>
        <v>464.3</v>
      </c>
      <c r="I18" s="457">
        <f t="shared" si="1"/>
        <v>464.3</v>
      </c>
      <c r="J18" s="457">
        <f t="shared" si="1"/>
        <v>374.4</v>
      </c>
      <c r="K18" s="458">
        <f t="shared" si="1"/>
        <v>0</v>
      </c>
      <c r="L18" s="459">
        <f t="shared" si="1"/>
        <v>469</v>
      </c>
      <c r="M18" s="460">
        <f t="shared" si="1"/>
        <v>493</v>
      </c>
      <c r="N18" s="461"/>
      <c r="O18" s="462"/>
      <c r="P18" s="462"/>
      <c r="Q18" s="463"/>
    </row>
    <row r="19" spans="1:17">
      <c r="A19" s="2031" t="s">
        <v>11</v>
      </c>
      <c r="B19" s="2154" t="s">
        <v>11</v>
      </c>
      <c r="C19" s="2156" t="s">
        <v>34</v>
      </c>
      <c r="D19" s="2158" t="s">
        <v>373</v>
      </c>
      <c r="E19" s="2161" t="s">
        <v>374</v>
      </c>
      <c r="F19" s="2163" t="s">
        <v>360</v>
      </c>
      <c r="G19" s="20" t="s">
        <v>36</v>
      </c>
      <c r="H19" s="436">
        <v>1242.3</v>
      </c>
      <c r="I19" s="385">
        <v>1242.3</v>
      </c>
      <c r="J19" s="385">
        <v>1161.9000000000001</v>
      </c>
      <c r="K19" s="437"/>
      <c r="L19" s="438">
        <v>1300</v>
      </c>
      <c r="M19" s="471">
        <v>1370</v>
      </c>
      <c r="N19" s="440" t="s">
        <v>361</v>
      </c>
      <c r="O19" s="441" t="s">
        <v>150</v>
      </c>
      <c r="P19" s="441" t="s">
        <v>39</v>
      </c>
      <c r="Q19" s="442">
        <v>14</v>
      </c>
    </row>
    <row r="20" spans="1:17">
      <c r="A20" s="2032"/>
      <c r="B20" s="1685"/>
      <c r="C20" s="1993"/>
      <c r="D20" s="2159"/>
      <c r="E20" s="2133"/>
      <c r="F20" s="1689"/>
      <c r="G20" s="443" t="s">
        <v>52</v>
      </c>
      <c r="H20" s="444">
        <v>23.3</v>
      </c>
      <c r="I20" s="391">
        <v>23.3</v>
      </c>
      <c r="J20" s="391">
        <v>23</v>
      </c>
      <c r="K20" s="395"/>
      <c r="L20" s="445">
        <v>24</v>
      </c>
      <c r="M20" s="396">
        <v>25</v>
      </c>
      <c r="N20" s="446" t="s">
        <v>364</v>
      </c>
      <c r="O20" s="447" t="s">
        <v>293</v>
      </c>
      <c r="P20" s="447" t="s">
        <v>293</v>
      </c>
      <c r="Q20" s="448">
        <v>1</v>
      </c>
    </row>
    <row r="21" spans="1:17">
      <c r="A21" s="2032"/>
      <c r="B21" s="1685"/>
      <c r="C21" s="1993"/>
      <c r="D21" s="2159"/>
      <c r="E21" s="2133"/>
      <c r="F21" s="1689"/>
      <c r="G21" s="443" t="s">
        <v>151</v>
      </c>
      <c r="H21" s="444">
        <v>72.7</v>
      </c>
      <c r="I21" s="391">
        <v>72.7</v>
      </c>
      <c r="J21" s="391"/>
      <c r="K21" s="395"/>
      <c r="L21" s="445">
        <v>78</v>
      </c>
      <c r="M21" s="396">
        <v>83</v>
      </c>
      <c r="N21" s="472" t="s">
        <v>375</v>
      </c>
      <c r="O21" s="447" t="s">
        <v>376</v>
      </c>
      <c r="P21" s="447" t="s">
        <v>377</v>
      </c>
      <c r="Q21" s="448">
        <v>54</v>
      </c>
    </row>
    <row r="22" spans="1:17" ht="25.5">
      <c r="A22" s="2032"/>
      <c r="B22" s="1685"/>
      <c r="C22" s="1993"/>
      <c r="D22" s="2159"/>
      <c r="E22" s="2133"/>
      <c r="F22" s="1689"/>
      <c r="G22" s="443" t="s">
        <v>63</v>
      </c>
      <c r="H22" s="444"/>
      <c r="I22" s="391"/>
      <c r="J22" s="391"/>
      <c r="K22" s="395"/>
      <c r="L22" s="445"/>
      <c r="M22" s="396"/>
      <c r="N22" s="449" t="s">
        <v>378</v>
      </c>
      <c r="O22" s="447" t="s">
        <v>379</v>
      </c>
      <c r="P22" s="447" t="s">
        <v>380</v>
      </c>
      <c r="Q22" s="448">
        <v>6</v>
      </c>
    </row>
    <row r="23" spans="1:17" ht="26.25" thickBot="1">
      <c r="A23" s="2033"/>
      <c r="B23" s="2155"/>
      <c r="C23" s="2157"/>
      <c r="D23" s="2160"/>
      <c r="E23" s="2162"/>
      <c r="F23" s="2060"/>
      <c r="G23" s="318" t="s">
        <v>12</v>
      </c>
      <c r="H23" s="457">
        <f t="shared" ref="H23:M23" si="2">H19+H20+H21</f>
        <v>1338.3</v>
      </c>
      <c r="I23" s="457">
        <f t="shared" si="2"/>
        <v>1338.3</v>
      </c>
      <c r="J23" s="457">
        <f t="shared" si="2"/>
        <v>1184.9000000000001</v>
      </c>
      <c r="K23" s="458">
        <f t="shared" si="2"/>
        <v>0</v>
      </c>
      <c r="L23" s="459">
        <f t="shared" si="2"/>
        <v>1402</v>
      </c>
      <c r="M23" s="458">
        <f t="shared" si="2"/>
        <v>1478</v>
      </c>
      <c r="N23" s="473" t="s">
        <v>365</v>
      </c>
      <c r="O23" s="474" t="s">
        <v>381</v>
      </c>
      <c r="P23" s="474" t="s">
        <v>382</v>
      </c>
      <c r="Q23" s="475">
        <v>13500</v>
      </c>
    </row>
    <row r="24" spans="1:17">
      <c r="A24" s="2031" t="s">
        <v>11</v>
      </c>
      <c r="B24" s="2154" t="s">
        <v>11</v>
      </c>
      <c r="C24" s="2156" t="s">
        <v>53</v>
      </c>
      <c r="D24" s="2158" t="s">
        <v>383</v>
      </c>
      <c r="E24" s="2161" t="s">
        <v>384</v>
      </c>
      <c r="F24" s="2163" t="s">
        <v>360</v>
      </c>
      <c r="G24" s="20" t="s">
        <v>36</v>
      </c>
      <c r="H24" s="436">
        <v>240.2</v>
      </c>
      <c r="I24" s="385">
        <v>240.2</v>
      </c>
      <c r="J24" s="385">
        <v>181.2</v>
      </c>
      <c r="K24" s="437"/>
      <c r="L24" s="438">
        <v>250</v>
      </c>
      <c r="M24" s="439">
        <v>260</v>
      </c>
      <c r="N24" s="476" t="s">
        <v>385</v>
      </c>
      <c r="O24" s="441" t="s">
        <v>386</v>
      </c>
      <c r="P24" s="441" t="s">
        <v>387</v>
      </c>
      <c r="Q24" s="442">
        <v>20</v>
      </c>
    </row>
    <row r="25" spans="1:17">
      <c r="A25" s="2032"/>
      <c r="B25" s="1685"/>
      <c r="C25" s="1993"/>
      <c r="D25" s="2159"/>
      <c r="E25" s="2133"/>
      <c r="F25" s="1689"/>
      <c r="G25" s="443" t="s">
        <v>52</v>
      </c>
      <c r="H25" s="444">
        <v>2</v>
      </c>
      <c r="I25" s="391">
        <v>2</v>
      </c>
      <c r="J25" s="391">
        <v>2</v>
      </c>
      <c r="K25" s="395"/>
      <c r="L25" s="445">
        <v>3</v>
      </c>
      <c r="M25" s="393">
        <v>4</v>
      </c>
      <c r="N25" s="449" t="s">
        <v>388</v>
      </c>
      <c r="O25" s="447" t="s">
        <v>389</v>
      </c>
      <c r="P25" s="447" t="s">
        <v>389</v>
      </c>
      <c r="Q25" s="448">
        <v>6000</v>
      </c>
    </row>
    <row r="26" spans="1:17" ht="25.5">
      <c r="A26" s="2032"/>
      <c r="B26" s="1685"/>
      <c r="C26" s="1993"/>
      <c r="D26" s="2159"/>
      <c r="E26" s="2133"/>
      <c r="F26" s="1689"/>
      <c r="G26" s="443" t="s">
        <v>151</v>
      </c>
      <c r="H26" s="444">
        <v>7.1</v>
      </c>
      <c r="I26" s="391">
        <v>7.1</v>
      </c>
      <c r="J26" s="391"/>
      <c r="K26" s="395"/>
      <c r="L26" s="445">
        <v>5</v>
      </c>
      <c r="M26" s="393">
        <v>6</v>
      </c>
      <c r="N26" s="449" t="s">
        <v>390</v>
      </c>
      <c r="O26" s="447" t="s">
        <v>289</v>
      </c>
      <c r="P26" s="447" t="s">
        <v>290</v>
      </c>
      <c r="Q26" s="448">
        <v>11</v>
      </c>
    </row>
    <row r="27" spans="1:17">
      <c r="A27" s="2032"/>
      <c r="B27" s="1685"/>
      <c r="C27" s="1993"/>
      <c r="D27" s="2159"/>
      <c r="E27" s="2133"/>
      <c r="F27" s="1689"/>
      <c r="G27" s="443" t="s">
        <v>63</v>
      </c>
      <c r="H27" s="444"/>
      <c r="I27" s="444"/>
      <c r="J27" s="444"/>
      <c r="K27" s="396"/>
      <c r="L27" s="445"/>
      <c r="M27" s="393"/>
      <c r="N27" s="468" t="s">
        <v>391</v>
      </c>
      <c r="O27" s="469" t="s">
        <v>392</v>
      </c>
      <c r="P27" s="469" t="s">
        <v>393</v>
      </c>
      <c r="Q27" s="470">
        <v>3500</v>
      </c>
    </row>
    <row r="28" spans="1:17" ht="13.5" thickBot="1">
      <c r="A28" s="2033"/>
      <c r="B28" s="2155"/>
      <c r="C28" s="2157"/>
      <c r="D28" s="2160"/>
      <c r="E28" s="2162"/>
      <c r="F28" s="2060"/>
      <c r="G28" s="318" t="s">
        <v>12</v>
      </c>
      <c r="H28" s="457">
        <f t="shared" ref="H28:M28" si="3">H24+H25+H26</f>
        <v>249.29999999999998</v>
      </c>
      <c r="I28" s="457">
        <f t="shared" si="3"/>
        <v>249.29999999999998</v>
      </c>
      <c r="J28" s="457">
        <f t="shared" si="3"/>
        <v>183.2</v>
      </c>
      <c r="K28" s="457">
        <f t="shared" si="3"/>
        <v>0</v>
      </c>
      <c r="L28" s="459">
        <f t="shared" si="3"/>
        <v>258</v>
      </c>
      <c r="M28" s="460">
        <f t="shared" si="3"/>
        <v>270</v>
      </c>
      <c r="N28" s="473"/>
      <c r="O28" s="462"/>
      <c r="P28" s="462"/>
      <c r="Q28" s="477"/>
    </row>
    <row r="29" spans="1:17">
      <c r="A29" s="2031" t="s">
        <v>11</v>
      </c>
      <c r="B29" s="2154" t="s">
        <v>11</v>
      </c>
      <c r="C29" s="2156" t="s">
        <v>37</v>
      </c>
      <c r="D29" s="2158" t="s">
        <v>394</v>
      </c>
      <c r="E29" s="2161" t="s">
        <v>395</v>
      </c>
      <c r="F29" s="2163" t="s">
        <v>360</v>
      </c>
      <c r="G29" s="20" t="s">
        <v>36</v>
      </c>
      <c r="H29" s="436">
        <v>279.10000000000002</v>
      </c>
      <c r="I29" s="385">
        <v>279.10000000000002</v>
      </c>
      <c r="J29" s="385">
        <v>191.7</v>
      </c>
      <c r="K29" s="437">
        <v>0</v>
      </c>
      <c r="L29" s="438">
        <v>290</v>
      </c>
      <c r="M29" s="439">
        <v>307</v>
      </c>
      <c r="N29" s="476" t="s">
        <v>396</v>
      </c>
      <c r="O29" s="478" t="s">
        <v>397</v>
      </c>
      <c r="P29" s="478" t="s">
        <v>397</v>
      </c>
      <c r="Q29" s="442">
        <v>72</v>
      </c>
    </row>
    <row r="30" spans="1:17">
      <c r="A30" s="2032"/>
      <c r="B30" s="1685"/>
      <c r="C30" s="1993"/>
      <c r="D30" s="2159"/>
      <c r="E30" s="2133"/>
      <c r="F30" s="1689"/>
      <c r="G30" s="124" t="s">
        <v>52</v>
      </c>
      <c r="H30" s="479">
        <v>2.7</v>
      </c>
      <c r="I30" s="480">
        <v>2.7</v>
      </c>
      <c r="J30" s="480">
        <v>2.7</v>
      </c>
      <c r="K30" s="481">
        <v>0</v>
      </c>
      <c r="L30" s="482">
        <v>3</v>
      </c>
      <c r="M30" s="483">
        <v>4</v>
      </c>
      <c r="N30" s="449" t="s">
        <v>398</v>
      </c>
      <c r="O30" s="484" t="s">
        <v>315</v>
      </c>
      <c r="P30" s="484" t="s">
        <v>247</v>
      </c>
      <c r="Q30" s="448">
        <v>30</v>
      </c>
    </row>
    <row r="31" spans="1:17" ht="25.5">
      <c r="A31" s="2032"/>
      <c r="B31" s="1685"/>
      <c r="C31" s="1993"/>
      <c r="D31" s="2159"/>
      <c r="E31" s="2133"/>
      <c r="F31" s="1689"/>
      <c r="G31" s="443" t="s">
        <v>151</v>
      </c>
      <c r="H31" s="444">
        <v>35</v>
      </c>
      <c r="I31" s="391">
        <v>35</v>
      </c>
      <c r="J31" s="391"/>
      <c r="K31" s="395"/>
      <c r="L31" s="485">
        <v>36</v>
      </c>
      <c r="M31" s="486">
        <v>38</v>
      </c>
      <c r="N31" s="449" t="s">
        <v>370</v>
      </c>
      <c r="O31" s="484" t="s">
        <v>399</v>
      </c>
      <c r="P31" s="484" t="s">
        <v>400</v>
      </c>
      <c r="Q31" s="448">
        <v>25000</v>
      </c>
    </row>
    <row r="32" spans="1:17">
      <c r="A32" s="2032"/>
      <c r="B32" s="1685"/>
      <c r="C32" s="1993"/>
      <c r="D32" s="2159"/>
      <c r="E32" s="2133"/>
      <c r="F32" s="1689"/>
      <c r="G32" s="443" t="s">
        <v>63</v>
      </c>
      <c r="H32" s="450"/>
      <c r="I32" s="450"/>
      <c r="J32" s="450"/>
      <c r="K32" s="451"/>
      <c r="L32" s="452"/>
      <c r="M32" s="453"/>
      <c r="N32" s="454"/>
      <c r="O32" s="487"/>
      <c r="P32" s="487"/>
      <c r="Q32" s="456"/>
    </row>
    <row r="33" spans="1:17" ht="13.5" thickBot="1">
      <c r="A33" s="2033"/>
      <c r="B33" s="2155"/>
      <c r="C33" s="2157"/>
      <c r="D33" s="2160"/>
      <c r="E33" s="2162"/>
      <c r="F33" s="2060"/>
      <c r="G33" s="318" t="s">
        <v>12</v>
      </c>
      <c r="H33" s="457">
        <f t="shared" ref="H33:M33" si="4">H29+H31+H30</f>
        <v>316.8</v>
      </c>
      <c r="I33" s="457">
        <f t="shared" si="4"/>
        <v>316.8</v>
      </c>
      <c r="J33" s="457">
        <f t="shared" si="4"/>
        <v>194.39999999999998</v>
      </c>
      <c r="K33" s="458">
        <f t="shared" si="4"/>
        <v>0</v>
      </c>
      <c r="L33" s="459">
        <f t="shared" si="4"/>
        <v>329</v>
      </c>
      <c r="M33" s="460">
        <f t="shared" si="4"/>
        <v>349</v>
      </c>
      <c r="N33" s="461"/>
      <c r="O33" s="488"/>
      <c r="P33" s="488"/>
      <c r="Q33" s="477"/>
    </row>
    <row r="34" spans="1:17" ht="25.5">
      <c r="A34" s="2031" t="s">
        <v>11</v>
      </c>
      <c r="B34" s="2154" t="s">
        <v>11</v>
      </c>
      <c r="C34" s="2156" t="s">
        <v>54</v>
      </c>
      <c r="D34" s="2158" t="s">
        <v>401</v>
      </c>
      <c r="E34" s="2161" t="s">
        <v>40</v>
      </c>
      <c r="F34" s="2163" t="s">
        <v>360</v>
      </c>
      <c r="G34" s="20" t="s">
        <v>36</v>
      </c>
      <c r="H34" s="436">
        <v>15</v>
      </c>
      <c r="I34" s="385">
        <v>15</v>
      </c>
      <c r="J34" s="385">
        <v>0</v>
      </c>
      <c r="K34" s="437">
        <v>0</v>
      </c>
      <c r="L34" s="438">
        <v>16</v>
      </c>
      <c r="M34" s="471">
        <v>17</v>
      </c>
      <c r="N34" s="489" t="s">
        <v>402</v>
      </c>
      <c r="O34" s="490">
        <v>10</v>
      </c>
      <c r="P34" s="490">
        <v>11</v>
      </c>
      <c r="Q34" s="442">
        <v>12</v>
      </c>
    </row>
    <row r="35" spans="1:17" ht="13.5" thickBot="1">
      <c r="A35" s="2033"/>
      <c r="B35" s="2155"/>
      <c r="C35" s="2157"/>
      <c r="D35" s="2160"/>
      <c r="E35" s="2162"/>
      <c r="F35" s="2060"/>
      <c r="G35" s="318" t="s">
        <v>12</v>
      </c>
      <c r="H35" s="491">
        <f t="shared" ref="H35:M35" si="5">H34*1</f>
        <v>15</v>
      </c>
      <c r="I35" s="491">
        <f t="shared" si="5"/>
        <v>15</v>
      </c>
      <c r="J35" s="491">
        <f t="shared" si="5"/>
        <v>0</v>
      </c>
      <c r="K35" s="492">
        <f t="shared" si="5"/>
        <v>0</v>
      </c>
      <c r="L35" s="493">
        <f t="shared" si="5"/>
        <v>16</v>
      </c>
      <c r="M35" s="492">
        <f t="shared" si="5"/>
        <v>17</v>
      </c>
      <c r="N35" s="494"/>
      <c r="O35" s="474"/>
      <c r="P35" s="474"/>
      <c r="Q35" s="495"/>
    </row>
    <row r="36" spans="1:17">
      <c r="A36" s="2032" t="s">
        <v>11</v>
      </c>
      <c r="B36" s="1685" t="s">
        <v>11</v>
      </c>
      <c r="C36" s="1993" t="s">
        <v>38</v>
      </c>
      <c r="D36" s="2159" t="s">
        <v>403</v>
      </c>
      <c r="E36" s="2133" t="s">
        <v>40</v>
      </c>
      <c r="F36" s="1689" t="s">
        <v>360</v>
      </c>
      <c r="G36" s="183" t="s">
        <v>36</v>
      </c>
      <c r="H36" s="496"/>
      <c r="I36" s="497"/>
      <c r="J36" s="497"/>
      <c r="K36" s="498"/>
      <c r="L36" s="499"/>
      <c r="M36" s="500"/>
      <c r="N36" s="501" t="s">
        <v>404</v>
      </c>
      <c r="O36" s="502"/>
      <c r="P36" s="503"/>
      <c r="Q36" s="504"/>
    </row>
    <row r="37" spans="1:17">
      <c r="A37" s="2032"/>
      <c r="B37" s="1685"/>
      <c r="C37" s="1993"/>
      <c r="D37" s="2159"/>
      <c r="E37" s="2133"/>
      <c r="F37" s="1689"/>
      <c r="G37" s="443"/>
      <c r="H37" s="450"/>
      <c r="I37" s="505"/>
      <c r="J37" s="505"/>
      <c r="K37" s="506"/>
      <c r="L37" s="452"/>
      <c r="M37" s="451"/>
      <c r="N37" s="507"/>
      <c r="O37" s="508"/>
      <c r="P37" s="508"/>
      <c r="Q37" s="509"/>
    </row>
    <row r="38" spans="1:17">
      <c r="A38" s="2032"/>
      <c r="B38" s="1685"/>
      <c r="C38" s="1993"/>
      <c r="D38" s="2159"/>
      <c r="E38" s="2133"/>
      <c r="F38" s="1689"/>
      <c r="G38" s="443"/>
      <c r="H38" s="450"/>
      <c r="I38" s="505"/>
      <c r="J38" s="505"/>
      <c r="K38" s="506"/>
      <c r="L38" s="452"/>
      <c r="M38" s="451"/>
      <c r="N38" s="510"/>
      <c r="O38" s="508"/>
      <c r="P38" s="508"/>
      <c r="Q38" s="509"/>
    </row>
    <row r="39" spans="1:17" ht="13.5" thickBot="1">
      <c r="A39" s="2033"/>
      <c r="B39" s="2155"/>
      <c r="C39" s="2157"/>
      <c r="D39" s="2160"/>
      <c r="E39" s="2162"/>
      <c r="F39" s="2060"/>
      <c r="G39" s="318" t="s">
        <v>12</v>
      </c>
      <c r="H39" s="511">
        <f t="shared" ref="H39:M39" si="6">H36*1</f>
        <v>0</v>
      </c>
      <c r="I39" s="457">
        <f t="shared" si="6"/>
        <v>0</v>
      </c>
      <c r="J39" s="457">
        <f t="shared" si="6"/>
        <v>0</v>
      </c>
      <c r="K39" s="458">
        <f t="shared" si="6"/>
        <v>0</v>
      </c>
      <c r="L39" s="459">
        <f t="shared" si="6"/>
        <v>0</v>
      </c>
      <c r="M39" s="458">
        <f t="shared" si="6"/>
        <v>0</v>
      </c>
      <c r="N39" s="461"/>
      <c r="O39" s="462"/>
      <c r="P39" s="462"/>
      <c r="Q39" s="463"/>
    </row>
    <row r="40" spans="1:17">
      <c r="A40" s="2031" t="s">
        <v>11</v>
      </c>
      <c r="B40" s="2154" t="s">
        <v>11</v>
      </c>
      <c r="C40" s="2168" t="s">
        <v>55</v>
      </c>
      <c r="D40" s="2170" t="s">
        <v>405</v>
      </c>
      <c r="E40" s="2172" t="s">
        <v>40</v>
      </c>
      <c r="F40" s="2174" t="s">
        <v>360</v>
      </c>
      <c r="G40" s="383" t="s">
        <v>36</v>
      </c>
      <c r="H40" s="436"/>
      <c r="I40" s="385"/>
      <c r="J40" s="385"/>
      <c r="K40" s="437"/>
      <c r="L40" s="512"/>
      <c r="M40" s="512"/>
      <c r="N40" s="513" t="s">
        <v>406</v>
      </c>
      <c r="O40" s="503"/>
      <c r="P40" s="514"/>
      <c r="Q40" s="515"/>
    </row>
    <row r="41" spans="1:17">
      <c r="A41" s="2032"/>
      <c r="B41" s="1685"/>
      <c r="C41" s="2176"/>
      <c r="D41" s="2177"/>
      <c r="E41" s="2178"/>
      <c r="F41" s="2179"/>
      <c r="G41" s="516" t="s">
        <v>12</v>
      </c>
      <c r="H41" s="517">
        <f t="shared" ref="H41:M41" si="7">H40*1</f>
        <v>0</v>
      </c>
      <c r="I41" s="517">
        <f t="shared" si="7"/>
        <v>0</v>
      </c>
      <c r="J41" s="517">
        <f t="shared" si="7"/>
        <v>0</v>
      </c>
      <c r="K41" s="517">
        <f t="shared" si="7"/>
        <v>0</v>
      </c>
      <c r="L41" s="517">
        <f t="shared" si="7"/>
        <v>0</v>
      </c>
      <c r="M41" s="518">
        <f t="shared" si="7"/>
        <v>0</v>
      </c>
      <c r="N41" s="449" t="s">
        <v>407</v>
      </c>
      <c r="O41" s="508"/>
      <c r="P41" s="508"/>
      <c r="Q41" s="509"/>
    </row>
    <row r="42" spans="1:17" ht="13.5" thickBot="1">
      <c r="A42" s="2033"/>
      <c r="B42" s="2155"/>
      <c r="C42" s="2169"/>
      <c r="D42" s="2171"/>
      <c r="E42" s="2173"/>
      <c r="F42" s="2175"/>
      <c r="G42" s="519"/>
      <c r="H42" s="520"/>
      <c r="I42" s="520"/>
      <c r="J42" s="520"/>
      <c r="K42" s="521"/>
      <c r="L42" s="521"/>
      <c r="M42" s="522"/>
      <c r="N42" s="468" t="s">
        <v>408</v>
      </c>
      <c r="O42" s="455"/>
      <c r="P42" s="455"/>
      <c r="Q42" s="523"/>
    </row>
    <row r="43" spans="1:17" ht="25.5">
      <c r="A43" s="2031" t="s">
        <v>11</v>
      </c>
      <c r="B43" s="2154" t="s">
        <v>11</v>
      </c>
      <c r="C43" s="2168" t="s">
        <v>289</v>
      </c>
      <c r="D43" s="2170" t="s">
        <v>409</v>
      </c>
      <c r="E43" s="2172" t="s">
        <v>40</v>
      </c>
      <c r="F43" s="2174" t="s">
        <v>360</v>
      </c>
      <c r="G43" s="383" t="s">
        <v>36</v>
      </c>
      <c r="H43" s="436"/>
      <c r="I43" s="385"/>
      <c r="J43" s="385"/>
      <c r="K43" s="524"/>
      <c r="L43" s="525"/>
      <c r="M43" s="471"/>
      <c r="N43" s="476" t="s">
        <v>410</v>
      </c>
      <c r="O43" s="441" t="s">
        <v>294</v>
      </c>
      <c r="P43" s="441" t="s">
        <v>379</v>
      </c>
      <c r="Q43" s="442">
        <v>5</v>
      </c>
    </row>
    <row r="44" spans="1:17" ht="13.5" thickBot="1">
      <c r="A44" s="2033"/>
      <c r="B44" s="2155"/>
      <c r="C44" s="2169"/>
      <c r="D44" s="2171"/>
      <c r="E44" s="2173"/>
      <c r="F44" s="2175"/>
      <c r="G44" s="526" t="s">
        <v>12</v>
      </c>
      <c r="H44" s="511">
        <f t="shared" ref="H44:M44" si="8">H43*1</f>
        <v>0</v>
      </c>
      <c r="I44" s="511">
        <f t="shared" si="8"/>
        <v>0</v>
      </c>
      <c r="J44" s="511">
        <f t="shared" si="8"/>
        <v>0</v>
      </c>
      <c r="K44" s="511">
        <f t="shared" si="8"/>
        <v>0</v>
      </c>
      <c r="L44" s="511">
        <f t="shared" si="8"/>
        <v>0</v>
      </c>
      <c r="M44" s="527">
        <f t="shared" si="8"/>
        <v>0</v>
      </c>
      <c r="N44" s="494"/>
      <c r="O44" s="474"/>
      <c r="P44" s="474"/>
      <c r="Q44" s="495"/>
    </row>
    <row r="45" spans="1:17" ht="38.25">
      <c r="A45" s="2031" t="s">
        <v>11</v>
      </c>
      <c r="B45" s="2154" t="s">
        <v>11</v>
      </c>
      <c r="C45" s="2168" t="s">
        <v>290</v>
      </c>
      <c r="D45" s="2170" t="s">
        <v>411</v>
      </c>
      <c r="E45" s="2172" t="s">
        <v>40</v>
      </c>
      <c r="F45" s="2174" t="s">
        <v>360</v>
      </c>
      <c r="G45" s="20" t="s">
        <v>36</v>
      </c>
      <c r="H45" s="436">
        <v>97.2</v>
      </c>
      <c r="I45" s="436">
        <v>97.2</v>
      </c>
      <c r="J45" s="436">
        <v>63.1</v>
      </c>
      <c r="K45" s="436"/>
      <c r="L45" s="436">
        <v>101</v>
      </c>
      <c r="M45" s="528">
        <v>105</v>
      </c>
      <c r="N45" s="529" t="s">
        <v>412</v>
      </c>
      <c r="O45" s="530" t="s">
        <v>293</v>
      </c>
      <c r="P45" s="530"/>
      <c r="Q45" s="531"/>
    </row>
    <row r="46" spans="1:17" ht="25.5">
      <c r="A46" s="2032"/>
      <c r="B46" s="1685"/>
      <c r="C46" s="2176"/>
      <c r="D46" s="2177"/>
      <c r="E46" s="2178"/>
      <c r="F46" s="2186"/>
      <c r="G46" s="124" t="s">
        <v>52</v>
      </c>
      <c r="H46" s="532">
        <v>0.5</v>
      </c>
      <c r="I46" s="532">
        <v>0.5</v>
      </c>
      <c r="J46" s="532">
        <v>0.5</v>
      </c>
      <c r="K46" s="533"/>
      <c r="L46" s="533"/>
      <c r="M46" s="534"/>
      <c r="N46" s="535" t="s">
        <v>413</v>
      </c>
      <c r="O46" s="536" t="s">
        <v>294</v>
      </c>
      <c r="P46" s="536" t="s">
        <v>250</v>
      </c>
      <c r="Q46" s="537" t="s">
        <v>380</v>
      </c>
    </row>
    <row r="47" spans="1:17" ht="25.5">
      <c r="A47" s="2032"/>
      <c r="B47" s="1685"/>
      <c r="C47" s="2176"/>
      <c r="D47" s="2177"/>
      <c r="E47" s="2178"/>
      <c r="F47" s="2186"/>
      <c r="G47" s="443" t="s">
        <v>151</v>
      </c>
      <c r="H47" s="533"/>
      <c r="I47" s="533"/>
      <c r="J47" s="533"/>
      <c r="K47" s="533"/>
      <c r="L47" s="533"/>
      <c r="M47" s="534"/>
      <c r="N47" s="538" t="s">
        <v>414</v>
      </c>
      <c r="O47" s="539" t="s">
        <v>293</v>
      </c>
      <c r="P47" s="539" t="s">
        <v>293</v>
      </c>
      <c r="Q47" s="540"/>
    </row>
    <row r="48" spans="1:17" ht="38.25">
      <c r="A48" s="2032"/>
      <c r="B48" s="1685"/>
      <c r="C48" s="2176"/>
      <c r="D48" s="2177"/>
      <c r="E48" s="2178"/>
      <c r="F48" s="2186"/>
      <c r="G48" s="443" t="s">
        <v>63</v>
      </c>
      <c r="H48" s="541"/>
      <c r="I48" s="541"/>
      <c r="J48" s="541"/>
      <c r="K48" s="541"/>
      <c r="L48" s="541"/>
      <c r="M48" s="542"/>
      <c r="N48" s="538" t="s">
        <v>415</v>
      </c>
      <c r="O48" s="543"/>
      <c r="P48" s="543"/>
      <c r="Q48" s="544"/>
    </row>
    <row r="49" spans="1:17" ht="13.5" thickBot="1">
      <c r="A49" s="2033"/>
      <c r="B49" s="2155"/>
      <c r="C49" s="2169"/>
      <c r="D49" s="2171"/>
      <c r="E49" s="2173"/>
      <c r="F49" s="2175"/>
      <c r="G49" s="526" t="s">
        <v>12</v>
      </c>
      <c r="H49" s="511">
        <f t="shared" ref="H49:M49" si="9">SUM(H45+H46+H47+H48)</f>
        <v>97.7</v>
      </c>
      <c r="I49" s="511">
        <f t="shared" si="9"/>
        <v>97.7</v>
      </c>
      <c r="J49" s="511">
        <f t="shared" si="9"/>
        <v>63.6</v>
      </c>
      <c r="K49" s="511">
        <f t="shared" si="9"/>
        <v>0</v>
      </c>
      <c r="L49" s="511">
        <f t="shared" si="9"/>
        <v>101</v>
      </c>
      <c r="M49" s="511">
        <f t="shared" si="9"/>
        <v>105</v>
      </c>
      <c r="N49" s="545"/>
      <c r="O49" s="502"/>
      <c r="P49" s="502"/>
      <c r="Q49" s="504"/>
    </row>
    <row r="50" spans="1:17" ht="13.5" thickBot="1">
      <c r="A50" s="225" t="s">
        <v>11</v>
      </c>
      <c r="B50" s="21" t="s">
        <v>11</v>
      </c>
      <c r="C50" s="2180" t="s">
        <v>14</v>
      </c>
      <c r="D50" s="2181"/>
      <c r="E50" s="2181"/>
      <c r="F50" s="2181"/>
      <c r="G50" s="2182"/>
      <c r="H50" s="546">
        <f t="shared" ref="H50:M50" si="10">H13+H18+H23+H28+H33+H35+H39+H41+H44+H49</f>
        <v>2856.6000000000004</v>
      </c>
      <c r="I50" s="546">
        <f t="shared" si="10"/>
        <v>2856.6000000000004</v>
      </c>
      <c r="J50" s="546">
        <f t="shared" si="10"/>
        <v>2334.4</v>
      </c>
      <c r="K50" s="546">
        <f t="shared" si="10"/>
        <v>0</v>
      </c>
      <c r="L50" s="546">
        <f t="shared" si="10"/>
        <v>2955</v>
      </c>
      <c r="M50" s="547">
        <f t="shared" si="10"/>
        <v>3111</v>
      </c>
      <c r="N50" s="548"/>
      <c r="O50" s="549"/>
      <c r="P50" s="549"/>
      <c r="Q50" s="550"/>
    </row>
    <row r="51" spans="1:17" ht="13.5" thickBot="1">
      <c r="A51" s="225" t="s">
        <v>11</v>
      </c>
      <c r="B51" s="19" t="s">
        <v>13</v>
      </c>
      <c r="C51" s="2183" t="s">
        <v>416</v>
      </c>
      <c r="D51" s="2184"/>
      <c r="E51" s="2184"/>
      <c r="F51" s="2184"/>
      <c r="G51" s="2184"/>
      <c r="H51" s="2184"/>
      <c r="I51" s="2184"/>
      <c r="J51" s="2184"/>
      <c r="K51" s="2184"/>
      <c r="L51" s="2184"/>
      <c r="M51" s="2184"/>
      <c r="N51" s="2184"/>
      <c r="O51" s="2184"/>
      <c r="P51" s="2184"/>
      <c r="Q51" s="2185"/>
    </row>
    <row r="52" spans="1:17" ht="25.5">
      <c r="A52" s="2031" t="s">
        <v>11</v>
      </c>
      <c r="B52" s="2154" t="s">
        <v>13</v>
      </c>
      <c r="C52" s="2168" t="s">
        <v>11</v>
      </c>
      <c r="D52" s="2170" t="s">
        <v>730</v>
      </c>
      <c r="E52" s="2172" t="s">
        <v>417</v>
      </c>
      <c r="F52" s="2174" t="s">
        <v>360</v>
      </c>
      <c r="G52" s="383" t="s">
        <v>36</v>
      </c>
      <c r="H52" s="436">
        <v>794.2</v>
      </c>
      <c r="I52" s="385">
        <v>794.2</v>
      </c>
      <c r="J52" s="385">
        <v>690.6</v>
      </c>
      <c r="K52" s="437"/>
      <c r="L52" s="385">
        <v>833</v>
      </c>
      <c r="M52" s="551">
        <v>870</v>
      </c>
      <c r="N52" s="552" t="s">
        <v>418</v>
      </c>
      <c r="O52" s="441" t="s">
        <v>419</v>
      </c>
      <c r="P52" s="490">
        <v>10800</v>
      </c>
      <c r="Q52" s="442">
        <v>11000</v>
      </c>
    </row>
    <row r="53" spans="1:17">
      <c r="A53" s="2032"/>
      <c r="B53" s="1685"/>
      <c r="C53" s="2176"/>
      <c r="D53" s="2177"/>
      <c r="E53" s="2178"/>
      <c r="F53" s="2179"/>
      <c r="G53" s="389" t="s">
        <v>52</v>
      </c>
      <c r="H53" s="444">
        <v>44</v>
      </c>
      <c r="I53" s="391">
        <v>44</v>
      </c>
      <c r="J53" s="391">
        <v>11.9</v>
      </c>
      <c r="K53" s="395"/>
      <c r="L53" s="391">
        <v>46</v>
      </c>
      <c r="M53" s="553">
        <v>48</v>
      </c>
      <c r="N53" s="554" t="s">
        <v>420</v>
      </c>
      <c r="O53" s="447" t="s">
        <v>297</v>
      </c>
      <c r="P53" s="447" t="s">
        <v>421</v>
      </c>
      <c r="Q53" s="448">
        <v>4030</v>
      </c>
    </row>
    <row r="54" spans="1:17">
      <c r="A54" s="2032"/>
      <c r="B54" s="1685"/>
      <c r="C54" s="2176"/>
      <c r="D54" s="2177"/>
      <c r="E54" s="2178"/>
      <c r="F54" s="2179"/>
      <c r="G54" s="389" t="s">
        <v>151</v>
      </c>
      <c r="H54" s="444">
        <f>I54+K54</f>
        <v>3</v>
      </c>
      <c r="I54" s="391">
        <v>3</v>
      </c>
      <c r="J54" s="391"/>
      <c r="K54" s="395"/>
      <c r="L54" s="391">
        <v>4</v>
      </c>
      <c r="M54" s="553">
        <v>4</v>
      </c>
      <c r="N54" s="555" t="s">
        <v>422</v>
      </c>
      <c r="O54" s="447" t="s">
        <v>423</v>
      </c>
      <c r="P54" s="447" t="s">
        <v>423</v>
      </c>
      <c r="Q54" s="448">
        <v>63</v>
      </c>
    </row>
    <row r="55" spans="1:17">
      <c r="A55" s="2032"/>
      <c r="B55" s="1685"/>
      <c r="C55" s="2176"/>
      <c r="D55" s="2177"/>
      <c r="E55" s="2178"/>
      <c r="F55" s="2179"/>
      <c r="G55" s="389" t="s">
        <v>63</v>
      </c>
      <c r="H55" s="444"/>
      <c r="I55" s="444"/>
      <c r="J55" s="444"/>
      <c r="K55" s="396"/>
      <c r="L55" s="394"/>
      <c r="M55" s="396"/>
      <c r="N55" s="556" t="s">
        <v>424</v>
      </c>
      <c r="O55" s="469" t="s">
        <v>425</v>
      </c>
      <c r="P55" s="469" t="s">
        <v>426</v>
      </c>
      <c r="Q55" s="470">
        <v>25000</v>
      </c>
    </row>
    <row r="56" spans="1:17" ht="13.5" thickBot="1">
      <c r="A56" s="2033"/>
      <c r="B56" s="2155"/>
      <c r="C56" s="2169"/>
      <c r="D56" s="2171"/>
      <c r="E56" s="2173"/>
      <c r="F56" s="2175"/>
      <c r="G56" s="526" t="s">
        <v>12</v>
      </c>
      <c r="H56" s="511">
        <f t="shared" ref="H56:M56" si="11">H52+H53+H54</f>
        <v>841.2</v>
      </c>
      <c r="I56" s="511">
        <f t="shared" si="11"/>
        <v>841.2</v>
      </c>
      <c r="J56" s="511">
        <f t="shared" si="11"/>
        <v>702.5</v>
      </c>
      <c r="K56" s="527">
        <f t="shared" si="11"/>
        <v>0</v>
      </c>
      <c r="L56" s="557">
        <f t="shared" si="11"/>
        <v>883</v>
      </c>
      <c r="M56" s="511">
        <f t="shared" si="11"/>
        <v>922</v>
      </c>
      <c r="N56" s="558"/>
      <c r="O56" s="559"/>
      <c r="P56" s="559"/>
      <c r="Q56" s="477"/>
    </row>
    <row r="57" spans="1:17">
      <c r="A57" s="2031" t="s">
        <v>11</v>
      </c>
      <c r="B57" s="2154" t="s">
        <v>13</v>
      </c>
      <c r="C57" s="2156" t="s">
        <v>13</v>
      </c>
      <c r="D57" s="2158" t="s">
        <v>427</v>
      </c>
      <c r="E57" s="2161" t="s">
        <v>417</v>
      </c>
      <c r="F57" s="2163" t="s">
        <v>360</v>
      </c>
      <c r="G57" s="20" t="s">
        <v>36</v>
      </c>
      <c r="H57" s="560"/>
      <c r="I57" s="561"/>
      <c r="J57" s="561"/>
      <c r="K57" s="562"/>
      <c r="L57" s="563"/>
      <c r="M57" s="564"/>
      <c r="N57" s="565" t="s">
        <v>428</v>
      </c>
      <c r="O57" s="478" t="s">
        <v>429</v>
      </c>
      <c r="P57" s="478" t="s">
        <v>429</v>
      </c>
      <c r="Q57" s="442">
        <v>2000</v>
      </c>
    </row>
    <row r="58" spans="1:17">
      <c r="A58" s="2032"/>
      <c r="B58" s="1685"/>
      <c r="C58" s="1993"/>
      <c r="D58" s="2159"/>
      <c r="E58" s="2133"/>
      <c r="F58" s="1689"/>
      <c r="G58" s="443"/>
      <c r="H58" s="450"/>
      <c r="I58" s="505"/>
      <c r="J58" s="505"/>
      <c r="K58" s="506"/>
      <c r="L58" s="452"/>
      <c r="M58" s="566"/>
      <c r="N58" s="2189" t="s">
        <v>430</v>
      </c>
      <c r="O58" s="2191" t="s">
        <v>431</v>
      </c>
      <c r="P58" s="2191" t="s">
        <v>431</v>
      </c>
      <c r="Q58" s="2187">
        <v>600</v>
      </c>
    </row>
    <row r="59" spans="1:17" ht="13.5" thickBot="1">
      <c r="A59" s="2033"/>
      <c r="B59" s="2155"/>
      <c r="C59" s="2157"/>
      <c r="D59" s="2160"/>
      <c r="E59" s="2162"/>
      <c r="F59" s="2060"/>
      <c r="G59" s="318" t="s">
        <v>12</v>
      </c>
      <c r="H59" s="457">
        <f t="shared" ref="H59:M59" si="12">H57*1</f>
        <v>0</v>
      </c>
      <c r="I59" s="457">
        <f t="shared" si="12"/>
        <v>0</v>
      </c>
      <c r="J59" s="457">
        <f t="shared" si="12"/>
        <v>0</v>
      </c>
      <c r="K59" s="458">
        <f t="shared" si="12"/>
        <v>0</v>
      </c>
      <c r="L59" s="459">
        <f t="shared" si="12"/>
        <v>0</v>
      </c>
      <c r="M59" s="457">
        <f t="shared" si="12"/>
        <v>0</v>
      </c>
      <c r="N59" s="2190"/>
      <c r="O59" s="2192"/>
      <c r="P59" s="2192"/>
      <c r="Q59" s="2188"/>
    </row>
    <row r="60" spans="1:17" ht="25.5">
      <c r="A60" s="2031" t="s">
        <v>11</v>
      </c>
      <c r="B60" s="2154" t="s">
        <v>13</v>
      </c>
      <c r="C60" s="2156" t="s">
        <v>34</v>
      </c>
      <c r="D60" s="2158" t="s">
        <v>432</v>
      </c>
      <c r="E60" s="2161" t="s">
        <v>40</v>
      </c>
      <c r="F60" s="2163" t="s">
        <v>360</v>
      </c>
      <c r="G60" s="20" t="s">
        <v>36</v>
      </c>
      <c r="H60" s="560"/>
      <c r="I60" s="561"/>
      <c r="J60" s="561"/>
      <c r="K60" s="562"/>
      <c r="L60" s="563"/>
      <c r="M60" s="563"/>
      <c r="N60" s="567" t="s">
        <v>433</v>
      </c>
      <c r="O60" s="568"/>
      <c r="P60" s="568"/>
      <c r="Q60" s="569"/>
    </row>
    <row r="61" spans="1:17" ht="13.5" thickBot="1">
      <c r="A61" s="2033"/>
      <c r="B61" s="2155"/>
      <c r="C61" s="2157"/>
      <c r="D61" s="2160"/>
      <c r="E61" s="2162"/>
      <c r="F61" s="2060"/>
      <c r="G61" s="318" t="s">
        <v>12</v>
      </c>
      <c r="H61" s="457">
        <f t="shared" ref="H61:M61" si="13">H60*1</f>
        <v>0</v>
      </c>
      <c r="I61" s="457">
        <f t="shared" si="13"/>
        <v>0</v>
      </c>
      <c r="J61" s="457">
        <f t="shared" si="13"/>
        <v>0</v>
      </c>
      <c r="K61" s="458">
        <f t="shared" si="13"/>
        <v>0</v>
      </c>
      <c r="L61" s="459">
        <f t="shared" si="13"/>
        <v>0</v>
      </c>
      <c r="M61" s="459">
        <f t="shared" si="13"/>
        <v>0</v>
      </c>
      <c r="N61" s="570" t="s">
        <v>434</v>
      </c>
      <c r="O61" s="462"/>
      <c r="P61" s="462"/>
      <c r="Q61" s="477"/>
    </row>
    <row r="62" spans="1:17">
      <c r="A62" s="2031" t="s">
        <v>11</v>
      </c>
      <c r="B62" s="2154" t="s">
        <v>13</v>
      </c>
      <c r="C62" s="2156" t="s">
        <v>53</v>
      </c>
      <c r="D62" s="2158" t="s">
        <v>435</v>
      </c>
      <c r="E62" s="2161" t="s">
        <v>40</v>
      </c>
      <c r="F62" s="2163" t="s">
        <v>360</v>
      </c>
      <c r="G62" s="20" t="s">
        <v>36</v>
      </c>
      <c r="H62" s="560"/>
      <c r="I62" s="561"/>
      <c r="J62" s="561"/>
      <c r="K62" s="562"/>
      <c r="L62" s="563"/>
      <c r="M62" s="571"/>
      <c r="N62" s="572" t="s">
        <v>436</v>
      </c>
      <c r="O62" s="568"/>
      <c r="P62" s="568"/>
      <c r="Q62" s="573"/>
    </row>
    <row r="63" spans="1:17">
      <c r="A63" s="2032"/>
      <c r="B63" s="1685"/>
      <c r="C63" s="1993"/>
      <c r="D63" s="2159"/>
      <c r="E63" s="2133"/>
      <c r="F63" s="1689"/>
      <c r="G63" s="443"/>
      <c r="H63" s="450"/>
      <c r="I63" s="505"/>
      <c r="J63" s="505"/>
      <c r="K63" s="506"/>
      <c r="L63" s="452"/>
      <c r="M63" s="453"/>
      <c r="N63" s="574"/>
      <c r="O63" s="508"/>
      <c r="P63" s="508"/>
      <c r="Q63" s="509"/>
    </row>
    <row r="64" spans="1:17" ht="13.5" thickBot="1">
      <c r="A64" s="2033"/>
      <c r="B64" s="2155"/>
      <c r="C64" s="2157"/>
      <c r="D64" s="2160"/>
      <c r="E64" s="2162"/>
      <c r="F64" s="2060"/>
      <c r="G64" s="318" t="s">
        <v>12</v>
      </c>
      <c r="H64" s="457">
        <f t="shared" ref="H64:M64" si="14">H62*1</f>
        <v>0</v>
      </c>
      <c r="I64" s="457">
        <f t="shared" si="14"/>
        <v>0</v>
      </c>
      <c r="J64" s="457">
        <f t="shared" si="14"/>
        <v>0</v>
      </c>
      <c r="K64" s="457">
        <f t="shared" si="14"/>
        <v>0</v>
      </c>
      <c r="L64" s="457">
        <f t="shared" si="14"/>
        <v>0</v>
      </c>
      <c r="M64" s="458">
        <f t="shared" si="14"/>
        <v>0</v>
      </c>
      <c r="N64" s="575"/>
      <c r="O64" s="462"/>
      <c r="P64" s="462"/>
      <c r="Q64" s="463"/>
    </row>
    <row r="65" spans="1:17">
      <c r="A65" s="2031" t="s">
        <v>11</v>
      </c>
      <c r="B65" s="2154" t="s">
        <v>13</v>
      </c>
      <c r="C65" s="2156" t="s">
        <v>37</v>
      </c>
      <c r="D65" s="2158" t="s">
        <v>437</v>
      </c>
      <c r="E65" s="2161" t="s">
        <v>40</v>
      </c>
      <c r="F65" s="2163" t="s">
        <v>360</v>
      </c>
      <c r="G65" s="20" t="s">
        <v>36</v>
      </c>
      <c r="H65" s="560"/>
      <c r="I65" s="561"/>
      <c r="J65" s="561"/>
      <c r="K65" s="562"/>
      <c r="L65" s="563"/>
      <c r="M65" s="571"/>
      <c r="N65" s="572" t="s">
        <v>438</v>
      </c>
      <c r="O65" s="322"/>
      <c r="P65" s="322"/>
      <c r="Q65" s="323"/>
    </row>
    <row r="66" spans="1:17" ht="13.5" thickBot="1">
      <c r="A66" s="2033"/>
      <c r="B66" s="2155"/>
      <c r="C66" s="2157"/>
      <c r="D66" s="2160"/>
      <c r="E66" s="2162"/>
      <c r="F66" s="2060"/>
      <c r="G66" s="318" t="s">
        <v>12</v>
      </c>
      <c r="H66" s="457">
        <f t="shared" ref="H66:M66" si="15">H65*1</f>
        <v>0</v>
      </c>
      <c r="I66" s="457">
        <f t="shared" si="15"/>
        <v>0</v>
      </c>
      <c r="J66" s="457">
        <f t="shared" si="15"/>
        <v>0</v>
      </c>
      <c r="K66" s="457">
        <f t="shared" si="15"/>
        <v>0</v>
      </c>
      <c r="L66" s="457">
        <f t="shared" si="15"/>
        <v>0</v>
      </c>
      <c r="M66" s="458">
        <f t="shared" si="15"/>
        <v>0</v>
      </c>
      <c r="N66" s="575"/>
      <c r="O66" s="576"/>
      <c r="P66" s="576"/>
      <c r="Q66" s="577"/>
    </row>
    <row r="67" spans="1:17" ht="25.5">
      <c r="A67" s="2031" t="s">
        <v>11</v>
      </c>
      <c r="B67" s="2154" t="s">
        <v>13</v>
      </c>
      <c r="C67" s="2156" t="s">
        <v>54</v>
      </c>
      <c r="D67" s="2158" t="s">
        <v>439</v>
      </c>
      <c r="E67" s="2161" t="s">
        <v>40</v>
      </c>
      <c r="F67" s="2163" t="s">
        <v>360</v>
      </c>
      <c r="G67" s="20" t="s">
        <v>36</v>
      </c>
      <c r="H67" s="1484">
        <f>I67+K67</f>
        <v>1.2</v>
      </c>
      <c r="I67" s="1485">
        <v>1.2</v>
      </c>
      <c r="J67" s="385">
        <v>0</v>
      </c>
      <c r="K67" s="437">
        <v>0</v>
      </c>
      <c r="L67" s="438">
        <v>5</v>
      </c>
      <c r="M67" s="439">
        <v>6</v>
      </c>
      <c r="N67" s="476" t="s">
        <v>440</v>
      </c>
      <c r="O67" s="578" t="s">
        <v>293</v>
      </c>
      <c r="P67" s="578" t="s">
        <v>294</v>
      </c>
      <c r="Q67" s="442">
        <v>2</v>
      </c>
    </row>
    <row r="68" spans="1:17">
      <c r="A68" s="2032"/>
      <c r="B68" s="1685"/>
      <c r="C68" s="1993"/>
      <c r="D68" s="2159"/>
      <c r="E68" s="2133"/>
      <c r="F68" s="1689"/>
      <c r="G68" s="443"/>
      <c r="H68" s="444"/>
      <c r="I68" s="391"/>
      <c r="J68" s="391"/>
      <c r="K68" s="395"/>
      <c r="L68" s="445"/>
      <c r="M68" s="393"/>
      <c r="N68" s="513"/>
      <c r="O68" s="579"/>
      <c r="P68" s="579"/>
      <c r="Q68" s="580"/>
    </row>
    <row r="69" spans="1:17" ht="13.5" thickBot="1">
      <c r="A69" s="2033"/>
      <c r="B69" s="2155"/>
      <c r="C69" s="2157"/>
      <c r="D69" s="2160"/>
      <c r="E69" s="2162"/>
      <c r="F69" s="2060"/>
      <c r="G69" s="318" t="s">
        <v>12</v>
      </c>
      <c r="H69" s="491">
        <f t="shared" ref="H69:M69" si="16">H67*1</f>
        <v>1.2</v>
      </c>
      <c r="I69" s="491">
        <f t="shared" si="16"/>
        <v>1.2</v>
      </c>
      <c r="J69" s="491">
        <f t="shared" si="16"/>
        <v>0</v>
      </c>
      <c r="K69" s="491">
        <f t="shared" si="16"/>
        <v>0</v>
      </c>
      <c r="L69" s="491">
        <f t="shared" si="16"/>
        <v>5</v>
      </c>
      <c r="M69" s="492">
        <f t="shared" si="16"/>
        <v>6</v>
      </c>
      <c r="N69" s="581"/>
      <c r="O69" s="582"/>
      <c r="P69" s="582"/>
      <c r="Q69" s="583"/>
    </row>
    <row r="70" spans="1:17" ht="25.5">
      <c r="A70" s="2031" t="s">
        <v>11</v>
      </c>
      <c r="B70" s="2154" t="s">
        <v>13</v>
      </c>
      <c r="C70" s="2156" t="s">
        <v>38</v>
      </c>
      <c r="D70" s="2158" t="s">
        <v>441</v>
      </c>
      <c r="E70" s="2161" t="s">
        <v>40</v>
      </c>
      <c r="F70" s="2163" t="s">
        <v>360</v>
      </c>
      <c r="G70" s="20" t="s">
        <v>36</v>
      </c>
      <c r="H70" s="436">
        <f>I70+K70</f>
        <v>3</v>
      </c>
      <c r="I70" s="385">
        <v>3</v>
      </c>
      <c r="J70" s="385">
        <v>0</v>
      </c>
      <c r="K70" s="437">
        <v>0</v>
      </c>
      <c r="L70" s="438">
        <v>4</v>
      </c>
      <c r="M70" s="439">
        <v>4</v>
      </c>
      <c r="N70" s="476" t="s">
        <v>442</v>
      </c>
      <c r="O70" s="578" t="s">
        <v>249</v>
      </c>
      <c r="P70" s="578" t="s">
        <v>249</v>
      </c>
      <c r="Q70" s="442">
        <v>3</v>
      </c>
    </row>
    <row r="71" spans="1:17">
      <c r="A71" s="2032"/>
      <c r="B71" s="1685"/>
      <c r="C71" s="1993"/>
      <c r="D71" s="2159"/>
      <c r="E71" s="2133"/>
      <c r="F71" s="1689"/>
      <c r="G71" s="443" t="s">
        <v>63</v>
      </c>
      <c r="H71" s="450"/>
      <c r="I71" s="505"/>
      <c r="J71" s="505"/>
      <c r="K71" s="506"/>
      <c r="L71" s="452"/>
      <c r="M71" s="453"/>
      <c r="N71" s="584"/>
      <c r="O71" s="324"/>
      <c r="P71" s="324"/>
      <c r="Q71" s="325"/>
    </row>
    <row r="72" spans="1:17" ht="13.5" thickBot="1">
      <c r="A72" s="2033"/>
      <c r="B72" s="2155"/>
      <c r="C72" s="2157"/>
      <c r="D72" s="2160"/>
      <c r="E72" s="2162"/>
      <c r="F72" s="2060"/>
      <c r="G72" s="318" t="s">
        <v>12</v>
      </c>
      <c r="H72" s="457">
        <f t="shared" ref="H72:M72" si="17">H70*1</f>
        <v>3</v>
      </c>
      <c r="I72" s="457">
        <f t="shared" si="17"/>
        <v>3</v>
      </c>
      <c r="J72" s="457">
        <f t="shared" si="17"/>
        <v>0</v>
      </c>
      <c r="K72" s="457">
        <f t="shared" si="17"/>
        <v>0</v>
      </c>
      <c r="L72" s="457">
        <f t="shared" si="17"/>
        <v>4</v>
      </c>
      <c r="M72" s="458">
        <f t="shared" si="17"/>
        <v>4</v>
      </c>
      <c r="N72" s="585"/>
      <c r="O72" s="576"/>
      <c r="P72" s="576"/>
      <c r="Q72" s="577"/>
    </row>
    <row r="73" spans="1:17" ht="13.5" thickBot="1">
      <c r="A73" s="225" t="s">
        <v>11</v>
      </c>
      <c r="B73" s="21" t="s">
        <v>13</v>
      </c>
      <c r="C73" s="2021" t="s">
        <v>14</v>
      </c>
      <c r="D73" s="2022"/>
      <c r="E73" s="2022"/>
      <c r="F73" s="2022"/>
      <c r="G73" s="2023"/>
      <c r="H73" s="367">
        <f t="shared" ref="H73:M73" si="18">H56+H59+H61+H64+H72+H66+H69</f>
        <v>845.40000000000009</v>
      </c>
      <c r="I73" s="367">
        <f t="shared" si="18"/>
        <v>845.40000000000009</v>
      </c>
      <c r="J73" s="367">
        <f>J56+J59+J61+J64+J72+J66+J69</f>
        <v>702.5</v>
      </c>
      <c r="K73" s="367">
        <f t="shared" si="18"/>
        <v>0</v>
      </c>
      <c r="L73" s="367">
        <f t="shared" si="18"/>
        <v>892</v>
      </c>
      <c r="M73" s="367">
        <f t="shared" si="18"/>
        <v>932</v>
      </c>
      <c r="N73" s="368"/>
      <c r="O73" s="327"/>
      <c r="P73" s="327"/>
      <c r="Q73" s="328"/>
    </row>
    <row r="74" spans="1:17" ht="13.5" thickBot="1">
      <c r="A74" s="225" t="s">
        <v>11</v>
      </c>
      <c r="B74" s="19" t="s">
        <v>34</v>
      </c>
      <c r="C74" s="2024" t="s">
        <v>443</v>
      </c>
      <c r="D74" s="2025"/>
      <c r="E74" s="2025"/>
      <c r="F74" s="2025"/>
      <c r="G74" s="2025"/>
      <c r="H74" s="2025"/>
      <c r="I74" s="2025"/>
      <c r="J74" s="2025"/>
      <c r="K74" s="2025"/>
      <c r="L74" s="2025"/>
      <c r="M74" s="2025"/>
      <c r="N74" s="2026"/>
      <c r="O74" s="2026"/>
      <c r="P74" s="2026"/>
      <c r="Q74" s="2153"/>
    </row>
    <row r="75" spans="1:17" ht="25.5">
      <c r="A75" s="2031" t="s">
        <v>11</v>
      </c>
      <c r="B75" s="2154" t="s">
        <v>34</v>
      </c>
      <c r="C75" s="2156" t="s">
        <v>11</v>
      </c>
      <c r="D75" s="2158" t="s">
        <v>444</v>
      </c>
      <c r="E75" s="2161" t="s">
        <v>445</v>
      </c>
      <c r="F75" s="2163" t="s">
        <v>360</v>
      </c>
      <c r="G75" s="20" t="s">
        <v>36</v>
      </c>
      <c r="H75" s="384">
        <f>I75+K75</f>
        <v>458.1</v>
      </c>
      <c r="I75" s="385">
        <v>456.6</v>
      </c>
      <c r="J75" s="385">
        <v>394.7</v>
      </c>
      <c r="K75" s="437">
        <v>1.5</v>
      </c>
      <c r="L75" s="438">
        <v>480</v>
      </c>
      <c r="M75" s="439">
        <v>505</v>
      </c>
      <c r="N75" s="565" t="s">
        <v>446</v>
      </c>
      <c r="O75" s="578" t="s">
        <v>447</v>
      </c>
      <c r="P75" s="490">
        <v>5000</v>
      </c>
      <c r="Q75" s="442">
        <v>8000</v>
      </c>
    </row>
    <row r="76" spans="1:17">
      <c r="A76" s="2032"/>
      <c r="B76" s="1685"/>
      <c r="C76" s="1993"/>
      <c r="D76" s="2159"/>
      <c r="E76" s="2133"/>
      <c r="F76" s="1689"/>
      <c r="G76" s="124" t="s">
        <v>151</v>
      </c>
      <c r="H76" s="479">
        <v>5.9</v>
      </c>
      <c r="I76" s="480">
        <v>5.9</v>
      </c>
      <c r="J76" s="480">
        <v>5.8</v>
      </c>
      <c r="K76" s="481"/>
      <c r="L76" s="482">
        <v>6</v>
      </c>
      <c r="M76" s="483">
        <v>7</v>
      </c>
      <c r="N76" s="586" t="s">
        <v>448</v>
      </c>
      <c r="O76" s="587"/>
      <c r="P76" s="467">
        <v>2</v>
      </c>
      <c r="Q76" s="448">
        <v>3</v>
      </c>
    </row>
    <row r="77" spans="1:17" ht="25.5">
      <c r="A77" s="2032"/>
      <c r="B77" s="1685"/>
      <c r="C77" s="1993"/>
      <c r="D77" s="2159"/>
      <c r="E77" s="2133"/>
      <c r="F77" s="1689"/>
      <c r="G77" s="443" t="s">
        <v>52</v>
      </c>
      <c r="H77" s="444">
        <v>3.5</v>
      </c>
      <c r="I77" s="391">
        <v>3.5</v>
      </c>
      <c r="J77" s="391"/>
      <c r="K77" s="395"/>
      <c r="L77" s="445">
        <v>4</v>
      </c>
      <c r="M77" s="393">
        <v>5</v>
      </c>
      <c r="N77" s="588" t="s">
        <v>449</v>
      </c>
      <c r="O77" s="579" t="s">
        <v>392</v>
      </c>
      <c r="P77" s="447" t="s">
        <v>450</v>
      </c>
      <c r="Q77" s="448">
        <v>3500</v>
      </c>
    </row>
    <row r="78" spans="1:17">
      <c r="A78" s="2032"/>
      <c r="B78" s="1685"/>
      <c r="C78" s="1993"/>
      <c r="D78" s="2159"/>
      <c r="E78" s="2133"/>
      <c r="F78" s="1689"/>
      <c r="G78" s="443" t="s">
        <v>63</v>
      </c>
      <c r="H78" s="450"/>
      <c r="I78" s="450"/>
      <c r="J78" s="450"/>
      <c r="K78" s="451"/>
      <c r="L78" s="452"/>
      <c r="M78" s="453"/>
      <c r="N78" s="589"/>
      <c r="O78" s="590"/>
      <c r="P78" s="455"/>
      <c r="Q78" s="456"/>
    </row>
    <row r="79" spans="1:17" ht="13.5" thickBot="1">
      <c r="A79" s="2033"/>
      <c r="B79" s="2155"/>
      <c r="C79" s="2157"/>
      <c r="D79" s="2160"/>
      <c r="E79" s="2162"/>
      <c r="F79" s="2060"/>
      <c r="G79" s="318" t="s">
        <v>12</v>
      </c>
      <c r="H79" s="457">
        <f t="shared" ref="H79:M79" si="19">H75+H77+H76</f>
        <v>467.5</v>
      </c>
      <c r="I79" s="457">
        <f t="shared" si="19"/>
        <v>466</v>
      </c>
      <c r="J79" s="457">
        <f t="shared" si="19"/>
        <v>400.5</v>
      </c>
      <c r="K79" s="458">
        <f t="shared" si="19"/>
        <v>1.5</v>
      </c>
      <c r="L79" s="459">
        <f t="shared" si="19"/>
        <v>490</v>
      </c>
      <c r="M79" s="460">
        <f t="shared" si="19"/>
        <v>517</v>
      </c>
      <c r="N79" s="307"/>
      <c r="O79" s="591"/>
      <c r="P79" s="591"/>
      <c r="Q79" s="592"/>
    </row>
    <row r="80" spans="1:17" ht="25.5">
      <c r="A80" s="2031" t="s">
        <v>11</v>
      </c>
      <c r="B80" s="2154" t="s">
        <v>34</v>
      </c>
      <c r="C80" s="2156" t="s">
        <v>13</v>
      </c>
      <c r="D80" s="2158" t="s">
        <v>451</v>
      </c>
      <c r="E80" s="2161" t="s">
        <v>40</v>
      </c>
      <c r="F80" s="2163" t="s">
        <v>360</v>
      </c>
      <c r="G80" s="20" t="s">
        <v>36</v>
      </c>
      <c r="H80" s="560"/>
      <c r="I80" s="561"/>
      <c r="J80" s="561"/>
      <c r="K80" s="562"/>
      <c r="L80" s="563"/>
      <c r="M80" s="571"/>
      <c r="N80" s="513" t="s">
        <v>452</v>
      </c>
      <c r="O80" s="593" t="s">
        <v>293</v>
      </c>
      <c r="P80" s="578" t="s">
        <v>293</v>
      </c>
      <c r="Q80" s="594" t="s">
        <v>293</v>
      </c>
    </row>
    <row r="81" spans="1:17" ht="33" customHeight="1" thickBot="1">
      <c r="A81" s="2033"/>
      <c r="B81" s="2155"/>
      <c r="C81" s="2157"/>
      <c r="D81" s="2160"/>
      <c r="E81" s="2162"/>
      <c r="F81" s="2060"/>
      <c r="G81" s="318" t="s">
        <v>12</v>
      </c>
      <c r="H81" s="457">
        <f t="shared" ref="H81:M81" si="20">H80*1</f>
        <v>0</v>
      </c>
      <c r="I81" s="457">
        <f t="shared" si="20"/>
        <v>0</v>
      </c>
      <c r="J81" s="457">
        <f t="shared" si="20"/>
        <v>0</v>
      </c>
      <c r="K81" s="458">
        <f t="shared" si="20"/>
        <v>0</v>
      </c>
      <c r="L81" s="459">
        <f t="shared" si="20"/>
        <v>0</v>
      </c>
      <c r="M81" s="460">
        <f t="shared" si="20"/>
        <v>0</v>
      </c>
      <c r="N81" s="595"/>
      <c r="O81" s="474"/>
      <c r="P81" s="474"/>
      <c r="Q81" s="495"/>
    </row>
    <row r="82" spans="1:17">
      <c r="A82" s="2031" t="s">
        <v>11</v>
      </c>
      <c r="B82" s="2154" t="s">
        <v>34</v>
      </c>
      <c r="C82" s="2156" t="s">
        <v>34</v>
      </c>
      <c r="D82" s="2158" t="s">
        <v>453</v>
      </c>
      <c r="E82" s="2161" t="s">
        <v>40</v>
      </c>
      <c r="F82" s="2163" t="s">
        <v>360</v>
      </c>
      <c r="G82" s="20" t="s">
        <v>36</v>
      </c>
      <c r="H82" s="560"/>
      <c r="I82" s="561"/>
      <c r="J82" s="561"/>
      <c r="K82" s="562"/>
      <c r="L82" s="563"/>
      <c r="M82" s="571"/>
      <c r="N82" s="596" t="s">
        <v>454</v>
      </c>
      <c r="O82" s="441" t="s">
        <v>455</v>
      </c>
      <c r="P82" s="441" t="s">
        <v>456</v>
      </c>
      <c r="Q82" s="442">
        <v>54</v>
      </c>
    </row>
    <row r="83" spans="1:17" ht="13.5" thickBot="1">
      <c r="A83" s="2033"/>
      <c r="B83" s="2155"/>
      <c r="C83" s="2157"/>
      <c r="D83" s="2160"/>
      <c r="E83" s="2162"/>
      <c r="F83" s="2060"/>
      <c r="G83" s="318" t="s">
        <v>12</v>
      </c>
      <c r="H83" s="457">
        <f t="shared" ref="H83:M83" si="21">H82*1</f>
        <v>0</v>
      </c>
      <c r="I83" s="457">
        <f t="shared" si="21"/>
        <v>0</v>
      </c>
      <c r="J83" s="457">
        <f t="shared" si="21"/>
        <v>0</v>
      </c>
      <c r="K83" s="458">
        <f t="shared" si="21"/>
        <v>0</v>
      </c>
      <c r="L83" s="459">
        <f t="shared" si="21"/>
        <v>0</v>
      </c>
      <c r="M83" s="460">
        <f t="shared" si="21"/>
        <v>0</v>
      </c>
      <c r="N83" s="461"/>
      <c r="O83" s="474"/>
      <c r="P83" s="474"/>
      <c r="Q83" s="495"/>
    </row>
    <row r="84" spans="1:17">
      <c r="A84" s="2031" t="s">
        <v>11</v>
      </c>
      <c r="B84" s="2154" t="s">
        <v>34</v>
      </c>
      <c r="C84" s="2156" t="s">
        <v>35</v>
      </c>
      <c r="D84" s="2158" t="s">
        <v>457</v>
      </c>
      <c r="E84" s="2161" t="s">
        <v>40</v>
      </c>
      <c r="F84" s="2163" t="s">
        <v>360</v>
      </c>
      <c r="G84" s="20" t="s">
        <v>36</v>
      </c>
      <c r="H84" s="560"/>
      <c r="I84" s="561"/>
      <c r="J84" s="561"/>
      <c r="K84" s="562"/>
      <c r="L84" s="563">
        <v>0</v>
      </c>
      <c r="M84" s="563">
        <v>0</v>
      </c>
      <c r="N84" s="597" t="s">
        <v>458</v>
      </c>
      <c r="O84" s="441" t="s">
        <v>429</v>
      </c>
      <c r="P84" s="441" t="s">
        <v>429</v>
      </c>
      <c r="Q84" s="442">
        <v>2000</v>
      </c>
    </row>
    <row r="85" spans="1:17">
      <c r="A85" s="2032"/>
      <c r="B85" s="1685"/>
      <c r="C85" s="1993"/>
      <c r="D85" s="2159"/>
      <c r="E85" s="2133"/>
      <c r="F85" s="1689"/>
      <c r="G85" s="443"/>
      <c r="H85" s="450"/>
      <c r="I85" s="505"/>
      <c r="J85" s="505"/>
      <c r="K85" s="506"/>
      <c r="L85" s="452"/>
      <c r="M85" s="452"/>
      <c r="N85" s="598"/>
      <c r="O85" s="508"/>
      <c r="P85" s="508"/>
      <c r="Q85" s="509"/>
    </row>
    <row r="86" spans="1:17" ht="13.5" thickBot="1">
      <c r="A86" s="2033"/>
      <c r="B86" s="2155"/>
      <c r="C86" s="2157"/>
      <c r="D86" s="2160"/>
      <c r="E86" s="2162"/>
      <c r="F86" s="2060"/>
      <c r="G86" s="318" t="s">
        <v>12</v>
      </c>
      <c r="H86" s="457">
        <f t="shared" ref="H86:M86" si="22">H84*1</f>
        <v>0</v>
      </c>
      <c r="I86" s="457">
        <f t="shared" si="22"/>
        <v>0</v>
      </c>
      <c r="J86" s="457">
        <f t="shared" si="22"/>
        <v>0</v>
      </c>
      <c r="K86" s="458">
        <f t="shared" si="22"/>
        <v>0</v>
      </c>
      <c r="L86" s="459">
        <f t="shared" si="22"/>
        <v>0</v>
      </c>
      <c r="M86" s="459">
        <f t="shared" si="22"/>
        <v>0</v>
      </c>
      <c r="N86" s="599"/>
      <c r="O86" s="462"/>
      <c r="P86" s="462"/>
      <c r="Q86" s="463"/>
    </row>
    <row r="87" spans="1:17" ht="13.5" thickBot="1">
      <c r="A87" s="23" t="s">
        <v>11</v>
      </c>
      <c r="B87" s="21" t="s">
        <v>34</v>
      </c>
      <c r="C87" s="2021" t="s">
        <v>14</v>
      </c>
      <c r="D87" s="2022"/>
      <c r="E87" s="2022"/>
      <c r="F87" s="2022"/>
      <c r="G87" s="2023"/>
      <c r="H87" s="431">
        <f t="shared" ref="H87:M87" si="23">H79+H81+H83+H86</f>
        <v>467.5</v>
      </c>
      <c r="I87" s="431">
        <f t="shared" si="23"/>
        <v>466</v>
      </c>
      <c r="J87" s="431">
        <f>J79+J81+J83+J86</f>
        <v>400.5</v>
      </c>
      <c r="K87" s="431">
        <f t="shared" si="23"/>
        <v>1.5</v>
      </c>
      <c r="L87" s="431">
        <f t="shared" si="23"/>
        <v>490</v>
      </c>
      <c r="M87" s="600">
        <f t="shared" si="23"/>
        <v>517</v>
      </c>
      <c r="N87" s="319"/>
      <c r="O87" s="22"/>
      <c r="P87" s="22"/>
      <c r="Q87" s="320"/>
    </row>
    <row r="88" spans="1:17" ht="13.5" thickBot="1">
      <c r="A88" s="225" t="s">
        <v>11</v>
      </c>
      <c r="B88" s="19" t="s">
        <v>35</v>
      </c>
      <c r="C88" s="2024" t="s">
        <v>459</v>
      </c>
      <c r="D88" s="2025"/>
      <c r="E88" s="2025"/>
      <c r="F88" s="2025"/>
      <c r="G88" s="2025"/>
      <c r="H88" s="2025"/>
      <c r="I88" s="2025"/>
      <c r="J88" s="2025"/>
      <c r="K88" s="2025"/>
      <c r="L88" s="2025"/>
      <c r="M88" s="2025"/>
      <c r="N88" s="2026"/>
      <c r="O88" s="2026"/>
      <c r="P88" s="2026"/>
      <c r="Q88" s="2153"/>
    </row>
    <row r="89" spans="1:17">
      <c r="A89" s="2031" t="s">
        <v>11</v>
      </c>
      <c r="B89" s="2154" t="s">
        <v>35</v>
      </c>
      <c r="C89" s="2156" t="s">
        <v>34</v>
      </c>
      <c r="D89" s="2158" t="s">
        <v>460</v>
      </c>
      <c r="E89" s="2161" t="s">
        <v>40</v>
      </c>
      <c r="F89" s="2163" t="s">
        <v>461</v>
      </c>
      <c r="G89" s="20" t="s">
        <v>36</v>
      </c>
      <c r="H89" s="560">
        <v>0</v>
      </c>
      <c r="I89" s="561"/>
      <c r="J89" s="561"/>
      <c r="K89" s="562"/>
      <c r="L89" s="563"/>
      <c r="M89" s="571"/>
      <c r="N89" s="440" t="s">
        <v>462</v>
      </c>
      <c r="O89" s="322"/>
      <c r="P89" s="322"/>
      <c r="Q89" s="601"/>
    </row>
    <row r="90" spans="1:17">
      <c r="A90" s="2032"/>
      <c r="B90" s="1685"/>
      <c r="C90" s="1993"/>
      <c r="D90" s="2159"/>
      <c r="E90" s="2133"/>
      <c r="F90" s="1689"/>
      <c r="G90" s="443"/>
      <c r="H90" s="450"/>
      <c r="I90" s="505"/>
      <c r="J90" s="505"/>
      <c r="K90" s="506"/>
      <c r="L90" s="452"/>
      <c r="M90" s="453"/>
      <c r="N90" s="602"/>
      <c r="O90" s="603"/>
      <c r="P90" s="604"/>
      <c r="Q90" s="605"/>
    </row>
    <row r="91" spans="1:17" ht="13.5" thickBot="1">
      <c r="A91" s="2033"/>
      <c r="B91" s="2155"/>
      <c r="C91" s="2157"/>
      <c r="D91" s="2160"/>
      <c r="E91" s="2162"/>
      <c r="F91" s="2060"/>
      <c r="G91" s="318" t="s">
        <v>12</v>
      </c>
      <c r="H91" s="457">
        <f t="shared" ref="H91:M91" si="24">H89*1</f>
        <v>0</v>
      </c>
      <c r="I91" s="457">
        <f t="shared" si="24"/>
        <v>0</v>
      </c>
      <c r="J91" s="457">
        <f t="shared" si="24"/>
        <v>0</v>
      </c>
      <c r="K91" s="458">
        <f t="shared" si="24"/>
        <v>0</v>
      </c>
      <c r="L91" s="459">
        <f t="shared" si="24"/>
        <v>0</v>
      </c>
      <c r="M91" s="460">
        <f t="shared" si="24"/>
        <v>0</v>
      </c>
      <c r="N91" s="606"/>
      <c r="O91" s="576"/>
      <c r="P91" s="576"/>
      <c r="Q91" s="577"/>
    </row>
    <row r="92" spans="1:17" ht="25.5">
      <c r="A92" s="2031" t="s">
        <v>11</v>
      </c>
      <c r="B92" s="2154" t="s">
        <v>35</v>
      </c>
      <c r="C92" s="2156" t="s">
        <v>53</v>
      </c>
      <c r="D92" s="2170" t="s">
        <v>463</v>
      </c>
      <c r="E92" s="2161" t="s">
        <v>40</v>
      </c>
      <c r="F92" s="2061" t="s">
        <v>360</v>
      </c>
      <c r="G92" s="20" t="s">
        <v>36</v>
      </c>
      <c r="H92" s="436">
        <v>82.9</v>
      </c>
      <c r="I92" s="385">
        <v>82.9</v>
      </c>
      <c r="J92" s="385"/>
      <c r="K92" s="437"/>
      <c r="L92" s="438">
        <v>95</v>
      </c>
      <c r="M92" s="439">
        <v>100</v>
      </c>
      <c r="N92" s="476" t="s">
        <v>464</v>
      </c>
      <c r="O92" s="578" t="s">
        <v>465</v>
      </c>
      <c r="P92" s="578" t="s">
        <v>466</v>
      </c>
      <c r="Q92" s="442">
        <v>35</v>
      </c>
    </row>
    <row r="93" spans="1:17">
      <c r="A93" s="2032"/>
      <c r="B93" s="1685"/>
      <c r="C93" s="1993"/>
      <c r="D93" s="2177"/>
      <c r="E93" s="2133"/>
      <c r="F93" s="2134"/>
      <c r="G93" s="443"/>
      <c r="H93" s="444"/>
      <c r="I93" s="391"/>
      <c r="J93" s="391"/>
      <c r="K93" s="395"/>
      <c r="L93" s="445"/>
      <c r="M93" s="393"/>
      <c r="N93" s="472" t="s">
        <v>467</v>
      </c>
      <c r="O93" s="579" t="s">
        <v>249</v>
      </c>
      <c r="P93" s="579" t="s">
        <v>250</v>
      </c>
      <c r="Q93" s="448">
        <v>5</v>
      </c>
    </row>
    <row r="94" spans="1:17" ht="13.5" thickBot="1">
      <c r="A94" s="2033"/>
      <c r="B94" s="2155"/>
      <c r="C94" s="2157"/>
      <c r="D94" s="2171"/>
      <c r="E94" s="2162"/>
      <c r="F94" s="2196"/>
      <c r="G94" s="318" t="s">
        <v>12</v>
      </c>
      <c r="H94" s="491">
        <f t="shared" ref="H94:M94" si="25">H92*1</f>
        <v>82.9</v>
      </c>
      <c r="I94" s="491">
        <f t="shared" si="25"/>
        <v>82.9</v>
      </c>
      <c r="J94" s="491">
        <f t="shared" si="25"/>
        <v>0</v>
      </c>
      <c r="K94" s="492">
        <f t="shared" si="25"/>
        <v>0</v>
      </c>
      <c r="L94" s="493">
        <f t="shared" si="25"/>
        <v>95</v>
      </c>
      <c r="M94" s="607">
        <f t="shared" si="25"/>
        <v>100</v>
      </c>
      <c r="N94" s="472" t="s">
        <v>468</v>
      </c>
      <c r="O94" s="582" t="s">
        <v>289</v>
      </c>
      <c r="P94" s="582" t="s">
        <v>152</v>
      </c>
      <c r="Q94" s="608" t="s">
        <v>152</v>
      </c>
    </row>
    <row r="95" spans="1:17" ht="13.5" thickBot="1">
      <c r="A95" s="225" t="s">
        <v>11</v>
      </c>
      <c r="B95" s="21" t="s">
        <v>35</v>
      </c>
      <c r="C95" s="2021" t="s">
        <v>14</v>
      </c>
      <c r="D95" s="2022"/>
      <c r="E95" s="2022"/>
      <c r="F95" s="2022"/>
      <c r="G95" s="2023"/>
      <c r="H95" s="367">
        <f t="shared" ref="H95:M95" si="26">H91+H94</f>
        <v>82.9</v>
      </c>
      <c r="I95" s="367">
        <f t="shared" si="26"/>
        <v>82.9</v>
      </c>
      <c r="J95" s="367">
        <f t="shared" si="26"/>
        <v>0</v>
      </c>
      <c r="K95" s="609">
        <f t="shared" si="26"/>
        <v>0</v>
      </c>
      <c r="L95" s="610">
        <f t="shared" si="26"/>
        <v>95</v>
      </c>
      <c r="M95" s="610">
        <f t="shared" si="26"/>
        <v>100</v>
      </c>
      <c r="N95" s="319"/>
      <c r="O95" s="22"/>
      <c r="P95" s="22"/>
      <c r="Q95" s="320"/>
    </row>
    <row r="96" spans="1:17" ht="13.5" thickBot="1">
      <c r="A96" s="225" t="s">
        <v>11</v>
      </c>
      <c r="B96" s="19" t="s">
        <v>53</v>
      </c>
      <c r="C96" s="2193" t="s">
        <v>469</v>
      </c>
      <c r="D96" s="2194"/>
      <c r="E96" s="2194"/>
      <c r="F96" s="2194"/>
      <c r="G96" s="2194"/>
      <c r="H96" s="2194"/>
      <c r="I96" s="2194"/>
      <c r="J96" s="2194"/>
      <c r="K96" s="2194"/>
      <c r="L96" s="2194"/>
      <c r="M96" s="2194"/>
      <c r="N96" s="2194"/>
      <c r="O96" s="2194"/>
      <c r="P96" s="2194"/>
      <c r="Q96" s="2195"/>
    </row>
    <row r="97" spans="1:17" ht="25.5">
      <c r="A97" s="2031" t="s">
        <v>11</v>
      </c>
      <c r="B97" s="2154" t="s">
        <v>53</v>
      </c>
      <c r="C97" s="2156" t="s">
        <v>11</v>
      </c>
      <c r="D97" s="2158" t="s">
        <v>470</v>
      </c>
      <c r="E97" s="2161" t="s">
        <v>471</v>
      </c>
      <c r="F97" s="2163" t="s">
        <v>360</v>
      </c>
      <c r="G97" s="20" t="s">
        <v>36</v>
      </c>
      <c r="H97" s="1483">
        <f>I97+K97</f>
        <v>770.8</v>
      </c>
      <c r="I97" s="385">
        <v>760.9</v>
      </c>
      <c r="J97" s="385">
        <v>540.1</v>
      </c>
      <c r="K97" s="1482">
        <v>9.9</v>
      </c>
      <c r="L97" s="439">
        <v>798</v>
      </c>
      <c r="M97" s="438">
        <v>838</v>
      </c>
      <c r="N97" s="476" t="s">
        <v>472</v>
      </c>
      <c r="O97" s="441" t="s">
        <v>473</v>
      </c>
      <c r="P97" s="441" t="s">
        <v>474</v>
      </c>
      <c r="Q97" s="442">
        <v>318</v>
      </c>
    </row>
    <row r="98" spans="1:17">
      <c r="A98" s="2032"/>
      <c r="B98" s="1685"/>
      <c r="C98" s="1993"/>
      <c r="D98" s="2159"/>
      <c r="E98" s="2133"/>
      <c r="F98" s="1689"/>
      <c r="G98" s="611" t="s">
        <v>52</v>
      </c>
      <c r="H98" s="612">
        <v>5.9</v>
      </c>
      <c r="I98" s="613">
        <v>5.9</v>
      </c>
      <c r="J98" s="613">
        <v>5.8</v>
      </c>
      <c r="K98" s="614">
        <v>0</v>
      </c>
      <c r="L98" s="615">
        <v>7</v>
      </c>
      <c r="M98" s="616">
        <v>8</v>
      </c>
      <c r="N98" s="449"/>
      <c r="O98" s="617"/>
      <c r="P98" s="617"/>
      <c r="Q98" s="618"/>
    </row>
    <row r="99" spans="1:17">
      <c r="A99" s="2032"/>
      <c r="B99" s="1685"/>
      <c r="C99" s="1993"/>
      <c r="D99" s="2159"/>
      <c r="E99" s="2133"/>
      <c r="F99" s="1689"/>
      <c r="G99" s="124" t="s">
        <v>151</v>
      </c>
      <c r="H99" s="479">
        <v>130</v>
      </c>
      <c r="I99" s="1481">
        <v>125.2</v>
      </c>
      <c r="J99" s="479">
        <v>0</v>
      </c>
      <c r="K99" s="1480">
        <v>4.8</v>
      </c>
      <c r="L99" s="483">
        <v>136</v>
      </c>
      <c r="M99" s="482">
        <v>143</v>
      </c>
      <c r="N99" s="449"/>
      <c r="O99" s="617"/>
      <c r="P99" s="617"/>
      <c r="Q99" s="618"/>
    </row>
    <row r="100" spans="1:17">
      <c r="A100" s="2032"/>
      <c r="B100" s="1685"/>
      <c r="C100" s="1993"/>
      <c r="D100" s="2159"/>
      <c r="E100" s="2133"/>
      <c r="F100" s="1689"/>
      <c r="G100" s="33" t="s">
        <v>63</v>
      </c>
      <c r="H100" s="619"/>
      <c r="I100" s="620"/>
      <c r="J100" s="620"/>
      <c r="K100" s="621"/>
      <c r="L100" s="622"/>
      <c r="M100" s="623"/>
      <c r="N100" s="624"/>
      <c r="O100" s="625"/>
      <c r="P100" s="625"/>
      <c r="Q100" s="626"/>
    </row>
    <row r="101" spans="1:17" ht="13.5" thickBot="1">
      <c r="A101" s="2033"/>
      <c r="B101" s="2155"/>
      <c r="C101" s="2157"/>
      <c r="D101" s="2160"/>
      <c r="E101" s="2162"/>
      <c r="F101" s="2060"/>
      <c r="G101" s="318" t="s">
        <v>12</v>
      </c>
      <c r="H101" s="457">
        <f>SUM(H97:H99)</f>
        <v>906.69999999999993</v>
      </c>
      <c r="I101" s="457">
        <f>I97+I99+I98</f>
        <v>892</v>
      </c>
      <c r="J101" s="457">
        <f>J97+J99+J98</f>
        <v>545.9</v>
      </c>
      <c r="K101" s="458">
        <f>K97+K99+K98</f>
        <v>14.7</v>
      </c>
      <c r="L101" s="460">
        <f>L97+L99+L98</f>
        <v>941</v>
      </c>
      <c r="M101" s="459">
        <f>M97+M99+M98</f>
        <v>989</v>
      </c>
      <c r="N101" s="627"/>
      <c r="O101" s="625"/>
      <c r="P101" s="625"/>
      <c r="Q101" s="626"/>
    </row>
    <row r="102" spans="1:17">
      <c r="A102" s="2031" t="s">
        <v>11</v>
      </c>
      <c r="B102" s="2154" t="s">
        <v>53</v>
      </c>
      <c r="C102" s="2156" t="s">
        <v>13</v>
      </c>
      <c r="D102" s="2170" t="s">
        <v>475</v>
      </c>
      <c r="E102" s="2161" t="s">
        <v>40</v>
      </c>
      <c r="F102" s="2163" t="s">
        <v>360</v>
      </c>
      <c r="G102" s="20" t="s">
        <v>36</v>
      </c>
      <c r="H102" s="560"/>
      <c r="I102" s="561"/>
      <c r="J102" s="561"/>
      <c r="K102" s="562"/>
      <c r="L102" s="563"/>
      <c r="M102" s="571"/>
      <c r="N102" s="476" t="s">
        <v>476</v>
      </c>
      <c r="O102" s="568"/>
      <c r="P102" s="568"/>
      <c r="Q102" s="628"/>
    </row>
    <row r="103" spans="1:17" ht="13.5" thickBot="1">
      <c r="A103" s="2033"/>
      <c r="B103" s="2155"/>
      <c r="C103" s="2157"/>
      <c r="D103" s="2171"/>
      <c r="E103" s="2162"/>
      <c r="F103" s="2060"/>
      <c r="G103" s="318" t="s">
        <v>12</v>
      </c>
      <c r="H103" s="457">
        <f>H102*1</f>
        <v>0</v>
      </c>
      <c r="I103" s="629"/>
      <c r="J103" s="629"/>
      <c r="K103" s="630"/>
      <c r="L103" s="459"/>
      <c r="M103" s="460"/>
      <c r="N103" s="631"/>
      <c r="O103" s="632"/>
      <c r="P103" s="632"/>
      <c r="Q103" s="633"/>
    </row>
    <row r="104" spans="1:17">
      <c r="A104" s="2031" t="s">
        <v>11</v>
      </c>
      <c r="B104" s="2154" t="s">
        <v>53</v>
      </c>
      <c r="C104" s="2156" t="s">
        <v>34</v>
      </c>
      <c r="D104" s="2158" t="s">
        <v>477</v>
      </c>
      <c r="E104" s="2161" t="s">
        <v>40</v>
      </c>
      <c r="F104" s="2163" t="s">
        <v>360</v>
      </c>
      <c r="G104" s="20" t="s">
        <v>36</v>
      </c>
      <c r="H104" s="560">
        <f>I104+K104</f>
        <v>0</v>
      </c>
      <c r="I104" s="561">
        <v>0</v>
      </c>
      <c r="J104" s="561">
        <v>0</v>
      </c>
      <c r="K104" s="562">
        <v>0</v>
      </c>
      <c r="L104" s="571">
        <v>0</v>
      </c>
      <c r="M104" s="563">
        <v>0</v>
      </c>
      <c r="N104" s="634" t="s">
        <v>404</v>
      </c>
      <c r="O104" s="322"/>
      <c r="P104" s="322"/>
      <c r="Q104" s="635"/>
    </row>
    <row r="105" spans="1:17">
      <c r="A105" s="2032"/>
      <c r="B105" s="1685"/>
      <c r="C105" s="1993"/>
      <c r="D105" s="2159"/>
      <c r="E105" s="2133"/>
      <c r="F105" s="1689"/>
      <c r="G105" s="443"/>
      <c r="H105" s="450"/>
      <c r="I105" s="505"/>
      <c r="J105" s="505"/>
      <c r="K105" s="506"/>
      <c r="L105" s="453"/>
      <c r="M105" s="452"/>
      <c r="N105" s="507"/>
      <c r="O105" s="324"/>
      <c r="P105" s="324"/>
      <c r="Q105" s="325"/>
    </row>
    <row r="106" spans="1:17" ht="13.5" thickBot="1">
      <c r="A106" s="2033"/>
      <c r="B106" s="2155"/>
      <c r="C106" s="2157"/>
      <c r="D106" s="2160"/>
      <c r="E106" s="2162"/>
      <c r="F106" s="2060"/>
      <c r="G106" s="318" t="s">
        <v>12</v>
      </c>
      <c r="H106" s="457">
        <f t="shared" ref="H106:M106" si="27">H104*1</f>
        <v>0</v>
      </c>
      <c r="I106" s="457">
        <f t="shared" si="27"/>
        <v>0</v>
      </c>
      <c r="J106" s="457">
        <f t="shared" si="27"/>
        <v>0</v>
      </c>
      <c r="K106" s="458">
        <f t="shared" si="27"/>
        <v>0</v>
      </c>
      <c r="L106" s="460">
        <f t="shared" si="27"/>
        <v>0</v>
      </c>
      <c r="M106" s="459">
        <f t="shared" si="27"/>
        <v>0</v>
      </c>
      <c r="N106" s="575"/>
      <c r="O106" s="576"/>
      <c r="P106" s="576"/>
      <c r="Q106" s="577"/>
    </row>
    <row r="107" spans="1:17">
      <c r="A107" s="2031" t="s">
        <v>11</v>
      </c>
      <c r="B107" s="2154" t="s">
        <v>53</v>
      </c>
      <c r="C107" s="2156" t="s">
        <v>37</v>
      </c>
      <c r="D107" s="2158" t="s">
        <v>478</v>
      </c>
      <c r="E107" s="2161" t="s">
        <v>40</v>
      </c>
      <c r="F107" s="636" t="s">
        <v>360</v>
      </c>
      <c r="G107" s="20" t="s">
        <v>36</v>
      </c>
      <c r="H107" s="436">
        <f>I107+K107</f>
        <v>8</v>
      </c>
      <c r="I107" s="385">
        <v>8</v>
      </c>
      <c r="J107" s="385"/>
      <c r="K107" s="437"/>
      <c r="L107" s="439">
        <v>9</v>
      </c>
      <c r="M107" s="438">
        <v>10</v>
      </c>
      <c r="N107" s="2204" t="s">
        <v>479</v>
      </c>
      <c r="O107" s="578" t="s">
        <v>39</v>
      </c>
      <c r="P107" s="578" t="s">
        <v>39</v>
      </c>
      <c r="Q107" s="637">
        <v>13</v>
      </c>
    </row>
    <row r="108" spans="1:17">
      <c r="A108" s="2032"/>
      <c r="B108" s="1685"/>
      <c r="C108" s="1993"/>
      <c r="D108" s="2159"/>
      <c r="E108" s="2133"/>
      <c r="F108" s="638"/>
      <c r="G108" s="443"/>
      <c r="H108" s="444"/>
      <c r="I108" s="391"/>
      <c r="J108" s="391"/>
      <c r="K108" s="395"/>
      <c r="L108" s="393"/>
      <c r="M108" s="445"/>
      <c r="N108" s="2205"/>
      <c r="O108" s="579"/>
      <c r="P108" s="579"/>
      <c r="Q108" s="639"/>
    </row>
    <row r="109" spans="1:17" ht="13.5" thickBot="1">
      <c r="A109" s="2033"/>
      <c r="B109" s="2155"/>
      <c r="C109" s="2157"/>
      <c r="D109" s="2160"/>
      <c r="E109" s="2162"/>
      <c r="F109" s="638"/>
      <c r="G109" s="318" t="s">
        <v>12</v>
      </c>
      <c r="H109" s="491">
        <f t="shared" ref="H109:M109" si="28">H107*1</f>
        <v>8</v>
      </c>
      <c r="I109" s="491">
        <f t="shared" si="28"/>
        <v>8</v>
      </c>
      <c r="J109" s="491">
        <f t="shared" si="28"/>
        <v>0</v>
      </c>
      <c r="K109" s="492">
        <f t="shared" si="28"/>
        <v>0</v>
      </c>
      <c r="L109" s="607">
        <f t="shared" si="28"/>
        <v>9</v>
      </c>
      <c r="M109" s="493">
        <f t="shared" si="28"/>
        <v>10</v>
      </c>
      <c r="N109" s="2206"/>
      <c r="O109" s="582"/>
      <c r="P109" s="582"/>
      <c r="Q109" s="608"/>
    </row>
    <row r="110" spans="1:17" ht="13.5" thickBot="1">
      <c r="A110" s="225" t="s">
        <v>11</v>
      </c>
      <c r="B110" s="21" t="s">
        <v>53</v>
      </c>
      <c r="C110" s="2021" t="s">
        <v>14</v>
      </c>
      <c r="D110" s="2022"/>
      <c r="E110" s="2022"/>
      <c r="F110" s="2022"/>
      <c r="G110" s="2023"/>
      <c r="H110" s="367">
        <f t="shared" ref="H110:M110" si="29">H101+H103+H106+H109</f>
        <v>914.69999999999993</v>
      </c>
      <c r="I110" s="367">
        <f t="shared" si="29"/>
        <v>900</v>
      </c>
      <c r="J110" s="367">
        <f t="shared" si="29"/>
        <v>545.9</v>
      </c>
      <c r="K110" s="367">
        <f t="shared" si="29"/>
        <v>14.7</v>
      </c>
      <c r="L110" s="367">
        <f t="shared" si="29"/>
        <v>950</v>
      </c>
      <c r="M110" s="367">
        <f t="shared" si="29"/>
        <v>999</v>
      </c>
      <c r="N110" s="368"/>
      <c r="O110" s="327"/>
      <c r="P110" s="327"/>
      <c r="Q110" s="328"/>
    </row>
    <row r="111" spans="1:17" ht="13.5" thickBot="1">
      <c r="A111" s="23" t="s">
        <v>11</v>
      </c>
      <c r="B111" s="2197" t="s">
        <v>480</v>
      </c>
      <c r="C111" s="2198"/>
      <c r="D111" s="2198"/>
      <c r="E111" s="2198"/>
      <c r="F111" s="2198"/>
      <c r="G111" s="2199"/>
      <c r="H111" s="640">
        <f t="shared" ref="H111:M111" si="30">H50+H73+H87+H95+H110</f>
        <v>5167.0999999999995</v>
      </c>
      <c r="I111" s="640">
        <f t="shared" si="30"/>
        <v>5150.8999999999996</v>
      </c>
      <c r="J111" s="640">
        <f t="shared" si="30"/>
        <v>3983.3</v>
      </c>
      <c r="K111" s="640">
        <f t="shared" si="30"/>
        <v>16.2</v>
      </c>
      <c r="L111" s="641">
        <f t="shared" si="30"/>
        <v>5382</v>
      </c>
      <c r="M111" s="641">
        <f t="shared" si="30"/>
        <v>5659</v>
      </c>
      <c r="N111" s="642"/>
      <c r="O111" s="642"/>
      <c r="P111" s="642"/>
      <c r="Q111" s="643"/>
    </row>
    <row r="112" spans="1:17" ht="13.5" thickBot="1">
      <c r="A112" s="23"/>
      <c r="B112" s="2197" t="s">
        <v>481</v>
      </c>
      <c r="C112" s="2198"/>
      <c r="D112" s="2198"/>
      <c r="E112" s="2198"/>
      <c r="F112" s="2198"/>
      <c r="G112" s="2199"/>
      <c r="H112" s="644">
        <v>49.48</v>
      </c>
      <c r="I112" s="644">
        <v>34.950000000000003</v>
      </c>
      <c r="J112" s="644">
        <v>4</v>
      </c>
      <c r="K112" s="644">
        <v>14.53</v>
      </c>
      <c r="L112" s="645"/>
      <c r="M112" s="645"/>
      <c r="N112" s="642"/>
      <c r="O112" s="642"/>
      <c r="P112" s="642"/>
      <c r="Q112" s="643"/>
    </row>
    <row r="113" spans="1:17" ht="13.5" thickBot="1">
      <c r="A113" s="10" t="s">
        <v>11</v>
      </c>
      <c r="B113" s="2112" t="s">
        <v>15</v>
      </c>
      <c r="C113" s="2113"/>
      <c r="D113" s="2113"/>
      <c r="E113" s="2113"/>
      <c r="F113" s="2113"/>
      <c r="G113" s="2113"/>
      <c r="H113" s="331">
        <f t="shared" ref="H113:M113" si="31">SUM(H111+H112)</f>
        <v>5216.579999999999</v>
      </c>
      <c r="I113" s="331">
        <f t="shared" si="31"/>
        <v>5185.8499999999995</v>
      </c>
      <c r="J113" s="331">
        <f t="shared" si="31"/>
        <v>3987.3</v>
      </c>
      <c r="K113" s="331">
        <f t="shared" si="31"/>
        <v>30.729999999999997</v>
      </c>
      <c r="L113" s="646">
        <f t="shared" si="31"/>
        <v>5382</v>
      </c>
      <c r="M113" s="646">
        <f t="shared" si="31"/>
        <v>5659</v>
      </c>
      <c r="N113" s="2200"/>
      <c r="O113" s="2201"/>
      <c r="P113" s="2201"/>
      <c r="Q113" s="2202"/>
    </row>
    <row r="114" spans="1:17">
      <c r="A114" s="37"/>
      <c r="B114" s="50"/>
      <c r="C114" s="50"/>
      <c r="D114" s="50"/>
      <c r="E114" s="50"/>
      <c r="F114" s="50"/>
      <c r="G114" s="50"/>
      <c r="H114" s="50"/>
      <c r="I114" s="14"/>
      <c r="J114" s="14"/>
      <c r="K114" s="14"/>
      <c r="L114" s="14"/>
      <c r="M114" s="14"/>
      <c r="N114" s="180"/>
      <c r="O114" s="14"/>
      <c r="P114" s="14"/>
      <c r="Q114" s="14"/>
    </row>
    <row r="115" spans="1:17">
      <c r="A115" s="37"/>
      <c r="B115" s="50"/>
      <c r="C115" s="50"/>
      <c r="D115" s="50"/>
      <c r="E115" s="50"/>
      <c r="F115" s="50"/>
      <c r="G115" s="50"/>
      <c r="H115" s="50"/>
      <c r="I115" s="14"/>
      <c r="J115" s="14"/>
      <c r="K115" s="14"/>
      <c r="L115" s="14"/>
      <c r="M115" s="14"/>
      <c r="N115" s="180"/>
      <c r="O115" s="14"/>
      <c r="P115" s="14"/>
      <c r="Q115" s="14"/>
    </row>
    <row r="116" spans="1:17">
      <c r="A116" s="37"/>
      <c r="B116" s="50"/>
      <c r="C116" s="50"/>
      <c r="D116" s="50"/>
      <c r="E116" s="50"/>
      <c r="F116" s="50"/>
      <c r="G116" s="50"/>
      <c r="H116" s="50"/>
      <c r="I116" s="14"/>
      <c r="J116" s="14"/>
      <c r="K116" s="14"/>
      <c r="L116" s="14"/>
      <c r="M116" s="14"/>
      <c r="N116" s="180"/>
      <c r="O116" s="14"/>
      <c r="P116" s="14"/>
      <c r="Q116" s="14"/>
    </row>
    <row r="117" spans="1:17">
      <c r="A117" s="37"/>
      <c r="B117" s="50"/>
      <c r="C117" s="50"/>
      <c r="D117" s="50"/>
      <c r="E117" s="50"/>
      <c r="F117" s="50"/>
      <c r="G117" s="50"/>
      <c r="H117" s="50"/>
      <c r="I117" s="14"/>
      <c r="J117" s="14"/>
      <c r="K117" s="14"/>
      <c r="L117" s="14"/>
      <c r="M117" s="14"/>
      <c r="N117" s="180"/>
      <c r="O117" s="14"/>
      <c r="P117" s="14"/>
      <c r="Q117" s="14"/>
    </row>
    <row r="118" spans="1:17" ht="16.5" thickBot="1">
      <c r="A118" s="37"/>
      <c r="B118" s="50"/>
      <c r="C118" s="50"/>
      <c r="D118" s="2203" t="s">
        <v>16</v>
      </c>
      <c r="E118" s="2203"/>
      <c r="F118" s="2203"/>
      <c r="G118" s="2203"/>
      <c r="H118" s="14"/>
      <c r="I118" s="143"/>
      <c r="J118" s="143"/>
      <c r="K118" s="143"/>
      <c r="L118" s="143"/>
      <c r="M118" s="143"/>
      <c r="N118" s="180"/>
      <c r="O118" s="14"/>
      <c r="P118" s="14"/>
      <c r="Q118" s="14"/>
    </row>
    <row r="119" spans="1:17" ht="42" customHeight="1" thickBot="1">
      <c r="A119" s="16"/>
      <c r="B119" s="16"/>
      <c r="C119" s="2115" t="s">
        <v>17</v>
      </c>
      <c r="D119" s="2116"/>
      <c r="E119" s="2116"/>
      <c r="F119" s="2116"/>
      <c r="G119" s="2117"/>
      <c r="H119" s="2118" t="s">
        <v>482</v>
      </c>
      <c r="I119" s="2119"/>
      <c r="J119" s="2119"/>
      <c r="K119" s="2120"/>
      <c r="L119" s="16"/>
      <c r="M119" s="16"/>
      <c r="N119" s="16"/>
      <c r="O119" s="27"/>
      <c r="P119" s="16"/>
      <c r="Q119" s="16"/>
    </row>
    <row r="120" spans="1:17" ht="13.5" thickBot="1">
      <c r="A120" s="16"/>
      <c r="B120" s="16"/>
      <c r="C120" s="2109" t="s">
        <v>18</v>
      </c>
      <c r="D120" s="2110"/>
      <c r="E120" s="2110"/>
      <c r="F120" s="2110"/>
      <c r="G120" s="2111"/>
      <c r="H120" s="2210">
        <v>5216.58</v>
      </c>
      <c r="I120" s="2211"/>
      <c r="J120" s="2211"/>
      <c r="K120" s="2212"/>
      <c r="L120" s="16"/>
      <c r="M120" s="16"/>
      <c r="N120" s="16"/>
      <c r="O120" s="27"/>
      <c r="P120" s="16"/>
      <c r="Q120" s="16"/>
    </row>
    <row r="121" spans="1:17">
      <c r="A121" s="16"/>
      <c r="B121" s="16"/>
      <c r="C121" s="2100" t="s">
        <v>57</v>
      </c>
      <c r="D121" s="2101"/>
      <c r="E121" s="2101"/>
      <c r="F121" s="2101"/>
      <c r="G121" s="2102"/>
      <c r="H121" s="2213">
        <v>4756.3999999999996</v>
      </c>
      <c r="I121" s="2214"/>
      <c r="J121" s="2214"/>
      <c r="K121" s="2215"/>
      <c r="L121" s="16"/>
      <c r="M121" s="16"/>
      <c r="N121" s="16"/>
      <c r="O121" s="27"/>
      <c r="P121" s="16"/>
      <c r="Q121" s="16"/>
    </row>
    <row r="122" spans="1:17">
      <c r="A122" s="16"/>
      <c r="B122" s="16"/>
      <c r="C122" s="2076" t="s">
        <v>58</v>
      </c>
      <c r="D122" s="2085"/>
      <c r="E122" s="2085"/>
      <c r="F122" s="2085"/>
      <c r="G122" s="2086"/>
      <c r="H122" s="2207">
        <v>0</v>
      </c>
      <c r="I122" s="2208"/>
      <c r="J122" s="2208"/>
      <c r="K122" s="2209"/>
      <c r="L122" s="16"/>
      <c r="M122" s="16"/>
      <c r="N122" s="16"/>
      <c r="O122" s="27"/>
      <c r="P122" s="16"/>
      <c r="Q122" s="16"/>
    </row>
    <row r="123" spans="1:17">
      <c r="A123" s="16"/>
      <c r="B123" s="16"/>
      <c r="C123" s="2076" t="s">
        <v>292</v>
      </c>
      <c r="D123" s="2085"/>
      <c r="E123" s="2085"/>
      <c r="F123" s="2085"/>
      <c r="G123" s="2086"/>
      <c r="H123" s="2207">
        <v>314.8</v>
      </c>
      <c r="I123" s="2208"/>
      <c r="J123" s="2208"/>
      <c r="K123" s="2209"/>
      <c r="L123" s="16"/>
      <c r="M123" s="16"/>
      <c r="N123" s="16"/>
      <c r="O123" s="27"/>
      <c r="P123" s="16"/>
      <c r="Q123" s="16"/>
    </row>
    <row r="124" spans="1:17">
      <c r="A124" s="16"/>
      <c r="B124" s="16"/>
      <c r="C124" s="2076" t="s">
        <v>483</v>
      </c>
      <c r="D124" s="2085"/>
      <c r="E124" s="2085"/>
      <c r="F124" s="2085"/>
      <c r="G124" s="2086"/>
      <c r="H124" s="2207">
        <v>95.9</v>
      </c>
      <c r="I124" s="2208"/>
      <c r="J124" s="2208"/>
      <c r="K124" s="2209"/>
      <c r="L124" s="16"/>
      <c r="M124" s="16"/>
      <c r="N124" s="16"/>
      <c r="O124" s="27"/>
      <c r="P124" s="16"/>
      <c r="Q124" s="16"/>
    </row>
    <row r="125" spans="1:17">
      <c r="A125" s="16"/>
      <c r="B125" s="16"/>
      <c r="C125" s="2076" t="s">
        <v>484</v>
      </c>
      <c r="D125" s="2085"/>
      <c r="E125" s="2085"/>
      <c r="F125" s="2085"/>
      <c r="G125" s="2086"/>
      <c r="H125" s="2207">
        <v>0</v>
      </c>
      <c r="I125" s="2208"/>
      <c r="J125" s="2208"/>
      <c r="K125" s="2209"/>
      <c r="L125" s="16"/>
      <c r="M125" s="16"/>
      <c r="N125" s="16"/>
      <c r="O125" s="27"/>
      <c r="P125" s="16"/>
      <c r="Q125" s="16"/>
    </row>
    <row r="126" spans="1:17">
      <c r="A126" s="16"/>
      <c r="B126" s="16"/>
      <c r="C126" s="2076" t="s">
        <v>59</v>
      </c>
      <c r="D126" s="2085"/>
      <c r="E126" s="2085"/>
      <c r="F126" s="2085"/>
      <c r="G126" s="2086"/>
      <c r="H126" s="2207"/>
      <c r="I126" s="2208"/>
      <c r="J126" s="2208"/>
      <c r="K126" s="2209"/>
      <c r="L126" s="16"/>
      <c r="M126" s="16"/>
      <c r="N126" s="16"/>
      <c r="O126" s="27"/>
      <c r="P126" s="16"/>
      <c r="Q126" s="16"/>
    </row>
    <row r="127" spans="1:17">
      <c r="A127" s="16"/>
      <c r="B127" s="16"/>
      <c r="C127" s="2090" t="s">
        <v>60</v>
      </c>
      <c r="D127" s="2231"/>
      <c r="E127" s="2231"/>
      <c r="F127" s="2231"/>
      <c r="G127" s="2232"/>
      <c r="H127" s="2207"/>
      <c r="I127" s="2208"/>
      <c r="J127" s="2208"/>
      <c r="K127" s="2209"/>
      <c r="L127" s="16"/>
      <c r="M127" s="16"/>
      <c r="N127" s="16"/>
      <c r="O127" s="27"/>
      <c r="P127" s="16"/>
      <c r="Q127" s="16"/>
    </row>
    <row r="128" spans="1:17" ht="13.5" thickBot="1">
      <c r="A128" s="16"/>
      <c r="B128" s="16"/>
      <c r="C128" s="2222" t="s">
        <v>485</v>
      </c>
      <c r="D128" s="2223"/>
      <c r="E128" s="2223"/>
      <c r="F128" s="2223"/>
      <c r="G128" s="2224"/>
      <c r="H128" s="2207">
        <v>49.48</v>
      </c>
      <c r="I128" s="2208"/>
      <c r="J128" s="2208"/>
      <c r="K128" s="2209"/>
      <c r="L128" s="16"/>
      <c r="M128" s="16"/>
      <c r="N128" s="16"/>
      <c r="O128" s="27"/>
      <c r="P128" s="16"/>
      <c r="Q128" s="16"/>
    </row>
    <row r="129" spans="1:17" ht="13.5" thickBot="1">
      <c r="A129" s="16"/>
      <c r="B129" s="16"/>
      <c r="C129" s="2109" t="s">
        <v>19</v>
      </c>
      <c r="D129" s="2110"/>
      <c r="E129" s="2110"/>
      <c r="F129" s="2110"/>
      <c r="G129" s="2111"/>
      <c r="H129" s="2210">
        <f>H130*1</f>
        <v>0</v>
      </c>
      <c r="I129" s="2211"/>
      <c r="J129" s="2211"/>
      <c r="K129" s="2212"/>
      <c r="L129" s="16"/>
      <c r="M129" s="16"/>
      <c r="N129" s="16"/>
      <c r="O129" s="27"/>
      <c r="P129" s="16"/>
      <c r="Q129" s="16"/>
    </row>
    <row r="130" spans="1:17" ht="13.5" thickBot="1">
      <c r="A130" s="16"/>
      <c r="B130" s="16"/>
      <c r="C130" s="2225" t="s">
        <v>61</v>
      </c>
      <c r="D130" s="2226"/>
      <c r="E130" s="2226"/>
      <c r="F130" s="2226"/>
      <c r="G130" s="2227"/>
      <c r="H130" s="2228">
        <v>0</v>
      </c>
      <c r="I130" s="2229"/>
      <c r="J130" s="2229"/>
      <c r="K130" s="2230"/>
      <c r="L130" s="16"/>
      <c r="M130" s="16"/>
      <c r="N130" s="16"/>
      <c r="O130" s="27"/>
      <c r="P130" s="16"/>
      <c r="Q130" s="16"/>
    </row>
    <row r="131" spans="1:17" ht="13.5" thickBot="1">
      <c r="A131" s="16"/>
      <c r="B131" s="16"/>
      <c r="C131" s="2216" t="s">
        <v>20</v>
      </c>
      <c r="D131" s="2217"/>
      <c r="E131" s="2217"/>
      <c r="F131" s="2217"/>
      <c r="G131" s="2218"/>
      <c r="H131" s="2219">
        <f>H129+H120</f>
        <v>5216.58</v>
      </c>
      <c r="I131" s="2220"/>
      <c r="J131" s="2220"/>
      <c r="K131" s="2221"/>
      <c r="L131" s="16"/>
      <c r="M131" s="16"/>
      <c r="N131" s="16"/>
      <c r="O131" s="27"/>
      <c r="P131" s="16"/>
      <c r="Q131" s="16"/>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workbookViewId="0">
      <selection activeCell="W2" sqref="W2"/>
    </sheetView>
  </sheetViews>
  <sheetFormatPr defaultRowHeight="12.75"/>
  <cols>
    <col min="1" max="1" width="2.85546875" customWidth="1"/>
    <col min="2" max="3" width="2.5703125" customWidth="1"/>
    <col min="4" max="4" width="26.28515625" customWidth="1"/>
    <col min="5" max="5" width="7.85546875" customWidth="1"/>
    <col min="6" max="6" width="4.42578125" customWidth="1"/>
    <col min="7" max="7" width="5.28515625" customWidth="1"/>
    <col min="8" max="9" width="7.140625" customWidth="1"/>
    <col min="10" max="10" width="6" customWidth="1"/>
    <col min="11" max="11" width="5.85546875" customWidth="1"/>
    <col min="12" max="12" width="6.28515625" customWidth="1"/>
    <col min="13" max="13" width="6.42578125" customWidth="1"/>
    <col min="14" max="14" width="30.28515625" customWidth="1"/>
    <col min="15" max="15" width="4.28515625" customWidth="1"/>
    <col min="16" max="16" width="4.140625" customWidth="1"/>
    <col min="17" max="17" width="4.28515625" customWidth="1"/>
    <col min="18" max="23" width="9.140625" customWidth="1"/>
  </cols>
  <sheetData>
    <row r="1" spans="1:23" ht="42" customHeight="1">
      <c r="A1" s="823"/>
      <c r="B1" s="823"/>
      <c r="C1" s="823"/>
      <c r="D1" s="823"/>
      <c r="E1" s="823"/>
      <c r="F1" s="823"/>
      <c r="G1" s="823"/>
      <c r="H1" s="823"/>
      <c r="I1" s="823"/>
      <c r="J1" s="823"/>
      <c r="K1" s="823"/>
      <c r="L1" s="823"/>
      <c r="M1" s="823"/>
      <c r="N1" s="1760" t="s">
        <v>726</v>
      </c>
      <c r="O1" s="1760"/>
      <c r="P1" s="823"/>
      <c r="Q1" s="823"/>
      <c r="R1" s="823"/>
      <c r="S1" s="823"/>
      <c r="T1" s="823"/>
      <c r="U1" s="823"/>
      <c r="V1" s="823"/>
      <c r="W1" s="823"/>
    </row>
    <row r="2" spans="1:23" ht="15.75">
      <c r="A2" s="823"/>
      <c r="B2" s="16"/>
      <c r="C2" s="16"/>
      <c r="D2" s="314" t="s">
        <v>669</v>
      </c>
      <c r="E2" s="16"/>
      <c r="F2" s="16"/>
      <c r="G2" s="330"/>
      <c r="H2" s="16"/>
      <c r="I2" s="16"/>
      <c r="J2" s="16"/>
      <c r="K2" s="16"/>
      <c r="L2" s="315"/>
      <c r="M2" s="316"/>
      <c r="N2" s="316"/>
      <c r="O2" s="316"/>
      <c r="P2" s="316"/>
      <c r="Q2" s="316"/>
      <c r="R2" s="16"/>
      <c r="S2" s="16"/>
      <c r="T2" s="16"/>
      <c r="U2" s="16"/>
      <c r="V2" s="16"/>
      <c r="W2" s="16"/>
    </row>
    <row r="3" spans="1:23" ht="13.5" thickBot="1">
      <c r="A3" s="823"/>
      <c r="B3" s="9"/>
      <c r="C3" s="9"/>
      <c r="D3" s="1613" t="s">
        <v>33</v>
      </c>
      <c r="E3" s="1613"/>
      <c r="F3" s="1613"/>
      <c r="G3" s="1613"/>
      <c r="H3" s="1613"/>
      <c r="I3" s="1613"/>
      <c r="J3" s="1613"/>
      <c r="K3" s="1613"/>
      <c r="L3" s="1613"/>
      <c r="M3" s="1613"/>
      <c r="N3" s="1613"/>
      <c r="O3" s="1613"/>
      <c r="P3" s="1613"/>
      <c r="Q3" s="1613"/>
      <c r="R3" s="1613"/>
      <c r="S3" s="1613"/>
      <c r="T3" s="1613"/>
      <c r="U3" s="1613"/>
      <c r="V3" s="1613"/>
      <c r="W3" s="1613"/>
    </row>
    <row r="4" spans="1:23" ht="39" customHeight="1">
      <c r="A4" s="1614" t="s">
        <v>0</v>
      </c>
      <c r="B4" s="1617" t="s">
        <v>1</v>
      </c>
      <c r="C4" s="1617" t="s">
        <v>2</v>
      </c>
      <c r="D4" s="1984" t="s">
        <v>3</v>
      </c>
      <c r="E4" s="1623" t="s">
        <v>4</v>
      </c>
      <c r="F4" s="1626" t="s">
        <v>5</v>
      </c>
      <c r="G4" s="1623" t="s">
        <v>6</v>
      </c>
      <c r="H4" s="1629" t="s">
        <v>482</v>
      </c>
      <c r="I4" s="1630"/>
      <c r="J4" s="1630"/>
      <c r="K4" s="1631"/>
      <c r="L4" s="1652" t="s">
        <v>572</v>
      </c>
      <c r="M4" s="1655" t="s">
        <v>573</v>
      </c>
      <c r="N4" s="1658" t="s">
        <v>21</v>
      </c>
      <c r="O4" s="1659"/>
      <c r="P4" s="1659"/>
      <c r="Q4" s="1660"/>
      <c r="R4" s="16"/>
      <c r="S4" s="16"/>
      <c r="T4" s="16"/>
      <c r="U4" s="16"/>
      <c r="V4" s="16"/>
      <c r="W4" s="16"/>
    </row>
    <row r="5" spans="1:23">
      <c r="A5" s="1615"/>
      <c r="B5" s="1618"/>
      <c r="C5" s="1618"/>
      <c r="D5" s="1985"/>
      <c r="E5" s="1624"/>
      <c r="F5" s="1627"/>
      <c r="G5" s="1624"/>
      <c r="H5" s="1661" t="s">
        <v>7</v>
      </c>
      <c r="I5" s="1663" t="s">
        <v>8</v>
      </c>
      <c r="J5" s="1663"/>
      <c r="K5" s="1664" t="s">
        <v>68</v>
      </c>
      <c r="L5" s="1653"/>
      <c r="M5" s="1656"/>
      <c r="N5" s="1666" t="s">
        <v>32</v>
      </c>
      <c r="O5" s="1668" t="s">
        <v>9</v>
      </c>
      <c r="P5" s="1668"/>
      <c r="Q5" s="1669"/>
      <c r="R5" s="16"/>
      <c r="S5" s="16"/>
      <c r="T5" s="16"/>
      <c r="U5" s="16"/>
      <c r="V5" s="16"/>
      <c r="W5" s="16"/>
    </row>
    <row r="6" spans="1:23" ht="120" customHeight="1" thickBot="1">
      <c r="A6" s="1616"/>
      <c r="B6" s="1619"/>
      <c r="C6" s="1619"/>
      <c r="D6" s="1986"/>
      <c r="E6" s="1625"/>
      <c r="F6" s="1628"/>
      <c r="G6" s="1625"/>
      <c r="H6" s="1662"/>
      <c r="I6" s="821" t="s">
        <v>7</v>
      </c>
      <c r="J6" s="821" t="s">
        <v>10</v>
      </c>
      <c r="K6" s="1665"/>
      <c r="L6" s="1654"/>
      <c r="M6" s="1657"/>
      <c r="N6" s="1667"/>
      <c r="O6" s="17" t="s">
        <v>160</v>
      </c>
      <c r="P6" s="17" t="s">
        <v>179</v>
      </c>
      <c r="Q6" s="18" t="s">
        <v>211</v>
      </c>
      <c r="R6" s="16"/>
      <c r="S6" s="16"/>
      <c r="T6" s="16"/>
      <c r="U6" s="16"/>
      <c r="V6" s="16"/>
      <c r="W6" s="16"/>
    </row>
    <row r="7" spans="1:23" ht="13.5" thickBot="1">
      <c r="A7" s="224" t="s">
        <v>11</v>
      </c>
      <c r="B7" s="1988" t="s">
        <v>670</v>
      </c>
      <c r="C7" s="1988"/>
      <c r="D7" s="1988"/>
      <c r="E7" s="1988"/>
      <c r="F7" s="1988"/>
      <c r="G7" s="1988"/>
      <c r="H7" s="1988"/>
      <c r="I7" s="1988"/>
      <c r="J7" s="1988"/>
      <c r="K7" s="1988"/>
      <c r="L7" s="1988"/>
      <c r="M7" s="1988"/>
      <c r="N7" s="1988"/>
      <c r="O7" s="1988"/>
      <c r="P7" s="1988"/>
      <c r="Q7" s="1989"/>
      <c r="R7" s="16"/>
      <c r="S7" s="16"/>
      <c r="T7" s="16"/>
      <c r="U7" s="16"/>
      <c r="V7" s="16"/>
      <c r="W7" s="16"/>
    </row>
    <row r="8" spans="1:23" ht="13.5" thickBot="1">
      <c r="A8" s="369" t="s">
        <v>11</v>
      </c>
      <c r="B8" s="845" t="s">
        <v>11</v>
      </c>
      <c r="C8" s="1990" t="s">
        <v>671</v>
      </c>
      <c r="D8" s="1990"/>
      <c r="E8" s="1990"/>
      <c r="F8" s="1990"/>
      <c r="G8" s="1990"/>
      <c r="H8" s="1990"/>
      <c r="I8" s="1990"/>
      <c r="J8" s="1990"/>
      <c r="K8" s="1990"/>
      <c r="L8" s="1990"/>
      <c r="M8" s="1990"/>
      <c r="N8" s="1990"/>
      <c r="O8" s="1990"/>
      <c r="P8" s="1990"/>
      <c r="Q8" s="1991"/>
      <c r="R8" s="16"/>
      <c r="S8" s="16"/>
      <c r="T8" s="16"/>
      <c r="U8" s="16"/>
      <c r="V8" s="16"/>
      <c r="W8" s="16"/>
    </row>
    <row r="9" spans="1:23" ht="26.25" thickBot="1">
      <c r="A9" s="23"/>
      <c r="B9" s="310"/>
      <c r="C9" s="846"/>
      <c r="D9" s="847"/>
      <c r="E9" s="848"/>
      <c r="F9" s="848"/>
      <c r="G9" s="848"/>
      <c r="H9" s="849"/>
      <c r="I9" s="846"/>
      <c r="J9" s="846"/>
      <c r="K9" s="847"/>
      <c r="L9" s="848"/>
      <c r="M9" s="848"/>
      <c r="N9" s="850" t="s">
        <v>672</v>
      </c>
      <c r="O9" s="851">
        <v>3.1</v>
      </c>
      <c r="P9" s="851">
        <v>3.2</v>
      </c>
      <c r="Q9" s="852">
        <v>3.3</v>
      </c>
      <c r="R9" s="16"/>
      <c r="S9" s="16"/>
      <c r="T9" s="16"/>
      <c r="U9" s="16"/>
      <c r="V9" s="16"/>
      <c r="W9" s="16"/>
    </row>
    <row r="10" spans="1:23" ht="42" customHeight="1">
      <c r="A10" s="1673" t="s">
        <v>11</v>
      </c>
      <c r="B10" s="2034" t="s">
        <v>11</v>
      </c>
      <c r="C10" s="2156" t="s">
        <v>11</v>
      </c>
      <c r="D10" s="1897" t="s">
        <v>673</v>
      </c>
      <c r="E10" s="2349" t="s">
        <v>674</v>
      </c>
      <c r="F10" s="2351" t="s">
        <v>675</v>
      </c>
      <c r="G10" s="853" t="s">
        <v>36</v>
      </c>
      <c r="H10" s="41">
        <f>I10+K10</f>
        <v>2120.1</v>
      </c>
      <c r="I10" s="32">
        <v>2068.1</v>
      </c>
      <c r="J10" s="31">
        <v>1704.6</v>
      </c>
      <c r="K10" s="271">
        <v>52</v>
      </c>
      <c r="L10" s="272">
        <v>2190</v>
      </c>
      <c r="M10" s="754">
        <v>2280</v>
      </c>
      <c r="N10" s="854" t="s">
        <v>676</v>
      </c>
      <c r="O10" s="304">
        <v>1620</v>
      </c>
      <c r="P10" s="304">
        <v>1625</v>
      </c>
      <c r="Q10" s="855">
        <v>1630</v>
      </c>
      <c r="R10" s="16"/>
      <c r="S10" s="16"/>
      <c r="T10" s="16"/>
      <c r="U10" s="16"/>
      <c r="V10" s="16"/>
      <c r="W10" s="16"/>
    </row>
    <row r="11" spans="1:23" ht="43.15" customHeight="1">
      <c r="A11" s="2310"/>
      <c r="B11" s="2035"/>
      <c r="C11" s="1993"/>
      <c r="D11" s="1898"/>
      <c r="E11" s="2350"/>
      <c r="F11" s="2352"/>
      <c r="G11" s="856" t="s">
        <v>36</v>
      </c>
      <c r="H11" s="1610">
        <f>I11+K11</f>
        <v>394.6</v>
      </c>
      <c r="I11" s="1611">
        <v>394.6</v>
      </c>
      <c r="J11" s="857"/>
      <c r="K11" s="858"/>
      <c r="L11" s="859">
        <v>407</v>
      </c>
      <c r="M11" s="860">
        <v>415</v>
      </c>
      <c r="N11" s="854" t="s">
        <v>677</v>
      </c>
      <c r="O11" s="304">
        <v>434</v>
      </c>
      <c r="P11" s="304">
        <v>438</v>
      </c>
      <c r="Q11" s="855">
        <v>442</v>
      </c>
      <c r="R11" s="16"/>
      <c r="S11" s="16"/>
      <c r="T11" s="16"/>
      <c r="U11" s="16"/>
      <c r="V11" s="16"/>
      <c r="W11" s="16"/>
    </row>
    <row r="12" spans="1:23" ht="30" customHeight="1">
      <c r="A12" s="2310"/>
      <c r="B12" s="2035"/>
      <c r="C12" s="1993"/>
      <c r="D12" s="1898"/>
      <c r="E12" s="2350"/>
      <c r="F12" s="2352"/>
      <c r="G12" s="861" t="s">
        <v>151</v>
      </c>
      <c r="H12" s="46">
        <f>I12+K12</f>
        <v>140</v>
      </c>
      <c r="I12" s="47">
        <v>133.4</v>
      </c>
      <c r="J12" s="48"/>
      <c r="K12" s="771">
        <v>6.6</v>
      </c>
      <c r="L12" s="772">
        <v>150</v>
      </c>
      <c r="M12" s="843">
        <v>160</v>
      </c>
      <c r="N12" s="862" t="s">
        <v>678</v>
      </c>
      <c r="O12" s="863"/>
      <c r="P12" s="863"/>
      <c r="Q12" s="864"/>
      <c r="R12" s="16"/>
      <c r="S12" s="16"/>
      <c r="T12" s="16"/>
      <c r="U12" s="16"/>
      <c r="V12" s="16"/>
      <c r="W12" s="16"/>
    </row>
    <row r="13" spans="1:23" ht="25.5">
      <c r="A13" s="2310"/>
      <c r="B13" s="2035"/>
      <c r="C13" s="1993"/>
      <c r="D13" s="1898"/>
      <c r="E13" s="2350"/>
      <c r="F13" s="2352"/>
      <c r="G13" s="865" t="s">
        <v>496</v>
      </c>
      <c r="H13" s="46"/>
      <c r="I13" s="47"/>
      <c r="J13" s="48"/>
      <c r="K13" s="771"/>
      <c r="L13" s="772"/>
      <c r="M13" s="843"/>
      <c r="N13" s="862" t="s">
        <v>679</v>
      </c>
      <c r="O13" s="305">
        <v>116</v>
      </c>
      <c r="P13" s="305">
        <v>130</v>
      </c>
      <c r="Q13" s="866">
        <v>140</v>
      </c>
      <c r="R13" s="16"/>
      <c r="S13" s="16"/>
      <c r="T13" s="16"/>
      <c r="U13" s="16"/>
      <c r="V13" s="16"/>
      <c r="W13" s="16"/>
    </row>
    <row r="14" spans="1:23">
      <c r="A14" s="822"/>
      <c r="B14" s="831"/>
      <c r="C14" s="1993"/>
      <c r="D14" s="1898"/>
      <c r="E14" s="2350"/>
      <c r="F14" s="2352"/>
      <c r="G14" s="867" t="s">
        <v>219</v>
      </c>
      <c r="H14" s="73">
        <f>I14+K14</f>
        <v>20.68</v>
      </c>
      <c r="I14" s="122">
        <v>20.68</v>
      </c>
      <c r="J14" s="44"/>
      <c r="K14" s="337"/>
      <c r="L14" s="338"/>
      <c r="M14" s="356"/>
      <c r="N14" s="868"/>
      <c r="O14" s="869"/>
      <c r="P14" s="869"/>
      <c r="Q14" s="870"/>
      <c r="R14" s="16"/>
      <c r="S14" s="16"/>
      <c r="T14" s="16"/>
      <c r="U14" s="16"/>
      <c r="V14" s="16"/>
      <c r="W14" s="16"/>
    </row>
    <row r="15" spans="1:23" ht="48.6" customHeight="1" thickBot="1">
      <c r="A15" s="276"/>
      <c r="B15" s="832"/>
      <c r="C15" s="2157"/>
      <c r="D15" s="838"/>
      <c r="E15" s="839"/>
      <c r="F15" s="262"/>
      <c r="G15" s="668" t="s">
        <v>12</v>
      </c>
      <c r="H15" s="871">
        <f t="shared" ref="H15:M15" si="0">H10+H11+H13+H12+H14</f>
        <v>2675.3799999999997</v>
      </c>
      <c r="I15" s="871">
        <f t="shared" si="0"/>
        <v>2616.7799999999997</v>
      </c>
      <c r="J15" s="871">
        <f t="shared" si="0"/>
        <v>1704.6</v>
      </c>
      <c r="K15" s="872">
        <f>K10+K11+K13+K12+K14</f>
        <v>58.6</v>
      </c>
      <c r="L15" s="873">
        <f t="shared" si="0"/>
        <v>2747</v>
      </c>
      <c r="M15" s="874">
        <f t="shared" si="0"/>
        <v>2855</v>
      </c>
      <c r="N15" s="29"/>
      <c r="O15" s="875"/>
      <c r="P15" s="876"/>
      <c r="Q15" s="877"/>
      <c r="R15" s="16"/>
      <c r="S15" s="16"/>
      <c r="T15" s="16"/>
      <c r="U15" s="16"/>
      <c r="V15" s="16"/>
      <c r="W15" s="16"/>
    </row>
    <row r="16" spans="1:23" ht="25.5">
      <c r="A16" s="1673" t="s">
        <v>11</v>
      </c>
      <c r="B16" s="2034" t="s">
        <v>11</v>
      </c>
      <c r="C16" s="2156" t="s">
        <v>13</v>
      </c>
      <c r="D16" s="1897" t="s">
        <v>680</v>
      </c>
      <c r="E16" s="2161" t="s">
        <v>681</v>
      </c>
      <c r="F16" s="2322" t="s">
        <v>682</v>
      </c>
      <c r="G16" s="2333" t="s">
        <v>36</v>
      </c>
      <c r="H16" s="2336">
        <v>58.4</v>
      </c>
      <c r="I16" s="2339">
        <v>58.4</v>
      </c>
      <c r="J16" s="2342">
        <v>0</v>
      </c>
      <c r="K16" s="2345">
        <v>0</v>
      </c>
      <c r="L16" s="2330">
        <v>60</v>
      </c>
      <c r="M16" s="2330">
        <v>40</v>
      </c>
      <c r="N16" s="837" t="s">
        <v>683</v>
      </c>
      <c r="O16" s="878">
        <v>12</v>
      </c>
      <c r="P16" s="878">
        <v>15</v>
      </c>
      <c r="Q16" s="879">
        <v>17</v>
      </c>
      <c r="R16" s="16"/>
      <c r="S16" s="16"/>
      <c r="T16" s="16"/>
      <c r="U16" s="16"/>
      <c r="V16" s="16"/>
      <c r="W16" s="16"/>
    </row>
    <row r="17" spans="1:23" ht="38.25">
      <c r="A17" s="2310"/>
      <c r="B17" s="2035"/>
      <c r="C17" s="1993"/>
      <c r="D17" s="2159"/>
      <c r="E17" s="1689"/>
      <c r="F17" s="2323"/>
      <c r="G17" s="2334"/>
      <c r="H17" s="2337"/>
      <c r="I17" s="2340"/>
      <c r="J17" s="2343"/>
      <c r="K17" s="2346"/>
      <c r="L17" s="2331"/>
      <c r="M17" s="2331"/>
      <c r="N17" s="836" t="s">
        <v>684</v>
      </c>
      <c r="O17" s="420">
        <v>25</v>
      </c>
      <c r="P17" s="420">
        <v>30</v>
      </c>
      <c r="Q17" s="421">
        <v>32</v>
      </c>
      <c r="R17" s="16"/>
      <c r="S17" s="16"/>
      <c r="T17" s="16"/>
      <c r="U17" s="16"/>
      <c r="V17" s="16"/>
      <c r="W17" s="16"/>
    </row>
    <row r="18" spans="1:23" ht="38.25">
      <c r="A18" s="2310"/>
      <c r="B18" s="2035"/>
      <c r="C18" s="1993"/>
      <c r="D18" s="2159"/>
      <c r="E18" s="1689"/>
      <c r="F18" s="2323"/>
      <c r="G18" s="2335"/>
      <c r="H18" s="2338"/>
      <c r="I18" s="2341"/>
      <c r="J18" s="2344"/>
      <c r="K18" s="2347"/>
      <c r="L18" s="2332"/>
      <c r="M18" s="2332"/>
      <c r="N18" s="836" t="s">
        <v>685</v>
      </c>
      <c r="O18" s="420">
        <v>5</v>
      </c>
      <c r="P18" s="420">
        <v>6</v>
      </c>
      <c r="Q18" s="421">
        <v>7</v>
      </c>
      <c r="R18" s="16"/>
      <c r="S18" s="16"/>
      <c r="T18" s="16"/>
      <c r="U18" s="16"/>
      <c r="V18" s="16"/>
      <c r="W18" s="16"/>
    </row>
    <row r="19" spans="1:23" ht="26.25" thickBot="1">
      <c r="A19" s="276"/>
      <c r="B19" s="832"/>
      <c r="C19" s="2157"/>
      <c r="D19" s="2348"/>
      <c r="E19" s="828"/>
      <c r="F19" s="182"/>
      <c r="G19" s="318" t="s">
        <v>12</v>
      </c>
      <c r="H19" s="871">
        <f t="shared" ref="H19:M19" si="1">H16+H17+H18</f>
        <v>58.4</v>
      </c>
      <c r="I19" s="457">
        <f t="shared" si="1"/>
        <v>58.4</v>
      </c>
      <c r="J19" s="457">
        <f t="shared" si="1"/>
        <v>0</v>
      </c>
      <c r="K19" s="458">
        <f t="shared" si="1"/>
        <v>0</v>
      </c>
      <c r="L19" s="459">
        <f t="shared" si="1"/>
        <v>60</v>
      </c>
      <c r="M19" s="457">
        <f t="shared" si="1"/>
        <v>40</v>
      </c>
      <c r="N19" s="880" t="s">
        <v>686</v>
      </c>
      <c r="O19" s="881">
        <v>3</v>
      </c>
      <c r="P19" s="881">
        <v>3</v>
      </c>
      <c r="Q19" s="882">
        <v>3</v>
      </c>
      <c r="R19" s="16"/>
      <c r="S19" s="16"/>
      <c r="T19" s="16"/>
      <c r="U19" s="16"/>
      <c r="V19" s="16"/>
      <c r="W19" s="16"/>
    </row>
    <row r="20" spans="1:23" ht="25.5">
      <c r="A20" s="2031" t="s">
        <v>11</v>
      </c>
      <c r="B20" s="830" t="s">
        <v>11</v>
      </c>
      <c r="C20" s="2156" t="s">
        <v>34</v>
      </c>
      <c r="D20" s="834" t="s">
        <v>687</v>
      </c>
      <c r="E20" s="2059" t="s">
        <v>688</v>
      </c>
      <c r="F20" s="2322" t="s">
        <v>682</v>
      </c>
      <c r="G20" s="743" t="s">
        <v>36</v>
      </c>
      <c r="H20" s="883"/>
      <c r="I20" s="884"/>
      <c r="J20" s="884"/>
      <c r="K20" s="744"/>
      <c r="L20" s="885"/>
      <c r="M20" s="886"/>
      <c r="N20" s="837" t="s">
        <v>689</v>
      </c>
      <c r="O20" s="878"/>
      <c r="P20" s="878"/>
      <c r="Q20" s="879"/>
      <c r="R20" s="16"/>
      <c r="S20" s="16"/>
      <c r="T20" s="16"/>
      <c r="U20" s="16"/>
      <c r="V20" s="16"/>
      <c r="W20" s="16"/>
    </row>
    <row r="21" spans="1:23" ht="13.5" thickBot="1">
      <c r="A21" s="2033"/>
      <c r="B21" s="832"/>
      <c r="C21" s="2157"/>
      <c r="D21" s="835"/>
      <c r="E21" s="2060"/>
      <c r="F21" s="2327"/>
      <c r="G21" s="318" t="s">
        <v>12</v>
      </c>
      <c r="H21" s="457">
        <f t="shared" ref="H21:M21" si="2">H20*1</f>
        <v>0</v>
      </c>
      <c r="I21" s="457">
        <f t="shared" si="2"/>
        <v>0</v>
      </c>
      <c r="J21" s="457">
        <f t="shared" si="2"/>
        <v>0</v>
      </c>
      <c r="K21" s="458">
        <f t="shared" si="2"/>
        <v>0</v>
      </c>
      <c r="L21" s="459">
        <f t="shared" si="2"/>
        <v>0</v>
      </c>
      <c r="M21" s="457">
        <f t="shared" si="2"/>
        <v>0</v>
      </c>
      <c r="N21" s="887"/>
      <c r="O21" s="888"/>
      <c r="P21" s="888"/>
      <c r="Q21" s="889"/>
      <c r="R21" s="16"/>
      <c r="S21" s="16"/>
      <c r="T21" s="16"/>
      <c r="U21" s="16"/>
      <c r="V21" s="16"/>
      <c r="W21" s="16"/>
    </row>
    <row r="22" spans="1:23" ht="26.25" thickBot="1">
      <c r="A22" s="1673" t="s">
        <v>11</v>
      </c>
      <c r="B22" s="2034" t="s">
        <v>11</v>
      </c>
      <c r="C22" s="2156" t="s">
        <v>35</v>
      </c>
      <c r="D22" s="1897" t="s">
        <v>690</v>
      </c>
      <c r="E22" s="2161" t="s">
        <v>681</v>
      </c>
      <c r="F22" s="2326" t="s">
        <v>289</v>
      </c>
      <c r="G22" s="2328" t="s">
        <v>36</v>
      </c>
      <c r="H22" s="840">
        <f>I22+K22</f>
        <v>749.5</v>
      </c>
      <c r="I22" s="841">
        <v>749.5</v>
      </c>
      <c r="J22" s="42"/>
      <c r="K22" s="271">
        <v>0</v>
      </c>
      <c r="L22" s="272">
        <v>800</v>
      </c>
      <c r="M22" s="12">
        <v>830</v>
      </c>
      <c r="N22" s="837" t="s">
        <v>691</v>
      </c>
      <c r="O22" s="878">
        <v>5</v>
      </c>
      <c r="P22" s="878">
        <v>6</v>
      </c>
      <c r="Q22" s="879">
        <v>7</v>
      </c>
      <c r="R22" s="16"/>
      <c r="S22" s="16"/>
      <c r="T22" s="16"/>
      <c r="U22" s="16"/>
      <c r="V22" s="16"/>
      <c r="W22" s="16"/>
    </row>
    <row r="23" spans="1:23" ht="25.5">
      <c r="A23" s="2310"/>
      <c r="B23" s="2035"/>
      <c r="C23" s="1993"/>
      <c r="D23" s="2159"/>
      <c r="E23" s="1689"/>
      <c r="F23" s="2323"/>
      <c r="G23" s="2329"/>
      <c r="H23" s="41"/>
      <c r="I23" s="32"/>
      <c r="J23" s="42"/>
      <c r="K23" s="271"/>
      <c r="L23" s="272"/>
      <c r="M23" s="12"/>
      <c r="N23" s="890" t="s">
        <v>692</v>
      </c>
      <c r="O23" s="701">
        <v>24</v>
      </c>
      <c r="P23" s="701">
        <v>25</v>
      </c>
      <c r="Q23" s="866">
        <v>26</v>
      </c>
      <c r="R23" s="16"/>
      <c r="S23" s="16"/>
      <c r="T23" s="16"/>
      <c r="U23" s="16"/>
      <c r="V23" s="16"/>
      <c r="W23" s="16"/>
    </row>
    <row r="24" spans="1:23" ht="13.5" thickBot="1">
      <c r="A24" s="276"/>
      <c r="B24" s="832"/>
      <c r="C24" s="2157"/>
      <c r="D24" s="2311"/>
      <c r="E24" s="2060"/>
      <c r="F24" s="2327"/>
      <c r="G24" s="318" t="s">
        <v>12</v>
      </c>
      <c r="H24" s="457">
        <f t="shared" ref="H24:M24" si="3">H22*1</f>
        <v>749.5</v>
      </c>
      <c r="I24" s="457">
        <f t="shared" si="3"/>
        <v>749.5</v>
      </c>
      <c r="J24" s="457">
        <f t="shared" si="3"/>
        <v>0</v>
      </c>
      <c r="K24" s="458">
        <f t="shared" si="3"/>
        <v>0</v>
      </c>
      <c r="L24" s="459">
        <f t="shared" si="3"/>
        <v>800</v>
      </c>
      <c r="M24" s="457">
        <f t="shared" si="3"/>
        <v>830</v>
      </c>
      <c r="N24" s="887"/>
      <c r="O24" s="825"/>
      <c r="P24" s="825"/>
      <c r="Q24" s="826"/>
      <c r="R24" s="16"/>
      <c r="S24" s="16"/>
      <c r="T24" s="16"/>
      <c r="U24" s="16"/>
      <c r="V24" s="16"/>
      <c r="W24" s="16"/>
    </row>
    <row r="25" spans="1:23">
      <c r="A25" s="1673" t="s">
        <v>11</v>
      </c>
      <c r="B25" s="2034" t="s">
        <v>11</v>
      </c>
      <c r="C25" s="2156" t="s">
        <v>53</v>
      </c>
      <c r="D25" s="1897" t="s">
        <v>693</v>
      </c>
      <c r="E25" s="2161" t="s">
        <v>681</v>
      </c>
      <c r="F25" s="2326" t="s">
        <v>694</v>
      </c>
      <c r="G25" s="2328" t="s">
        <v>36</v>
      </c>
      <c r="H25" s="2320">
        <f>I25+K25</f>
        <v>0</v>
      </c>
      <c r="I25" s="2299">
        <v>0</v>
      </c>
      <c r="J25" s="2299">
        <v>0</v>
      </c>
      <c r="K25" s="2301">
        <v>0</v>
      </c>
      <c r="L25" s="885">
        <v>0</v>
      </c>
      <c r="M25" s="886">
        <v>0</v>
      </c>
      <c r="N25" s="837" t="s">
        <v>695</v>
      </c>
      <c r="O25" s="878">
        <v>0</v>
      </c>
      <c r="P25" s="878">
        <v>0</v>
      </c>
      <c r="Q25" s="879">
        <v>0</v>
      </c>
      <c r="R25" s="16"/>
      <c r="S25" s="16"/>
      <c r="T25" s="16"/>
      <c r="U25" s="16"/>
      <c r="V25" s="16"/>
      <c r="W25" s="16"/>
    </row>
    <row r="26" spans="1:23">
      <c r="A26" s="2310"/>
      <c r="B26" s="2035"/>
      <c r="C26" s="1993"/>
      <c r="D26" s="2159"/>
      <c r="E26" s="1689"/>
      <c r="F26" s="2323"/>
      <c r="G26" s="2329"/>
      <c r="H26" s="2321"/>
      <c r="I26" s="2300"/>
      <c r="J26" s="2300"/>
      <c r="K26" s="2302"/>
      <c r="L26" s="746"/>
      <c r="M26" s="891"/>
      <c r="N26" s="892"/>
      <c r="O26" s="863"/>
      <c r="P26" s="863"/>
      <c r="Q26" s="864"/>
      <c r="R26" s="16"/>
      <c r="S26" s="16"/>
      <c r="T26" s="176"/>
      <c r="U26" s="16"/>
      <c r="V26" s="16"/>
      <c r="W26" s="16"/>
    </row>
    <row r="27" spans="1:23" ht="13.5" thickBot="1">
      <c r="A27" s="276"/>
      <c r="B27" s="832"/>
      <c r="C27" s="2157"/>
      <c r="D27" s="2311"/>
      <c r="E27" s="1689"/>
      <c r="F27" s="2323"/>
      <c r="G27" s="318" t="s">
        <v>12</v>
      </c>
      <c r="H27" s="457">
        <f t="shared" ref="H27:M27" si="4">H25*1</f>
        <v>0</v>
      </c>
      <c r="I27" s="457">
        <f t="shared" si="4"/>
        <v>0</v>
      </c>
      <c r="J27" s="457">
        <f t="shared" si="4"/>
        <v>0</v>
      </c>
      <c r="K27" s="458">
        <f t="shared" si="4"/>
        <v>0</v>
      </c>
      <c r="L27" s="459">
        <f t="shared" si="4"/>
        <v>0</v>
      </c>
      <c r="M27" s="457">
        <f t="shared" si="4"/>
        <v>0</v>
      </c>
      <c r="N27" s="887"/>
      <c r="O27" s="825"/>
      <c r="P27" s="825"/>
      <c r="Q27" s="826"/>
      <c r="R27" s="16"/>
      <c r="S27" s="16"/>
      <c r="T27" s="16"/>
      <c r="U27" s="16"/>
      <c r="V27" s="16"/>
      <c r="W27" s="16"/>
    </row>
    <row r="28" spans="1:23" ht="13.5" thickBot="1">
      <c r="A28" s="225" t="s">
        <v>11</v>
      </c>
      <c r="B28" s="21" t="s">
        <v>11</v>
      </c>
      <c r="C28" s="2051" t="s">
        <v>14</v>
      </c>
      <c r="D28" s="2052"/>
      <c r="E28" s="2052"/>
      <c r="F28" s="2052"/>
      <c r="G28" s="2296"/>
      <c r="H28" s="893">
        <f t="shared" ref="H28:M28" si="5">H27+H21+H19+H15+H24</f>
        <v>3483.2799999999997</v>
      </c>
      <c r="I28" s="894">
        <f t="shared" si="5"/>
        <v>3424.68</v>
      </c>
      <c r="J28" s="895">
        <f t="shared" si="5"/>
        <v>1704.6</v>
      </c>
      <c r="K28" s="895">
        <f t="shared" si="5"/>
        <v>58.6</v>
      </c>
      <c r="L28" s="895">
        <f t="shared" si="5"/>
        <v>3607</v>
      </c>
      <c r="M28" s="895">
        <f t="shared" si="5"/>
        <v>3725</v>
      </c>
      <c r="N28" s="319"/>
      <c r="O28" s="22"/>
      <c r="P28" s="22"/>
      <c r="Q28" s="320"/>
      <c r="R28" s="16"/>
      <c r="S28" s="16"/>
      <c r="T28" s="16"/>
      <c r="U28" s="16"/>
      <c r="V28" s="16"/>
      <c r="W28" s="16"/>
    </row>
    <row r="29" spans="1:23" ht="13.5" thickBot="1">
      <c r="A29" s="225" t="s">
        <v>11</v>
      </c>
      <c r="B29" s="19" t="s">
        <v>13</v>
      </c>
      <c r="C29" s="2325" t="s">
        <v>696</v>
      </c>
      <c r="D29" s="2025"/>
      <c r="E29" s="2026"/>
      <c r="F29" s="2026"/>
      <c r="G29" s="2025"/>
      <c r="H29" s="2025"/>
      <c r="I29" s="2025"/>
      <c r="J29" s="2025"/>
      <c r="K29" s="2025"/>
      <c r="L29" s="2025"/>
      <c r="M29" s="2025"/>
      <c r="N29" s="2025"/>
      <c r="O29" s="2025"/>
      <c r="P29" s="2025"/>
      <c r="Q29" s="2027"/>
      <c r="R29" s="16"/>
      <c r="S29" s="16"/>
      <c r="T29" s="16"/>
      <c r="U29" s="16"/>
      <c r="V29" s="16"/>
      <c r="W29" s="16"/>
    </row>
    <row r="30" spans="1:23">
      <c r="A30" s="1673" t="s">
        <v>11</v>
      </c>
      <c r="B30" s="2034" t="s">
        <v>13</v>
      </c>
      <c r="C30" s="2156" t="s">
        <v>11</v>
      </c>
      <c r="D30" s="2158" t="s">
        <v>697</v>
      </c>
      <c r="E30" s="2059" t="s">
        <v>688</v>
      </c>
      <c r="F30" s="2322" t="s">
        <v>682</v>
      </c>
      <c r="G30" s="2318" t="s">
        <v>36</v>
      </c>
      <c r="H30" s="2320">
        <v>0</v>
      </c>
      <c r="I30" s="2299">
        <v>0</v>
      </c>
      <c r="J30" s="2299"/>
      <c r="K30" s="2301">
        <v>0</v>
      </c>
      <c r="L30" s="885"/>
      <c r="M30" s="885"/>
      <c r="N30" s="2305" t="s">
        <v>698</v>
      </c>
      <c r="O30" s="2282">
        <v>0</v>
      </c>
      <c r="P30" s="2282">
        <v>0</v>
      </c>
      <c r="Q30" s="2284">
        <v>0</v>
      </c>
      <c r="R30" s="16"/>
      <c r="S30" s="16"/>
      <c r="T30" s="16"/>
      <c r="U30" s="16"/>
      <c r="V30" s="16"/>
      <c r="W30" s="16"/>
    </row>
    <row r="31" spans="1:23">
      <c r="A31" s="2310"/>
      <c r="B31" s="2035"/>
      <c r="C31" s="1993"/>
      <c r="D31" s="2159"/>
      <c r="E31" s="1689"/>
      <c r="F31" s="2323"/>
      <c r="G31" s="2319"/>
      <c r="H31" s="2321"/>
      <c r="I31" s="2300"/>
      <c r="J31" s="2300"/>
      <c r="K31" s="2302"/>
      <c r="L31" s="746">
        <v>0</v>
      </c>
      <c r="M31" s="746">
        <v>0</v>
      </c>
      <c r="N31" s="1911"/>
      <c r="O31" s="2283"/>
      <c r="P31" s="2283"/>
      <c r="Q31" s="2285"/>
      <c r="R31" s="16"/>
      <c r="S31" s="16"/>
      <c r="T31" s="16"/>
      <c r="U31" s="16"/>
      <c r="V31" s="16"/>
      <c r="W31" s="16"/>
    </row>
    <row r="32" spans="1:23" ht="26.25" thickBot="1">
      <c r="A32" s="276"/>
      <c r="B32" s="832"/>
      <c r="C32" s="2157"/>
      <c r="D32" s="2311"/>
      <c r="E32" s="1689"/>
      <c r="F32" s="2323"/>
      <c r="G32" s="318" t="s">
        <v>12</v>
      </c>
      <c r="H32" s="457">
        <f t="shared" ref="H32:M32" si="6">H30+H31</f>
        <v>0</v>
      </c>
      <c r="I32" s="457">
        <f t="shared" si="6"/>
        <v>0</v>
      </c>
      <c r="J32" s="457">
        <f t="shared" si="6"/>
        <v>0</v>
      </c>
      <c r="K32" s="458">
        <f t="shared" si="6"/>
        <v>0</v>
      </c>
      <c r="L32" s="459">
        <f t="shared" si="6"/>
        <v>0</v>
      </c>
      <c r="M32" s="459">
        <f t="shared" si="6"/>
        <v>0</v>
      </c>
      <c r="N32" s="896" t="s">
        <v>699</v>
      </c>
      <c r="O32" s="888">
        <v>0</v>
      </c>
      <c r="P32" s="888">
        <v>0</v>
      </c>
      <c r="Q32" s="889">
        <v>0</v>
      </c>
      <c r="R32" s="16"/>
      <c r="S32" s="16"/>
      <c r="T32" s="16"/>
      <c r="U32" s="16"/>
      <c r="V32" s="16"/>
      <c r="W32" s="16"/>
    </row>
    <row r="33" spans="1:23">
      <c r="A33" s="1673" t="s">
        <v>11</v>
      </c>
      <c r="B33" s="830" t="s">
        <v>13</v>
      </c>
      <c r="C33" s="2156" t="s">
        <v>13</v>
      </c>
      <c r="D33" s="1897" t="s">
        <v>700</v>
      </c>
      <c r="E33" s="2161" t="s">
        <v>701</v>
      </c>
      <c r="F33" s="2312" t="s">
        <v>702</v>
      </c>
      <c r="G33" s="2314" t="s">
        <v>703</v>
      </c>
      <c r="H33" s="2316">
        <v>54.4</v>
      </c>
      <c r="I33" s="2297">
        <v>54.4</v>
      </c>
      <c r="J33" s="2299"/>
      <c r="K33" s="2301">
        <v>0</v>
      </c>
      <c r="L33" s="2303">
        <v>80</v>
      </c>
      <c r="M33" s="2303">
        <v>90</v>
      </c>
      <c r="N33" s="2305" t="s">
        <v>704</v>
      </c>
      <c r="O33" s="2282">
        <v>40</v>
      </c>
      <c r="P33" s="2282">
        <v>55</v>
      </c>
      <c r="Q33" s="2284">
        <v>65</v>
      </c>
      <c r="R33" s="16"/>
      <c r="S33" s="16"/>
      <c r="T33" s="16"/>
      <c r="U33" s="16"/>
      <c r="V33" s="16"/>
      <c r="W33" s="16"/>
    </row>
    <row r="34" spans="1:23">
      <c r="A34" s="1684"/>
      <c r="B34" s="831"/>
      <c r="C34" s="1993"/>
      <c r="D34" s="2159"/>
      <c r="E34" s="2133"/>
      <c r="F34" s="2313"/>
      <c r="G34" s="2315"/>
      <c r="H34" s="2317"/>
      <c r="I34" s="2298"/>
      <c r="J34" s="2300"/>
      <c r="K34" s="2302"/>
      <c r="L34" s="2304"/>
      <c r="M34" s="2304"/>
      <c r="N34" s="2306"/>
      <c r="O34" s="2309"/>
      <c r="P34" s="2309"/>
      <c r="Q34" s="2294"/>
      <c r="R34" s="16"/>
      <c r="S34" s="16"/>
      <c r="T34" s="16"/>
      <c r="U34" s="16"/>
      <c r="V34" s="16"/>
      <c r="W34" s="16"/>
    </row>
    <row r="35" spans="1:23" ht="13.5" thickBot="1">
      <c r="A35" s="2310"/>
      <c r="B35" s="832"/>
      <c r="C35" s="2157"/>
      <c r="D35" s="2311"/>
      <c r="E35" s="828"/>
      <c r="F35" s="182"/>
      <c r="G35" s="318" t="s">
        <v>12</v>
      </c>
      <c r="H35" s="457">
        <f t="shared" ref="H35:M35" si="7">H33+H34</f>
        <v>54.4</v>
      </c>
      <c r="I35" s="457">
        <f t="shared" si="7"/>
        <v>54.4</v>
      </c>
      <c r="J35" s="457">
        <f t="shared" si="7"/>
        <v>0</v>
      </c>
      <c r="K35" s="458">
        <f t="shared" si="7"/>
        <v>0</v>
      </c>
      <c r="L35" s="459">
        <f t="shared" si="7"/>
        <v>80</v>
      </c>
      <c r="M35" s="459">
        <f t="shared" si="7"/>
        <v>90</v>
      </c>
      <c r="N35" s="2307"/>
      <c r="O35" s="2324"/>
      <c r="P35" s="2324"/>
      <c r="Q35" s="2295"/>
      <c r="R35" s="16"/>
      <c r="S35" s="16"/>
      <c r="T35" s="16"/>
      <c r="U35" s="16"/>
      <c r="V35" s="16"/>
      <c r="W35" s="16"/>
    </row>
    <row r="36" spans="1:23" ht="13.5" thickBot="1">
      <c r="A36" s="225" t="s">
        <v>11</v>
      </c>
      <c r="B36" s="21" t="s">
        <v>13</v>
      </c>
      <c r="C36" s="2051" t="s">
        <v>14</v>
      </c>
      <c r="D36" s="2052"/>
      <c r="E36" s="2052"/>
      <c r="F36" s="2052"/>
      <c r="G36" s="2296"/>
      <c r="H36" s="895">
        <f t="shared" ref="H36:M36" si="8">H32+H35</f>
        <v>54.4</v>
      </c>
      <c r="I36" s="895">
        <f t="shared" si="8"/>
        <v>54.4</v>
      </c>
      <c r="J36" s="895">
        <f t="shared" si="8"/>
        <v>0</v>
      </c>
      <c r="K36" s="897">
        <f t="shared" si="8"/>
        <v>0</v>
      </c>
      <c r="L36" s="610">
        <f t="shared" si="8"/>
        <v>80</v>
      </c>
      <c r="M36" s="610">
        <f t="shared" si="8"/>
        <v>90</v>
      </c>
      <c r="N36" s="319"/>
      <c r="O36" s="22"/>
      <c r="P36" s="22"/>
      <c r="Q36" s="320"/>
      <c r="R36" s="16"/>
      <c r="S36" s="16"/>
      <c r="T36" s="16"/>
      <c r="U36" s="16"/>
      <c r="V36" s="16"/>
      <c r="W36" s="16"/>
    </row>
    <row r="37" spans="1:23" ht="13.5" thickBot="1">
      <c r="A37" s="225" t="s">
        <v>11</v>
      </c>
      <c r="B37" s="19" t="s">
        <v>34</v>
      </c>
      <c r="C37" s="2024" t="s">
        <v>705</v>
      </c>
      <c r="D37" s="2025"/>
      <c r="E37" s="2025"/>
      <c r="F37" s="2025"/>
      <c r="G37" s="2025"/>
      <c r="H37" s="2025"/>
      <c r="I37" s="2025"/>
      <c r="J37" s="2025"/>
      <c r="K37" s="2025"/>
      <c r="L37" s="2025"/>
      <c r="M37" s="2025"/>
      <c r="N37" s="2025"/>
      <c r="O37" s="2025"/>
      <c r="P37" s="2025"/>
      <c r="Q37" s="2027"/>
      <c r="R37" s="16"/>
      <c r="S37" s="16"/>
      <c r="T37" s="16"/>
      <c r="U37" s="16"/>
      <c r="V37" s="16"/>
      <c r="W37" s="16"/>
    </row>
    <row r="38" spans="1:23">
      <c r="A38" s="2031" t="s">
        <v>11</v>
      </c>
      <c r="B38" s="2154" t="s">
        <v>34</v>
      </c>
      <c r="C38" s="2156" t="s">
        <v>11</v>
      </c>
      <c r="D38" s="2158" t="s">
        <v>706</v>
      </c>
      <c r="E38" s="2059" t="s">
        <v>688</v>
      </c>
      <c r="F38" s="2163" t="s">
        <v>682</v>
      </c>
      <c r="G38" s="743" t="s">
        <v>36</v>
      </c>
      <c r="H38" s="883">
        <v>0</v>
      </c>
      <c r="I38" s="884">
        <v>0</v>
      </c>
      <c r="J38" s="884">
        <v>0</v>
      </c>
      <c r="K38" s="884">
        <v>0</v>
      </c>
      <c r="L38" s="898">
        <v>0</v>
      </c>
      <c r="M38" s="885">
        <v>0</v>
      </c>
      <c r="N38" s="2280" t="s">
        <v>707</v>
      </c>
      <c r="O38" s="2282">
        <v>0</v>
      </c>
      <c r="P38" s="2282">
        <v>0</v>
      </c>
      <c r="Q38" s="2284">
        <v>0</v>
      </c>
      <c r="R38" s="16"/>
      <c r="S38" s="16"/>
      <c r="T38" s="16"/>
      <c r="U38" s="16"/>
      <c r="V38" s="16"/>
      <c r="W38" s="16"/>
    </row>
    <row r="39" spans="1:23">
      <c r="A39" s="2032"/>
      <c r="B39" s="1685"/>
      <c r="C39" s="1993"/>
      <c r="D39" s="2159"/>
      <c r="E39" s="1688"/>
      <c r="F39" s="1689"/>
      <c r="G39" s="745"/>
      <c r="H39" s="899"/>
      <c r="I39" s="750"/>
      <c r="J39" s="750"/>
      <c r="K39" s="750"/>
      <c r="L39" s="751"/>
      <c r="M39" s="746"/>
      <c r="N39" s="2308"/>
      <c r="O39" s="2309"/>
      <c r="P39" s="2309"/>
      <c r="Q39" s="2294"/>
      <c r="R39" s="16"/>
      <c r="S39" s="16"/>
      <c r="T39" s="16"/>
      <c r="U39" s="16"/>
      <c r="V39" s="16"/>
      <c r="W39" s="16"/>
    </row>
    <row r="40" spans="1:23" ht="13.5" thickBot="1">
      <c r="A40" s="276"/>
      <c r="B40" s="832"/>
      <c r="C40" s="2157"/>
      <c r="D40" s="835"/>
      <c r="E40" s="2287"/>
      <c r="F40" s="2060"/>
      <c r="G40" s="318" t="s">
        <v>12</v>
      </c>
      <c r="H40" s="457">
        <f t="shared" ref="H40:M40" si="9">H38+H39</f>
        <v>0</v>
      </c>
      <c r="I40" s="457">
        <f t="shared" si="9"/>
        <v>0</v>
      </c>
      <c r="J40" s="457">
        <f t="shared" si="9"/>
        <v>0</v>
      </c>
      <c r="K40" s="457">
        <f t="shared" si="9"/>
        <v>0</v>
      </c>
      <c r="L40" s="458">
        <f t="shared" si="9"/>
        <v>0</v>
      </c>
      <c r="M40" s="459">
        <f t="shared" si="9"/>
        <v>0</v>
      </c>
      <c r="N40" s="900"/>
      <c r="O40" s="888"/>
      <c r="P40" s="888"/>
      <c r="Q40" s="889"/>
      <c r="R40" s="16"/>
      <c r="S40" s="16"/>
      <c r="T40" s="16"/>
      <c r="U40" s="16"/>
      <c r="V40" s="16"/>
      <c r="W40" s="16"/>
    </row>
    <row r="41" spans="1:23">
      <c r="A41" s="2031" t="s">
        <v>11</v>
      </c>
      <c r="B41" s="2154" t="s">
        <v>34</v>
      </c>
      <c r="C41" s="2156" t="s">
        <v>13</v>
      </c>
      <c r="D41" s="2158" t="s">
        <v>708</v>
      </c>
      <c r="E41" s="2059" t="s">
        <v>688</v>
      </c>
      <c r="F41" s="2163" t="s">
        <v>682</v>
      </c>
      <c r="G41" s="743" t="s">
        <v>36</v>
      </c>
      <c r="H41" s="883">
        <v>0</v>
      </c>
      <c r="I41" s="884">
        <v>0</v>
      </c>
      <c r="J41" s="884">
        <v>0</v>
      </c>
      <c r="K41" s="884">
        <v>0</v>
      </c>
      <c r="L41" s="898">
        <v>0</v>
      </c>
      <c r="M41" s="885">
        <v>0</v>
      </c>
      <c r="N41" s="2280" t="s">
        <v>709</v>
      </c>
      <c r="O41" s="2282">
        <v>0</v>
      </c>
      <c r="P41" s="2282">
        <v>0</v>
      </c>
      <c r="Q41" s="2284">
        <v>0</v>
      </c>
      <c r="R41" s="16"/>
      <c r="S41" s="16"/>
      <c r="T41" s="16"/>
      <c r="U41" s="16"/>
      <c r="V41" s="16"/>
      <c r="W41" s="16"/>
    </row>
    <row r="42" spans="1:23">
      <c r="A42" s="2032"/>
      <c r="B42" s="1685"/>
      <c r="C42" s="1993"/>
      <c r="D42" s="2159"/>
      <c r="E42" s="1688"/>
      <c r="F42" s="1689"/>
      <c r="G42" s="745"/>
      <c r="H42" s="899"/>
      <c r="I42" s="750"/>
      <c r="J42" s="750"/>
      <c r="K42" s="750"/>
      <c r="L42" s="751"/>
      <c r="M42" s="746"/>
      <c r="N42" s="2281"/>
      <c r="O42" s="2283"/>
      <c r="P42" s="2283"/>
      <c r="Q42" s="2285"/>
      <c r="R42" s="16"/>
      <c r="S42" s="16"/>
      <c r="T42" s="16"/>
      <c r="U42" s="16"/>
      <c r="V42" s="16"/>
      <c r="W42" s="16"/>
    </row>
    <row r="43" spans="1:23" ht="13.5" thickBot="1">
      <c r="A43" s="276"/>
      <c r="B43" s="832"/>
      <c r="C43" s="2157"/>
      <c r="D43" s="2160"/>
      <c r="E43" s="2287"/>
      <c r="F43" s="2060"/>
      <c r="G43" s="318" t="s">
        <v>12</v>
      </c>
      <c r="H43" s="457">
        <f>H41+H42</f>
        <v>0</v>
      </c>
      <c r="I43" s="457">
        <f>I41+I42</f>
        <v>0</v>
      </c>
      <c r="J43" s="457">
        <f>J41+J42</f>
        <v>0</v>
      </c>
      <c r="K43" s="457">
        <f>K41+K42</f>
        <v>0</v>
      </c>
      <c r="L43" s="458">
        <v>0</v>
      </c>
      <c r="M43" s="459">
        <f>M41+M42</f>
        <v>0</v>
      </c>
      <c r="N43" s="829"/>
      <c r="O43" s="825"/>
      <c r="P43" s="825"/>
      <c r="Q43" s="826"/>
      <c r="R43" s="16"/>
      <c r="S43" s="16"/>
      <c r="T43" s="16"/>
      <c r="U43" s="16"/>
      <c r="V43" s="16"/>
      <c r="W43" s="16"/>
    </row>
    <row r="44" spans="1:23" ht="13.5" thickBot="1">
      <c r="A44" s="225" t="s">
        <v>11</v>
      </c>
      <c r="B44" s="21" t="s">
        <v>34</v>
      </c>
      <c r="C44" s="2021" t="s">
        <v>14</v>
      </c>
      <c r="D44" s="2022"/>
      <c r="E44" s="2022"/>
      <c r="F44" s="2022"/>
      <c r="G44" s="2286"/>
      <c r="H44" s="895">
        <f t="shared" ref="H44:M44" si="10">H43+H40</f>
        <v>0</v>
      </c>
      <c r="I44" s="895">
        <f t="shared" si="10"/>
        <v>0</v>
      </c>
      <c r="J44" s="895">
        <f t="shared" si="10"/>
        <v>0</v>
      </c>
      <c r="K44" s="895">
        <f t="shared" si="10"/>
        <v>0</v>
      </c>
      <c r="L44" s="897">
        <f t="shared" si="10"/>
        <v>0</v>
      </c>
      <c r="M44" s="610">
        <f t="shared" si="10"/>
        <v>0</v>
      </c>
      <c r="N44" s="319"/>
      <c r="O44" s="22"/>
      <c r="P44" s="22"/>
      <c r="Q44" s="320"/>
      <c r="R44" s="16"/>
      <c r="S44" s="16"/>
      <c r="T44" s="16"/>
      <c r="U44" s="16"/>
      <c r="V44" s="16"/>
      <c r="W44" s="16"/>
    </row>
    <row r="45" spans="1:23" ht="13.5" thickBot="1">
      <c r="A45" s="23" t="s">
        <v>11</v>
      </c>
      <c r="B45" s="2197" t="s">
        <v>56</v>
      </c>
      <c r="C45" s="2198"/>
      <c r="D45" s="2198"/>
      <c r="E45" s="2198"/>
      <c r="F45" s="2198"/>
      <c r="G45" s="2199"/>
      <c r="H45" s="640">
        <f>H28+H36</f>
        <v>3537.68</v>
      </c>
      <c r="I45" s="640">
        <f t="shared" ref="I45:M45" si="11">I28+I36</f>
        <v>3479.08</v>
      </c>
      <c r="J45" s="641">
        <f t="shared" si="11"/>
        <v>1704.6</v>
      </c>
      <c r="K45" s="641">
        <f t="shared" si="11"/>
        <v>58.6</v>
      </c>
      <c r="L45" s="641">
        <f t="shared" si="11"/>
        <v>3687</v>
      </c>
      <c r="M45" s="641">
        <f t="shared" si="11"/>
        <v>3815</v>
      </c>
      <c r="N45" s="642"/>
      <c r="O45" s="642"/>
      <c r="P45" s="642"/>
      <c r="Q45" s="643"/>
      <c r="R45" s="177"/>
      <c r="S45" s="177"/>
      <c r="T45" s="177"/>
      <c r="U45" s="177"/>
      <c r="V45" s="177"/>
      <c r="W45" s="177"/>
    </row>
    <row r="46" spans="1:23" ht="13.5" thickBot="1">
      <c r="A46" s="23"/>
      <c r="B46" s="21"/>
      <c r="C46" s="310"/>
      <c r="D46" s="824"/>
      <c r="E46" s="824"/>
      <c r="F46" s="2181" t="s">
        <v>240</v>
      </c>
      <c r="G46" s="2182"/>
      <c r="H46" s="311">
        <f>I46+K46</f>
        <v>20.68</v>
      </c>
      <c r="I46" s="311">
        <f>I14*1</f>
        <v>20.68</v>
      </c>
      <c r="J46" s="901"/>
      <c r="K46" s="901"/>
      <c r="L46" s="901"/>
      <c r="M46" s="901"/>
      <c r="N46" s="902"/>
      <c r="O46" s="903"/>
      <c r="P46" s="903"/>
      <c r="Q46" s="904"/>
      <c r="R46" s="177"/>
      <c r="S46" s="177"/>
      <c r="T46" s="177"/>
      <c r="U46" s="177"/>
      <c r="V46" s="177"/>
      <c r="W46" s="177"/>
    </row>
    <row r="47" spans="1:23" ht="13.5" thickBot="1">
      <c r="A47" s="87" t="s">
        <v>11</v>
      </c>
      <c r="B47" s="2288" t="s">
        <v>242</v>
      </c>
      <c r="C47" s="2289"/>
      <c r="D47" s="2289"/>
      <c r="E47" s="2289"/>
      <c r="F47" s="2289"/>
      <c r="G47" s="2290"/>
      <c r="H47" s="312">
        <f>H48-H46</f>
        <v>3517</v>
      </c>
      <c r="I47" s="312">
        <f t="shared" ref="I47:M47" si="12">I48-I46</f>
        <v>3458.4</v>
      </c>
      <c r="J47" s="905">
        <f t="shared" si="12"/>
        <v>1704.6</v>
      </c>
      <c r="K47" s="905">
        <f t="shared" si="12"/>
        <v>58.6</v>
      </c>
      <c r="L47" s="905">
        <f t="shared" si="12"/>
        <v>3687</v>
      </c>
      <c r="M47" s="905">
        <f t="shared" si="12"/>
        <v>3815</v>
      </c>
      <c r="N47" s="2291"/>
      <c r="O47" s="2292"/>
      <c r="P47" s="2292"/>
      <c r="Q47" s="2293"/>
      <c r="R47" s="177"/>
      <c r="S47" s="177"/>
      <c r="T47" s="177"/>
      <c r="U47" s="177"/>
      <c r="V47" s="177"/>
      <c r="W47" s="177"/>
    </row>
    <row r="48" spans="1:23" ht="13.5" thickBot="1">
      <c r="A48" s="10" t="s">
        <v>11</v>
      </c>
      <c r="B48" s="2112" t="s">
        <v>15</v>
      </c>
      <c r="C48" s="2113"/>
      <c r="D48" s="2113"/>
      <c r="E48" s="2113"/>
      <c r="F48" s="2113"/>
      <c r="G48" s="2113"/>
      <c r="H48" s="906">
        <f>H45</f>
        <v>3537.68</v>
      </c>
      <c r="I48" s="906">
        <f t="shared" ref="I48:M48" si="13">I45</f>
        <v>3479.08</v>
      </c>
      <c r="J48" s="907">
        <f t="shared" si="13"/>
        <v>1704.6</v>
      </c>
      <c r="K48" s="907">
        <f t="shared" si="13"/>
        <v>58.6</v>
      </c>
      <c r="L48" s="907">
        <f t="shared" si="13"/>
        <v>3687</v>
      </c>
      <c r="M48" s="907">
        <f t="shared" si="13"/>
        <v>3815</v>
      </c>
      <c r="N48" s="2277"/>
      <c r="O48" s="2278"/>
      <c r="P48" s="2278"/>
      <c r="Q48" s="2279"/>
      <c r="R48" s="177"/>
      <c r="S48" s="177"/>
      <c r="T48" s="177"/>
      <c r="U48" s="177"/>
      <c r="V48" s="177"/>
      <c r="W48" s="177"/>
    </row>
    <row r="49" spans="1:23">
      <c r="A49" s="823"/>
      <c r="B49" s="50"/>
      <c r="C49" s="50"/>
      <c r="D49" s="50"/>
      <c r="E49" s="50"/>
      <c r="F49" s="24"/>
      <c r="G49" s="24"/>
      <c r="H49" s="24"/>
      <c r="I49" s="24"/>
      <c r="J49" s="24"/>
      <c r="K49" s="24"/>
      <c r="L49" s="24"/>
      <c r="M49" s="24"/>
      <c r="N49" s="14"/>
      <c r="O49" s="14"/>
      <c r="P49" s="14"/>
      <c r="Q49" s="14"/>
      <c r="R49" s="177"/>
      <c r="S49" s="177"/>
      <c r="T49" s="177"/>
      <c r="U49" s="177"/>
      <c r="V49" s="177"/>
      <c r="W49" s="177"/>
    </row>
    <row r="50" spans="1:23">
      <c r="A50" s="823"/>
      <c r="B50" s="50"/>
      <c r="C50" s="50"/>
      <c r="D50" s="50"/>
      <c r="E50" s="50"/>
      <c r="F50" s="24"/>
      <c r="G50" s="24"/>
      <c r="H50" s="24"/>
      <c r="I50" s="24"/>
      <c r="J50" s="24"/>
      <c r="K50" s="24"/>
      <c r="L50" s="24"/>
      <c r="M50" s="24"/>
      <c r="N50" s="14"/>
      <c r="O50" s="14"/>
      <c r="P50" s="14"/>
      <c r="Q50" s="14"/>
      <c r="R50" s="177"/>
      <c r="S50" s="177"/>
      <c r="T50" s="177"/>
      <c r="U50" s="177"/>
      <c r="V50" s="177"/>
      <c r="W50" s="177"/>
    </row>
    <row r="51" spans="1:23">
      <c r="A51" s="823"/>
      <c r="B51" s="50"/>
      <c r="C51" s="50"/>
      <c r="D51" s="50"/>
      <c r="E51" s="50"/>
      <c r="F51" s="24"/>
      <c r="G51" s="24"/>
      <c r="H51" s="24"/>
      <c r="I51" s="24"/>
      <c r="J51" s="24"/>
      <c r="K51" s="24"/>
      <c r="L51" s="24"/>
      <c r="M51" s="24"/>
      <c r="N51" s="14"/>
      <c r="O51" s="14"/>
      <c r="P51" s="14"/>
      <c r="Q51" s="14"/>
      <c r="R51" s="16"/>
      <c r="S51" s="16"/>
      <c r="T51" s="16"/>
      <c r="U51" s="16"/>
      <c r="V51" s="16"/>
      <c r="W51" s="16"/>
    </row>
    <row r="52" spans="1:23" ht="13.5" thickBot="1">
      <c r="A52" s="823"/>
      <c r="B52" s="50"/>
      <c r="C52" s="50"/>
      <c r="D52" s="50"/>
      <c r="E52" s="2114" t="s">
        <v>16</v>
      </c>
      <c r="F52" s="2264"/>
      <c r="G52" s="2264"/>
      <c r="H52" s="2264"/>
      <c r="I52" s="2264"/>
      <c r="J52" s="2264"/>
      <c r="K52" s="2264"/>
      <c r="L52" s="2264"/>
      <c r="M52" s="833"/>
      <c r="N52" s="14"/>
      <c r="O52" s="14"/>
      <c r="P52" s="14"/>
      <c r="Q52" s="14"/>
      <c r="R52" s="16"/>
      <c r="S52" s="16"/>
      <c r="T52" s="16"/>
      <c r="U52" s="16"/>
      <c r="V52" s="16"/>
      <c r="W52" s="16"/>
    </row>
    <row r="53" spans="1:23" ht="38.450000000000003" customHeight="1" thickBot="1">
      <c r="A53" s="823"/>
      <c r="B53" s="16"/>
      <c r="C53" s="2265" t="s">
        <v>17</v>
      </c>
      <c r="D53" s="2266"/>
      <c r="E53" s="2266"/>
      <c r="F53" s="2266"/>
      <c r="G53" s="2267"/>
      <c r="H53" s="2268" t="s">
        <v>212</v>
      </c>
      <c r="I53" s="2269"/>
      <c r="J53" s="2269"/>
      <c r="K53" s="2270"/>
      <c r="L53" s="16"/>
      <c r="M53" s="16"/>
      <c r="N53" s="16"/>
      <c r="O53" s="27"/>
      <c r="P53" s="16"/>
      <c r="Q53" s="16"/>
      <c r="R53" s="16"/>
      <c r="S53" s="16"/>
      <c r="T53" s="16"/>
      <c r="U53" s="16"/>
      <c r="V53" s="16"/>
      <c r="W53" s="16"/>
    </row>
    <row r="54" spans="1:23" ht="13.5" thickBot="1">
      <c r="A54" s="823"/>
      <c r="B54" s="16"/>
      <c r="C54" s="2233" t="s">
        <v>18</v>
      </c>
      <c r="D54" s="2234"/>
      <c r="E54" s="2234"/>
      <c r="F54" s="2234"/>
      <c r="G54" s="2235"/>
      <c r="H54" s="2210">
        <f>SUM(H55:K61)</f>
        <v>3537.68</v>
      </c>
      <c r="I54" s="2211"/>
      <c r="J54" s="2211"/>
      <c r="K54" s="2212"/>
      <c r="L54" s="16"/>
      <c r="M54" s="16"/>
      <c r="N54" s="16"/>
      <c r="O54" s="27"/>
      <c r="P54" s="16"/>
      <c r="Q54" s="16"/>
      <c r="R54" s="16"/>
      <c r="S54" s="16"/>
      <c r="T54" s="16"/>
      <c r="U54" s="16"/>
      <c r="V54" s="16"/>
      <c r="W54" s="16"/>
    </row>
    <row r="55" spans="1:23">
      <c r="A55" s="823"/>
      <c r="B55" s="16"/>
      <c r="C55" s="2271" t="s">
        <v>57</v>
      </c>
      <c r="D55" s="2272"/>
      <c r="E55" s="2272"/>
      <c r="F55" s="2272"/>
      <c r="G55" s="2273"/>
      <c r="H55" s="2274">
        <v>3377</v>
      </c>
      <c r="I55" s="2275"/>
      <c r="J55" s="2275"/>
      <c r="K55" s="2276"/>
      <c r="L55" s="16"/>
      <c r="M55" s="16"/>
      <c r="N55" s="908"/>
      <c r="O55" s="27"/>
      <c r="P55" s="16"/>
      <c r="Q55" s="16"/>
      <c r="R55" s="16"/>
      <c r="S55" s="16"/>
      <c r="T55" s="16"/>
      <c r="U55" s="16"/>
      <c r="V55" s="16"/>
      <c r="W55" s="16"/>
    </row>
    <row r="56" spans="1:23">
      <c r="A56" s="823"/>
      <c r="B56" s="16"/>
      <c r="C56" s="2249" t="s">
        <v>58</v>
      </c>
      <c r="D56" s="2250"/>
      <c r="E56" s="2250"/>
      <c r="F56" s="2250"/>
      <c r="G56" s="2251"/>
      <c r="H56" s="2252"/>
      <c r="I56" s="2242"/>
      <c r="J56" s="2242"/>
      <c r="K56" s="2243"/>
      <c r="L56" s="16"/>
      <c r="M56" s="16"/>
      <c r="N56" s="16"/>
      <c r="O56" s="27"/>
      <c r="P56" s="16"/>
      <c r="Q56" s="16"/>
      <c r="R56" s="16"/>
      <c r="S56" s="16"/>
      <c r="T56" s="16"/>
      <c r="U56" s="16"/>
      <c r="V56" s="16"/>
      <c r="W56" s="16"/>
    </row>
    <row r="57" spans="1:23">
      <c r="A57" s="823"/>
      <c r="B57" s="16"/>
      <c r="C57" s="2239" t="s">
        <v>710</v>
      </c>
      <c r="D57" s="2240"/>
      <c r="E57" s="2240"/>
      <c r="F57" s="2240"/>
      <c r="G57" s="2263"/>
      <c r="H57" s="2252">
        <v>140</v>
      </c>
      <c r="I57" s="2242"/>
      <c r="J57" s="2242"/>
      <c r="K57" s="2243"/>
      <c r="L57" s="16"/>
      <c r="M57" s="16"/>
      <c r="N57" s="16"/>
      <c r="O57" s="27"/>
      <c r="P57" s="16"/>
      <c r="Q57" s="16"/>
      <c r="R57" s="16"/>
      <c r="S57" s="16"/>
      <c r="T57" s="16"/>
      <c r="U57" s="16"/>
      <c r="V57" s="16"/>
      <c r="W57" s="16"/>
    </row>
    <row r="58" spans="1:23">
      <c r="A58" s="823"/>
      <c r="B58" s="16"/>
      <c r="C58" s="2239" t="s">
        <v>65</v>
      </c>
      <c r="D58" s="2240"/>
      <c r="E58" s="2240"/>
      <c r="F58" s="2240"/>
      <c r="G58" s="2263"/>
      <c r="H58" s="2252">
        <v>0</v>
      </c>
      <c r="I58" s="2242"/>
      <c r="J58" s="2242"/>
      <c r="K58" s="2243"/>
      <c r="L58" s="16"/>
      <c r="M58" s="16"/>
      <c r="N58" s="16"/>
      <c r="O58" s="27"/>
      <c r="P58" s="16"/>
      <c r="Q58" s="16"/>
      <c r="R58" s="16"/>
      <c r="S58" s="16"/>
      <c r="T58" s="16"/>
      <c r="U58" s="16"/>
      <c r="V58" s="16"/>
      <c r="W58" s="16"/>
    </row>
    <row r="59" spans="1:23">
      <c r="A59" s="823"/>
      <c r="B59" s="16"/>
      <c r="C59" s="2249" t="s">
        <v>352</v>
      </c>
      <c r="D59" s="2250"/>
      <c r="E59" s="2250"/>
      <c r="F59" s="2250"/>
      <c r="G59" s="2251"/>
      <c r="H59" s="2252">
        <v>0</v>
      </c>
      <c r="I59" s="2242"/>
      <c r="J59" s="2242"/>
      <c r="K59" s="2243"/>
      <c r="L59" s="16"/>
      <c r="M59" s="16"/>
      <c r="N59" s="16"/>
      <c r="O59" s="27"/>
      <c r="P59" s="16"/>
      <c r="Q59" s="16"/>
      <c r="R59" s="823"/>
      <c r="S59" s="823"/>
      <c r="T59" s="823"/>
      <c r="U59" s="823"/>
      <c r="V59" s="823"/>
      <c r="W59" s="823"/>
    </row>
    <row r="60" spans="1:23">
      <c r="A60" s="823"/>
      <c r="B60" s="16"/>
      <c r="C60" s="2249" t="s">
        <v>59</v>
      </c>
      <c r="D60" s="2253"/>
      <c r="E60" s="2253"/>
      <c r="F60" s="2253"/>
      <c r="G60" s="2254"/>
      <c r="H60" s="2252"/>
      <c r="I60" s="2255"/>
      <c r="J60" s="2255"/>
      <c r="K60" s="2256"/>
      <c r="L60" s="16"/>
      <c r="M60" s="16"/>
      <c r="N60" s="16"/>
      <c r="O60" s="27"/>
      <c r="P60" s="16"/>
      <c r="Q60" s="16"/>
      <c r="R60" s="823"/>
      <c r="S60" s="823"/>
      <c r="T60" s="823"/>
      <c r="U60" s="823"/>
      <c r="V60" s="823"/>
      <c r="W60" s="823"/>
    </row>
    <row r="61" spans="1:23" ht="13.5" thickBot="1">
      <c r="A61" s="823"/>
      <c r="B61" s="16"/>
      <c r="C61" s="2257" t="s">
        <v>251</v>
      </c>
      <c r="D61" s="2258"/>
      <c r="E61" s="2258"/>
      <c r="F61" s="2258"/>
      <c r="G61" s="2259"/>
      <c r="H61" s="2260">
        <v>20.68</v>
      </c>
      <c r="I61" s="2261"/>
      <c r="J61" s="2261"/>
      <c r="K61" s="2262"/>
      <c r="L61" s="16"/>
      <c r="M61" s="16"/>
      <c r="N61" s="16"/>
      <c r="O61" s="27"/>
      <c r="P61" s="16"/>
      <c r="Q61" s="16"/>
      <c r="R61" s="823"/>
      <c r="S61" s="823"/>
      <c r="T61" s="823"/>
      <c r="U61" s="823"/>
      <c r="V61" s="823"/>
      <c r="W61" s="823"/>
    </row>
    <row r="62" spans="1:23" ht="13.5" thickBot="1">
      <c r="A62" s="823"/>
      <c r="B62" s="16"/>
      <c r="C62" s="2233" t="s">
        <v>19</v>
      </c>
      <c r="D62" s="2234"/>
      <c r="E62" s="2234"/>
      <c r="F62" s="2234"/>
      <c r="G62" s="2235"/>
      <c r="H62" s="2236">
        <f>H63*1</f>
        <v>0</v>
      </c>
      <c r="I62" s="2237"/>
      <c r="J62" s="2237"/>
      <c r="K62" s="2238"/>
      <c r="L62" s="16"/>
      <c r="M62" s="16"/>
      <c r="N62" s="16"/>
      <c r="O62" s="27"/>
      <c r="P62" s="16"/>
      <c r="Q62" s="16"/>
      <c r="R62" s="823"/>
      <c r="S62" s="823"/>
      <c r="T62" s="823"/>
      <c r="U62" s="823"/>
      <c r="V62" s="823"/>
      <c r="W62" s="823"/>
    </row>
    <row r="63" spans="1:23" ht="13.5" thickBot="1">
      <c r="A63" s="823"/>
      <c r="B63" s="16"/>
      <c r="C63" s="2239" t="s">
        <v>61</v>
      </c>
      <c r="D63" s="2240"/>
      <c r="E63" s="2240"/>
      <c r="F63" s="2240"/>
      <c r="G63" s="2241"/>
      <c r="H63" s="2242">
        <v>0</v>
      </c>
      <c r="I63" s="2242"/>
      <c r="J63" s="2242"/>
      <c r="K63" s="2243"/>
      <c r="L63" s="16"/>
      <c r="M63" s="16"/>
      <c r="N63" s="16"/>
      <c r="O63" s="27"/>
      <c r="P63" s="16"/>
      <c r="Q63" s="16"/>
      <c r="R63" s="823"/>
      <c r="S63" s="823"/>
      <c r="T63" s="823"/>
      <c r="U63" s="823"/>
      <c r="V63" s="823"/>
      <c r="W63" s="823"/>
    </row>
    <row r="64" spans="1:23" ht="13.5" thickBot="1">
      <c r="A64" s="823"/>
      <c r="B64" s="16"/>
      <c r="C64" s="2244" t="s">
        <v>20</v>
      </c>
      <c r="D64" s="2245"/>
      <c r="E64" s="2245"/>
      <c r="F64" s="2245"/>
      <c r="G64" s="2246"/>
      <c r="H64" s="2247">
        <f>H62+H54</f>
        <v>3537.68</v>
      </c>
      <c r="I64" s="2247"/>
      <c r="J64" s="2247"/>
      <c r="K64" s="2248"/>
      <c r="L64" s="16"/>
      <c r="M64" s="16"/>
      <c r="N64" s="16"/>
      <c r="O64" s="27"/>
      <c r="P64" s="16"/>
      <c r="Q64" s="16"/>
      <c r="R64" s="823"/>
      <c r="S64" s="823"/>
      <c r="T64" s="823"/>
      <c r="U64" s="823"/>
      <c r="V64" s="823"/>
      <c r="W64" s="823"/>
    </row>
  </sheetData>
  <mergeCells count="148">
    <mergeCell ref="N1:O1"/>
    <mergeCell ref="D3:W3"/>
    <mergeCell ref="A4:A6"/>
    <mergeCell ref="B4:B6"/>
    <mergeCell ref="C4:C6"/>
    <mergeCell ref="D4:D6"/>
    <mergeCell ref="E4:E6"/>
    <mergeCell ref="F4:F6"/>
    <mergeCell ref="G4:G6"/>
    <mergeCell ref="H4:K4"/>
    <mergeCell ref="B7:Q7"/>
    <mergeCell ref="C8:Q8"/>
    <mergeCell ref="A10:A13"/>
    <mergeCell ref="B10:B13"/>
    <mergeCell ref="C10:C15"/>
    <mergeCell ref="D10:D14"/>
    <mergeCell ref="E10:E14"/>
    <mergeCell ref="F10:F14"/>
    <mergeCell ref="L4:L6"/>
    <mergeCell ref="M4:M6"/>
    <mergeCell ref="N4:Q4"/>
    <mergeCell ref="H5:H6"/>
    <mergeCell ref="I5:J5"/>
    <mergeCell ref="K5:K6"/>
    <mergeCell ref="N5:N6"/>
    <mergeCell ref="O5:Q5"/>
    <mergeCell ref="M16:M18"/>
    <mergeCell ref="A20:A21"/>
    <mergeCell ref="C20:C21"/>
    <mergeCell ref="E20:E21"/>
    <mergeCell ref="F20:F21"/>
    <mergeCell ref="A22:A23"/>
    <mergeCell ref="B22:B23"/>
    <mergeCell ref="C22:C24"/>
    <mergeCell ref="D22:D24"/>
    <mergeCell ref="E22:E24"/>
    <mergeCell ref="G16:G18"/>
    <mergeCell ref="H16:H18"/>
    <mergeCell ref="I16:I18"/>
    <mergeCell ref="J16:J18"/>
    <mergeCell ref="K16:K18"/>
    <mergeCell ref="L16:L18"/>
    <mergeCell ref="A16:A18"/>
    <mergeCell ref="B16:B18"/>
    <mergeCell ref="C16:C19"/>
    <mergeCell ref="D16:D19"/>
    <mergeCell ref="E16:E18"/>
    <mergeCell ref="F16:F18"/>
    <mergeCell ref="H25:H26"/>
    <mergeCell ref="I25:I26"/>
    <mergeCell ref="J25:J26"/>
    <mergeCell ref="K25:K26"/>
    <mergeCell ref="C28:G28"/>
    <mergeCell ref="C29:Q29"/>
    <mergeCell ref="F22:F24"/>
    <mergeCell ref="G22:G23"/>
    <mergeCell ref="A25:A26"/>
    <mergeCell ref="B25:B26"/>
    <mergeCell ref="C25:C27"/>
    <mergeCell ref="D25:D27"/>
    <mergeCell ref="E25:E27"/>
    <mergeCell ref="F25:F27"/>
    <mergeCell ref="G25:G26"/>
    <mergeCell ref="O30:O31"/>
    <mergeCell ref="P30:P31"/>
    <mergeCell ref="Q30:Q31"/>
    <mergeCell ref="A33:A35"/>
    <mergeCell ref="C33:C35"/>
    <mergeCell ref="D33:D35"/>
    <mergeCell ref="E33:E34"/>
    <mergeCell ref="F33:F34"/>
    <mergeCell ref="G33:G34"/>
    <mergeCell ref="H33:H34"/>
    <mergeCell ref="G30:G31"/>
    <mergeCell ref="H30:H31"/>
    <mergeCell ref="I30:I31"/>
    <mergeCell ref="J30:J31"/>
    <mergeCell ref="K30:K31"/>
    <mergeCell ref="N30:N31"/>
    <mergeCell ref="A30:A31"/>
    <mergeCell ref="B30:B31"/>
    <mergeCell ref="C30:C32"/>
    <mergeCell ref="D30:D32"/>
    <mergeCell ref="E30:E32"/>
    <mergeCell ref="F30:F32"/>
    <mergeCell ref="O33:O35"/>
    <mergeCell ref="P33:P35"/>
    <mergeCell ref="Q33:Q35"/>
    <mergeCell ref="C36:G36"/>
    <mergeCell ref="C37:Q37"/>
    <mergeCell ref="A38:A39"/>
    <mergeCell ref="B38:B39"/>
    <mergeCell ref="C38:C40"/>
    <mergeCell ref="D38:D39"/>
    <mergeCell ref="E38:E40"/>
    <mergeCell ref="I33:I34"/>
    <mergeCell ref="J33:J34"/>
    <mergeCell ref="K33:K34"/>
    <mergeCell ref="L33:L34"/>
    <mergeCell ref="M33:M34"/>
    <mergeCell ref="N33:N35"/>
    <mergeCell ref="F38:F40"/>
    <mergeCell ref="N38:N39"/>
    <mergeCell ref="O38:O39"/>
    <mergeCell ref="P38:P39"/>
    <mergeCell ref="Q38:Q39"/>
    <mergeCell ref="A41:A42"/>
    <mergeCell ref="B41:B42"/>
    <mergeCell ref="C41:C43"/>
    <mergeCell ref="D41:D43"/>
    <mergeCell ref="E41:E43"/>
    <mergeCell ref="B45:G45"/>
    <mergeCell ref="F46:G46"/>
    <mergeCell ref="B47:G47"/>
    <mergeCell ref="N47:Q47"/>
    <mergeCell ref="B48:G48"/>
    <mergeCell ref="N48:Q48"/>
    <mergeCell ref="F41:F43"/>
    <mergeCell ref="N41:N42"/>
    <mergeCell ref="O41:O42"/>
    <mergeCell ref="P41:P42"/>
    <mergeCell ref="Q41:Q42"/>
    <mergeCell ref="C44:G44"/>
    <mergeCell ref="C56:G56"/>
    <mergeCell ref="H56:K56"/>
    <mergeCell ref="C57:G57"/>
    <mergeCell ref="H57:K57"/>
    <mergeCell ref="C58:G58"/>
    <mergeCell ref="H58:K58"/>
    <mergeCell ref="E52:L52"/>
    <mergeCell ref="C53:G53"/>
    <mergeCell ref="H53:K53"/>
    <mergeCell ref="C54:G54"/>
    <mergeCell ref="H54:K54"/>
    <mergeCell ref="C55:G55"/>
    <mergeCell ref="H55:K55"/>
    <mergeCell ref="C62:G62"/>
    <mergeCell ref="H62:K62"/>
    <mergeCell ref="C63:G63"/>
    <mergeCell ref="H63:K63"/>
    <mergeCell ref="C64:G64"/>
    <mergeCell ref="H64:K64"/>
    <mergeCell ref="C59:G59"/>
    <mergeCell ref="H59:K59"/>
    <mergeCell ref="C60:G60"/>
    <mergeCell ref="H60:K60"/>
    <mergeCell ref="C61:G61"/>
    <mergeCell ref="H61:K61"/>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U119" sqref="U119"/>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6.15" customHeight="1">
      <c r="A1" s="207"/>
      <c r="B1" s="207"/>
      <c r="C1" s="207"/>
      <c r="D1" s="207"/>
      <c r="E1" s="207"/>
      <c r="F1" s="207"/>
      <c r="G1" s="207"/>
      <c r="H1" s="207"/>
      <c r="I1" s="207"/>
      <c r="J1" s="207"/>
      <c r="K1" s="207"/>
      <c r="L1" s="207"/>
      <c r="M1" s="207"/>
      <c r="N1" s="207"/>
      <c r="O1" s="207"/>
      <c r="P1" s="207"/>
      <c r="Q1" s="2353" t="s">
        <v>726</v>
      </c>
      <c r="R1" s="2353"/>
      <c r="S1" s="2353"/>
      <c r="T1" s="2353"/>
    </row>
    <row r="2" spans="1:20" ht="15.75">
      <c r="A2" s="27"/>
      <c r="B2" s="27"/>
      <c r="C2" s="27"/>
      <c r="D2" s="27"/>
      <c r="E2" s="27"/>
      <c r="F2" s="27"/>
      <c r="G2" s="27"/>
      <c r="H2" s="35" t="s">
        <v>486</v>
      </c>
      <c r="I2" s="35"/>
      <c r="J2" s="36"/>
      <c r="K2" s="35"/>
      <c r="L2" s="35"/>
      <c r="M2" s="35"/>
      <c r="N2" s="35"/>
      <c r="O2" s="35"/>
      <c r="P2" s="35"/>
      <c r="Q2" s="35"/>
      <c r="R2" s="27"/>
      <c r="S2" s="27"/>
      <c r="T2" s="27"/>
    </row>
    <row r="3" spans="1:20" ht="13.9" customHeight="1" thickBot="1">
      <c r="A3" s="677"/>
      <c r="B3" s="9"/>
      <c r="C3" s="9"/>
      <c r="D3" s="9"/>
      <c r="E3" s="9"/>
      <c r="F3" s="9"/>
      <c r="G3" s="2354" t="s">
        <v>33</v>
      </c>
      <c r="H3" s="2354"/>
      <c r="I3" s="2354"/>
      <c r="J3" s="2354"/>
      <c r="K3" s="2354"/>
      <c r="L3" s="2354"/>
      <c r="M3" s="2354"/>
      <c r="N3" s="2354"/>
      <c r="O3" s="2354"/>
      <c r="P3" s="2354"/>
      <c r="Q3" s="2354"/>
      <c r="R3" s="2354"/>
      <c r="S3" s="2354"/>
      <c r="T3" s="2354"/>
    </row>
    <row r="4" spans="1:20" ht="29.45" customHeight="1">
      <c r="A4" s="2355" t="s">
        <v>0</v>
      </c>
      <c r="B4" s="2357" t="s">
        <v>1</v>
      </c>
      <c r="C4" s="2357" t="s">
        <v>2</v>
      </c>
      <c r="D4" s="2357"/>
      <c r="E4" s="2357"/>
      <c r="F4" s="2357"/>
      <c r="G4" s="2360" t="s">
        <v>3</v>
      </c>
      <c r="H4" s="1800" t="s">
        <v>4</v>
      </c>
      <c r="I4" s="1800" t="s">
        <v>5</v>
      </c>
      <c r="J4" s="1800" t="s">
        <v>6</v>
      </c>
      <c r="K4" s="2366" t="s">
        <v>210</v>
      </c>
      <c r="L4" s="2367"/>
      <c r="M4" s="2367"/>
      <c r="N4" s="2368"/>
      <c r="O4" s="1812" t="s">
        <v>180</v>
      </c>
      <c r="P4" s="1812" t="s">
        <v>216</v>
      </c>
      <c r="Q4" s="1782" t="s">
        <v>21</v>
      </c>
      <c r="R4" s="1783"/>
      <c r="S4" s="1783"/>
      <c r="T4" s="1784"/>
    </row>
    <row r="5" spans="1:20" ht="13.15" customHeight="1">
      <c r="A5" s="2356"/>
      <c r="B5" s="2358"/>
      <c r="C5" s="2358"/>
      <c r="D5" s="2358"/>
      <c r="E5" s="2358"/>
      <c r="F5" s="2358"/>
      <c r="G5" s="2361"/>
      <c r="H5" s="1801"/>
      <c r="I5" s="1801"/>
      <c r="J5" s="1801"/>
      <c r="K5" s="1785" t="s">
        <v>7</v>
      </c>
      <c r="L5" s="2363" t="s">
        <v>8</v>
      </c>
      <c r="M5" s="2369"/>
      <c r="N5" s="1788" t="s">
        <v>68</v>
      </c>
      <c r="O5" s="1813"/>
      <c r="P5" s="1813"/>
      <c r="Q5" s="1790" t="s">
        <v>32</v>
      </c>
      <c r="R5" s="2363" t="s">
        <v>9</v>
      </c>
      <c r="S5" s="2364"/>
      <c r="T5" s="2365"/>
    </row>
    <row r="6" spans="1:20" ht="121.15" customHeight="1" thickBot="1">
      <c r="A6" s="1786"/>
      <c r="B6" s="2359"/>
      <c r="C6" s="2359"/>
      <c r="D6" s="2359"/>
      <c r="E6" s="2359"/>
      <c r="F6" s="2359"/>
      <c r="G6" s="2362"/>
      <c r="H6" s="1802"/>
      <c r="I6" s="1802"/>
      <c r="J6" s="1802"/>
      <c r="K6" s="1786"/>
      <c r="L6" s="919" t="s">
        <v>7</v>
      </c>
      <c r="M6" s="919" t="s">
        <v>10</v>
      </c>
      <c r="N6" s="1789"/>
      <c r="O6" s="1814"/>
      <c r="P6" s="1814"/>
      <c r="Q6" s="1791"/>
      <c r="R6" s="924" t="s">
        <v>160</v>
      </c>
      <c r="S6" s="924" t="s">
        <v>179</v>
      </c>
      <c r="T6" s="925" t="s">
        <v>211</v>
      </c>
    </row>
    <row r="7" spans="1:20" ht="14.45" customHeight="1" thickBot="1">
      <c r="A7" s="926" t="s">
        <v>11</v>
      </c>
      <c r="B7" s="2370" t="s">
        <v>487</v>
      </c>
      <c r="C7" s="2371"/>
      <c r="D7" s="2371"/>
      <c r="E7" s="2371"/>
      <c r="F7" s="2371"/>
      <c r="G7" s="2371"/>
      <c r="H7" s="2371"/>
      <c r="I7" s="2371"/>
      <c r="J7" s="2371"/>
      <c r="K7" s="2371"/>
      <c r="L7" s="2371"/>
      <c r="M7" s="2371"/>
      <c r="N7" s="2371"/>
      <c r="O7" s="2371"/>
      <c r="P7" s="2372"/>
      <c r="Q7" s="927" t="s">
        <v>488</v>
      </c>
      <c r="R7" s="928"/>
      <c r="S7" s="928"/>
      <c r="T7" s="929"/>
    </row>
    <row r="8" spans="1:20" ht="48.6" customHeight="1" thickBot="1">
      <c r="A8" s="2373"/>
      <c r="B8" s="1917"/>
      <c r="C8" s="1917"/>
      <c r="D8" s="1917"/>
      <c r="E8" s="1917"/>
      <c r="F8" s="1917"/>
      <c r="G8" s="1917"/>
      <c r="H8" s="1917"/>
      <c r="I8" s="1917"/>
      <c r="J8" s="1917"/>
      <c r="K8" s="1917"/>
      <c r="L8" s="1917"/>
      <c r="M8" s="1917"/>
      <c r="N8" s="1917"/>
      <c r="O8" s="1917"/>
      <c r="P8" s="2374"/>
      <c r="Q8" s="930" t="s">
        <v>489</v>
      </c>
      <c r="R8" s="931">
        <v>63</v>
      </c>
      <c r="S8" s="931">
        <v>64</v>
      </c>
      <c r="T8" s="931">
        <v>65</v>
      </c>
    </row>
    <row r="9" spans="1:20" ht="13.9" customHeight="1" thickBot="1">
      <c r="A9" s="2375"/>
      <c r="B9" s="1923"/>
      <c r="C9" s="1923"/>
      <c r="D9" s="1923"/>
      <c r="E9" s="1923"/>
      <c r="F9" s="1923"/>
      <c r="G9" s="1923"/>
      <c r="H9" s="1923"/>
      <c r="I9" s="1923"/>
      <c r="J9" s="1923"/>
      <c r="K9" s="1923"/>
      <c r="L9" s="1923"/>
      <c r="M9" s="1923"/>
      <c r="N9" s="1923"/>
      <c r="O9" s="1923"/>
      <c r="P9" s="2376"/>
      <c r="Q9" s="932" t="s">
        <v>490</v>
      </c>
      <c r="R9" s="933">
        <v>54</v>
      </c>
      <c r="S9" s="933">
        <v>56</v>
      </c>
      <c r="T9" s="933">
        <v>57</v>
      </c>
    </row>
    <row r="10" spans="1:20" ht="13.9" customHeight="1" thickBot="1">
      <c r="A10" s="265" t="s">
        <v>11</v>
      </c>
      <c r="B10" s="934" t="s">
        <v>11</v>
      </c>
      <c r="C10" s="1670" t="s">
        <v>491</v>
      </c>
      <c r="D10" s="2377"/>
      <c r="E10" s="2377"/>
      <c r="F10" s="2377"/>
      <c r="G10" s="2377"/>
      <c r="H10" s="2377"/>
      <c r="I10" s="2377"/>
      <c r="J10" s="2377"/>
      <c r="K10" s="2377"/>
      <c r="L10" s="2377"/>
      <c r="M10" s="2377"/>
      <c r="N10" s="2377"/>
      <c r="O10" s="2377"/>
      <c r="P10" s="2377"/>
      <c r="Q10" s="2377"/>
      <c r="R10" s="2377"/>
      <c r="S10" s="2377"/>
      <c r="T10" s="2378"/>
    </row>
    <row r="11" spans="1:20" ht="24.6" customHeight="1" thickBot="1">
      <c r="A11" s="2379" t="s">
        <v>11</v>
      </c>
      <c r="B11" s="2382" t="s">
        <v>11</v>
      </c>
      <c r="C11" s="1641" t="s">
        <v>11</v>
      </c>
      <c r="D11" s="911"/>
      <c r="E11" s="911"/>
      <c r="F11" s="1839"/>
      <c r="G11" s="1644" t="s">
        <v>492</v>
      </c>
      <c r="H11" s="2385" t="s">
        <v>40</v>
      </c>
      <c r="I11" s="2387" t="s">
        <v>291</v>
      </c>
      <c r="J11" s="243" t="s">
        <v>36</v>
      </c>
      <c r="K11" s="244">
        <f>L11+N11</f>
        <v>10577.4</v>
      </c>
      <c r="L11" s="245">
        <v>10577.4</v>
      </c>
      <c r="M11" s="167">
        <v>9365.4</v>
      </c>
      <c r="N11" s="277">
        <v>0</v>
      </c>
      <c r="O11" s="278">
        <v>10600</v>
      </c>
      <c r="P11" s="651">
        <v>11130</v>
      </c>
      <c r="Q11" s="932" t="s">
        <v>493</v>
      </c>
      <c r="R11" s="255">
        <v>29</v>
      </c>
      <c r="S11" s="255">
        <v>29</v>
      </c>
      <c r="T11" s="260">
        <v>29</v>
      </c>
    </row>
    <row r="12" spans="1:20" ht="13.9" customHeight="1" thickBot="1">
      <c r="A12" s="2380"/>
      <c r="B12" s="1639"/>
      <c r="C12" s="1642"/>
      <c r="D12" s="912"/>
      <c r="E12" s="912"/>
      <c r="F12" s="1765"/>
      <c r="G12" s="1645"/>
      <c r="H12" s="1648"/>
      <c r="I12" s="1651"/>
      <c r="J12" s="228" t="s">
        <v>151</v>
      </c>
      <c r="K12" s="229">
        <f>L12+N12</f>
        <v>1792.8999999999999</v>
      </c>
      <c r="L12" s="801">
        <v>1753.1</v>
      </c>
      <c r="M12" s="168">
        <v>0</v>
      </c>
      <c r="N12" s="1476">
        <v>39.799999999999997</v>
      </c>
      <c r="O12" s="280">
        <v>1860</v>
      </c>
      <c r="P12" s="648">
        <v>1940</v>
      </c>
      <c r="Q12" s="2389" t="s">
        <v>494</v>
      </c>
      <c r="R12" s="935">
        <v>4500</v>
      </c>
      <c r="S12" s="935">
        <v>4550</v>
      </c>
      <c r="T12" s="936">
        <v>4600</v>
      </c>
    </row>
    <row r="13" spans="1:20" ht="26.45" customHeight="1" thickBot="1">
      <c r="A13" s="2380"/>
      <c r="B13" s="1639"/>
      <c r="C13" s="1642"/>
      <c r="D13" s="912"/>
      <c r="E13" s="912"/>
      <c r="F13" s="1765"/>
      <c r="G13" s="1645"/>
      <c r="H13" s="1648"/>
      <c r="I13" s="1651"/>
      <c r="J13" s="228" t="s">
        <v>52</v>
      </c>
      <c r="K13" s="247">
        <f>L13+N13</f>
        <v>0</v>
      </c>
      <c r="L13" s="230"/>
      <c r="M13" s="231"/>
      <c r="N13" s="282"/>
      <c r="O13" s="280"/>
      <c r="P13" s="648"/>
      <c r="Q13" s="2390"/>
      <c r="R13" s="935"/>
      <c r="S13" s="935"/>
      <c r="T13" s="936"/>
    </row>
    <row r="14" spans="1:20" ht="13.5" thickBot="1">
      <c r="A14" s="2380"/>
      <c r="B14" s="1639"/>
      <c r="C14" s="1642"/>
      <c r="D14" s="937"/>
      <c r="E14" s="937"/>
      <c r="F14" s="1765"/>
      <c r="G14" s="1645"/>
      <c r="H14" s="1648"/>
      <c r="I14" s="1651"/>
      <c r="J14" s="236"/>
      <c r="K14" s="283"/>
      <c r="L14" s="284"/>
      <c r="M14" s="285"/>
      <c r="N14" s="286"/>
      <c r="O14" s="287"/>
      <c r="P14" s="649"/>
      <c r="Q14" s="650"/>
      <c r="R14" s="867"/>
      <c r="S14" s="867"/>
      <c r="T14" s="938"/>
    </row>
    <row r="15" spans="1:20" ht="13.5" thickBot="1">
      <c r="A15" s="2381"/>
      <c r="B15" s="2383"/>
      <c r="C15" s="2384"/>
      <c r="D15" s="937"/>
      <c r="E15" s="937"/>
      <c r="F15" s="1840"/>
      <c r="G15" s="1646"/>
      <c r="H15" s="2386"/>
      <c r="I15" s="2388"/>
      <c r="J15" s="241" t="s">
        <v>12</v>
      </c>
      <c r="K15" s="249">
        <f t="shared" ref="K15:P15" si="0">SUM(K11:K14)</f>
        <v>12370.3</v>
      </c>
      <c r="L15" s="249">
        <f t="shared" si="0"/>
        <v>12330.5</v>
      </c>
      <c r="M15" s="249">
        <f t="shared" si="0"/>
        <v>9365.4</v>
      </c>
      <c r="N15" s="249">
        <f t="shared" si="0"/>
        <v>39.799999999999997</v>
      </c>
      <c r="O15" s="249">
        <f t="shared" si="0"/>
        <v>12460</v>
      </c>
      <c r="P15" s="250">
        <f t="shared" si="0"/>
        <v>13070</v>
      </c>
      <c r="Q15" s="174"/>
      <c r="R15" s="939"/>
      <c r="S15" s="939"/>
      <c r="T15" s="940"/>
    </row>
    <row r="16" spans="1:20" ht="24.6" customHeight="1" thickBot="1">
      <c r="A16" s="2379" t="s">
        <v>11</v>
      </c>
      <c r="B16" s="2382" t="s">
        <v>11</v>
      </c>
      <c r="C16" s="1641" t="s">
        <v>13</v>
      </c>
      <c r="D16" s="911"/>
      <c r="E16" s="911"/>
      <c r="F16" s="1839"/>
      <c r="G16" s="1644" t="s">
        <v>495</v>
      </c>
      <c r="H16" s="2385" t="s">
        <v>40</v>
      </c>
      <c r="I16" s="2387" t="s">
        <v>291</v>
      </c>
      <c r="J16" s="243" t="s">
        <v>496</v>
      </c>
      <c r="K16" s="244">
        <f>L16+N16</f>
        <v>8008</v>
      </c>
      <c r="L16" s="245">
        <v>8004.5</v>
      </c>
      <c r="M16" s="167">
        <v>7643.2</v>
      </c>
      <c r="N16" s="277">
        <v>3.5</v>
      </c>
      <c r="O16" s="278">
        <v>7900</v>
      </c>
      <c r="P16" s="651">
        <v>8200</v>
      </c>
      <c r="Q16" s="923" t="s">
        <v>497</v>
      </c>
      <c r="R16" s="935">
        <v>920</v>
      </c>
      <c r="S16" s="935">
        <v>950</v>
      </c>
      <c r="T16" s="936">
        <v>1400</v>
      </c>
    </row>
    <row r="17" spans="1:20" ht="13.5" thickBot="1">
      <c r="A17" s="2380"/>
      <c r="B17" s="1639"/>
      <c r="C17" s="1642"/>
      <c r="D17" s="912"/>
      <c r="E17" s="912"/>
      <c r="F17" s="1765"/>
      <c r="G17" s="1645"/>
      <c r="H17" s="1648"/>
      <c r="I17" s="1651"/>
      <c r="J17" s="228" t="s">
        <v>52</v>
      </c>
      <c r="K17" s="247">
        <f>L17+N17</f>
        <v>127</v>
      </c>
      <c r="L17" s="230">
        <v>127</v>
      </c>
      <c r="M17" s="168">
        <v>89.4</v>
      </c>
      <c r="N17" s="282">
        <v>0</v>
      </c>
      <c r="O17" s="280"/>
      <c r="P17" s="648"/>
      <c r="Q17" s="289" t="s">
        <v>498</v>
      </c>
      <c r="R17" s="935">
        <v>777</v>
      </c>
      <c r="S17" s="935">
        <v>780</v>
      </c>
      <c r="T17" s="936">
        <v>790</v>
      </c>
    </row>
    <row r="18" spans="1:20" ht="13.5" thickBot="1">
      <c r="A18" s="2380"/>
      <c r="B18" s="1639"/>
      <c r="C18" s="1642"/>
      <c r="D18" s="912"/>
      <c r="E18" s="912"/>
      <c r="F18" s="1765"/>
      <c r="G18" s="1645"/>
      <c r="H18" s="1648"/>
      <c r="I18" s="1651"/>
      <c r="J18" s="228" t="s">
        <v>499</v>
      </c>
      <c r="K18" s="247">
        <f>L18+N18</f>
        <v>0</v>
      </c>
      <c r="L18" s="652">
        <v>0</v>
      </c>
      <c r="M18" s="238">
        <v>0</v>
      </c>
      <c r="N18" s="653">
        <v>0</v>
      </c>
      <c r="O18" s="280"/>
      <c r="P18" s="648"/>
      <c r="Q18" s="923"/>
      <c r="R18" s="255"/>
      <c r="S18" s="255"/>
      <c r="T18" s="260"/>
    </row>
    <row r="19" spans="1:20" ht="13.15" customHeight="1" thickBot="1">
      <c r="A19" s="2381"/>
      <c r="B19" s="2383"/>
      <c r="C19" s="2384"/>
      <c r="D19" s="913"/>
      <c r="E19" s="913"/>
      <c r="F19" s="1840"/>
      <c r="G19" s="1646"/>
      <c r="H19" s="2386"/>
      <c r="I19" s="2388"/>
      <c r="J19" s="241" t="s">
        <v>12</v>
      </c>
      <c r="K19" s="249">
        <f t="shared" ref="K19:P19" si="1">SUM(K16:K18)</f>
        <v>8135</v>
      </c>
      <c r="L19" s="249">
        <f t="shared" si="1"/>
        <v>8131.5</v>
      </c>
      <c r="M19" s="249">
        <f t="shared" si="1"/>
        <v>7732.5999999999995</v>
      </c>
      <c r="N19" s="249">
        <f t="shared" si="1"/>
        <v>3.5</v>
      </c>
      <c r="O19" s="249">
        <f t="shared" si="1"/>
        <v>7900</v>
      </c>
      <c r="P19" s="250">
        <f t="shared" si="1"/>
        <v>8200</v>
      </c>
      <c r="Q19" s="174"/>
      <c r="R19" s="253"/>
      <c r="S19" s="253"/>
      <c r="T19" s="257"/>
    </row>
    <row r="20" spans="1:20" ht="13.9" customHeight="1" thickBot="1">
      <c r="A20" s="2379" t="s">
        <v>11</v>
      </c>
      <c r="B20" s="2382" t="s">
        <v>11</v>
      </c>
      <c r="C20" s="1641" t="s">
        <v>34</v>
      </c>
      <c r="D20" s="1031"/>
      <c r="E20" s="1031"/>
      <c r="F20" s="1839"/>
      <c r="G20" s="1644" t="s">
        <v>500</v>
      </c>
      <c r="H20" s="2385" t="s">
        <v>40</v>
      </c>
      <c r="I20" s="2387" t="s">
        <v>291</v>
      </c>
      <c r="J20" s="243" t="s">
        <v>496</v>
      </c>
      <c r="K20" s="244">
        <f>L20+N20</f>
        <v>76.3</v>
      </c>
      <c r="L20" s="245">
        <v>76.3</v>
      </c>
      <c r="M20" s="258"/>
      <c r="N20" s="277">
        <v>0</v>
      </c>
      <c r="O20" s="278">
        <v>80</v>
      </c>
      <c r="P20" s="651">
        <v>90</v>
      </c>
      <c r="Q20" s="923" t="s">
        <v>501</v>
      </c>
      <c r="R20" s="255">
        <v>1</v>
      </c>
      <c r="S20" s="255">
        <v>1</v>
      </c>
      <c r="T20" s="260">
        <v>2</v>
      </c>
    </row>
    <row r="21" spans="1:20" ht="13.5" thickBot="1">
      <c r="A21" s="2381"/>
      <c r="B21" s="2383"/>
      <c r="C21" s="2384"/>
      <c r="D21" s="1032"/>
      <c r="E21" s="1032"/>
      <c r="F21" s="1840"/>
      <c r="G21" s="1646"/>
      <c r="H21" s="2386"/>
      <c r="I21" s="2388"/>
      <c r="J21" s="241" t="s">
        <v>12</v>
      </c>
      <c r="K21" s="249">
        <f t="shared" ref="K21:P21" si="2">SUM(K20:K20)</f>
        <v>76.3</v>
      </c>
      <c r="L21" s="249">
        <f t="shared" si="2"/>
        <v>76.3</v>
      </c>
      <c r="M21" s="249">
        <f t="shared" si="2"/>
        <v>0</v>
      </c>
      <c r="N21" s="249">
        <f t="shared" si="2"/>
        <v>0</v>
      </c>
      <c r="O21" s="249">
        <f t="shared" si="2"/>
        <v>80</v>
      </c>
      <c r="P21" s="250">
        <f t="shared" si="2"/>
        <v>90</v>
      </c>
      <c r="Q21" s="174"/>
      <c r="R21" s="253"/>
      <c r="S21" s="253"/>
      <c r="T21" s="257"/>
    </row>
    <row r="22" spans="1:20" ht="18" customHeight="1" thickBot="1">
      <c r="A22" s="103"/>
      <c r="B22" s="290"/>
      <c r="C22" s="941"/>
      <c r="D22" s="941"/>
      <c r="E22" s="941"/>
      <c r="F22" s="2063" t="s">
        <v>14</v>
      </c>
      <c r="G22" s="2064"/>
      <c r="H22" s="2064"/>
      <c r="I22" s="2064"/>
      <c r="J22" s="2065"/>
      <c r="K22" s="432">
        <f t="shared" ref="K22:P22" si="3">K21+K19+K15</f>
        <v>20581.599999999999</v>
      </c>
      <c r="L22" s="432">
        <f t="shared" si="3"/>
        <v>20538.3</v>
      </c>
      <c r="M22" s="432">
        <f t="shared" si="3"/>
        <v>17098</v>
      </c>
      <c r="N22" s="432">
        <f t="shared" si="3"/>
        <v>43.3</v>
      </c>
      <c r="O22" s="432">
        <f t="shared" si="3"/>
        <v>20440</v>
      </c>
      <c r="P22" s="432">
        <f t="shared" si="3"/>
        <v>21360</v>
      </c>
      <c r="Q22" s="942"/>
      <c r="R22" s="690"/>
      <c r="S22" s="690"/>
      <c r="T22" s="943"/>
    </row>
    <row r="23" spans="1:20" ht="18" customHeight="1" thickBot="1">
      <c r="A23" s="104" t="s">
        <v>11</v>
      </c>
      <c r="B23" s="921" t="s">
        <v>502</v>
      </c>
      <c r="C23" s="921"/>
      <c r="D23" s="921"/>
      <c r="E23" s="921"/>
      <c r="F23" s="921"/>
      <c r="G23" s="928"/>
      <c r="H23" s="921"/>
      <c r="I23" s="921"/>
      <c r="J23" s="921"/>
      <c r="K23" s="921"/>
      <c r="L23" s="921"/>
      <c r="M23" s="921"/>
      <c r="N23" s="921"/>
      <c r="O23" s="921"/>
      <c r="P23" s="921"/>
      <c r="Q23" s="944"/>
      <c r="R23" s="921"/>
      <c r="S23" s="921"/>
      <c r="T23" s="922"/>
    </row>
    <row r="24" spans="1:20" ht="19.149999999999999" customHeight="1" thickBot="1">
      <c r="A24" s="265" t="s">
        <v>11</v>
      </c>
      <c r="B24" s="266" t="s">
        <v>13</v>
      </c>
      <c r="C24" s="1670" t="s">
        <v>503</v>
      </c>
      <c r="D24" s="2377"/>
      <c r="E24" s="2377"/>
      <c r="F24" s="2377"/>
      <c r="G24" s="2377"/>
      <c r="H24" s="2377"/>
      <c r="I24" s="2377"/>
      <c r="J24" s="2377"/>
      <c r="K24" s="2377"/>
      <c r="L24" s="2377"/>
      <c r="M24" s="2377"/>
      <c r="N24" s="2377"/>
      <c r="O24" s="2377"/>
      <c r="P24" s="2377"/>
      <c r="Q24" s="2377"/>
      <c r="R24" s="2377"/>
      <c r="S24" s="2377"/>
      <c r="T24" s="2378"/>
    </row>
    <row r="25" spans="1:20" ht="60" customHeight="1" thickBot="1">
      <c r="A25" s="2395"/>
      <c r="B25" s="2396"/>
      <c r="C25" s="2396"/>
      <c r="D25" s="2396"/>
      <c r="E25" s="2396"/>
      <c r="F25" s="2396"/>
      <c r="G25" s="2396"/>
      <c r="H25" s="2396"/>
      <c r="I25" s="2396"/>
      <c r="J25" s="2396"/>
      <c r="K25" s="2396"/>
      <c r="L25" s="2396"/>
      <c r="M25" s="2396"/>
      <c r="N25" s="2396"/>
      <c r="O25" s="2396"/>
      <c r="P25" s="2397"/>
      <c r="Q25" s="945" t="s">
        <v>504</v>
      </c>
      <c r="R25" s="946">
        <v>1</v>
      </c>
      <c r="S25" s="947">
        <v>1</v>
      </c>
      <c r="T25" s="948">
        <v>1</v>
      </c>
    </row>
    <row r="26" spans="1:20" ht="16.899999999999999" customHeight="1" thickBot="1">
      <c r="A26" s="2379" t="s">
        <v>11</v>
      </c>
      <c r="B26" s="2382" t="s">
        <v>13</v>
      </c>
      <c r="C26" s="1641" t="s">
        <v>11</v>
      </c>
      <c r="D26" s="911"/>
      <c r="E26" s="911"/>
      <c r="F26" s="1839"/>
      <c r="G26" s="1644" t="s">
        <v>505</v>
      </c>
      <c r="H26" s="2385" t="s">
        <v>40</v>
      </c>
      <c r="I26" s="2387" t="s">
        <v>291</v>
      </c>
      <c r="J26" s="243" t="s">
        <v>36</v>
      </c>
      <c r="K26" s="244">
        <f t="shared" ref="K26:K31" si="4">L26+N26</f>
        <v>5703.7</v>
      </c>
      <c r="L26" s="800">
        <v>5612.2</v>
      </c>
      <c r="M26" s="167">
        <v>4311.1000000000004</v>
      </c>
      <c r="N26" s="1477">
        <v>91.5</v>
      </c>
      <c r="O26" s="226">
        <v>5900</v>
      </c>
      <c r="P26" s="227">
        <v>6220</v>
      </c>
      <c r="Q26" s="2391" t="s">
        <v>506</v>
      </c>
      <c r="R26" s="255">
        <v>22</v>
      </c>
      <c r="S26" s="255">
        <v>22</v>
      </c>
      <c r="T26" s="260">
        <v>21</v>
      </c>
    </row>
    <row r="27" spans="1:20" ht="13.15" customHeight="1" thickBot="1">
      <c r="A27" s="2380"/>
      <c r="B27" s="1639"/>
      <c r="C27" s="1642"/>
      <c r="D27" s="912"/>
      <c r="E27" s="912"/>
      <c r="F27" s="1765"/>
      <c r="G27" s="1645"/>
      <c r="H27" s="1648"/>
      <c r="I27" s="1651"/>
      <c r="J27" s="228" t="s">
        <v>151</v>
      </c>
      <c r="K27" s="1609">
        <f t="shared" si="4"/>
        <v>289.5</v>
      </c>
      <c r="L27" s="801">
        <v>280.8</v>
      </c>
      <c r="M27" s="168">
        <v>95.5</v>
      </c>
      <c r="N27" s="1022">
        <v>8.6999999999999993</v>
      </c>
      <c r="O27" s="233">
        <v>300</v>
      </c>
      <c r="P27" s="234">
        <v>305</v>
      </c>
      <c r="Q27" s="2392"/>
      <c r="R27" s="255"/>
      <c r="S27" s="255"/>
      <c r="T27" s="260"/>
    </row>
    <row r="28" spans="1:20" ht="41.45" customHeight="1" thickBot="1">
      <c r="A28" s="2380"/>
      <c r="B28" s="1639"/>
      <c r="C28" s="1642"/>
      <c r="D28" s="912"/>
      <c r="E28" s="912"/>
      <c r="F28" s="1765"/>
      <c r="G28" s="1645"/>
      <c r="H28" s="1648"/>
      <c r="I28" s="1651"/>
      <c r="J28" s="228" t="s">
        <v>63</v>
      </c>
      <c r="K28" s="229">
        <f t="shared" si="4"/>
        <v>0</v>
      </c>
      <c r="L28" s="230">
        <v>0</v>
      </c>
      <c r="M28" s="168">
        <v>0</v>
      </c>
      <c r="N28" s="232"/>
      <c r="O28" s="233"/>
      <c r="P28" s="234"/>
      <c r="Q28" s="654" t="s">
        <v>507</v>
      </c>
      <c r="R28" s="255">
        <v>10</v>
      </c>
      <c r="S28" s="256">
        <v>11</v>
      </c>
      <c r="T28" s="255">
        <v>12</v>
      </c>
    </row>
    <row r="29" spans="1:20" ht="24.6" customHeight="1" thickBot="1">
      <c r="A29" s="2380"/>
      <c r="B29" s="1639"/>
      <c r="C29" s="1642"/>
      <c r="D29" s="912"/>
      <c r="E29" s="912"/>
      <c r="F29" s="1765"/>
      <c r="G29" s="1645"/>
      <c r="H29" s="1648"/>
      <c r="I29" s="1651"/>
      <c r="J29" s="228" t="s">
        <v>64</v>
      </c>
      <c r="K29" s="229">
        <f t="shared" si="4"/>
        <v>1962.1</v>
      </c>
      <c r="L29" s="230">
        <v>1962.1</v>
      </c>
      <c r="M29" s="168">
        <v>1408.5</v>
      </c>
      <c r="N29" s="232">
        <v>0</v>
      </c>
      <c r="O29" s="233">
        <v>2060</v>
      </c>
      <c r="P29" s="234">
        <v>2160</v>
      </c>
      <c r="Q29" s="655" t="s">
        <v>508</v>
      </c>
      <c r="R29" s="935">
        <v>875</v>
      </c>
      <c r="S29" s="949">
        <v>855</v>
      </c>
      <c r="T29" s="935">
        <v>835</v>
      </c>
    </row>
    <row r="30" spans="1:20" ht="13.5" thickBot="1">
      <c r="A30" s="2380"/>
      <c r="B30" s="1639"/>
      <c r="C30" s="1642"/>
      <c r="D30" s="912"/>
      <c r="E30" s="912"/>
      <c r="F30" s="1765"/>
      <c r="G30" s="1645"/>
      <c r="H30" s="1648"/>
      <c r="I30" s="1651"/>
      <c r="J30" s="228" t="s">
        <v>238</v>
      </c>
      <c r="K30" s="229">
        <f t="shared" si="4"/>
        <v>0</v>
      </c>
      <c r="L30" s="656"/>
      <c r="M30" s="231"/>
      <c r="N30" s="235"/>
      <c r="O30" s="233"/>
      <c r="P30" s="234"/>
      <c r="Q30" s="655"/>
      <c r="R30" s="935"/>
      <c r="S30" s="949"/>
      <c r="T30" s="935"/>
    </row>
    <row r="31" spans="1:20" ht="13.9" customHeight="1" thickBot="1">
      <c r="A31" s="2380"/>
      <c r="B31" s="1639"/>
      <c r="C31" s="1642"/>
      <c r="D31" s="912"/>
      <c r="E31" s="912"/>
      <c r="F31" s="1765"/>
      <c r="G31" s="1645"/>
      <c r="H31" s="1648"/>
      <c r="I31" s="1651"/>
      <c r="J31" s="236" t="s">
        <v>52</v>
      </c>
      <c r="K31" s="229">
        <f t="shared" si="4"/>
        <v>0</v>
      </c>
      <c r="L31" s="657">
        <v>0</v>
      </c>
      <c r="M31" s="169">
        <v>0</v>
      </c>
      <c r="N31" s="658"/>
      <c r="O31" s="659"/>
      <c r="P31" s="660"/>
      <c r="Q31" s="661"/>
      <c r="R31" s="950"/>
      <c r="S31" s="951"/>
      <c r="T31" s="950"/>
    </row>
    <row r="32" spans="1:20" ht="13.15" customHeight="1" thickBot="1">
      <c r="A32" s="2381"/>
      <c r="B32" s="2383"/>
      <c r="C32" s="2384"/>
      <c r="D32" s="913"/>
      <c r="E32" s="913"/>
      <c r="F32" s="1840"/>
      <c r="G32" s="1646"/>
      <c r="H32" s="2386"/>
      <c r="I32" s="2388"/>
      <c r="J32" s="241" t="s">
        <v>12</v>
      </c>
      <c r="K32" s="249">
        <f>SUM(K26:K31)</f>
        <v>7955.2999999999993</v>
      </c>
      <c r="L32" s="249">
        <f>SUM(L26:L31)</f>
        <v>7855.1</v>
      </c>
      <c r="M32" s="249">
        <f>SUM(M26:M31)</f>
        <v>5815.1</v>
      </c>
      <c r="N32" s="250">
        <f>SUM(N26:N31)</f>
        <v>100.2</v>
      </c>
      <c r="O32" s="251">
        <f>SUM(O26:O30)</f>
        <v>8260</v>
      </c>
      <c r="P32" s="662">
        <f>SUM(P26:P30)</f>
        <v>8685</v>
      </c>
      <c r="Q32" s="663"/>
      <c r="R32" s="950"/>
      <c r="S32" s="951"/>
      <c r="T32" s="950"/>
    </row>
    <row r="33" spans="1:20" ht="13.9" customHeight="1" thickBot="1">
      <c r="A33" s="2379" t="s">
        <v>11</v>
      </c>
      <c r="B33" s="2382" t="s">
        <v>13</v>
      </c>
      <c r="C33" s="1641" t="s">
        <v>13</v>
      </c>
      <c r="D33" s="911"/>
      <c r="E33" s="911"/>
      <c r="F33" s="1839"/>
      <c r="G33" s="1644" t="s">
        <v>509</v>
      </c>
      <c r="H33" s="2385" t="s">
        <v>40</v>
      </c>
      <c r="I33" s="2387" t="s">
        <v>291</v>
      </c>
      <c r="J33" s="243" t="s">
        <v>496</v>
      </c>
      <c r="K33" s="799">
        <f>L33+N33</f>
        <v>18807.3</v>
      </c>
      <c r="L33" s="800">
        <v>18785.7</v>
      </c>
      <c r="M33" s="167">
        <v>17979.3</v>
      </c>
      <c r="N33" s="1477">
        <v>21.6</v>
      </c>
      <c r="O33" s="226">
        <v>19000</v>
      </c>
      <c r="P33" s="227">
        <v>20360</v>
      </c>
      <c r="Q33" s="923" t="s">
        <v>510</v>
      </c>
      <c r="R33" s="935">
        <v>9560</v>
      </c>
      <c r="S33" s="935">
        <v>9600</v>
      </c>
      <c r="T33" s="936">
        <v>9630</v>
      </c>
    </row>
    <row r="34" spans="1:20" ht="13.5" thickBot="1">
      <c r="A34" s="2380"/>
      <c r="B34" s="1639"/>
      <c r="C34" s="1642"/>
      <c r="D34" s="912"/>
      <c r="E34" s="912"/>
      <c r="F34" s="1765"/>
      <c r="G34" s="1645"/>
      <c r="H34" s="1648"/>
      <c r="I34" s="1651"/>
      <c r="J34" s="664" t="s">
        <v>511</v>
      </c>
      <c r="K34" s="247">
        <f>L34+N34</f>
        <v>0</v>
      </c>
      <c r="L34" s="652">
        <v>0</v>
      </c>
      <c r="M34" s="238">
        <v>0</v>
      </c>
      <c r="N34" s="665">
        <v>0</v>
      </c>
      <c r="O34" s="239">
        <v>110</v>
      </c>
      <c r="P34" s="240">
        <v>115</v>
      </c>
      <c r="Q34" s="923"/>
      <c r="R34" s="935"/>
      <c r="S34" s="935"/>
      <c r="T34" s="936"/>
    </row>
    <row r="35" spans="1:20">
      <c r="A35" s="2380"/>
      <c r="B35" s="1639"/>
      <c r="C35" s="1642"/>
      <c r="D35" s="912"/>
      <c r="E35" s="912"/>
      <c r="F35" s="1765"/>
      <c r="G35" s="1645"/>
      <c r="H35" s="1648"/>
      <c r="I35" s="1651"/>
      <c r="J35" s="228" t="s">
        <v>52</v>
      </c>
      <c r="K35" s="247">
        <f>L35+N35</f>
        <v>563.70000000000005</v>
      </c>
      <c r="L35" s="801">
        <v>511.6</v>
      </c>
      <c r="M35" s="168">
        <v>236.6</v>
      </c>
      <c r="N35" s="1022">
        <v>52.1</v>
      </c>
      <c r="O35" s="233">
        <v>300</v>
      </c>
      <c r="P35" s="234">
        <v>310</v>
      </c>
      <c r="Q35" s="2393"/>
      <c r="R35" s="952"/>
      <c r="S35" s="953"/>
      <c r="T35" s="952"/>
    </row>
    <row r="36" spans="1:20" ht="13.5" thickBot="1">
      <c r="A36" s="2381"/>
      <c r="B36" s="2383"/>
      <c r="C36" s="2384"/>
      <c r="D36" s="913"/>
      <c r="E36" s="913"/>
      <c r="F36" s="1840"/>
      <c r="G36" s="1646"/>
      <c r="H36" s="2386"/>
      <c r="I36" s="2388"/>
      <c r="J36" s="241" t="s">
        <v>12</v>
      </c>
      <c r="K36" s="249">
        <f t="shared" ref="K36:P36" si="5">SUM(K33:K35)</f>
        <v>19371</v>
      </c>
      <c r="L36" s="249">
        <f t="shared" si="5"/>
        <v>19297.3</v>
      </c>
      <c r="M36" s="249">
        <f t="shared" si="5"/>
        <v>18215.899999999998</v>
      </c>
      <c r="N36" s="250">
        <f t="shared" si="5"/>
        <v>73.7</v>
      </c>
      <c r="O36" s="251">
        <f t="shared" si="5"/>
        <v>19410</v>
      </c>
      <c r="P36" s="662">
        <f t="shared" si="5"/>
        <v>20785</v>
      </c>
      <c r="Q36" s="2394"/>
      <c r="R36" s="954"/>
      <c r="S36" s="955"/>
      <c r="T36" s="954"/>
    </row>
    <row r="37" spans="1:20" ht="13.9" customHeight="1" thickBot="1">
      <c r="A37" s="2379" t="s">
        <v>11</v>
      </c>
      <c r="B37" s="2382" t="s">
        <v>13</v>
      </c>
      <c r="C37" s="1641" t="s">
        <v>34</v>
      </c>
      <c r="D37" s="911"/>
      <c r="E37" s="911"/>
      <c r="F37" s="1839"/>
      <c r="G37" s="1644" t="s">
        <v>512</v>
      </c>
      <c r="H37" s="2385" t="s">
        <v>40</v>
      </c>
      <c r="I37" s="2387" t="s">
        <v>291</v>
      </c>
      <c r="J37" s="243" t="s">
        <v>36</v>
      </c>
      <c r="K37" s="244">
        <f>L37+N37</f>
        <v>2</v>
      </c>
      <c r="L37" s="245">
        <v>2</v>
      </c>
      <c r="M37" s="258"/>
      <c r="N37" s="246">
        <v>0</v>
      </c>
      <c r="O37" s="226">
        <v>0</v>
      </c>
      <c r="P37" s="227">
        <v>0</v>
      </c>
      <c r="Q37" s="923" t="s">
        <v>513</v>
      </c>
      <c r="R37" s="935">
        <v>3600</v>
      </c>
      <c r="S37" s="935">
        <v>3700</v>
      </c>
      <c r="T37" s="936">
        <v>3800</v>
      </c>
    </row>
    <row r="38" spans="1:20" ht="13.5" thickBot="1">
      <c r="A38" s="2381"/>
      <c r="B38" s="2383"/>
      <c r="C38" s="2384"/>
      <c r="D38" s="913"/>
      <c r="E38" s="913"/>
      <c r="F38" s="1840"/>
      <c r="G38" s="1646"/>
      <c r="H38" s="2386"/>
      <c r="I38" s="2388"/>
      <c r="J38" s="241" t="s">
        <v>12</v>
      </c>
      <c r="K38" s="249">
        <f t="shared" ref="K38:P38" si="6">SUM(K37:K37)</f>
        <v>2</v>
      </c>
      <c r="L38" s="249">
        <f t="shared" si="6"/>
        <v>2</v>
      </c>
      <c r="M38" s="249">
        <f t="shared" si="6"/>
        <v>0</v>
      </c>
      <c r="N38" s="250">
        <f t="shared" si="6"/>
        <v>0</v>
      </c>
      <c r="O38" s="251">
        <f t="shared" si="6"/>
        <v>0</v>
      </c>
      <c r="P38" s="252">
        <f t="shared" si="6"/>
        <v>0</v>
      </c>
      <c r="Q38" s="959"/>
      <c r="R38" s="954"/>
      <c r="S38" s="955"/>
      <c r="T38" s="954"/>
    </row>
    <row r="39" spans="1:20" ht="13.9" customHeight="1" thickBot="1">
      <c r="A39" s="2379" t="s">
        <v>11</v>
      </c>
      <c r="B39" s="2382" t="s">
        <v>13</v>
      </c>
      <c r="C39" s="1641" t="s">
        <v>54</v>
      </c>
      <c r="D39" s="911"/>
      <c r="E39" s="911"/>
      <c r="F39" s="1839"/>
      <c r="G39" s="1644" t="s">
        <v>514</v>
      </c>
      <c r="H39" s="2385" t="s">
        <v>40</v>
      </c>
      <c r="I39" s="2387" t="s">
        <v>291</v>
      </c>
      <c r="J39" s="243" t="s">
        <v>36</v>
      </c>
      <c r="K39" s="244">
        <f>L39+N39</f>
        <v>0</v>
      </c>
      <c r="L39" s="245">
        <v>0</v>
      </c>
      <c r="M39" s="258"/>
      <c r="N39" s="246">
        <v>0</v>
      </c>
      <c r="O39" s="226">
        <v>0</v>
      </c>
      <c r="P39" s="227">
        <v>0</v>
      </c>
      <c r="Q39" s="923"/>
      <c r="R39" s="255"/>
      <c r="S39" s="255"/>
      <c r="T39" s="260"/>
    </row>
    <row r="40" spans="1:20" ht="13.5" thickBot="1">
      <c r="A40" s="2380"/>
      <c r="B40" s="1639"/>
      <c r="C40" s="1642"/>
      <c r="D40" s="912"/>
      <c r="E40" s="912"/>
      <c r="F40" s="1765"/>
      <c r="G40" s="1645"/>
      <c r="H40" s="1648"/>
      <c r="I40" s="1651"/>
      <c r="J40" s="228" t="s">
        <v>496</v>
      </c>
      <c r="K40" s="229">
        <f>L40+N40</f>
        <v>1680.7</v>
      </c>
      <c r="L40" s="230">
        <v>1680.7</v>
      </c>
      <c r="M40" s="231"/>
      <c r="N40" s="232"/>
      <c r="O40" s="233">
        <v>1730</v>
      </c>
      <c r="P40" s="234">
        <v>1800</v>
      </c>
      <c r="Q40" s="923"/>
      <c r="R40" s="956"/>
      <c r="S40" s="956"/>
      <c r="T40" s="957"/>
    </row>
    <row r="41" spans="1:20">
      <c r="A41" s="2380"/>
      <c r="B41" s="1639"/>
      <c r="C41" s="1642"/>
      <c r="D41" s="912"/>
      <c r="E41" s="912"/>
      <c r="F41" s="1765"/>
      <c r="G41" s="1645"/>
      <c r="H41" s="1648"/>
      <c r="I41" s="1651"/>
      <c r="J41" s="228" t="s">
        <v>52</v>
      </c>
      <c r="K41" s="247">
        <f>L41+N41</f>
        <v>52.4</v>
      </c>
      <c r="L41" s="230">
        <v>52.4</v>
      </c>
      <c r="M41" s="231"/>
      <c r="N41" s="232"/>
      <c r="O41" s="233">
        <v>28</v>
      </c>
      <c r="P41" s="234">
        <v>30</v>
      </c>
      <c r="Q41" s="1874"/>
      <c r="R41" s="958"/>
      <c r="S41" s="9"/>
      <c r="T41" s="958"/>
    </row>
    <row r="42" spans="1:20" ht="13.5" thickBot="1">
      <c r="A42" s="2381"/>
      <c r="B42" s="2383"/>
      <c r="C42" s="2384"/>
      <c r="D42" s="913"/>
      <c r="E42" s="913"/>
      <c r="F42" s="1840"/>
      <c r="G42" s="1646"/>
      <c r="H42" s="2386"/>
      <c r="I42" s="2388"/>
      <c r="J42" s="241" t="s">
        <v>12</v>
      </c>
      <c r="K42" s="249">
        <f t="shared" ref="K42:P42" si="7">SUM(K39:K41)</f>
        <v>1733.1000000000001</v>
      </c>
      <c r="L42" s="249">
        <f t="shared" si="7"/>
        <v>1733.1000000000001</v>
      </c>
      <c r="M42" s="249">
        <f t="shared" si="7"/>
        <v>0</v>
      </c>
      <c r="N42" s="250">
        <f t="shared" si="7"/>
        <v>0</v>
      </c>
      <c r="O42" s="251">
        <f t="shared" si="7"/>
        <v>1758</v>
      </c>
      <c r="P42" s="252">
        <f t="shared" si="7"/>
        <v>1830</v>
      </c>
      <c r="Q42" s="2398"/>
      <c r="R42" s="960"/>
      <c r="S42" s="961"/>
      <c r="T42" s="960"/>
    </row>
    <row r="43" spans="1:20" ht="24.6" customHeight="1" thickBot="1">
      <c r="A43" s="2379" t="s">
        <v>11</v>
      </c>
      <c r="B43" s="2382" t="s">
        <v>13</v>
      </c>
      <c r="C43" s="1641" t="s">
        <v>55</v>
      </c>
      <c r="D43" s="911"/>
      <c r="E43" s="911"/>
      <c r="F43" s="1839"/>
      <c r="G43" s="1644" t="s">
        <v>515</v>
      </c>
      <c r="H43" s="2385" t="s">
        <v>40</v>
      </c>
      <c r="I43" s="2387" t="s">
        <v>291</v>
      </c>
      <c r="J43" s="243" t="s">
        <v>36</v>
      </c>
      <c r="K43" s="244">
        <f>L43+N43</f>
        <v>23</v>
      </c>
      <c r="L43" s="245">
        <v>23</v>
      </c>
      <c r="M43" s="258"/>
      <c r="N43" s="246">
        <v>0</v>
      </c>
      <c r="O43" s="226">
        <v>32</v>
      </c>
      <c r="P43" s="227">
        <v>32</v>
      </c>
      <c r="Q43" s="923" t="s">
        <v>516</v>
      </c>
      <c r="R43" s="935">
        <v>4</v>
      </c>
      <c r="S43" s="935">
        <v>2</v>
      </c>
      <c r="T43" s="936">
        <v>2</v>
      </c>
    </row>
    <row r="44" spans="1:20" ht="13.5" thickBot="1">
      <c r="A44" s="2380"/>
      <c r="B44" s="1639"/>
      <c r="C44" s="1642"/>
      <c r="D44" s="912"/>
      <c r="E44" s="912"/>
      <c r="F44" s="1765"/>
      <c r="G44" s="1645"/>
      <c r="H44" s="1648"/>
      <c r="I44" s="1651"/>
      <c r="J44" s="228" t="s">
        <v>63</v>
      </c>
      <c r="K44" s="229">
        <f>L44+N44</f>
        <v>120</v>
      </c>
      <c r="L44" s="230">
        <v>120</v>
      </c>
      <c r="M44" s="231"/>
      <c r="N44" s="232"/>
      <c r="O44" s="233">
        <v>130</v>
      </c>
      <c r="P44" s="234">
        <v>140</v>
      </c>
      <c r="Q44" s="923"/>
      <c r="R44" s="956"/>
      <c r="S44" s="956"/>
      <c r="T44" s="957"/>
    </row>
    <row r="45" spans="1:20">
      <c r="A45" s="2380"/>
      <c r="B45" s="1639"/>
      <c r="C45" s="1642"/>
      <c r="D45" s="912"/>
      <c r="E45" s="912"/>
      <c r="F45" s="1765"/>
      <c r="G45" s="1645"/>
      <c r="H45" s="1648"/>
      <c r="I45" s="1651"/>
      <c r="J45" s="228" t="s">
        <v>52</v>
      </c>
      <c r="K45" s="247">
        <f>L45+N45</f>
        <v>0</v>
      </c>
      <c r="L45" s="230"/>
      <c r="M45" s="231"/>
      <c r="N45" s="232"/>
      <c r="O45" s="233"/>
      <c r="P45" s="234"/>
      <c r="Q45" s="1874"/>
      <c r="R45" s="958"/>
      <c r="S45" s="9"/>
      <c r="T45" s="958"/>
    </row>
    <row r="46" spans="1:20" ht="13.5" thickBot="1">
      <c r="A46" s="2381"/>
      <c r="B46" s="2383"/>
      <c r="C46" s="2384"/>
      <c r="D46" s="913"/>
      <c r="E46" s="913"/>
      <c r="F46" s="1840"/>
      <c r="G46" s="1646"/>
      <c r="H46" s="2386"/>
      <c r="I46" s="2388"/>
      <c r="J46" s="241" t="s">
        <v>12</v>
      </c>
      <c r="K46" s="249">
        <f t="shared" ref="K46:P46" si="8">SUM(K43:K45)</f>
        <v>143</v>
      </c>
      <c r="L46" s="249">
        <f t="shared" si="8"/>
        <v>143</v>
      </c>
      <c r="M46" s="249">
        <f t="shared" si="8"/>
        <v>0</v>
      </c>
      <c r="N46" s="250">
        <f t="shared" si="8"/>
        <v>0</v>
      </c>
      <c r="O46" s="251">
        <f t="shared" si="8"/>
        <v>162</v>
      </c>
      <c r="P46" s="252">
        <f t="shared" si="8"/>
        <v>172</v>
      </c>
      <c r="Q46" s="2398"/>
      <c r="R46" s="960"/>
      <c r="S46" s="961"/>
      <c r="T46" s="960"/>
    </row>
    <row r="47" spans="1:20" ht="13.5" thickBot="1">
      <c r="A47" s="103"/>
      <c r="B47" s="290"/>
      <c r="C47" s="941"/>
      <c r="D47" s="941"/>
      <c r="E47" s="941"/>
      <c r="F47" s="2063" t="s">
        <v>14</v>
      </c>
      <c r="G47" s="2064"/>
      <c r="H47" s="2064"/>
      <c r="I47" s="2064"/>
      <c r="J47" s="2065"/>
      <c r="K47" s="432">
        <f t="shared" ref="K47:P47" si="9">K46+K42+K38+K36+K32</f>
        <v>29204.399999999998</v>
      </c>
      <c r="L47" s="432">
        <f t="shared" si="9"/>
        <v>29030.5</v>
      </c>
      <c r="M47" s="432">
        <f t="shared" si="9"/>
        <v>24031</v>
      </c>
      <c r="N47" s="962">
        <f t="shared" si="9"/>
        <v>173.9</v>
      </c>
      <c r="O47" s="963">
        <f t="shared" si="9"/>
        <v>29590</v>
      </c>
      <c r="P47" s="964">
        <f t="shared" si="9"/>
        <v>31472</v>
      </c>
      <c r="Q47" s="942"/>
      <c r="R47" s="690"/>
      <c r="S47" s="690"/>
      <c r="T47" s="943"/>
    </row>
    <row r="48" spans="1:20" ht="13.9" customHeight="1" thickBot="1">
      <c r="A48" s="104" t="s">
        <v>11</v>
      </c>
      <c r="B48" s="2399" t="s">
        <v>502</v>
      </c>
      <c r="C48" s="2400"/>
      <c r="D48" s="2400"/>
      <c r="E48" s="2400"/>
      <c r="F48" s="2400"/>
      <c r="G48" s="2400"/>
      <c r="H48" s="2400"/>
      <c r="I48" s="2400"/>
      <c r="J48" s="2400"/>
      <c r="K48" s="2400"/>
      <c r="L48" s="2400"/>
      <c r="M48" s="2400"/>
      <c r="N48" s="2400"/>
      <c r="O48" s="2400"/>
      <c r="P48" s="2400"/>
      <c r="Q48" s="2400"/>
      <c r="R48" s="921"/>
      <c r="S48" s="921"/>
      <c r="T48" s="922"/>
    </row>
    <row r="49" spans="1:20" ht="13.9" customHeight="1" thickBot="1">
      <c r="A49" s="265" t="s">
        <v>11</v>
      </c>
      <c r="B49" s="266" t="s">
        <v>34</v>
      </c>
      <c r="C49" s="1670" t="s">
        <v>517</v>
      </c>
      <c r="D49" s="2377"/>
      <c r="E49" s="2377"/>
      <c r="F49" s="2377"/>
      <c r="G49" s="2377"/>
      <c r="H49" s="2377"/>
      <c r="I49" s="2377"/>
      <c r="J49" s="2377"/>
      <c r="K49" s="2377"/>
      <c r="L49" s="2377"/>
      <c r="M49" s="2377"/>
      <c r="N49" s="2377"/>
      <c r="O49" s="2377"/>
      <c r="P49" s="2377"/>
      <c r="Q49" s="2377"/>
      <c r="R49" s="2377"/>
      <c r="S49" s="2377"/>
      <c r="T49" s="2378"/>
    </row>
    <row r="50" spans="1:20" ht="48.6" customHeight="1" thickBot="1">
      <c r="A50" s="2379" t="s">
        <v>11</v>
      </c>
      <c r="B50" s="2382" t="s">
        <v>34</v>
      </c>
      <c r="C50" s="1641" t="s">
        <v>11</v>
      </c>
      <c r="D50" s="911"/>
      <c r="E50" s="911"/>
      <c r="F50" s="1839"/>
      <c r="G50" s="1644" t="s">
        <v>518</v>
      </c>
      <c r="H50" s="2385" t="s">
        <v>40</v>
      </c>
      <c r="I50" s="2387" t="s">
        <v>291</v>
      </c>
      <c r="J50" s="329" t="s">
        <v>36</v>
      </c>
      <c r="K50" s="244">
        <f>L50+N50</f>
        <v>1973</v>
      </c>
      <c r="L50" s="245">
        <v>1973</v>
      </c>
      <c r="M50" s="167">
        <v>1863.4</v>
      </c>
      <c r="N50" s="246">
        <v>0</v>
      </c>
      <c r="O50" s="226">
        <v>2020</v>
      </c>
      <c r="P50" s="227">
        <v>2120</v>
      </c>
      <c r="Q50" s="923" t="s">
        <v>519</v>
      </c>
      <c r="R50" s="935">
        <v>4</v>
      </c>
      <c r="S50" s="935">
        <v>4</v>
      </c>
      <c r="T50" s="936">
        <v>4</v>
      </c>
    </row>
    <row r="51" spans="1:20" ht="13.5" thickBot="1">
      <c r="A51" s="2380"/>
      <c r="B51" s="1639"/>
      <c r="C51" s="1642"/>
      <c r="D51" s="912"/>
      <c r="E51" s="912"/>
      <c r="F51" s="1765"/>
      <c r="G51" s="1645"/>
      <c r="H51" s="1648"/>
      <c r="I51" s="1651"/>
      <c r="J51" s="666" t="s">
        <v>36</v>
      </c>
      <c r="K51" s="247">
        <f>L51+N51</f>
        <v>53.5</v>
      </c>
      <c r="L51" s="652">
        <v>53.5</v>
      </c>
      <c r="M51" s="238">
        <v>41.6</v>
      </c>
      <c r="N51" s="665">
        <v>0</v>
      </c>
      <c r="O51" s="239">
        <v>150</v>
      </c>
      <c r="P51" s="240">
        <v>159</v>
      </c>
      <c r="Q51" s="923" t="s">
        <v>520</v>
      </c>
      <c r="R51" s="935">
        <v>1</v>
      </c>
      <c r="S51" s="935">
        <v>1</v>
      </c>
      <c r="T51" s="936">
        <v>1</v>
      </c>
    </row>
    <row r="52" spans="1:20" ht="13.5" thickBot="1">
      <c r="A52" s="2380"/>
      <c r="B52" s="1639"/>
      <c r="C52" s="1642"/>
      <c r="D52" s="912"/>
      <c r="E52" s="912"/>
      <c r="F52" s="1765"/>
      <c r="G52" s="1645"/>
      <c r="H52" s="1648"/>
      <c r="I52" s="1651"/>
      <c r="J52" s="228" t="s">
        <v>151</v>
      </c>
      <c r="K52" s="229">
        <f>L52+N52</f>
        <v>178.1</v>
      </c>
      <c r="L52" s="230">
        <v>160.6</v>
      </c>
      <c r="M52" s="168">
        <v>65.5</v>
      </c>
      <c r="N52" s="232">
        <v>17.5</v>
      </c>
      <c r="O52" s="233">
        <v>195</v>
      </c>
      <c r="P52" s="234">
        <v>205</v>
      </c>
      <c r="Q52" s="923"/>
      <c r="R52" s="935"/>
      <c r="S52" s="935"/>
      <c r="T52" s="936"/>
    </row>
    <row r="53" spans="1:20">
      <c r="A53" s="2380"/>
      <c r="B53" s="1639"/>
      <c r="C53" s="1642"/>
      <c r="D53" s="912"/>
      <c r="E53" s="912"/>
      <c r="F53" s="1765"/>
      <c r="G53" s="1645"/>
      <c r="H53" s="1648"/>
      <c r="I53" s="1651"/>
      <c r="J53" s="228" t="s">
        <v>52</v>
      </c>
      <c r="K53" s="247">
        <f>L53+N53</f>
        <v>0</v>
      </c>
      <c r="L53" s="230">
        <v>0</v>
      </c>
      <c r="M53" s="168">
        <v>0</v>
      </c>
      <c r="N53" s="232">
        <v>0</v>
      </c>
      <c r="O53" s="233"/>
      <c r="P53" s="234"/>
      <c r="Q53" s="2393"/>
      <c r="R53" s="965"/>
      <c r="S53" s="680"/>
      <c r="T53" s="965"/>
    </row>
    <row r="54" spans="1:20" ht="13.15" customHeight="1">
      <c r="A54" s="2380"/>
      <c r="B54" s="1639"/>
      <c r="C54" s="1642"/>
      <c r="D54" s="912"/>
      <c r="E54" s="912"/>
      <c r="F54" s="1765"/>
      <c r="G54" s="1645"/>
      <c r="H54" s="1648"/>
      <c r="I54" s="1651"/>
      <c r="J54" s="916" t="s">
        <v>63</v>
      </c>
      <c r="K54" s="283">
        <f>L54+N54</f>
        <v>4.5999999999999996</v>
      </c>
      <c r="L54" s="657">
        <v>0.8</v>
      </c>
      <c r="M54" s="169">
        <v>0</v>
      </c>
      <c r="N54" s="667">
        <v>3.8</v>
      </c>
      <c r="O54" s="659">
        <v>15</v>
      </c>
      <c r="P54" s="660">
        <v>18</v>
      </c>
      <c r="Q54" s="2401"/>
      <c r="R54" s="867"/>
      <c r="S54" s="680"/>
      <c r="T54" s="867"/>
    </row>
    <row r="55" spans="1:20" ht="13.5" thickBot="1">
      <c r="A55" s="2381"/>
      <c r="B55" s="2383"/>
      <c r="C55" s="2384"/>
      <c r="D55" s="913"/>
      <c r="E55" s="913"/>
      <c r="F55" s="1840"/>
      <c r="G55" s="1646"/>
      <c r="H55" s="2386"/>
      <c r="I55" s="2388"/>
      <c r="J55" s="668" t="s">
        <v>12</v>
      </c>
      <c r="K55" s="249">
        <f>SUM(K50:K54)</f>
        <v>2209.1999999999998</v>
      </c>
      <c r="L55" s="249">
        <f t="shared" ref="L55:P55" si="10">SUM(L50:L54)</f>
        <v>2187.9</v>
      </c>
      <c r="M55" s="249">
        <f t="shared" si="10"/>
        <v>1970.5</v>
      </c>
      <c r="N55" s="250">
        <f t="shared" si="10"/>
        <v>21.3</v>
      </c>
      <c r="O55" s="251">
        <f t="shared" si="10"/>
        <v>2380</v>
      </c>
      <c r="P55" s="662">
        <f t="shared" si="10"/>
        <v>2502</v>
      </c>
      <c r="Q55" s="2394"/>
      <c r="R55" s="950"/>
      <c r="S55" s="951"/>
      <c r="T55" s="950"/>
    </row>
    <row r="56" spans="1:20" ht="13.9" customHeight="1" thickBot="1">
      <c r="A56" s="909" t="s">
        <v>11</v>
      </c>
      <c r="B56" s="910" t="s">
        <v>34</v>
      </c>
      <c r="C56" s="966" t="s">
        <v>13</v>
      </c>
      <c r="D56" s="937"/>
      <c r="E56" s="937"/>
      <c r="F56" s="1839"/>
      <c r="G56" s="1897" t="s">
        <v>521</v>
      </c>
      <c r="H56" s="914"/>
      <c r="I56" s="914"/>
      <c r="J56" s="669" t="s">
        <v>496</v>
      </c>
      <c r="K56" s="670">
        <f>L56+N56</f>
        <v>209.6</v>
      </c>
      <c r="L56" s="671">
        <v>209.6</v>
      </c>
      <c r="M56" s="672">
        <v>206.6</v>
      </c>
      <c r="N56" s="671">
        <v>0</v>
      </c>
      <c r="O56" s="673">
        <v>220</v>
      </c>
      <c r="P56" s="967">
        <v>230</v>
      </c>
      <c r="Q56" s="918"/>
      <c r="R56" s="917"/>
      <c r="S56" s="968"/>
      <c r="T56" s="969"/>
    </row>
    <row r="57" spans="1:20" ht="13.5" thickBot="1">
      <c r="A57" s="909"/>
      <c r="B57" s="910"/>
      <c r="C57" s="937"/>
      <c r="D57" s="937"/>
      <c r="E57" s="937"/>
      <c r="F57" s="1840"/>
      <c r="G57" s="1899"/>
      <c r="H57" s="914"/>
      <c r="I57" s="914"/>
      <c r="J57" s="674"/>
      <c r="K57" s="675">
        <f t="shared" ref="K57:P57" si="11">K56*1</f>
        <v>209.6</v>
      </c>
      <c r="L57" s="675">
        <f t="shared" si="11"/>
        <v>209.6</v>
      </c>
      <c r="M57" s="675">
        <f t="shared" si="11"/>
        <v>206.6</v>
      </c>
      <c r="N57" s="675">
        <f t="shared" si="11"/>
        <v>0</v>
      </c>
      <c r="O57" s="675">
        <f t="shared" si="11"/>
        <v>220</v>
      </c>
      <c r="P57" s="675">
        <f t="shared" si="11"/>
        <v>230</v>
      </c>
      <c r="Q57" s="918"/>
      <c r="R57" s="917"/>
      <c r="S57" s="968"/>
      <c r="T57" s="969"/>
    </row>
    <row r="58" spans="1:20" ht="48.6" customHeight="1" thickBot="1">
      <c r="A58" s="2379" t="s">
        <v>11</v>
      </c>
      <c r="B58" s="2382" t="s">
        <v>34</v>
      </c>
      <c r="C58" s="1641" t="s">
        <v>34</v>
      </c>
      <c r="D58" s="911"/>
      <c r="E58" s="911"/>
      <c r="F58" s="1839"/>
      <c r="G58" s="1644" t="s">
        <v>522</v>
      </c>
      <c r="H58" s="2385" t="s">
        <v>40</v>
      </c>
      <c r="I58" s="2387" t="s">
        <v>291</v>
      </c>
      <c r="J58" s="243" t="s">
        <v>496</v>
      </c>
      <c r="K58" s="244">
        <f>L58+N58</f>
        <v>0</v>
      </c>
      <c r="L58" s="245">
        <v>0</v>
      </c>
      <c r="M58" s="167">
        <v>0</v>
      </c>
      <c r="N58" s="277">
        <v>0</v>
      </c>
      <c r="O58" s="278">
        <v>0</v>
      </c>
      <c r="P58" s="279">
        <v>0</v>
      </c>
      <c r="Q58" s="970" t="s">
        <v>523</v>
      </c>
      <c r="R58" s="935">
        <v>93</v>
      </c>
      <c r="S58" s="935">
        <v>93</v>
      </c>
      <c r="T58" s="936">
        <v>94</v>
      </c>
    </row>
    <row r="59" spans="1:20" ht="36.6" customHeight="1" thickBot="1">
      <c r="A59" s="2380"/>
      <c r="B59" s="1639"/>
      <c r="C59" s="1642"/>
      <c r="D59" s="912"/>
      <c r="E59" s="912"/>
      <c r="F59" s="1765"/>
      <c r="G59" s="1645"/>
      <c r="H59" s="1648"/>
      <c r="I59" s="1651"/>
      <c r="J59" s="228" t="s">
        <v>52</v>
      </c>
      <c r="K59" s="229">
        <f>L59+N59</f>
        <v>463.6</v>
      </c>
      <c r="L59" s="230">
        <v>463.6</v>
      </c>
      <c r="M59" s="231"/>
      <c r="N59" s="282"/>
      <c r="O59" s="280">
        <v>590</v>
      </c>
      <c r="P59" s="281">
        <v>620</v>
      </c>
      <c r="Q59" s="971" t="s">
        <v>524</v>
      </c>
      <c r="R59" s="867">
        <v>3800</v>
      </c>
      <c r="S59" s="867">
        <v>4100</v>
      </c>
      <c r="T59" s="938">
        <v>4200</v>
      </c>
    </row>
    <row r="60" spans="1:20" ht="13.15" customHeight="1" thickBot="1">
      <c r="A60" s="2380"/>
      <c r="B60" s="1639"/>
      <c r="C60" s="1642"/>
      <c r="D60" s="912"/>
      <c r="E60" s="912"/>
      <c r="F60" s="1765"/>
      <c r="G60" s="1645"/>
      <c r="H60" s="1648"/>
      <c r="I60" s="1651"/>
      <c r="J60" s="228" t="s">
        <v>63</v>
      </c>
      <c r="K60" s="229">
        <f>L60+N60</f>
        <v>47.8</v>
      </c>
      <c r="L60" s="230">
        <v>47.8</v>
      </c>
      <c r="M60" s="168">
        <v>0</v>
      </c>
      <c r="N60" s="282">
        <v>0</v>
      </c>
      <c r="O60" s="280">
        <v>50</v>
      </c>
      <c r="P60" s="281">
        <v>55</v>
      </c>
      <c r="Q60" s="970" t="s">
        <v>525</v>
      </c>
      <c r="R60" s="935">
        <v>110</v>
      </c>
      <c r="S60" s="949">
        <v>120</v>
      </c>
      <c r="T60" s="935">
        <v>125</v>
      </c>
    </row>
    <row r="61" spans="1:20" ht="24.75" thickBot="1">
      <c r="A61" s="2380"/>
      <c r="B61" s="1639"/>
      <c r="C61" s="1642"/>
      <c r="D61" s="912"/>
      <c r="E61" s="912"/>
      <c r="F61" s="1765"/>
      <c r="G61" s="1645"/>
      <c r="H61" s="1648"/>
      <c r="I61" s="1651"/>
      <c r="J61" s="236" t="s">
        <v>36</v>
      </c>
      <c r="K61" s="247">
        <f>L61+N61</f>
        <v>1</v>
      </c>
      <c r="L61" s="657">
        <v>1</v>
      </c>
      <c r="M61" s="285"/>
      <c r="N61" s="286"/>
      <c r="O61" s="287"/>
      <c r="P61" s="288"/>
      <c r="Q61" s="970" t="s">
        <v>526</v>
      </c>
      <c r="R61" s="935">
        <v>25</v>
      </c>
      <c r="S61" s="949">
        <v>25</v>
      </c>
      <c r="T61" s="935">
        <v>25</v>
      </c>
    </row>
    <row r="62" spans="1:20" ht="13.15" customHeight="1" thickBot="1">
      <c r="A62" s="2381"/>
      <c r="B62" s="2383"/>
      <c r="C62" s="2384"/>
      <c r="D62" s="913"/>
      <c r="E62" s="913"/>
      <c r="F62" s="1840"/>
      <c r="G62" s="1646"/>
      <c r="H62" s="2386"/>
      <c r="I62" s="2388"/>
      <c r="J62" s="241" t="s">
        <v>12</v>
      </c>
      <c r="K62" s="249">
        <f t="shared" ref="K62:P62" si="12">SUM(K58:K61)</f>
        <v>512.40000000000009</v>
      </c>
      <c r="L62" s="249">
        <f t="shared" si="12"/>
        <v>512.40000000000009</v>
      </c>
      <c r="M62" s="249">
        <f t="shared" si="12"/>
        <v>0</v>
      </c>
      <c r="N62" s="249">
        <f t="shared" si="12"/>
        <v>0</v>
      </c>
      <c r="O62" s="249">
        <f t="shared" si="12"/>
        <v>640</v>
      </c>
      <c r="P62" s="972">
        <f t="shared" si="12"/>
        <v>675</v>
      </c>
      <c r="Q62" s="973"/>
      <c r="R62" s="950"/>
      <c r="S62" s="951"/>
      <c r="T62" s="950"/>
    </row>
    <row r="63" spans="1:20" ht="36.6" customHeight="1" thickBot="1">
      <c r="A63" s="2379" t="s">
        <v>11</v>
      </c>
      <c r="B63" s="2382" t="s">
        <v>34</v>
      </c>
      <c r="C63" s="1641" t="s">
        <v>35</v>
      </c>
      <c r="D63" s="911"/>
      <c r="E63" s="911"/>
      <c r="F63" s="1839"/>
      <c r="G63" s="1644" t="s">
        <v>527</v>
      </c>
      <c r="H63" s="2385" t="s">
        <v>40</v>
      </c>
      <c r="I63" s="2387" t="s">
        <v>291</v>
      </c>
      <c r="J63" s="243" t="s">
        <v>36</v>
      </c>
      <c r="K63" s="244">
        <f>L63+N63</f>
        <v>15</v>
      </c>
      <c r="L63" s="245">
        <v>15</v>
      </c>
      <c r="M63" s="258"/>
      <c r="N63" s="277">
        <v>0</v>
      </c>
      <c r="O63" s="278">
        <v>0</v>
      </c>
      <c r="P63" s="279">
        <v>0</v>
      </c>
      <c r="Q63" s="923" t="s">
        <v>528</v>
      </c>
      <c r="R63" s="935">
        <v>7</v>
      </c>
      <c r="S63" s="935">
        <v>8</v>
      </c>
      <c r="T63" s="936">
        <v>9</v>
      </c>
    </row>
    <row r="64" spans="1:20" ht="13.5" thickBot="1">
      <c r="A64" s="2381"/>
      <c r="B64" s="2383"/>
      <c r="C64" s="2384"/>
      <c r="D64" s="913"/>
      <c r="E64" s="913"/>
      <c r="F64" s="1840"/>
      <c r="G64" s="1646"/>
      <c r="H64" s="2386"/>
      <c r="I64" s="2388"/>
      <c r="J64" s="241" t="s">
        <v>12</v>
      </c>
      <c r="K64" s="249">
        <f t="shared" ref="K64:P64" si="13">SUM(K63:K63)</f>
        <v>15</v>
      </c>
      <c r="L64" s="249">
        <f t="shared" si="13"/>
        <v>15</v>
      </c>
      <c r="M64" s="249">
        <f t="shared" si="13"/>
        <v>0</v>
      </c>
      <c r="N64" s="249">
        <f t="shared" si="13"/>
        <v>0</v>
      </c>
      <c r="O64" s="249">
        <f t="shared" si="13"/>
        <v>0</v>
      </c>
      <c r="P64" s="972">
        <f t="shared" si="13"/>
        <v>0</v>
      </c>
      <c r="Q64" s="918"/>
      <c r="R64" s="917"/>
      <c r="S64" s="968"/>
      <c r="T64" s="917"/>
    </row>
    <row r="65" spans="1:20" ht="13.5" thickBot="1">
      <c r="A65" s="103"/>
      <c r="B65" s="290"/>
      <c r="C65" s="941"/>
      <c r="D65" s="941"/>
      <c r="E65" s="941"/>
      <c r="F65" s="2063" t="s">
        <v>14</v>
      </c>
      <c r="G65" s="2064"/>
      <c r="H65" s="2064"/>
      <c r="I65" s="2064"/>
      <c r="J65" s="2065"/>
      <c r="K65" s="432">
        <f t="shared" ref="K65:P65" si="14">K64+K62+K55+K57</f>
        <v>2946.2</v>
      </c>
      <c r="L65" s="432">
        <f t="shared" si="14"/>
        <v>2924.9</v>
      </c>
      <c r="M65" s="432">
        <f t="shared" si="14"/>
        <v>2177.1</v>
      </c>
      <c r="N65" s="432">
        <f t="shared" si="14"/>
        <v>21.3</v>
      </c>
      <c r="O65" s="432">
        <f t="shared" si="14"/>
        <v>3240</v>
      </c>
      <c r="P65" s="432">
        <f t="shared" si="14"/>
        <v>3407</v>
      </c>
      <c r="Q65" s="432"/>
      <c r="R65" s="690"/>
      <c r="S65" s="690"/>
      <c r="T65" s="943"/>
    </row>
    <row r="66" spans="1:20" ht="13.9" customHeight="1" thickBot="1">
      <c r="A66" s="104" t="s">
        <v>11</v>
      </c>
      <c r="B66" s="2399" t="s">
        <v>502</v>
      </c>
      <c r="C66" s="2400"/>
      <c r="D66" s="2400"/>
      <c r="E66" s="2400"/>
      <c r="F66" s="2400"/>
      <c r="G66" s="2400"/>
      <c r="H66" s="2400"/>
      <c r="I66" s="2400"/>
      <c r="J66" s="2400"/>
      <c r="K66" s="2400"/>
      <c r="L66" s="2400"/>
      <c r="M66" s="2400"/>
      <c r="N66" s="2400"/>
      <c r="O66" s="2400"/>
      <c r="P66" s="2400"/>
      <c r="Q66" s="2400"/>
      <c r="R66" s="921"/>
      <c r="S66" s="921"/>
      <c r="T66" s="922"/>
    </row>
    <row r="67" spans="1:20" ht="13.9" customHeight="1" thickBot="1">
      <c r="A67" s="265" t="s">
        <v>11</v>
      </c>
      <c r="B67" s="266" t="s">
        <v>35</v>
      </c>
      <c r="C67" s="1670" t="s">
        <v>529</v>
      </c>
      <c r="D67" s="2377"/>
      <c r="E67" s="2377"/>
      <c r="F67" s="2377"/>
      <c r="G67" s="2377"/>
      <c r="H67" s="2377"/>
      <c r="I67" s="2377"/>
      <c r="J67" s="2377"/>
      <c r="K67" s="2377"/>
      <c r="L67" s="2377"/>
      <c r="M67" s="2377"/>
      <c r="N67" s="2377"/>
      <c r="O67" s="2377"/>
      <c r="P67" s="2377"/>
      <c r="Q67" s="2377"/>
      <c r="R67" s="2377"/>
      <c r="S67" s="2377"/>
      <c r="T67" s="2378"/>
    </row>
    <row r="68" spans="1:20" ht="13.9" customHeight="1" thickBot="1">
      <c r="A68" s="2379" t="s">
        <v>11</v>
      </c>
      <c r="B68" s="2382" t="s">
        <v>35</v>
      </c>
      <c r="C68" s="1641" t="s">
        <v>11</v>
      </c>
      <c r="D68" s="911"/>
      <c r="E68" s="911"/>
      <c r="F68" s="1839"/>
      <c r="G68" s="1644" t="s">
        <v>530</v>
      </c>
      <c r="H68" s="2385" t="s">
        <v>40</v>
      </c>
      <c r="I68" s="2387" t="s">
        <v>291</v>
      </c>
      <c r="J68" s="243" t="s">
        <v>36</v>
      </c>
      <c r="K68" s="244">
        <f>L68+N68</f>
        <v>121.3</v>
      </c>
      <c r="L68" s="245">
        <v>121.3</v>
      </c>
      <c r="M68" s="167">
        <v>104.5</v>
      </c>
      <c r="N68" s="277">
        <v>0</v>
      </c>
      <c r="O68" s="278">
        <v>125</v>
      </c>
      <c r="P68" s="279">
        <v>130</v>
      </c>
      <c r="Q68" s="923" t="s">
        <v>531</v>
      </c>
      <c r="R68" s="935">
        <v>20</v>
      </c>
      <c r="S68" s="935">
        <v>21</v>
      </c>
      <c r="T68" s="936">
        <v>21</v>
      </c>
    </row>
    <row r="69" spans="1:20" ht="13.5" thickBot="1">
      <c r="A69" s="2380"/>
      <c r="B69" s="1639"/>
      <c r="C69" s="1642"/>
      <c r="D69" s="912"/>
      <c r="E69" s="912"/>
      <c r="F69" s="1765"/>
      <c r="G69" s="1645"/>
      <c r="H69" s="1648"/>
      <c r="I69" s="1651"/>
      <c r="J69" s="228" t="s">
        <v>496</v>
      </c>
      <c r="K69" s="229">
        <f>L69+N69</f>
        <v>224.7</v>
      </c>
      <c r="L69" s="230">
        <v>224.7</v>
      </c>
      <c r="M69" s="168">
        <v>221.3</v>
      </c>
      <c r="N69" s="282"/>
      <c r="O69" s="280">
        <v>200</v>
      </c>
      <c r="P69" s="281">
        <v>210</v>
      </c>
      <c r="Q69" s="923"/>
      <c r="R69" s="974"/>
      <c r="S69" s="974"/>
      <c r="T69" s="975"/>
    </row>
    <row r="70" spans="1:20">
      <c r="A70" s="2380"/>
      <c r="B70" s="1639"/>
      <c r="C70" s="1642"/>
      <c r="D70" s="912"/>
      <c r="E70" s="912"/>
      <c r="F70" s="1765"/>
      <c r="G70" s="1645"/>
      <c r="H70" s="1648"/>
      <c r="I70" s="1651"/>
      <c r="J70" s="228" t="s">
        <v>151</v>
      </c>
      <c r="K70" s="1451">
        <f>L70+N70</f>
        <v>0.9</v>
      </c>
      <c r="L70" s="1452">
        <v>0.9</v>
      </c>
      <c r="M70" s="231"/>
      <c r="N70" s="282"/>
      <c r="O70" s="1023">
        <v>1</v>
      </c>
      <c r="P70" s="1024">
        <v>1</v>
      </c>
      <c r="Q70" s="1874"/>
      <c r="R70" s="952"/>
      <c r="S70" s="953"/>
      <c r="T70" s="952"/>
    </row>
    <row r="71" spans="1:20">
      <c r="A71" s="2380"/>
      <c r="B71" s="1639"/>
      <c r="C71" s="1642"/>
      <c r="D71" s="912"/>
      <c r="E71" s="912"/>
      <c r="F71" s="1765"/>
      <c r="G71" s="1645"/>
      <c r="H71" s="1648"/>
      <c r="I71" s="1651"/>
      <c r="J71" s="236" t="s">
        <v>52</v>
      </c>
      <c r="K71" s="247">
        <f>L71+N71</f>
        <v>0</v>
      </c>
      <c r="L71" s="284"/>
      <c r="M71" s="285"/>
      <c r="N71" s="286"/>
      <c r="O71" s="287"/>
      <c r="P71" s="288"/>
      <c r="Q71" s="2402"/>
      <c r="R71" s="976"/>
      <c r="S71" s="953"/>
      <c r="T71" s="976"/>
    </row>
    <row r="72" spans="1:20" ht="13.5" thickBot="1">
      <c r="A72" s="2381"/>
      <c r="B72" s="2383"/>
      <c r="C72" s="2384"/>
      <c r="D72" s="913"/>
      <c r="E72" s="913"/>
      <c r="F72" s="1840"/>
      <c r="G72" s="1646"/>
      <c r="H72" s="2386"/>
      <c r="I72" s="2388"/>
      <c r="J72" s="241" t="s">
        <v>12</v>
      </c>
      <c r="K72" s="249">
        <f t="shared" ref="K72:P72" si="15">SUM(K68:K71)</f>
        <v>346.9</v>
      </c>
      <c r="L72" s="249">
        <f t="shared" si="15"/>
        <v>346.9</v>
      </c>
      <c r="M72" s="249">
        <f t="shared" si="15"/>
        <v>325.8</v>
      </c>
      <c r="N72" s="249">
        <f t="shared" si="15"/>
        <v>0</v>
      </c>
      <c r="O72" s="249">
        <f t="shared" si="15"/>
        <v>326</v>
      </c>
      <c r="P72" s="249">
        <f t="shared" si="15"/>
        <v>341</v>
      </c>
      <c r="Q72" s="2398"/>
      <c r="R72" s="954"/>
      <c r="S72" s="955"/>
      <c r="T72" s="954"/>
    </row>
    <row r="73" spans="1:20" ht="13.5" thickBot="1">
      <c r="A73" s="2379" t="s">
        <v>11</v>
      </c>
      <c r="B73" s="2382" t="s">
        <v>35</v>
      </c>
      <c r="C73" s="1641" t="s">
        <v>13</v>
      </c>
      <c r="D73" s="911"/>
      <c r="E73" s="911"/>
      <c r="F73" s="1839"/>
      <c r="G73" s="1644" t="s">
        <v>532</v>
      </c>
      <c r="H73" s="2385" t="s">
        <v>40</v>
      </c>
      <c r="I73" s="2387" t="s">
        <v>291</v>
      </c>
      <c r="J73" s="243" t="s">
        <v>36</v>
      </c>
      <c r="K73" s="244">
        <f>L73+N73</f>
        <v>392.2</v>
      </c>
      <c r="L73" s="245">
        <v>392.2</v>
      </c>
      <c r="M73" s="167">
        <v>333.3</v>
      </c>
      <c r="N73" s="277">
        <v>0</v>
      </c>
      <c r="O73" s="278">
        <v>455</v>
      </c>
      <c r="P73" s="279">
        <v>480</v>
      </c>
      <c r="Q73" s="923" t="s">
        <v>531</v>
      </c>
      <c r="R73" s="935">
        <v>18</v>
      </c>
      <c r="S73" s="935">
        <v>19</v>
      </c>
      <c r="T73" s="936">
        <v>20</v>
      </c>
    </row>
    <row r="74" spans="1:20" ht="13.5" thickBot="1">
      <c r="A74" s="2380"/>
      <c r="B74" s="1639"/>
      <c r="C74" s="1642"/>
      <c r="D74" s="912"/>
      <c r="E74" s="912"/>
      <c r="F74" s="1765"/>
      <c r="G74" s="1645"/>
      <c r="H74" s="1648"/>
      <c r="I74" s="1651"/>
      <c r="J74" s="228" t="s">
        <v>151</v>
      </c>
      <c r="K74" s="247">
        <f>L74+N74</f>
        <v>20</v>
      </c>
      <c r="L74" s="230">
        <v>20</v>
      </c>
      <c r="M74" s="231"/>
      <c r="N74" s="282"/>
      <c r="O74" s="280">
        <v>13</v>
      </c>
      <c r="P74" s="281">
        <v>15</v>
      </c>
      <c r="Q74" s="923"/>
      <c r="R74" s="956"/>
      <c r="S74" s="956"/>
      <c r="T74" s="957"/>
    </row>
    <row r="75" spans="1:20">
      <c r="A75" s="2380"/>
      <c r="B75" s="1639"/>
      <c r="C75" s="1642"/>
      <c r="D75" s="912"/>
      <c r="E75" s="912"/>
      <c r="F75" s="1765"/>
      <c r="G75" s="1645"/>
      <c r="H75" s="1648"/>
      <c r="I75" s="1651"/>
      <c r="J75" s="228" t="s">
        <v>52</v>
      </c>
      <c r="K75" s="247"/>
      <c r="L75" s="230"/>
      <c r="M75" s="231"/>
      <c r="N75" s="282"/>
      <c r="O75" s="1025"/>
      <c r="P75" s="281"/>
      <c r="Q75" s="1874"/>
      <c r="R75" s="958"/>
      <c r="S75" s="9"/>
      <c r="T75" s="958"/>
    </row>
    <row r="76" spans="1:20" ht="13.15" customHeight="1" thickBot="1">
      <c r="A76" s="2380"/>
      <c r="B76" s="1639"/>
      <c r="C76" s="1642"/>
      <c r="D76" s="912"/>
      <c r="E76" s="912"/>
      <c r="F76" s="1765"/>
      <c r="G76" s="1645"/>
      <c r="H76" s="1648"/>
      <c r="I76" s="1651"/>
      <c r="J76" s="1245" t="s">
        <v>63</v>
      </c>
      <c r="K76" s="247">
        <f t="shared" ref="K76" si="16">L76+N76</f>
        <v>45</v>
      </c>
      <c r="L76" s="700">
        <v>45</v>
      </c>
      <c r="M76" s="704">
        <v>40.4</v>
      </c>
      <c r="N76" s="711"/>
      <c r="O76" s="1026">
        <v>20</v>
      </c>
      <c r="P76" s="1027">
        <v>20</v>
      </c>
      <c r="Q76" s="2402"/>
      <c r="R76" s="977"/>
      <c r="S76" s="9"/>
      <c r="T76" s="977"/>
    </row>
    <row r="77" spans="1:20" ht="13.5" thickBot="1">
      <c r="A77" s="2381"/>
      <c r="B77" s="2383"/>
      <c r="C77" s="2384"/>
      <c r="D77" s="913"/>
      <c r="E77" s="913"/>
      <c r="F77" s="1840"/>
      <c r="G77" s="1646"/>
      <c r="H77" s="2386"/>
      <c r="I77" s="2388"/>
      <c r="J77" s="241" t="s">
        <v>12</v>
      </c>
      <c r="K77" s="249">
        <f>SUM(K73:K76)</f>
        <v>457.2</v>
      </c>
      <c r="L77" s="249">
        <f t="shared" ref="L77:M77" si="17">SUM(L73:L76)</f>
        <v>457.2</v>
      </c>
      <c r="M77" s="249">
        <f t="shared" si="17"/>
        <v>373.7</v>
      </c>
      <c r="N77" s="249">
        <f t="shared" ref="N77" si="18">SUM(N73:N75)</f>
        <v>0</v>
      </c>
      <c r="O77" s="242">
        <f>SUM(O73:O76)</f>
        <v>488</v>
      </c>
      <c r="P77" s="242">
        <f>SUM(P73:P76)</f>
        <v>515</v>
      </c>
      <c r="Q77" s="2398"/>
      <c r="R77" s="960"/>
      <c r="S77" s="961"/>
      <c r="T77" s="960"/>
    </row>
    <row r="78" spans="1:20" ht="13.9" customHeight="1" thickBot="1">
      <c r="A78" s="103"/>
      <c r="B78" s="290"/>
      <c r="C78" s="941"/>
      <c r="D78" s="941"/>
      <c r="E78" s="941"/>
      <c r="F78" s="2063" t="s">
        <v>14</v>
      </c>
      <c r="G78" s="2064"/>
      <c r="H78" s="2064"/>
      <c r="I78" s="2064"/>
      <c r="J78" s="2065"/>
      <c r="K78" s="432">
        <f>K77+K72</f>
        <v>804.09999999999991</v>
      </c>
      <c r="L78" s="432">
        <f t="shared" ref="L78:P78" si="19">L77+L72</f>
        <v>804.09999999999991</v>
      </c>
      <c r="M78" s="432">
        <f t="shared" si="19"/>
        <v>699.5</v>
      </c>
      <c r="N78" s="432">
        <f t="shared" si="19"/>
        <v>0</v>
      </c>
      <c r="O78" s="432">
        <f>O77+O72</f>
        <v>814</v>
      </c>
      <c r="P78" s="432">
        <f t="shared" si="19"/>
        <v>856</v>
      </c>
      <c r="Q78" s="942"/>
      <c r="R78" s="690"/>
      <c r="S78" s="690"/>
      <c r="T78" s="943"/>
    </row>
    <row r="79" spans="1:20" ht="13.9" customHeight="1" thickBot="1">
      <c r="A79" s="103"/>
      <c r="B79" s="941"/>
      <c r="C79" s="941"/>
      <c r="D79" s="941"/>
      <c r="E79" s="941"/>
      <c r="F79" s="1033"/>
      <c r="G79" s="1033"/>
      <c r="H79" s="1033"/>
      <c r="I79" s="1033"/>
      <c r="J79" s="1033"/>
      <c r="K79" s="978"/>
      <c r="L79" s="978"/>
      <c r="M79" s="978"/>
      <c r="N79" s="978"/>
      <c r="O79" s="978"/>
      <c r="P79" s="978"/>
      <c r="Q79" s="689"/>
      <c r="R79" s="690"/>
      <c r="S79" s="690"/>
      <c r="T79" s="943"/>
    </row>
    <row r="80" spans="1:20" ht="36.6" customHeight="1" thickBot="1">
      <c r="A80" s="265" t="s">
        <v>13</v>
      </c>
      <c r="B80" s="265" t="s">
        <v>11</v>
      </c>
      <c r="C80" s="2416" t="s">
        <v>533</v>
      </c>
      <c r="D80" s="2417"/>
      <c r="E80" s="2417"/>
      <c r="F80" s="2417"/>
      <c r="G80" s="2417"/>
      <c r="H80" s="2417"/>
      <c r="I80" s="2417"/>
      <c r="J80" s="2417"/>
      <c r="K80" s="2417"/>
      <c r="L80" s="2417"/>
      <c r="M80" s="2417"/>
      <c r="N80" s="2417"/>
      <c r="O80" s="2417"/>
      <c r="P80" s="2417"/>
      <c r="Q80" s="2417"/>
      <c r="R80" s="2417"/>
      <c r="S80" s="2417"/>
      <c r="T80" s="2418"/>
    </row>
    <row r="81" spans="1:20" ht="36.6" customHeight="1" thickBot="1">
      <c r="A81" s="2379" t="s">
        <v>13</v>
      </c>
      <c r="B81" s="2382" t="s">
        <v>11</v>
      </c>
      <c r="C81" s="1641" t="s">
        <v>11</v>
      </c>
      <c r="D81" s="911"/>
      <c r="E81" s="911"/>
      <c r="F81" s="1839"/>
      <c r="G81" s="1644" t="s">
        <v>534</v>
      </c>
      <c r="H81" s="2385" t="s">
        <v>40</v>
      </c>
      <c r="I81" s="2387" t="s">
        <v>291</v>
      </c>
      <c r="J81" s="243" t="s">
        <v>36</v>
      </c>
      <c r="K81" s="244">
        <f>L81+N81</f>
        <v>21.7</v>
      </c>
      <c r="L81" s="245">
        <v>21.7</v>
      </c>
      <c r="M81" s="258"/>
      <c r="N81" s="277">
        <v>0</v>
      </c>
      <c r="O81" s="278">
        <v>25</v>
      </c>
      <c r="P81" s="279">
        <v>30</v>
      </c>
      <c r="Q81" s="923" t="s">
        <v>535</v>
      </c>
      <c r="R81" s="935">
        <v>25</v>
      </c>
      <c r="S81" s="935">
        <v>26</v>
      </c>
      <c r="T81" s="936">
        <v>27</v>
      </c>
    </row>
    <row r="82" spans="1:20" ht="24.6" customHeight="1" thickBot="1">
      <c r="A82" s="2381"/>
      <c r="B82" s="2383"/>
      <c r="C82" s="2384"/>
      <c r="D82" s="913"/>
      <c r="E82" s="913"/>
      <c r="F82" s="1840"/>
      <c r="G82" s="1646"/>
      <c r="H82" s="2386"/>
      <c r="I82" s="2388"/>
      <c r="J82" s="241" t="s">
        <v>12</v>
      </c>
      <c r="K82" s="249">
        <f t="shared" ref="K82:P82" si="20">SUM(K81:K81)</f>
        <v>21.7</v>
      </c>
      <c r="L82" s="249">
        <f t="shared" si="20"/>
        <v>21.7</v>
      </c>
      <c r="M82" s="249">
        <f t="shared" si="20"/>
        <v>0</v>
      </c>
      <c r="N82" s="249">
        <f t="shared" si="20"/>
        <v>0</v>
      </c>
      <c r="O82" s="249">
        <f t="shared" si="20"/>
        <v>25</v>
      </c>
      <c r="P82" s="249">
        <f t="shared" si="20"/>
        <v>30</v>
      </c>
      <c r="Q82" s="959"/>
      <c r="R82" s="954"/>
      <c r="S82" s="955"/>
      <c r="T82" s="954"/>
    </row>
    <row r="83" spans="1:20" ht="24.6" customHeight="1" thickBot="1">
      <c r="A83" s="2379" t="s">
        <v>13</v>
      </c>
      <c r="B83" s="2382" t="s">
        <v>11</v>
      </c>
      <c r="C83" s="1641" t="s">
        <v>34</v>
      </c>
      <c r="D83" s="1443"/>
      <c r="E83" s="1443"/>
      <c r="F83" s="1839"/>
      <c r="G83" s="1644" t="s">
        <v>536</v>
      </c>
      <c r="H83" s="2385" t="s">
        <v>40</v>
      </c>
      <c r="I83" s="2387" t="s">
        <v>291</v>
      </c>
      <c r="J83" s="243" t="s">
        <v>36</v>
      </c>
      <c r="K83" s="244">
        <f>L83+N83</f>
        <v>1.5</v>
      </c>
      <c r="L83" s="245">
        <v>1.5</v>
      </c>
      <c r="M83" s="258"/>
      <c r="N83" s="277">
        <v>0</v>
      </c>
      <c r="O83" s="278"/>
      <c r="P83" s="279">
        <v>0</v>
      </c>
      <c r="Q83" s="923" t="s">
        <v>537</v>
      </c>
      <c r="R83" s="935">
        <v>1000</v>
      </c>
      <c r="S83" s="935">
        <v>0</v>
      </c>
      <c r="T83" s="936">
        <v>0</v>
      </c>
    </row>
    <row r="84" spans="1:20" ht="13.5" thickBot="1">
      <c r="A84" s="2381"/>
      <c r="B84" s="2383"/>
      <c r="C84" s="2384"/>
      <c r="D84" s="1445"/>
      <c r="E84" s="1445"/>
      <c r="F84" s="1840"/>
      <c r="G84" s="1646"/>
      <c r="H84" s="2386"/>
      <c r="I84" s="2388"/>
      <c r="J84" s="241" t="s">
        <v>12</v>
      </c>
      <c r="K84" s="249">
        <f t="shared" ref="K84:P84" si="21">SUM(K83:K83)</f>
        <v>1.5</v>
      </c>
      <c r="L84" s="249">
        <f t="shared" si="21"/>
        <v>1.5</v>
      </c>
      <c r="M84" s="249">
        <f t="shared" si="21"/>
        <v>0</v>
      </c>
      <c r="N84" s="249">
        <f t="shared" si="21"/>
        <v>0</v>
      </c>
      <c r="O84" s="249">
        <f t="shared" si="21"/>
        <v>0</v>
      </c>
      <c r="P84" s="249">
        <f t="shared" si="21"/>
        <v>0</v>
      </c>
      <c r="Q84" s="959"/>
      <c r="R84" s="960"/>
      <c r="S84" s="961"/>
      <c r="T84" s="960"/>
    </row>
    <row r="85" spans="1:20" ht="13.9" customHeight="1" thickBot="1">
      <c r="A85" s="103"/>
      <c r="B85" s="290"/>
      <c r="C85" s="941"/>
      <c r="D85" s="941"/>
      <c r="E85" s="941"/>
      <c r="F85" s="2063" t="s">
        <v>14</v>
      </c>
      <c r="G85" s="2064"/>
      <c r="H85" s="2064"/>
      <c r="I85" s="2064"/>
      <c r="J85" s="2065"/>
      <c r="K85" s="432">
        <f t="shared" ref="K85:P85" si="22">K84+K82</f>
        <v>23.2</v>
      </c>
      <c r="L85" s="432">
        <f t="shared" si="22"/>
        <v>23.2</v>
      </c>
      <c r="M85" s="432">
        <f t="shared" si="22"/>
        <v>0</v>
      </c>
      <c r="N85" s="432">
        <f t="shared" si="22"/>
        <v>0</v>
      </c>
      <c r="O85" s="432">
        <f t="shared" si="22"/>
        <v>25</v>
      </c>
      <c r="P85" s="432">
        <f t="shared" si="22"/>
        <v>30</v>
      </c>
      <c r="Q85" s="942"/>
      <c r="R85" s="690"/>
      <c r="S85" s="690"/>
      <c r="T85" s="943"/>
    </row>
    <row r="86" spans="1:20" ht="13.9" customHeight="1" thickBot="1">
      <c r="A86" s="104" t="s">
        <v>13</v>
      </c>
      <c r="B86" s="104" t="s">
        <v>13</v>
      </c>
      <c r="C86" s="2407" t="s">
        <v>538</v>
      </c>
      <c r="D86" s="2408"/>
      <c r="E86" s="2408"/>
      <c r="F86" s="2408"/>
      <c r="G86" s="2408"/>
      <c r="H86" s="2408"/>
      <c r="I86" s="2408"/>
      <c r="J86" s="2408"/>
      <c r="K86" s="2408"/>
      <c r="L86" s="2408"/>
      <c r="M86" s="2408"/>
      <c r="N86" s="2408"/>
      <c r="O86" s="2408"/>
      <c r="P86" s="2408"/>
      <c r="Q86" s="979"/>
      <c r="R86" s="980"/>
      <c r="S86" s="980"/>
      <c r="T86" s="981"/>
    </row>
    <row r="87" spans="1:20" ht="13.9" customHeight="1" thickBot="1">
      <c r="A87" s="2379" t="s">
        <v>13</v>
      </c>
      <c r="B87" s="2382" t="s">
        <v>13</v>
      </c>
      <c r="C87" s="1641" t="s">
        <v>39</v>
      </c>
      <c r="D87" s="1443"/>
      <c r="E87" s="1443"/>
      <c r="F87" s="1839"/>
      <c r="G87" s="1644" t="s">
        <v>539</v>
      </c>
      <c r="H87" s="2385" t="s">
        <v>40</v>
      </c>
      <c r="I87" s="2387" t="s">
        <v>291</v>
      </c>
      <c r="J87" s="243" t="s">
        <v>36</v>
      </c>
      <c r="K87" s="244">
        <f>L87+N87</f>
        <v>160.30000000000001</v>
      </c>
      <c r="L87" s="245">
        <v>160.30000000000001</v>
      </c>
      <c r="M87" s="258"/>
      <c r="N87" s="277">
        <v>0</v>
      </c>
      <c r="O87" s="278">
        <v>175</v>
      </c>
      <c r="P87" s="279">
        <v>175</v>
      </c>
      <c r="Q87" s="923"/>
      <c r="R87" s="255"/>
      <c r="S87" s="255"/>
      <c r="T87" s="260"/>
    </row>
    <row r="88" spans="1:20" ht="13.5" thickBot="1">
      <c r="A88" s="2380"/>
      <c r="B88" s="1639"/>
      <c r="C88" s="1642"/>
      <c r="D88" s="1444"/>
      <c r="E88" s="1444"/>
      <c r="F88" s="1765"/>
      <c r="G88" s="1645"/>
      <c r="H88" s="1648"/>
      <c r="I88" s="1651"/>
      <c r="J88" s="228" t="s">
        <v>52</v>
      </c>
      <c r="K88" s="247">
        <f>L88+N88</f>
        <v>99.3</v>
      </c>
      <c r="L88" s="230">
        <v>99.3</v>
      </c>
      <c r="M88" s="231"/>
      <c r="N88" s="282"/>
      <c r="O88" s="280"/>
      <c r="P88" s="281"/>
      <c r="Q88" s="923"/>
      <c r="R88" s="956"/>
      <c r="S88" s="956"/>
      <c r="T88" s="957"/>
    </row>
    <row r="89" spans="1:20">
      <c r="A89" s="2380"/>
      <c r="B89" s="1639"/>
      <c r="C89" s="1642"/>
      <c r="D89" s="1444"/>
      <c r="E89" s="1444"/>
      <c r="F89" s="1765"/>
      <c r="G89" s="1645"/>
      <c r="H89" s="1648"/>
      <c r="I89" s="1651"/>
      <c r="J89" s="228" t="s">
        <v>63</v>
      </c>
      <c r="K89" s="247">
        <f>L89+N89</f>
        <v>0</v>
      </c>
      <c r="L89" s="230">
        <v>0</v>
      </c>
      <c r="M89" s="231"/>
      <c r="N89" s="282"/>
      <c r="O89" s="280"/>
      <c r="P89" s="281"/>
      <c r="Q89" s="1874"/>
      <c r="R89" s="958"/>
      <c r="S89" s="9"/>
      <c r="T89" s="958"/>
    </row>
    <row r="90" spans="1:20" ht="13.5" thickBot="1">
      <c r="A90" s="2381"/>
      <c r="B90" s="2383"/>
      <c r="C90" s="2384"/>
      <c r="D90" s="1445"/>
      <c r="E90" s="1445"/>
      <c r="F90" s="1840"/>
      <c r="G90" s="1646"/>
      <c r="H90" s="2386"/>
      <c r="I90" s="2388"/>
      <c r="J90" s="241" t="s">
        <v>12</v>
      </c>
      <c r="K90" s="249">
        <f>SUM(K87:K89)</f>
        <v>259.60000000000002</v>
      </c>
      <c r="L90" s="249">
        <f t="shared" ref="L90:P90" si="23">SUM(L87:L89)</f>
        <v>259.60000000000002</v>
      </c>
      <c r="M90" s="249">
        <f t="shared" si="23"/>
        <v>0</v>
      </c>
      <c r="N90" s="249">
        <f t="shared" si="23"/>
        <v>0</v>
      </c>
      <c r="O90" s="249">
        <f t="shared" si="23"/>
        <v>175</v>
      </c>
      <c r="P90" s="249">
        <f t="shared" si="23"/>
        <v>175</v>
      </c>
      <c r="Q90" s="2398"/>
      <c r="R90" s="960"/>
      <c r="S90" s="961"/>
      <c r="T90" s="960"/>
    </row>
    <row r="91" spans="1:20" ht="36.75" thickBot="1">
      <c r="A91" s="982"/>
      <c r="B91" s="291"/>
      <c r="C91" s="983"/>
      <c r="D91" s="983"/>
      <c r="E91" s="983"/>
      <c r="F91" s="984"/>
      <c r="G91" s="985" t="s">
        <v>540</v>
      </c>
      <c r="H91" s="920"/>
      <c r="I91" s="920"/>
      <c r="J91" s="986"/>
      <c r="K91" s="987"/>
      <c r="L91" s="988"/>
      <c r="M91" s="987"/>
      <c r="N91" s="989"/>
      <c r="O91" s="990"/>
      <c r="P91" s="990"/>
      <c r="Q91" s="991" t="s">
        <v>541</v>
      </c>
      <c r="R91" s="950">
        <v>2000</v>
      </c>
      <c r="S91" s="935">
        <v>2000</v>
      </c>
      <c r="T91" s="992">
        <v>2000</v>
      </c>
    </row>
    <row r="92" spans="1:20" ht="24.75" thickBot="1">
      <c r="A92" s="993"/>
      <c r="B92" s="994"/>
      <c r="C92" s="995"/>
      <c r="D92" s="995"/>
      <c r="E92" s="995"/>
      <c r="F92" s="996"/>
      <c r="G92" s="985" t="s">
        <v>542</v>
      </c>
      <c r="H92" s="920"/>
      <c r="I92" s="920"/>
      <c r="J92" s="986"/>
      <c r="K92" s="987"/>
      <c r="L92" s="988"/>
      <c r="M92" s="987"/>
      <c r="N92" s="989"/>
      <c r="O92" s="990"/>
      <c r="P92" s="990"/>
      <c r="Q92" s="991" t="s">
        <v>543</v>
      </c>
      <c r="R92" s="950">
        <v>15</v>
      </c>
      <c r="S92" s="950">
        <v>17</v>
      </c>
      <c r="T92" s="992">
        <v>20</v>
      </c>
    </row>
    <row r="93" spans="1:20" ht="26.45" customHeight="1" thickBot="1">
      <c r="A93" s="993"/>
      <c r="B93" s="994"/>
      <c r="C93" s="995"/>
      <c r="D93" s="995"/>
      <c r="E93" s="995"/>
      <c r="F93" s="996"/>
      <c r="G93" s="985" t="s">
        <v>544</v>
      </c>
      <c r="H93" s="920"/>
      <c r="I93" s="920"/>
      <c r="J93" s="986"/>
      <c r="K93" s="987"/>
      <c r="L93" s="988"/>
      <c r="M93" s="987"/>
      <c r="N93" s="989"/>
      <c r="O93" s="990"/>
      <c r="P93" s="990"/>
      <c r="Q93" s="991" t="s">
        <v>545</v>
      </c>
      <c r="R93" s="950">
        <v>1</v>
      </c>
      <c r="S93" s="950">
        <v>1</v>
      </c>
      <c r="T93" s="992">
        <v>1</v>
      </c>
    </row>
    <row r="94" spans="1:20" ht="36.75" thickBot="1">
      <c r="A94" s="993"/>
      <c r="B94" s="994"/>
      <c r="C94" s="995"/>
      <c r="D94" s="995"/>
      <c r="E94" s="995"/>
      <c r="F94" s="996"/>
      <c r="G94" s="985" t="s">
        <v>546</v>
      </c>
      <c r="H94" s="920"/>
      <c r="I94" s="920"/>
      <c r="J94" s="986"/>
      <c r="K94" s="987"/>
      <c r="L94" s="988"/>
      <c r="M94" s="987"/>
      <c r="N94" s="989"/>
      <c r="O94" s="990"/>
      <c r="P94" s="990"/>
      <c r="Q94" s="991" t="s">
        <v>547</v>
      </c>
      <c r="R94" s="950">
        <v>80</v>
      </c>
      <c r="S94" s="950">
        <v>80</v>
      </c>
      <c r="T94" s="992">
        <v>80</v>
      </c>
    </row>
    <row r="95" spans="1:20" ht="36.75" thickBot="1">
      <c r="A95" s="993"/>
      <c r="B95" s="994"/>
      <c r="C95" s="995"/>
      <c r="D95" s="995"/>
      <c r="E95" s="995"/>
      <c r="F95" s="996"/>
      <c r="G95" s="985" t="s">
        <v>548</v>
      </c>
      <c r="H95" s="920"/>
      <c r="I95" s="920"/>
      <c r="J95" s="986"/>
      <c r="K95" s="987"/>
      <c r="L95" s="988"/>
      <c r="M95" s="987"/>
      <c r="N95" s="989"/>
      <c r="O95" s="990"/>
      <c r="P95" s="990"/>
      <c r="Q95" s="991" t="s">
        <v>549</v>
      </c>
      <c r="R95" s="950">
        <v>40</v>
      </c>
      <c r="S95" s="950">
        <v>45</v>
      </c>
      <c r="T95" s="992">
        <v>48</v>
      </c>
    </row>
    <row r="96" spans="1:20" ht="36.75" thickBot="1">
      <c r="A96" s="993"/>
      <c r="B96" s="994"/>
      <c r="C96" s="995"/>
      <c r="D96" s="995"/>
      <c r="E96" s="995"/>
      <c r="F96" s="996"/>
      <c r="G96" s="985" t="s">
        <v>550</v>
      </c>
      <c r="H96" s="920"/>
      <c r="I96" s="920"/>
      <c r="J96" s="986"/>
      <c r="K96" s="987"/>
      <c r="L96" s="988"/>
      <c r="M96" s="987"/>
      <c r="N96" s="989"/>
      <c r="O96" s="990"/>
      <c r="P96" s="990"/>
      <c r="Q96" s="991" t="s">
        <v>551</v>
      </c>
      <c r="R96" s="950">
        <v>40</v>
      </c>
      <c r="S96" s="950">
        <v>45</v>
      </c>
      <c r="T96" s="992">
        <v>48</v>
      </c>
    </row>
    <row r="97" spans="1:20" ht="13.5" thickBot="1">
      <c r="A97" s="993"/>
      <c r="B97" s="994"/>
      <c r="C97" s="995"/>
      <c r="D97" s="995"/>
      <c r="E97" s="995"/>
      <c r="F97" s="996"/>
      <c r="G97" s="985" t="s">
        <v>552</v>
      </c>
      <c r="H97" s="920"/>
      <c r="I97" s="920"/>
      <c r="J97" s="986"/>
      <c r="K97" s="987"/>
      <c r="L97" s="988"/>
      <c r="M97" s="987"/>
      <c r="N97" s="989"/>
      <c r="O97" s="990"/>
      <c r="P97" s="990"/>
      <c r="Q97" s="991" t="s">
        <v>553</v>
      </c>
      <c r="R97" s="950">
        <v>3</v>
      </c>
      <c r="S97" s="950">
        <v>3</v>
      </c>
      <c r="T97" s="992">
        <v>3</v>
      </c>
    </row>
    <row r="98" spans="1:20" ht="36.75" thickBot="1">
      <c r="A98" s="993"/>
      <c r="B98" s="994"/>
      <c r="C98" s="995"/>
      <c r="D98" s="995"/>
      <c r="E98" s="995"/>
      <c r="F98" s="996"/>
      <c r="G98" s="985" t="s">
        <v>554</v>
      </c>
      <c r="H98" s="920"/>
      <c r="I98" s="920"/>
      <c r="J98" s="986"/>
      <c r="K98" s="987"/>
      <c r="L98" s="988"/>
      <c r="M98" s="987"/>
      <c r="N98" s="989"/>
      <c r="O98" s="990"/>
      <c r="P98" s="990"/>
      <c r="Q98" s="991" t="s">
        <v>555</v>
      </c>
      <c r="R98" s="950">
        <v>3</v>
      </c>
      <c r="S98" s="950">
        <v>3</v>
      </c>
      <c r="T98" s="992">
        <v>3</v>
      </c>
    </row>
    <row r="99" spans="1:20" ht="36.6" customHeight="1" thickBot="1">
      <c r="A99" s="993"/>
      <c r="B99" s="994"/>
      <c r="C99" s="995"/>
      <c r="D99" s="995"/>
      <c r="E99" s="995"/>
      <c r="F99" s="996"/>
      <c r="G99" s="985" t="s">
        <v>556</v>
      </c>
      <c r="H99" s="920"/>
      <c r="I99" s="920"/>
      <c r="J99" s="986"/>
      <c r="K99" s="987"/>
      <c r="L99" s="988"/>
      <c r="M99" s="987"/>
      <c r="N99" s="989"/>
      <c r="O99" s="990"/>
      <c r="P99" s="990"/>
      <c r="Q99" s="991" t="s">
        <v>557</v>
      </c>
      <c r="R99" s="950">
        <v>18</v>
      </c>
      <c r="S99" s="950">
        <v>20</v>
      </c>
      <c r="T99" s="992">
        <v>20</v>
      </c>
    </row>
    <row r="100" spans="1:20" ht="48.75" thickBot="1">
      <c r="A100" s="993"/>
      <c r="B100" s="994"/>
      <c r="C100" s="995"/>
      <c r="D100" s="995"/>
      <c r="E100" s="995"/>
      <c r="F100" s="996"/>
      <c r="G100" s="985" t="s">
        <v>558</v>
      </c>
      <c r="H100" s="920"/>
      <c r="I100" s="920"/>
      <c r="J100" s="986"/>
      <c r="K100" s="987"/>
      <c r="L100" s="988"/>
      <c r="M100" s="987"/>
      <c r="N100" s="989"/>
      <c r="O100" s="990"/>
      <c r="P100" s="990"/>
      <c r="Q100" s="991" t="s">
        <v>559</v>
      </c>
      <c r="R100" s="950">
        <v>10</v>
      </c>
      <c r="S100" s="950">
        <v>12</v>
      </c>
      <c r="T100" s="992">
        <v>15</v>
      </c>
    </row>
    <row r="101" spans="1:20" ht="26.45" customHeight="1" thickBot="1">
      <c r="A101" s="993"/>
      <c r="B101" s="994"/>
      <c r="C101" s="995"/>
      <c r="D101" s="995"/>
      <c r="E101" s="995"/>
      <c r="F101" s="996"/>
      <c r="G101" s="985" t="s">
        <v>560</v>
      </c>
      <c r="H101" s="920"/>
      <c r="I101" s="920"/>
      <c r="J101" s="986"/>
      <c r="K101" s="987"/>
      <c r="L101" s="988"/>
      <c r="M101" s="987"/>
      <c r="N101" s="989"/>
      <c r="O101" s="990"/>
      <c r="P101" s="990"/>
      <c r="Q101" s="991" t="s">
        <v>561</v>
      </c>
      <c r="R101" s="950">
        <v>40</v>
      </c>
      <c r="S101" s="950">
        <v>50</v>
      </c>
      <c r="T101" s="992">
        <v>60</v>
      </c>
    </row>
    <row r="102" spans="1:20" ht="36.75" thickBot="1">
      <c r="A102" s="993"/>
      <c r="B102" s="994"/>
      <c r="C102" s="995"/>
      <c r="D102" s="995"/>
      <c r="E102" s="995"/>
      <c r="F102" s="996"/>
      <c r="G102" s="985" t="s">
        <v>562</v>
      </c>
      <c r="H102" s="920"/>
      <c r="I102" s="920"/>
      <c r="J102" s="986"/>
      <c r="K102" s="987"/>
      <c r="L102" s="988"/>
      <c r="M102" s="987"/>
      <c r="N102" s="989"/>
      <c r="O102" s="990"/>
      <c r="P102" s="990"/>
      <c r="Q102" s="991" t="s">
        <v>563</v>
      </c>
      <c r="R102" s="950">
        <v>100</v>
      </c>
      <c r="S102" s="950">
        <v>120</v>
      </c>
      <c r="T102" s="992">
        <v>150</v>
      </c>
    </row>
    <row r="103" spans="1:20" ht="24.75" thickBot="1">
      <c r="A103" s="993"/>
      <c r="B103" s="994"/>
      <c r="C103" s="995"/>
      <c r="D103" s="995"/>
      <c r="E103" s="995"/>
      <c r="F103" s="996"/>
      <c r="G103" s="1016" t="s">
        <v>564</v>
      </c>
      <c r="H103" s="920"/>
      <c r="I103" s="920"/>
      <c r="J103" s="986"/>
      <c r="K103" s="987"/>
      <c r="L103" s="988"/>
      <c r="M103" s="987"/>
      <c r="N103" s="989"/>
      <c r="O103" s="990"/>
      <c r="P103" s="990"/>
      <c r="Q103" s="991" t="s">
        <v>565</v>
      </c>
      <c r="R103" s="950">
        <v>0</v>
      </c>
      <c r="S103" s="950">
        <v>5</v>
      </c>
      <c r="T103" s="992">
        <v>0</v>
      </c>
    </row>
    <row r="104" spans="1:20" ht="24.75" thickBot="1">
      <c r="A104" s="993"/>
      <c r="B104" s="994"/>
      <c r="C104" s="995"/>
      <c r="D104" s="995"/>
      <c r="E104" s="995"/>
      <c r="F104" s="996"/>
      <c r="G104" s="985" t="s">
        <v>566</v>
      </c>
      <c r="H104" s="920"/>
      <c r="I104" s="920"/>
      <c r="J104" s="986"/>
      <c r="K104" s="987"/>
      <c r="L104" s="988"/>
      <c r="M104" s="987"/>
      <c r="N104" s="989"/>
      <c r="O104" s="990"/>
      <c r="P104" s="990"/>
      <c r="Q104" s="923" t="s">
        <v>567</v>
      </c>
      <c r="R104" s="935">
        <v>28</v>
      </c>
      <c r="S104" s="935">
        <v>29</v>
      </c>
      <c r="T104" s="936">
        <v>29</v>
      </c>
    </row>
    <row r="105" spans="1:20" ht="36.75" thickBot="1">
      <c r="A105" s="982"/>
      <c r="B105" s="291"/>
      <c r="C105" s="983"/>
      <c r="D105" s="983"/>
      <c r="E105" s="983"/>
      <c r="F105" s="997"/>
      <c r="G105" s="1017" t="s">
        <v>711</v>
      </c>
      <c r="H105" s="261"/>
      <c r="I105" s="261"/>
      <c r="J105" s="986"/>
      <c r="K105" s="987"/>
      <c r="L105" s="987"/>
      <c r="M105" s="987"/>
      <c r="N105" s="990"/>
      <c r="O105" s="990"/>
      <c r="P105" s="990"/>
      <c r="Q105" s="1015" t="s">
        <v>714</v>
      </c>
      <c r="R105" s="1018">
        <v>840</v>
      </c>
      <c r="S105" s="1019">
        <v>840</v>
      </c>
      <c r="T105" s="1018">
        <v>850</v>
      </c>
    </row>
    <row r="106" spans="1:20" ht="13.5" thickBot="1">
      <c r="A106" s="103" t="s">
        <v>13</v>
      </c>
      <c r="B106" s="290" t="s">
        <v>13</v>
      </c>
      <c r="C106" s="941"/>
      <c r="D106" s="941"/>
      <c r="E106" s="941"/>
      <c r="F106" s="2063" t="s">
        <v>14</v>
      </c>
      <c r="G106" s="2064"/>
      <c r="H106" s="2064"/>
      <c r="I106" s="2064"/>
      <c r="J106" s="2065"/>
      <c r="K106" s="432">
        <f t="shared" ref="K106:P106" si="24">K90*1</f>
        <v>259.60000000000002</v>
      </c>
      <c r="L106" s="432">
        <f t="shared" si="24"/>
        <v>259.60000000000002</v>
      </c>
      <c r="M106" s="432">
        <f t="shared" si="24"/>
        <v>0</v>
      </c>
      <c r="N106" s="432">
        <f t="shared" si="24"/>
        <v>0</v>
      </c>
      <c r="O106" s="432">
        <f t="shared" si="24"/>
        <v>175</v>
      </c>
      <c r="P106" s="432">
        <f t="shared" si="24"/>
        <v>175</v>
      </c>
      <c r="Q106" s="1013"/>
      <c r="R106" s="686"/>
      <c r="S106" s="686"/>
      <c r="T106" s="1014"/>
    </row>
    <row r="107" spans="1:20" ht="13.5" thickBot="1">
      <c r="A107" s="752"/>
      <c r="B107" s="2419" t="s">
        <v>56</v>
      </c>
      <c r="C107" s="2420"/>
      <c r="D107" s="2420"/>
      <c r="E107" s="2420"/>
      <c r="F107" s="2420"/>
      <c r="G107" s="2420"/>
      <c r="H107" s="2420"/>
      <c r="I107" s="2420"/>
      <c r="J107" s="2421"/>
      <c r="K107" s="998">
        <f>K106+K85</f>
        <v>282.8</v>
      </c>
      <c r="L107" s="998"/>
      <c r="M107" s="998"/>
      <c r="N107" s="998"/>
      <c r="O107" s="998"/>
      <c r="P107" s="998"/>
      <c r="Q107" s="999"/>
      <c r="R107" s="999"/>
      <c r="S107" s="999"/>
      <c r="T107" s="1000"/>
    </row>
    <row r="108" spans="1:20" ht="13.5" thickBot="1">
      <c r="A108" s="103"/>
      <c r="B108" s="290"/>
      <c r="C108" s="291"/>
      <c r="D108" s="291"/>
      <c r="E108" s="291"/>
      <c r="F108" s="915"/>
      <c r="G108" s="915"/>
      <c r="H108" s="915"/>
      <c r="I108" s="1696" t="s">
        <v>240</v>
      </c>
      <c r="J108" s="1697"/>
      <c r="K108" s="292">
        <f>L108+N108</f>
        <v>344.07</v>
      </c>
      <c r="L108" s="1478">
        <v>326.56</v>
      </c>
      <c r="M108" s="292">
        <v>16.18</v>
      </c>
      <c r="N108" s="1478">
        <v>17.510000000000002</v>
      </c>
      <c r="O108" s="1001">
        <v>350</v>
      </c>
      <c r="P108" s="1001">
        <v>350</v>
      </c>
      <c r="Q108" s="293"/>
      <c r="R108" s="294"/>
      <c r="S108" s="294"/>
      <c r="T108" s="295"/>
    </row>
    <row r="109" spans="1:20" ht="13.5" thickBot="1">
      <c r="A109" s="734" t="s">
        <v>11</v>
      </c>
      <c r="B109" s="2403" t="s">
        <v>15</v>
      </c>
      <c r="C109" s="1696"/>
      <c r="D109" s="1696"/>
      <c r="E109" s="1696"/>
      <c r="F109" s="1696"/>
      <c r="G109" s="1696"/>
      <c r="H109" s="1696"/>
      <c r="I109" s="1696"/>
      <c r="J109" s="1697"/>
      <c r="K109" s="676">
        <f t="shared" ref="K109:P109" si="25">K78+K65+K47+K22+K85+K106</f>
        <v>53819.099999999991</v>
      </c>
      <c r="L109" s="676">
        <f t="shared" si="25"/>
        <v>53580.6</v>
      </c>
      <c r="M109" s="676">
        <f t="shared" si="25"/>
        <v>44005.599999999999</v>
      </c>
      <c r="N109" s="676">
        <f t="shared" si="25"/>
        <v>238.5</v>
      </c>
      <c r="O109" s="676">
        <f t="shared" si="25"/>
        <v>54284</v>
      </c>
      <c r="P109" s="676">
        <f t="shared" si="25"/>
        <v>57300</v>
      </c>
      <c r="Q109" s="2404"/>
      <c r="R109" s="2405"/>
      <c r="S109" s="2405"/>
      <c r="T109" s="2406"/>
    </row>
    <row r="110" spans="1:20" ht="13.5" thickBot="1">
      <c r="A110" s="734" t="s">
        <v>11</v>
      </c>
      <c r="B110" s="2403" t="s">
        <v>568</v>
      </c>
      <c r="C110" s="1696"/>
      <c r="D110" s="1696"/>
      <c r="E110" s="1696"/>
      <c r="F110" s="1696"/>
      <c r="G110" s="1696"/>
      <c r="H110" s="1696"/>
      <c r="I110" s="1696"/>
      <c r="J110" s="1697"/>
      <c r="K110" s="676">
        <f t="shared" ref="K110:P110" si="26">K108+K109</f>
        <v>54163.169999999991</v>
      </c>
      <c r="L110" s="1479">
        <f t="shared" si="26"/>
        <v>53907.159999999996</v>
      </c>
      <c r="M110" s="676">
        <f t="shared" si="26"/>
        <v>44021.78</v>
      </c>
      <c r="N110" s="1479">
        <f t="shared" si="26"/>
        <v>256.01</v>
      </c>
      <c r="O110" s="1002">
        <f t="shared" si="26"/>
        <v>54634</v>
      </c>
      <c r="P110" s="1002">
        <f t="shared" si="26"/>
        <v>57650</v>
      </c>
      <c r="Q110" s="2404"/>
      <c r="R110" s="2405"/>
      <c r="S110" s="2405"/>
      <c r="T110" s="2406"/>
    </row>
    <row r="111" spans="1:20">
      <c r="A111" s="1003"/>
      <c r="B111" s="1004"/>
      <c r="C111" s="1004"/>
      <c r="D111" s="1004"/>
      <c r="E111" s="1004"/>
      <c r="F111" s="1004"/>
      <c r="G111" s="1004"/>
      <c r="H111" s="1004"/>
      <c r="I111" s="1004"/>
      <c r="J111" s="1004"/>
      <c r="K111" s="1005"/>
      <c r="L111" s="1005"/>
      <c r="M111" s="1005"/>
      <c r="N111" s="1005"/>
      <c r="O111" s="1005"/>
      <c r="P111" s="1005"/>
      <c r="Q111" s="1006"/>
      <c r="R111" s="1006"/>
      <c r="S111" s="1006"/>
      <c r="T111" s="1006"/>
    </row>
    <row r="112" spans="1:20" ht="13.9" customHeight="1">
      <c r="A112" s="297"/>
      <c r="B112" s="201"/>
      <c r="C112" s="201"/>
      <c r="D112" s="201"/>
      <c r="E112" s="201"/>
      <c r="F112" s="201"/>
      <c r="G112" s="201"/>
      <c r="H112" s="297"/>
      <c r="I112" s="297"/>
      <c r="J112" s="297"/>
      <c r="K112" s="297"/>
      <c r="L112" s="297"/>
      <c r="M112" s="297"/>
      <c r="N112" s="297"/>
      <c r="O112" s="297"/>
      <c r="P112" s="297"/>
      <c r="Q112" s="297"/>
      <c r="R112" s="677"/>
      <c r="S112" s="677"/>
      <c r="T112" s="677"/>
    </row>
    <row r="113" spans="1:20">
      <c r="A113" s="297"/>
      <c r="B113" s="201"/>
      <c r="C113" s="201"/>
      <c r="D113" s="201"/>
      <c r="E113" s="201"/>
      <c r="F113" s="201"/>
      <c r="G113" s="201"/>
      <c r="H113" s="297"/>
      <c r="I113" s="297"/>
      <c r="J113" s="1007" t="s">
        <v>36</v>
      </c>
      <c r="K113" s="1008">
        <f>K11+K26+K37+K39+K43+K50+K61+K63+K68+K73+K51+K87+K81+K83</f>
        <v>19045.599999999999</v>
      </c>
      <c r="L113" s="1008">
        <f>L11+L26+L37+L39+L43+L50+L61+L63+L68+L73+L51+L82+L84+L87</f>
        <v>18954.099999999999</v>
      </c>
      <c r="M113" s="1008">
        <f>M11+M26+M37+M39+M43+M50+M61+M63+M68+M73+M51+M82+M84+M90</f>
        <v>16019.3</v>
      </c>
      <c r="N113" s="1008">
        <f>N11+N26+N37+N39+N43+N50+N61+N63+N68+N73+N51+N82+N84+N90</f>
        <v>91.5</v>
      </c>
      <c r="O113" s="1008">
        <f>O11+O26+O37+O39+O43+O50+O61+O63+O68+O73+O51+O82+O84+O90</f>
        <v>19482</v>
      </c>
      <c r="P113" s="1008">
        <f>P11+P26+P37+P39+P43+P50+P61+P63+P68+P73+P51+P82+P84+P90</f>
        <v>20476</v>
      </c>
      <c r="Q113" s="297"/>
      <c r="R113" s="677"/>
      <c r="S113" s="677"/>
      <c r="T113" s="677"/>
    </row>
    <row r="114" spans="1:20">
      <c r="A114" s="297"/>
      <c r="B114" s="201"/>
      <c r="C114" s="201"/>
      <c r="D114" s="201"/>
      <c r="E114" s="201"/>
      <c r="F114" s="201"/>
      <c r="G114" s="201"/>
      <c r="H114" s="297"/>
      <c r="I114" s="297"/>
      <c r="J114" s="1007" t="s">
        <v>151</v>
      </c>
      <c r="K114" s="1008">
        <f>K12+K27+K52+K70+K74</f>
        <v>2281.3999999999996</v>
      </c>
      <c r="L114" s="1008">
        <f t="shared" ref="L114:P114" si="27">L12+L27+L52+L70+L74</f>
        <v>2215.4</v>
      </c>
      <c r="M114" s="1008">
        <f>M12+M27+M52+M70+M74</f>
        <v>161</v>
      </c>
      <c r="N114" s="1008">
        <f>N12+N27+N52+N70+N74</f>
        <v>66</v>
      </c>
      <c r="O114" s="1008">
        <f t="shared" si="27"/>
        <v>2369</v>
      </c>
      <c r="P114" s="1008">
        <f t="shared" si="27"/>
        <v>2466</v>
      </c>
      <c r="Q114" s="297"/>
      <c r="R114" s="677"/>
      <c r="S114" s="677"/>
      <c r="T114" s="677"/>
    </row>
    <row r="115" spans="1:20">
      <c r="A115" s="297"/>
      <c r="B115" s="201"/>
      <c r="C115" s="201"/>
      <c r="D115" s="201"/>
      <c r="E115" s="201"/>
      <c r="F115" s="201"/>
      <c r="G115" s="201"/>
      <c r="H115" s="297"/>
      <c r="I115" s="297"/>
      <c r="J115" s="1007" t="s">
        <v>496</v>
      </c>
      <c r="K115" s="1008">
        <f t="shared" ref="K115:P115" si="28">K16+K20+K33+K40+K58+K69+K34+K18+K56</f>
        <v>29006.6</v>
      </c>
      <c r="L115" s="1008">
        <f t="shared" si="28"/>
        <v>28981.5</v>
      </c>
      <c r="M115" s="1008">
        <f t="shared" si="28"/>
        <v>26050.399999999998</v>
      </c>
      <c r="N115" s="1008">
        <f>N16+N20+N33+N40+N58+N69+N34+N18+N56</f>
        <v>25.1</v>
      </c>
      <c r="O115" s="1008">
        <f t="shared" si="28"/>
        <v>29240</v>
      </c>
      <c r="P115" s="1008">
        <f t="shared" si="28"/>
        <v>31005</v>
      </c>
      <c r="Q115" s="297"/>
      <c r="R115" s="677"/>
      <c r="S115" s="677"/>
      <c r="T115" s="677"/>
    </row>
    <row r="116" spans="1:20">
      <c r="A116" s="297"/>
      <c r="B116" s="201"/>
      <c r="C116" s="201"/>
      <c r="D116" s="201"/>
      <c r="E116" s="201"/>
      <c r="F116" s="201"/>
      <c r="G116" s="201"/>
      <c r="H116" s="297"/>
      <c r="I116" s="297"/>
      <c r="J116" s="1007" t="s">
        <v>52</v>
      </c>
      <c r="K116" s="1008">
        <f>K13+K17+K35+K41+K45+K53+K59+K71+K75+K88+K31</f>
        <v>1306</v>
      </c>
      <c r="L116" s="1008">
        <f t="shared" ref="L116:P116" si="29">L13+L17+L35+L41+L45+L53+L59+L71+L75+L88+L31</f>
        <v>1253.8999999999999</v>
      </c>
      <c r="M116" s="1008">
        <f t="shared" si="29"/>
        <v>326</v>
      </c>
      <c r="N116" s="1008">
        <f t="shared" si="29"/>
        <v>52.1</v>
      </c>
      <c r="O116" s="1008">
        <f t="shared" si="29"/>
        <v>918</v>
      </c>
      <c r="P116" s="1008">
        <f t="shared" si="29"/>
        <v>960</v>
      </c>
      <c r="Q116" s="297"/>
      <c r="R116" s="677"/>
      <c r="S116" s="677"/>
      <c r="T116" s="677"/>
    </row>
    <row r="117" spans="1:20">
      <c r="A117" s="297"/>
      <c r="B117" s="201"/>
      <c r="C117" s="201"/>
      <c r="D117" s="201"/>
      <c r="E117" s="201"/>
      <c r="F117" s="201"/>
      <c r="G117" s="201"/>
      <c r="H117" s="297"/>
      <c r="I117" s="297"/>
      <c r="J117" s="1007" t="s">
        <v>64</v>
      </c>
      <c r="K117" s="1008">
        <f t="shared" ref="K117:P117" si="30">K29</f>
        <v>1962.1</v>
      </c>
      <c r="L117" s="1008">
        <f t="shared" si="30"/>
        <v>1962.1</v>
      </c>
      <c r="M117" s="1008">
        <f t="shared" si="30"/>
        <v>1408.5</v>
      </c>
      <c r="N117" s="1008">
        <f t="shared" si="30"/>
        <v>0</v>
      </c>
      <c r="O117" s="1008">
        <f t="shared" si="30"/>
        <v>2060</v>
      </c>
      <c r="P117" s="1008">
        <f t="shared" si="30"/>
        <v>2160</v>
      </c>
      <c r="Q117" s="297"/>
      <c r="R117" s="677"/>
      <c r="S117" s="677"/>
      <c r="T117" s="677"/>
    </row>
    <row r="118" spans="1:20" ht="13.9" customHeight="1">
      <c r="A118" s="297"/>
      <c r="B118" s="201"/>
      <c r="C118" s="201"/>
      <c r="D118" s="201"/>
      <c r="E118" s="201"/>
      <c r="F118" s="201"/>
      <c r="G118" s="201"/>
      <c r="H118" s="297"/>
      <c r="I118" s="297"/>
      <c r="J118" s="1007" t="s">
        <v>63</v>
      </c>
      <c r="K118" s="1008">
        <f>K28+K44+K60++K54+K89+K76</f>
        <v>217.4</v>
      </c>
      <c r="L118" s="1008">
        <f t="shared" ref="L118:P118" si="31">L28+L44+L60++L54+L89+L76</f>
        <v>213.60000000000002</v>
      </c>
      <c r="M118" s="1008">
        <f t="shared" si="31"/>
        <v>40.4</v>
      </c>
      <c r="N118" s="1008">
        <f t="shared" si="31"/>
        <v>3.8</v>
      </c>
      <c r="O118" s="1008">
        <f t="shared" si="31"/>
        <v>215</v>
      </c>
      <c r="P118" s="1008">
        <f t="shared" si="31"/>
        <v>233</v>
      </c>
      <c r="Q118" s="297"/>
      <c r="R118" s="677"/>
      <c r="S118" s="677"/>
      <c r="T118" s="677"/>
    </row>
    <row r="119" spans="1:20">
      <c r="A119" s="297"/>
      <c r="B119" s="201"/>
      <c r="C119" s="201"/>
      <c r="D119" s="201"/>
      <c r="E119" s="201"/>
      <c r="F119" s="201"/>
      <c r="G119" s="201"/>
      <c r="H119" s="297"/>
      <c r="I119" s="297"/>
      <c r="J119" s="1009" t="s">
        <v>569</v>
      </c>
      <c r="K119" s="1010">
        <f t="shared" ref="K119:P119" si="32">K118+K117+K116+K115+K114+K113</f>
        <v>53819.1</v>
      </c>
      <c r="L119" s="1010">
        <f t="shared" si="32"/>
        <v>53580.6</v>
      </c>
      <c r="M119" s="1010">
        <f t="shared" si="32"/>
        <v>44005.599999999999</v>
      </c>
      <c r="N119" s="1010">
        <f t="shared" si="32"/>
        <v>238.5</v>
      </c>
      <c r="O119" s="1010">
        <f t="shared" si="32"/>
        <v>54284</v>
      </c>
      <c r="P119" s="1010">
        <f t="shared" si="32"/>
        <v>57300</v>
      </c>
      <c r="Q119" s="297"/>
      <c r="R119" s="677"/>
      <c r="S119" s="677"/>
      <c r="T119" s="677"/>
    </row>
    <row r="120" spans="1:20">
      <c r="A120" s="297"/>
      <c r="B120" s="201"/>
      <c r="C120" s="201"/>
      <c r="D120" s="201"/>
      <c r="E120" s="201"/>
      <c r="F120" s="201"/>
      <c r="G120" s="201"/>
      <c r="H120" s="297"/>
      <c r="I120" s="297"/>
      <c r="J120" s="1009"/>
      <c r="K120" s="1010"/>
      <c r="L120" s="1010"/>
      <c r="M120" s="1010"/>
      <c r="N120" s="1010"/>
      <c r="O120" s="1010"/>
      <c r="P120" s="1010"/>
      <c r="Q120" s="297"/>
      <c r="R120" s="677"/>
      <c r="S120" s="677"/>
      <c r="T120" s="677"/>
    </row>
    <row r="121" spans="1:20">
      <c r="A121" s="297"/>
      <c r="B121" s="201"/>
      <c r="C121" s="201"/>
      <c r="D121" s="201"/>
      <c r="E121" s="201"/>
      <c r="F121" s="201"/>
      <c r="G121" s="201"/>
      <c r="H121" s="297"/>
      <c r="I121" s="297"/>
      <c r="J121" s="1009"/>
      <c r="K121" s="1010"/>
      <c r="L121" s="1010"/>
      <c r="M121" s="1010"/>
      <c r="N121" s="1010"/>
      <c r="O121" s="1010"/>
      <c r="P121" s="1010"/>
      <c r="Q121" s="297"/>
      <c r="R121" s="677"/>
      <c r="S121" s="677"/>
      <c r="T121" s="677"/>
    </row>
    <row r="122" spans="1:20">
      <c r="A122" s="297"/>
      <c r="B122" s="201"/>
      <c r="C122" s="201"/>
      <c r="D122" s="201"/>
      <c r="E122" s="201"/>
      <c r="F122" s="201"/>
      <c r="G122" s="201"/>
      <c r="H122" s="297"/>
      <c r="I122" s="297"/>
      <c r="J122" s="1009"/>
      <c r="K122" s="1011"/>
      <c r="L122" s="1011"/>
      <c r="M122" s="1011"/>
      <c r="N122" s="1011"/>
      <c r="O122" s="1010"/>
      <c r="P122" s="1010"/>
      <c r="Q122" s="297"/>
      <c r="R122" s="677"/>
      <c r="S122" s="677"/>
      <c r="T122" s="677"/>
    </row>
    <row r="123" spans="1:20" ht="13.9" customHeight="1">
      <c r="A123" s="297"/>
      <c r="B123" s="201"/>
      <c r="C123" s="201"/>
      <c r="D123" s="201"/>
      <c r="E123" s="201"/>
      <c r="F123" s="201"/>
      <c r="G123" s="201"/>
      <c r="H123" s="297"/>
      <c r="I123" s="297"/>
      <c r="J123" s="1009"/>
      <c r="K123" s="1011"/>
      <c r="L123" s="1011"/>
      <c r="M123" s="1011"/>
      <c r="N123" s="1011"/>
      <c r="O123" s="1010"/>
      <c r="P123" s="1010"/>
      <c r="Q123" s="297"/>
      <c r="R123" s="677"/>
      <c r="S123" s="677"/>
      <c r="T123" s="677"/>
    </row>
    <row r="124" spans="1:20" ht="16.149999999999999" customHeight="1">
      <c r="A124" s="297"/>
      <c r="B124" s="201"/>
      <c r="C124" s="201"/>
      <c r="D124" s="201"/>
      <c r="E124" s="201"/>
      <c r="F124" s="201"/>
      <c r="G124" s="201"/>
      <c r="H124" s="297"/>
      <c r="I124" s="297"/>
      <c r="J124" s="1009"/>
      <c r="K124" s="1010"/>
      <c r="L124" s="1010"/>
      <c r="M124" s="1010"/>
      <c r="N124" s="1010"/>
      <c r="O124" s="1010"/>
      <c r="P124" s="1010"/>
      <c r="Q124" s="297"/>
      <c r="R124" s="677"/>
      <c r="S124" s="677"/>
      <c r="T124" s="677"/>
    </row>
    <row r="125" spans="1:20" ht="33.6" customHeight="1">
      <c r="A125" s="297"/>
      <c r="B125" s="201"/>
      <c r="C125" s="201"/>
      <c r="D125" s="201"/>
      <c r="E125" s="201"/>
      <c r="F125" s="201"/>
      <c r="G125" s="201"/>
      <c r="H125" s="297"/>
      <c r="I125" s="297"/>
      <c r="J125" s="1009"/>
      <c r="K125" s="1012"/>
      <c r="L125" s="1012"/>
      <c r="M125" s="1012"/>
      <c r="N125" s="1012"/>
      <c r="O125" s="1012"/>
      <c r="P125" s="1012"/>
      <c r="Q125" s="297"/>
      <c r="R125" s="677"/>
      <c r="S125" s="677"/>
      <c r="T125" s="677"/>
    </row>
    <row r="126" spans="1:20" ht="13.9" customHeight="1" thickBot="1">
      <c r="A126" s="297"/>
      <c r="B126" s="201"/>
      <c r="C126" s="201"/>
      <c r="D126" s="201"/>
      <c r="E126" s="201"/>
      <c r="F126" s="201"/>
      <c r="G126" s="201"/>
      <c r="H126" s="201"/>
      <c r="I126" s="1721" t="s">
        <v>16</v>
      </c>
      <c r="J126" s="1721"/>
      <c r="K126" s="1721"/>
      <c r="L126" s="1721"/>
      <c r="M126" s="1721"/>
      <c r="N126" s="1721"/>
      <c r="O126" s="1721"/>
      <c r="P126" s="1721"/>
      <c r="Q126" s="677"/>
      <c r="R126" s="677"/>
      <c r="S126" s="677"/>
      <c r="T126" s="677"/>
    </row>
    <row r="127" spans="1:20" ht="22.9" customHeight="1" thickBot="1">
      <c r="A127" s="27"/>
      <c r="B127" s="27"/>
      <c r="C127" s="27"/>
      <c r="D127" s="27"/>
      <c r="E127" s="27"/>
      <c r="F127" s="1722" t="s">
        <v>17</v>
      </c>
      <c r="G127" s="1723"/>
      <c r="H127" s="1723"/>
      <c r="I127" s="1723"/>
      <c r="J127" s="1724"/>
      <c r="K127" s="1725" t="s">
        <v>212</v>
      </c>
      <c r="L127" s="1726"/>
      <c r="M127" s="1726"/>
      <c r="N127" s="1727"/>
      <c r="O127" s="27"/>
      <c r="P127" s="27"/>
      <c r="Q127" s="27"/>
      <c r="R127" s="27"/>
      <c r="S127" s="27"/>
      <c r="T127" s="27"/>
    </row>
    <row r="128" spans="1:20" ht="13.15" customHeight="1" thickBot="1">
      <c r="A128" s="27"/>
      <c r="B128" s="27"/>
      <c r="C128" s="27"/>
      <c r="D128" s="27"/>
      <c r="E128" s="27"/>
      <c r="F128" s="1728" t="s">
        <v>18</v>
      </c>
      <c r="G128" s="1729"/>
      <c r="H128" s="1729"/>
      <c r="I128" s="1729"/>
      <c r="J128" s="1730"/>
      <c r="K128" s="1731">
        <f>SUM(K129:N135)</f>
        <v>54163.17</v>
      </c>
      <c r="L128" s="1732"/>
      <c r="M128" s="1732"/>
      <c r="N128" s="1733"/>
      <c r="O128" s="298"/>
      <c r="P128" s="27"/>
      <c r="Q128" s="27"/>
      <c r="R128" s="27"/>
      <c r="S128" s="27"/>
      <c r="T128" s="27"/>
    </row>
    <row r="129" spans="1:20" ht="13.15" customHeight="1">
      <c r="A129" s="27"/>
      <c r="B129" s="27"/>
      <c r="C129" s="27"/>
      <c r="D129" s="27"/>
      <c r="E129" s="27"/>
      <c r="F129" s="1734" t="s">
        <v>57</v>
      </c>
      <c r="G129" s="1735"/>
      <c r="H129" s="1735"/>
      <c r="I129" s="1735"/>
      <c r="J129" s="1736"/>
      <c r="K129" s="1737">
        <v>19045.599999999999</v>
      </c>
      <c r="L129" s="1738"/>
      <c r="M129" s="1738"/>
      <c r="N129" s="1739"/>
      <c r="O129" s="27"/>
      <c r="P129" s="27"/>
      <c r="Q129" s="27"/>
      <c r="R129" s="27"/>
      <c r="S129" s="27"/>
      <c r="T129" s="27"/>
    </row>
    <row r="130" spans="1:20" ht="13.15" customHeight="1">
      <c r="A130" s="27"/>
      <c r="B130" s="27"/>
      <c r="C130" s="27"/>
      <c r="D130" s="27"/>
      <c r="E130" s="27"/>
      <c r="F130" s="1709" t="s">
        <v>637</v>
      </c>
      <c r="G130" s="1710"/>
      <c r="H130" s="1710"/>
      <c r="I130" s="1710"/>
      <c r="J130" s="1711"/>
      <c r="K130" s="1712">
        <v>2281.4</v>
      </c>
      <c r="L130" s="1713"/>
      <c r="M130" s="1713"/>
      <c r="N130" s="1714"/>
      <c r="O130" s="27"/>
      <c r="P130" s="27"/>
      <c r="Q130" s="27"/>
      <c r="R130" s="27"/>
      <c r="S130" s="27"/>
      <c r="T130" s="27"/>
    </row>
    <row r="131" spans="1:20" ht="13.15" customHeight="1">
      <c r="A131" s="27"/>
      <c r="B131" s="27"/>
      <c r="C131" s="27"/>
      <c r="D131" s="27"/>
      <c r="E131" s="27"/>
      <c r="F131" s="1709" t="s">
        <v>712</v>
      </c>
      <c r="G131" s="1710"/>
      <c r="H131" s="1710"/>
      <c r="I131" s="1710"/>
      <c r="J131" s="1711"/>
      <c r="K131" s="1712">
        <v>29006.6</v>
      </c>
      <c r="L131" s="1713"/>
      <c r="M131" s="1713"/>
      <c r="N131" s="1714"/>
      <c r="O131" s="27"/>
      <c r="P131" s="27"/>
      <c r="Q131" s="27"/>
      <c r="R131" s="27"/>
      <c r="S131" s="27"/>
      <c r="T131" s="27"/>
    </row>
    <row r="132" spans="1:20" ht="13.15" customHeight="1">
      <c r="A132" s="27"/>
      <c r="B132" s="27"/>
      <c r="C132" s="27"/>
      <c r="D132" s="27"/>
      <c r="E132" s="27"/>
      <c r="F132" s="1709" t="s">
        <v>66</v>
      </c>
      <c r="G132" s="1710"/>
      <c r="H132" s="1710"/>
      <c r="I132" s="1710"/>
      <c r="J132" s="1711"/>
      <c r="K132" s="1712">
        <v>1306</v>
      </c>
      <c r="L132" s="1713"/>
      <c r="M132" s="1713"/>
      <c r="N132" s="1714"/>
      <c r="O132" s="27"/>
      <c r="P132" s="27"/>
      <c r="Q132" s="27"/>
      <c r="R132" s="27"/>
      <c r="S132" s="27"/>
      <c r="T132" s="27"/>
    </row>
    <row r="133" spans="1:20" ht="13.9" customHeight="1">
      <c r="A133" s="27"/>
      <c r="B133" s="27"/>
      <c r="C133" s="27"/>
      <c r="D133" s="27"/>
      <c r="E133" s="27"/>
      <c r="F133" s="1709" t="s">
        <v>65</v>
      </c>
      <c r="G133" s="1710"/>
      <c r="H133" s="1710"/>
      <c r="I133" s="1710"/>
      <c r="J133" s="1711"/>
      <c r="K133" s="1712">
        <v>1962.1</v>
      </c>
      <c r="L133" s="1713"/>
      <c r="M133" s="1713"/>
      <c r="N133" s="1714"/>
      <c r="O133" s="27"/>
      <c r="P133" s="27"/>
      <c r="Q133" s="27"/>
      <c r="R133" s="27"/>
      <c r="S133" s="27"/>
      <c r="T133" s="27"/>
    </row>
    <row r="134" spans="1:20" ht="13.9" customHeight="1">
      <c r="A134" s="27"/>
      <c r="B134" s="27"/>
      <c r="C134" s="27"/>
      <c r="D134" s="27"/>
      <c r="E134" s="27"/>
      <c r="F134" s="1709" t="s">
        <v>713</v>
      </c>
      <c r="G134" s="1710"/>
      <c r="H134" s="1710"/>
      <c r="I134" s="1710"/>
      <c r="J134" s="1711"/>
      <c r="K134" s="1712">
        <v>217.4</v>
      </c>
      <c r="L134" s="1713"/>
      <c r="M134" s="1713"/>
      <c r="N134" s="1714"/>
      <c r="O134" s="27"/>
      <c r="P134" s="27"/>
      <c r="Q134" s="27"/>
      <c r="R134" s="27"/>
      <c r="S134" s="27"/>
      <c r="T134" s="27"/>
    </row>
    <row r="135" spans="1:20" ht="13.15" customHeight="1" thickBot="1">
      <c r="A135" s="27"/>
      <c r="B135" s="27"/>
      <c r="C135" s="27"/>
      <c r="D135" s="27"/>
      <c r="E135" s="27"/>
      <c r="F135" s="2409" t="s">
        <v>228</v>
      </c>
      <c r="G135" s="2410"/>
      <c r="H135" s="2410"/>
      <c r="I135" s="2410"/>
      <c r="J135" s="2411"/>
      <c r="K135" s="1751">
        <v>344.07</v>
      </c>
      <c r="L135" s="1752"/>
      <c r="M135" s="1752"/>
      <c r="N135" s="1753"/>
      <c r="O135" s="27"/>
      <c r="P135" s="27"/>
      <c r="Q135" s="27"/>
      <c r="R135" s="27"/>
      <c r="S135" s="27"/>
      <c r="T135" s="27"/>
    </row>
    <row r="136" spans="1:20" ht="13.9" customHeight="1" thickBot="1">
      <c r="A136" s="27"/>
      <c r="B136" s="27"/>
      <c r="C136" s="27"/>
      <c r="D136" s="27"/>
      <c r="E136" s="27"/>
      <c r="F136" s="1728" t="s">
        <v>19</v>
      </c>
      <c r="G136" s="1729"/>
      <c r="H136" s="1729"/>
      <c r="I136" s="1729"/>
      <c r="J136" s="1730"/>
      <c r="K136" s="1731">
        <f>SUM(K137:N138)</f>
        <v>0</v>
      </c>
      <c r="L136" s="1732"/>
      <c r="M136" s="1732"/>
      <c r="N136" s="1733"/>
      <c r="O136" s="27"/>
      <c r="P136" s="27"/>
      <c r="Q136" s="27"/>
      <c r="R136" s="27"/>
      <c r="S136" s="27"/>
      <c r="T136" s="27"/>
    </row>
    <row r="137" spans="1:20" ht="13.9" customHeight="1">
      <c r="A137" s="27"/>
      <c r="B137" s="27"/>
      <c r="C137" s="27"/>
      <c r="D137" s="27"/>
      <c r="E137" s="27"/>
      <c r="F137" s="1734" t="s">
        <v>59</v>
      </c>
      <c r="G137" s="1735"/>
      <c r="H137" s="1735"/>
      <c r="I137" s="1735"/>
      <c r="J137" s="1736"/>
      <c r="K137" s="1737">
        <v>0</v>
      </c>
      <c r="L137" s="1738"/>
      <c r="M137" s="1738"/>
      <c r="N137" s="1739"/>
      <c r="O137" s="27"/>
      <c r="P137" s="27"/>
      <c r="Q137" s="27"/>
      <c r="R137" s="27"/>
      <c r="S137" s="27"/>
      <c r="T137" s="27"/>
    </row>
    <row r="138" spans="1:20" ht="13.9" customHeight="1" thickBot="1">
      <c r="A138" s="27"/>
      <c r="B138" s="27"/>
      <c r="C138" s="27"/>
      <c r="D138" s="27"/>
      <c r="E138" s="27"/>
      <c r="F138" s="2409" t="s">
        <v>61</v>
      </c>
      <c r="G138" s="2410"/>
      <c r="H138" s="2410"/>
      <c r="I138" s="2410"/>
      <c r="J138" s="2411"/>
      <c r="K138" s="1751"/>
      <c r="L138" s="1752"/>
      <c r="M138" s="1752"/>
      <c r="N138" s="1753"/>
      <c r="O138" s="27"/>
      <c r="P138" s="27"/>
      <c r="Q138" s="27"/>
      <c r="R138" s="27"/>
      <c r="S138" s="27"/>
      <c r="T138" s="27"/>
    </row>
    <row r="139" spans="1:20" ht="13.9" customHeight="1" thickBot="1">
      <c r="A139" s="27"/>
      <c r="B139" s="27"/>
      <c r="C139" s="27"/>
      <c r="D139" s="27"/>
      <c r="E139" s="27"/>
      <c r="F139" s="2412" t="s">
        <v>20</v>
      </c>
      <c r="G139" s="2413"/>
      <c r="H139" s="2413"/>
      <c r="I139" s="2413"/>
      <c r="J139" s="2414"/>
      <c r="K139" s="2415">
        <f>K136+K128</f>
        <v>54163.17</v>
      </c>
      <c r="L139" s="1746"/>
      <c r="M139" s="1746"/>
      <c r="N139" s="1747"/>
      <c r="O139" s="27"/>
      <c r="P139" s="27"/>
      <c r="Q139" s="27"/>
      <c r="R139" s="27"/>
      <c r="S139" s="27"/>
      <c r="T139" s="27"/>
    </row>
  </sheetData>
  <mergeCells count="194">
    <mergeCell ref="B110:J110"/>
    <mergeCell ref="Q110:T110"/>
    <mergeCell ref="I126:P126"/>
    <mergeCell ref="F138:J138"/>
    <mergeCell ref="K138:N138"/>
    <mergeCell ref="F139:J139"/>
    <mergeCell ref="K139:N139"/>
    <mergeCell ref="F78:J78"/>
    <mergeCell ref="C80:T80"/>
    <mergeCell ref="F137:J137"/>
    <mergeCell ref="K137:N137"/>
    <mergeCell ref="K128:N128"/>
    <mergeCell ref="F129:J129"/>
    <mergeCell ref="K129:N129"/>
    <mergeCell ref="B107:J107"/>
    <mergeCell ref="B87:B90"/>
    <mergeCell ref="C87:C90"/>
    <mergeCell ref="F87:F90"/>
    <mergeCell ref="G87:G90"/>
    <mergeCell ref="H87:H90"/>
    <mergeCell ref="I87:I90"/>
    <mergeCell ref="Q89:Q90"/>
    <mergeCell ref="F106:J106"/>
    <mergeCell ref="I108:J108"/>
    <mergeCell ref="A81:A82"/>
    <mergeCell ref="B81:B82"/>
    <mergeCell ref="C81:C82"/>
    <mergeCell ref="F81:F82"/>
    <mergeCell ref="G81:G82"/>
    <mergeCell ref="H81:H82"/>
    <mergeCell ref="I81:I82"/>
    <mergeCell ref="F136:J136"/>
    <mergeCell ref="K136:N136"/>
    <mergeCell ref="F133:J133"/>
    <mergeCell ref="K133:N133"/>
    <mergeCell ref="F134:J134"/>
    <mergeCell ref="K134:N134"/>
    <mergeCell ref="F135:J135"/>
    <mergeCell ref="K135:N135"/>
    <mergeCell ref="F130:J130"/>
    <mergeCell ref="K130:N130"/>
    <mergeCell ref="F131:J131"/>
    <mergeCell ref="K131:N131"/>
    <mergeCell ref="F132:J132"/>
    <mergeCell ref="K132:N132"/>
    <mergeCell ref="F127:J127"/>
    <mergeCell ref="K127:N127"/>
    <mergeCell ref="F128:J128"/>
    <mergeCell ref="B109:J109"/>
    <mergeCell ref="Q109:T109"/>
    <mergeCell ref="A83:A84"/>
    <mergeCell ref="B83:B84"/>
    <mergeCell ref="C83:C84"/>
    <mergeCell ref="F83:F84"/>
    <mergeCell ref="G83:G84"/>
    <mergeCell ref="H83:H84"/>
    <mergeCell ref="I83:I84"/>
    <mergeCell ref="F85:J85"/>
    <mergeCell ref="C86:P86"/>
    <mergeCell ref="A87:A90"/>
    <mergeCell ref="A73:A77"/>
    <mergeCell ref="B73:B77"/>
    <mergeCell ref="C73:C77"/>
    <mergeCell ref="F73:F77"/>
    <mergeCell ref="G73:G77"/>
    <mergeCell ref="H73:H77"/>
    <mergeCell ref="I73:I77"/>
    <mergeCell ref="Q75:Q77"/>
    <mergeCell ref="I63:I64"/>
    <mergeCell ref="F65:J65"/>
    <mergeCell ref="B66:Q66"/>
    <mergeCell ref="C67:T67"/>
    <mergeCell ref="A68:A72"/>
    <mergeCell ref="B68:B72"/>
    <mergeCell ref="C68:C72"/>
    <mergeCell ref="F68:F72"/>
    <mergeCell ref="G68:G72"/>
    <mergeCell ref="H68:H72"/>
    <mergeCell ref="A63:A64"/>
    <mergeCell ref="B63:B64"/>
    <mergeCell ref="C63:C64"/>
    <mergeCell ref="F63:F64"/>
    <mergeCell ref="G63:G64"/>
    <mergeCell ref="H63:H64"/>
    <mergeCell ref="I68:I72"/>
    <mergeCell ref="Q70:Q72"/>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1:Q42"/>
    <mergeCell ref="A43:A46"/>
    <mergeCell ref="B43:B46"/>
    <mergeCell ref="C43:C46"/>
    <mergeCell ref="F43:F46"/>
    <mergeCell ref="G43:G46"/>
    <mergeCell ref="H43:H46"/>
    <mergeCell ref="I43:I46"/>
    <mergeCell ref="Q45:Q46"/>
    <mergeCell ref="A39:A42"/>
    <mergeCell ref="B39:B42"/>
    <mergeCell ref="C39:C42"/>
    <mergeCell ref="F39:F42"/>
    <mergeCell ref="G39:G42"/>
    <mergeCell ref="H39:H42"/>
    <mergeCell ref="I39:I42"/>
    <mergeCell ref="I33:I36"/>
    <mergeCell ref="Q35:Q36"/>
    <mergeCell ref="I37:I38"/>
    <mergeCell ref="C24:T24"/>
    <mergeCell ref="A25:P25"/>
    <mergeCell ref="A26:A32"/>
    <mergeCell ref="B26:B32"/>
    <mergeCell ref="C26:C32"/>
    <mergeCell ref="F26:F32"/>
    <mergeCell ref="G26:G32"/>
    <mergeCell ref="H26:H32"/>
    <mergeCell ref="A37:A38"/>
    <mergeCell ref="B37:B38"/>
    <mergeCell ref="C37:C38"/>
    <mergeCell ref="F37:F38"/>
    <mergeCell ref="G37:G38"/>
    <mergeCell ref="H37:H38"/>
    <mergeCell ref="A33:A36"/>
    <mergeCell ref="B33:B36"/>
    <mergeCell ref="C33:C36"/>
    <mergeCell ref="F33:F36"/>
    <mergeCell ref="G33:G36"/>
    <mergeCell ref="H33:H36"/>
    <mergeCell ref="A20:A21"/>
    <mergeCell ref="B20:B21"/>
    <mergeCell ref="C20:C21"/>
    <mergeCell ref="F20:F21"/>
    <mergeCell ref="G20:G21"/>
    <mergeCell ref="H20:H21"/>
    <mergeCell ref="I26:I32"/>
    <mergeCell ref="Q26:Q27"/>
    <mergeCell ref="A16:A19"/>
    <mergeCell ref="B16:B19"/>
    <mergeCell ref="C16:C19"/>
    <mergeCell ref="F16:F19"/>
    <mergeCell ref="G16:G19"/>
    <mergeCell ref="H16:H19"/>
    <mergeCell ref="I16:I19"/>
    <mergeCell ref="I20:I21"/>
    <mergeCell ref="F22:J22"/>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6"/>
  <sheetViews>
    <sheetView workbookViewId="0">
      <selection activeCell="AB43" sqref="AB43"/>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ht="43.15" customHeight="1">
      <c r="A1" s="1028"/>
      <c r="B1" s="1028"/>
      <c r="C1" s="1028"/>
      <c r="D1" s="1028"/>
      <c r="E1" s="1028"/>
      <c r="F1" s="1028"/>
      <c r="G1" s="1028"/>
      <c r="H1" s="1028"/>
      <c r="I1" s="1028"/>
      <c r="J1" s="1028"/>
      <c r="K1" s="1028"/>
      <c r="L1" s="1028"/>
      <c r="M1" s="1028"/>
      <c r="N1" s="1760" t="s">
        <v>729</v>
      </c>
      <c r="O1" s="1760"/>
      <c r="P1" s="1760"/>
      <c r="Q1" s="1760"/>
      <c r="R1" s="1028"/>
      <c r="S1" s="1028"/>
      <c r="T1" s="1028"/>
      <c r="U1" s="1028"/>
      <c r="V1" s="1028"/>
      <c r="W1" s="1028"/>
    </row>
    <row r="2" spans="1:23" ht="15.75">
      <c r="A2" s="16"/>
      <c r="B2" s="16"/>
      <c r="C2" s="16"/>
      <c r="D2" s="16"/>
      <c r="E2" s="679" t="s">
        <v>570</v>
      </c>
      <c r="F2" s="16"/>
      <c r="G2" s="330"/>
      <c r="H2" s="16"/>
      <c r="I2" s="16"/>
      <c r="J2" s="16"/>
      <c r="K2" s="16"/>
      <c r="L2" s="315"/>
      <c r="M2" s="316"/>
      <c r="N2" s="316"/>
      <c r="O2" s="316"/>
      <c r="P2" s="316"/>
      <c r="Q2" s="316"/>
      <c r="R2" s="16"/>
      <c r="S2" s="16"/>
      <c r="T2" s="16"/>
      <c r="U2" s="16"/>
      <c r="V2" s="16"/>
      <c r="W2" s="16"/>
    </row>
    <row r="3" spans="1:23" ht="13.9" customHeight="1" thickBot="1">
      <c r="A3" s="16"/>
      <c r="B3" s="16"/>
      <c r="C3" s="16"/>
      <c r="D3" s="2486" t="s">
        <v>33</v>
      </c>
      <c r="E3" s="2486"/>
      <c r="F3" s="2486"/>
      <c r="G3" s="2486"/>
      <c r="H3" s="2486"/>
      <c r="I3" s="2486"/>
      <c r="J3" s="2486"/>
      <c r="K3" s="2486"/>
      <c r="L3" s="2486"/>
      <c r="M3" s="2486"/>
      <c r="N3" s="2486"/>
      <c r="O3" s="2486"/>
      <c r="P3" s="2486"/>
      <c r="Q3" s="2486"/>
      <c r="R3" s="2486"/>
      <c r="S3" s="2486"/>
      <c r="T3" s="2486"/>
      <c r="U3" s="2486"/>
      <c r="V3" s="2486"/>
      <c r="W3" s="2486"/>
    </row>
    <row r="4" spans="1:23" ht="39" customHeight="1">
      <c r="A4" s="1614" t="s">
        <v>0</v>
      </c>
      <c r="B4" s="1617" t="s">
        <v>1</v>
      </c>
      <c r="C4" s="1617" t="s">
        <v>2</v>
      </c>
      <c r="D4" s="1984" t="s">
        <v>3</v>
      </c>
      <c r="E4" s="1623" t="s">
        <v>4</v>
      </c>
      <c r="F4" s="1626" t="s">
        <v>5</v>
      </c>
      <c r="G4" s="1623" t="s">
        <v>6</v>
      </c>
      <c r="H4" s="1629" t="s">
        <v>571</v>
      </c>
      <c r="I4" s="1630"/>
      <c r="J4" s="1630"/>
      <c r="K4" s="1631"/>
      <c r="L4" s="1652" t="s">
        <v>572</v>
      </c>
      <c r="M4" s="1655" t="s">
        <v>573</v>
      </c>
      <c r="N4" s="1658" t="s">
        <v>21</v>
      </c>
      <c r="O4" s="1659"/>
      <c r="P4" s="1659"/>
      <c r="Q4" s="1660"/>
      <c r="R4" s="16"/>
      <c r="S4" s="16"/>
      <c r="T4" s="16"/>
      <c r="U4" s="16"/>
      <c r="V4" s="16"/>
      <c r="W4" s="16"/>
    </row>
    <row r="5" spans="1:23" ht="13.15" customHeight="1">
      <c r="A5" s="1615"/>
      <c r="B5" s="1618"/>
      <c r="C5" s="1618"/>
      <c r="D5" s="1985"/>
      <c r="E5" s="1624"/>
      <c r="F5" s="1627"/>
      <c r="G5" s="1624"/>
      <c r="H5" s="1661" t="s">
        <v>7</v>
      </c>
      <c r="I5" s="1663" t="s">
        <v>8</v>
      </c>
      <c r="J5" s="1663"/>
      <c r="K5" s="1664" t="s">
        <v>355</v>
      </c>
      <c r="L5" s="1653"/>
      <c r="M5" s="1656"/>
      <c r="N5" s="2482" t="s">
        <v>32</v>
      </c>
      <c r="O5" s="2484" t="s">
        <v>9</v>
      </c>
      <c r="P5" s="2484"/>
      <c r="Q5" s="2485"/>
      <c r="R5" s="16"/>
      <c r="S5" s="16"/>
      <c r="T5" s="16"/>
      <c r="U5" s="16"/>
      <c r="V5" s="16"/>
      <c r="W5" s="16"/>
    </row>
    <row r="6" spans="1:23" ht="120.6" customHeight="1" thickBot="1">
      <c r="A6" s="1616"/>
      <c r="B6" s="1619"/>
      <c r="C6" s="1619"/>
      <c r="D6" s="1986"/>
      <c r="E6" s="1625"/>
      <c r="F6" s="1628"/>
      <c r="G6" s="1625"/>
      <c r="H6" s="1662"/>
      <c r="I6" s="1500" t="s">
        <v>7</v>
      </c>
      <c r="J6" s="1500" t="s">
        <v>10</v>
      </c>
      <c r="K6" s="1665"/>
      <c r="L6" s="1654"/>
      <c r="M6" s="1657"/>
      <c r="N6" s="2483"/>
      <c r="O6" s="1051" t="s">
        <v>160</v>
      </c>
      <c r="P6" s="1051" t="s">
        <v>179</v>
      </c>
      <c r="Q6" s="1052" t="s">
        <v>211</v>
      </c>
      <c r="R6" s="16"/>
      <c r="S6" s="16"/>
      <c r="T6" s="16"/>
      <c r="U6" s="16"/>
      <c r="V6" s="16"/>
      <c r="W6" s="16"/>
    </row>
    <row r="7" spans="1:23" ht="13.9" customHeight="1" thickBot="1">
      <c r="A7" s="224" t="s">
        <v>11</v>
      </c>
      <c r="B7" s="2487" t="s">
        <v>574</v>
      </c>
      <c r="C7" s="2487"/>
      <c r="D7" s="2487"/>
      <c r="E7" s="2487"/>
      <c r="F7" s="2487"/>
      <c r="G7" s="2487"/>
      <c r="H7" s="2487"/>
      <c r="I7" s="2487"/>
      <c r="J7" s="2487"/>
      <c r="K7" s="2487"/>
      <c r="L7" s="2487"/>
      <c r="M7" s="2487"/>
      <c r="N7" s="2487"/>
      <c r="O7" s="2487"/>
      <c r="P7" s="2487"/>
      <c r="Q7" s="2488"/>
      <c r="R7" s="16"/>
      <c r="S7" s="16"/>
      <c r="T7" s="16"/>
      <c r="U7" s="16"/>
      <c r="V7" s="16"/>
      <c r="W7" s="16"/>
    </row>
    <row r="8" spans="1:23" ht="13.9" customHeight="1" thickBot="1">
      <c r="A8" s="225" t="s">
        <v>11</v>
      </c>
      <c r="B8" s="19" t="s">
        <v>11</v>
      </c>
      <c r="C8" s="1990" t="s">
        <v>575</v>
      </c>
      <c r="D8" s="1990"/>
      <c r="E8" s="1990"/>
      <c r="F8" s="1990"/>
      <c r="G8" s="1990"/>
      <c r="H8" s="1990"/>
      <c r="I8" s="1990"/>
      <c r="J8" s="1990"/>
      <c r="K8" s="1990"/>
      <c r="L8" s="1990"/>
      <c r="M8" s="1990"/>
      <c r="N8" s="1990"/>
      <c r="O8" s="1990"/>
      <c r="P8" s="1990"/>
      <c r="Q8" s="1991"/>
      <c r="R8" s="16"/>
      <c r="S8" s="16"/>
      <c r="T8" s="16"/>
      <c r="U8" s="16"/>
      <c r="V8" s="16"/>
      <c r="W8" s="16"/>
    </row>
    <row r="9" spans="1:23" ht="13.15" customHeight="1">
      <c r="A9" s="2489" t="s">
        <v>11</v>
      </c>
      <c r="B9" s="2491" t="s">
        <v>11</v>
      </c>
      <c r="C9" s="1992" t="s">
        <v>11</v>
      </c>
      <c r="D9" s="2493" t="s">
        <v>576</v>
      </c>
      <c r="E9" s="1683" t="s">
        <v>40</v>
      </c>
      <c r="F9" s="2495" t="s">
        <v>288</v>
      </c>
      <c r="G9" s="20" t="s">
        <v>64</v>
      </c>
      <c r="H9" s="748">
        <v>494.5</v>
      </c>
      <c r="I9" s="561">
        <v>494.5</v>
      </c>
      <c r="J9" s="561">
        <v>0</v>
      </c>
      <c r="K9" s="1053">
        <v>0</v>
      </c>
      <c r="L9" s="1054">
        <v>380.6</v>
      </c>
      <c r="M9" s="563">
        <v>371.2</v>
      </c>
      <c r="N9" s="2497" t="s">
        <v>577</v>
      </c>
      <c r="O9" s="1055">
        <v>1510</v>
      </c>
      <c r="P9" s="1055">
        <v>1193</v>
      </c>
      <c r="Q9" s="1056">
        <v>1173</v>
      </c>
      <c r="R9" s="16"/>
      <c r="S9" s="16"/>
      <c r="T9" s="16"/>
      <c r="U9" s="16"/>
      <c r="V9" s="16"/>
      <c r="W9" s="16"/>
    </row>
    <row r="10" spans="1:23" ht="44.45" customHeight="1" thickBot="1">
      <c r="A10" s="2490"/>
      <c r="B10" s="2492"/>
      <c r="C10" s="1994"/>
      <c r="D10" s="2494"/>
      <c r="E10" s="1998"/>
      <c r="F10" s="2496"/>
      <c r="G10" s="1057" t="s">
        <v>12</v>
      </c>
      <c r="H10" s="1058">
        <f t="shared" ref="H10:M10" si="0">H9*1</f>
        <v>494.5</v>
      </c>
      <c r="I10" s="1058">
        <f t="shared" si="0"/>
        <v>494.5</v>
      </c>
      <c r="J10" s="1058">
        <f t="shared" si="0"/>
        <v>0</v>
      </c>
      <c r="K10" s="1058">
        <f t="shared" si="0"/>
        <v>0</v>
      </c>
      <c r="L10" s="1058">
        <f t="shared" si="0"/>
        <v>380.6</v>
      </c>
      <c r="M10" s="1058">
        <f t="shared" si="0"/>
        <v>371.2</v>
      </c>
      <c r="N10" s="2498"/>
      <c r="O10" s="1470"/>
      <c r="P10" s="1470"/>
      <c r="Q10" s="1469"/>
      <c r="R10" s="16"/>
      <c r="S10" s="16"/>
      <c r="T10" s="176"/>
      <c r="U10" s="16"/>
      <c r="V10" s="16"/>
      <c r="W10" s="16"/>
    </row>
    <row r="11" spans="1:23" ht="13.9" customHeight="1" thickBot="1">
      <c r="A11" s="1503" t="s">
        <v>11</v>
      </c>
      <c r="B11" s="1506" t="s">
        <v>11</v>
      </c>
      <c r="C11" s="2156" t="s">
        <v>34</v>
      </c>
      <c r="D11" s="2493" t="s">
        <v>578</v>
      </c>
      <c r="E11" s="1683" t="s">
        <v>40</v>
      </c>
      <c r="F11" s="2506" t="s">
        <v>579</v>
      </c>
      <c r="G11" s="747" t="s">
        <v>52</v>
      </c>
      <c r="H11" s="748">
        <v>5750.8</v>
      </c>
      <c r="I11" s="561">
        <v>5750.8</v>
      </c>
      <c r="J11" s="561">
        <v>0</v>
      </c>
      <c r="K11" s="1053">
        <v>0</v>
      </c>
      <c r="L11" s="1059">
        <v>5767.4</v>
      </c>
      <c r="M11" s="749">
        <v>5726</v>
      </c>
      <c r="N11" s="2497" t="s">
        <v>577</v>
      </c>
      <c r="O11" s="2499">
        <v>2800</v>
      </c>
      <c r="P11" s="2499">
        <v>2917</v>
      </c>
      <c r="Q11" s="2502">
        <v>2932</v>
      </c>
      <c r="R11" s="16"/>
      <c r="S11" s="16"/>
      <c r="T11" s="176"/>
      <c r="U11" s="16"/>
      <c r="V11" s="16"/>
      <c r="W11" s="16"/>
    </row>
    <row r="12" spans="1:23">
      <c r="A12" s="1504"/>
      <c r="B12" s="1507"/>
      <c r="C12" s="1993"/>
      <c r="D12" s="2505"/>
      <c r="E12" s="1998"/>
      <c r="F12" s="2507"/>
      <c r="G12" s="747" t="s">
        <v>52</v>
      </c>
      <c r="H12" s="748">
        <v>230</v>
      </c>
      <c r="I12" s="561">
        <v>230</v>
      </c>
      <c r="J12" s="385">
        <v>139.6</v>
      </c>
      <c r="K12" s="1053">
        <v>0</v>
      </c>
      <c r="L12" s="1059">
        <v>230.7</v>
      </c>
      <c r="M12" s="749">
        <v>229</v>
      </c>
      <c r="N12" s="2509"/>
      <c r="O12" s="2500"/>
      <c r="P12" s="2500"/>
      <c r="Q12" s="2503"/>
      <c r="R12" s="16"/>
      <c r="S12" s="16"/>
      <c r="T12" s="176"/>
      <c r="U12" s="16"/>
      <c r="V12" s="16"/>
      <c r="W12" s="16"/>
    </row>
    <row r="13" spans="1:23" ht="13.5" thickBot="1">
      <c r="A13" s="1505"/>
      <c r="B13" s="1508"/>
      <c r="C13" s="2157"/>
      <c r="D13" s="2494"/>
      <c r="E13" s="1682"/>
      <c r="F13" s="2508"/>
      <c r="G13" s="318" t="s">
        <v>12</v>
      </c>
      <c r="H13" s="1061">
        <f t="shared" ref="H13:M13" si="1">H11+H12</f>
        <v>5980.8</v>
      </c>
      <c r="I13" s="1061">
        <f t="shared" si="1"/>
        <v>5980.8</v>
      </c>
      <c r="J13" s="1060">
        <f t="shared" si="1"/>
        <v>139.6</v>
      </c>
      <c r="K13" s="1061">
        <f t="shared" si="1"/>
        <v>0</v>
      </c>
      <c r="L13" s="1061">
        <f t="shared" si="1"/>
        <v>5998.0999999999995</v>
      </c>
      <c r="M13" s="1061">
        <f t="shared" si="1"/>
        <v>5955</v>
      </c>
      <c r="N13" s="2498"/>
      <c r="O13" s="2501"/>
      <c r="P13" s="2501"/>
      <c r="Q13" s="2504"/>
      <c r="R13" s="16"/>
      <c r="S13" s="16"/>
      <c r="T13" s="176"/>
      <c r="U13" s="16"/>
      <c r="V13" s="16"/>
      <c r="W13" s="16"/>
    </row>
    <row r="14" spans="1:23" ht="13.9" customHeight="1" thickBot="1">
      <c r="A14" s="369" t="s">
        <v>11</v>
      </c>
      <c r="B14" s="1062" t="s">
        <v>11</v>
      </c>
      <c r="C14" s="2156" t="s">
        <v>35</v>
      </c>
      <c r="D14" s="2493" t="s">
        <v>580</v>
      </c>
      <c r="E14" s="1683" t="s">
        <v>40</v>
      </c>
      <c r="F14" s="2506" t="s">
        <v>579</v>
      </c>
      <c r="G14" s="747" t="s">
        <v>52</v>
      </c>
      <c r="H14" s="748">
        <v>14585.5</v>
      </c>
      <c r="I14" s="561">
        <v>14585.5</v>
      </c>
      <c r="J14" s="561">
        <v>0</v>
      </c>
      <c r="K14" s="1053">
        <v>0</v>
      </c>
      <c r="L14" s="1059">
        <v>14203.2</v>
      </c>
      <c r="M14" s="749">
        <v>14010.5</v>
      </c>
      <c r="N14" s="2497" t="s">
        <v>577</v>
      </c>
      <c r="O14" s="2499">
        <v>18070</v>
      </c>
      <c r="P14" s="2499">
        <v>17930</v>
      </c>
      <c r="Q14" s="2502">
        <v>17800</v>
      </c>
      <c r="R14" s="16"/>
      <c r="S14" s="16"/>
      <c r="T14" s="176"/>
      <c r="U14" s="16"/>
      <c r="V14" s="16"/>
      <c r="W14" s="16"/>
    </row>
    <row r="15" spans="1:23">
      <c r="A15" s="1501"/>
      <c r="B15" s="1063"/>
      <c r="C15" s="1993"/>
      <c r="D15" s="2505"/>
      <c r="E15" s="1998"/>
      <c r="F15" s="2507"/>
      <c r="G15" s="747" t="s">
        <v>52</v>
      </c>
      <c r="H15" s="748">
        <v>102.1</v>
      </c>
      <c r="I15" s="561">
        <v>102.1</v>
      </c>
      <c r="J15" s="385">
        <v>92</v>
      </c>
      <c r="K15" s="1053">
        <v>0</v>
      </c>
      <c r="L15" s="1059">
        <v>99.4</v>
      </c>
      <c r="M15" s="749">
        <v>98.1</v>
      </c>
      <c r="N15" s="2509"/>
      <c r="O15" s="2500"/>
      <c r="P15" s="2500"/>
      <c r="Q15" s="2503"/>
      <c r="R15" s="16"/>
      <c r="S15" s="16"/>
      <c r="T15" s="176"/>
      <c r="U15" s="16"/>
      <c r="V15" s="16"/>
      <c r="W15" s="16"/>
    </row>
    <row r="16" spans="1:23" ht="13.5" thickBot="1">
      <c r="A16" s="276"/>
      <c r="B16" s="1064"/>
      <c r="C16" s="2157"/>
      <c r="D16" s="2494"/>
      <c r="E16" s="1682"/>
      <c r="F16" s="2508"/>
      <c r="G16" s="318" t="s">
        <v>12</v>
      </c>
      <c r="H16" s="1061">
        <f>H14+H15</f>
        <v>14687.6</v>
      </c>
      <c r="I16" s="1061">
        <f t="shared" ref="I16" si="2">I14+I15</f>
        <v>14687.6</v>
      </c>
      <c r="J16" s="1060">
        <f>J14+J15</f>
        <v>92</v>
      </c>
      <c r="K16" s="1061">
        <f>K14+K15</f>
        <v>0</v>
      </c>
      <c r="L16" s="1061">
        <f>SUM(L14:L15)</f>
        <v>14302.6</v>
      </c>
      <c r="M16" s="1061">
        <f>SUM(M14:M15)</f>
        <v>14108.6</v>
      </c>
      <c r="N16" s="2498"/>
      <c r="O16" s="2501"/>
      <c r="P16" s="2501"/>
      <c r="Q16" s="2504"/>
      <c r="R16" s="16"/>
      <c r="S16" s="16"/>
      <c r="T16" s="176"/>
      <c r="U16" s="16"/>
      <c r="V16" s="16"/>
      <c r="W16" s="16"/>
    </row>
    <row r="17" spans="1:23" ht="13.15" customHeight="1">
      <c r="A17" s="1503" t="s">
        <v>11</v>
      </c>
      <c r="B17" s="1506" t="s">
        <v>11</v>
      </c>
      <c r="C17" s="2156" t="s">
        <v>53</v>
      </c>
      <c r="D17" s="2493" t="s">
        <v>581</v>
      </c>
      <c r="E17" s="1683" t="s">
        <v>40</v>
      </c>
      <c r="F17" s="2506" t="s">
        <v>288</v>
      </c>
      <c r="G17" s="747" t="s">
        <v>52</v>
      </c>
      <c r="H17" s="748">
        <v>2.4</v>
      </c>
      <c r="I17" s="561">
        <v>2.4</v>
      </c>
      <c r="J17" s="561">
        <v>0</v>
      </c>
      <c r="K17" s="1053">
        <v>0</v>
      </c>
      <c r="L17" s="1059">
        <v>0</v>
      </c>
      <c r="M17" s="749">
        <v>0</v>
      </c>
      <c r="N17" s="2497" t="s">
        <v>577</v>
      </c>
      <c r="O17" s="2499">
        <v>3</v>
      </c>
      <c r="P17" s="2499">
        <v>0</v>
      </c>
      <c r="Q17" s="2502">
        <v>0</v>
      </c>
      <c r="R17" s="16"/>
      <c r="S17" s="16"/>
      <c r="T17" s="176"/>
      <c r="U17" s="16"/>
      <c r="V17" s="16"/>
      <c r="W17" s="16"/>
    </row>
    <row r="18" spans="1:23" ht="44.45" customHeight="1" thickBot="1">
      <c r="A18" s="1505"/>
      <c r="B18" s="1508"/>
      <c r="C18" s="2157"/>
      <c r="D18" s="2494"/>
      <c r="E18" s="1682"/>
      <c r="F18" s="2508"/>
      <c r="G18" s="1057" t="s">
        <v>12</v>
      </c>
      <c r="H18" s="1058">
        <f t="shared" ref="H18:M18" si="3">H17*1</f>
        <v>2.4</v>
      </c>
      <c r="I18" s="1058">
        <f t="shared" si="3"/>
        <v>2.4</v>
      </c>
      <c r="J18" s="1058">
        <f t="shared" si="3"/>
        <v>0</v>
      </c>
      <c r="K18" s="1058">
        <f t="shared" si="3"/>
        <v>0</v>
      </c>
      <c r="L18" s="1058">
        <f t="shared" si="3"/>
        <v>0</v>
      </c>
      <c r="M18" s="1065">
        <f t="shared" si="3"/>
        <v>0</v>
      </c>
      <c r="N18" s="2498"/>
      <c r="O18" s="2501"/>
      <c r="P18" s="2501"/>
      <c r="Q18" s="2504"/>
      <c r="R18" s="16"/>
      <c r="S18" s="16"/>
      <c r="T18" s="176"/>
      <c r="U18" s="16"/>
      <c r="V18" s="16"/>
      <c r="W18" s="16"/>
    </row>
    <row r="19" spans="1:23" ht="13.9" customHeight="1" thickBot="1">
      <c r="A19" s="369" t="s">
        <v>11</v>
      </c>
      <c r="B19" s="1062" t="s">
        <v>11</v>
      </c>
      <c r="C19" s="2156" t="s">
        <v>54</v>
      </c>
      <c r="D19" s="2493" t="s">
        <v>582</v>
      </c>
      <c r="E19" s="1683" t="s">
        <v>40</v>
      </c>
      <c r="F19" s="2506" t="s">
        <v>288</v>
      </c>
      <c r="G19" s="784" t="s">
        <v>52</v>
      </c>
      <c r="H19" s="1066">
        <v>0.2</v>
      </c>
      <c r="I19" s="1067">
        <v>0.2</v>
      </c>
      <c r="J19" s="1067">
        <v>0</v>
      </c>
      <c r="K19" s="1068">
        <v>0</v>
      </c>
      <c r="L19" s="1069">
        <v>0.2</v>
      </c>
      <c r="M19" s="1070">
        <v>0.2</v>
      </c>
      <c r="N19" s="2497" t="s">
        <v>577</v>
      </c>
      <c r="O19" s="2499">
        <v>2</v>
      </c>
      <c r="P19" s="2499">
        <v>2</v>
      </c>
      <c r="Q19" s="2502">
        <v>2</v>
      </c>
      <c r="R19" s="16"/>
      <c r="S19" s="16"/>
      <c r="T19" s="176"/>
      <c r="U19" s="16"/>
      <c r="V19" s="16"/>
      <c r="W19" s="16"/>
    </row>
    <row r="20" spans="1:23" ht="34.9" customHeight="1" thickBot="1">
      <c r="A20" s="1501"/>
      <c r="B20" s="1064"/>
      <c r="C20" s="2157"/>
      <c r="D20" s="2494"/>
      <c r="E20" s="1682"/>
      <c r="F20" s="2508"/>
      <c r="G20" s="1071" t="s">
        <v>12</v>
      </c>
      <c r="H20" s="1072">
        <f t="shared" ref="H20:M20" si="4">H19*1</f>
        <v>0.2</v>
      </c>
      <c r="I20" s="1072">
        <f t="shared" si="4"/>
        <v>0.2</v>
      </c>
      <c r="J20" s="1072">
        <f t="shared" si="4"/>
        <v>0</v>
      </c>
      <c r="K20" s="1072">
        <f t="shared" si="4"/>
        <v>0</v>
      </c>
      <c r="L20" s="1072">
        <f t="shared" si="4"/>
        <v>0.2</v>
      </c>
      <c r="M20" s="1072">
        <f t="shared" si="4"/>
        <v>0.2</v>
      </c>
      <c r="N20" s="2498"/>
      <c r="O20" s="2501"/>
      <c r="P20" s="2501"/>
      <c r="Q20" s="2504"/>
      <c r="R20" s="16"/>
      <c r="S20" s="16"/>
      <c r="T20" s="176"/>
      <c r="U20" s="16"/>
      <c r="V20" s="16"/>
      <c r="W20" s="16"/>
    </row>
    <row r="21" spans="1:23" ht="13.9" customHeight="1" thickBot="1">
      <c r="A21" s="1501" t="s">
        <v>11</v>
      </c>
      <c r="B21" s="1063" t="s">
        <v>11</v>
      </c>
      <c r="C21" s="1502" t="s">
        <v>38</v>
      </c>
      <c r="D21" s="1521" t="s">
        <v>583</v>
      </c>
      <c r="E21" s="2163" t="s">
        <v>40</v>
      </c>
      <c r="F21" s="2163" t="s">
        <v>288</v>
      </c>
      <c r="G21" s="1588" t="s">
        <v>36</v>
      </c>
      <c r="H21" s="1589">
        <v>370</v>
      </c>
      <c r="I21" s="1589">
        <v>370</v>
      </c>
      <c r="J21" s="1589">
        <v>0</v>
      </c>
      <c r="K21" s="1589">
        <v>0</v>
      </c>
      <c r="L21" s="1589">
        <v>345</v>
      </c>
      <c r="M21" s="1590">
        <v>348</v>
      </c>
      <c r="N21" s="2497" t="s">
        <v>577</v>
      </c>
      <c r="O21" s="2499">
        <v>108</v>
      </c>
      <c r="P21" s="2499">
        <v>100</v>
      </c>
      <c r="Q21" s="2502">
        <v>100</v>
      </c>
      <c r="R21" s="16"/>
      <c r="S21" s="16"/>
      <c r="T21" s="176"/>
      <c r="U21" s="16"/>
      <c r="V21" s="16"/>
      <c r="W21" s="16"/>
    </row>
    <row r="22" spans="1:23" ht="31.15" customHeight="1" thickBot="1">
      <c r="A22" s="1501"/>
      <c r="B22" s="1063"/>
      <c r="C22" s="1502"/>
      <c r="D22" s="1521" t="s">
        <v>718</v>
      </c>
      <c r="E22" s="2060"/>
      <c r="F22" s="2060"/>
      <c r="G22" s="1071" t="s">
        <v>12</v>
      </c>
      <c r="H22" s="1072">
        <f t="shared" ref="H22:M22" si="5">SUM(H21)</f>
        <v>370</v>
      </c>
      <c r="I22" s="1073">
        <f t="shared" si="5"/>
        <v>370</v>
      </c>
      <c r="J22" s="1073">
        <f t="shared" si="5"/>
        <v>0</v>
      </c>
      <c r="K22" s="1074">
        <f t="shared" si="5"/>
        <v>0</v>
      </c>
      <c r="L22" s="1075">
        <f t="shared" si="5"/>
        <v>345</v>
      </c>
      <c r="M22" s="1075">
        <f t="shared" si="5"/>
        <v>348</v>
      </c>
      <c r="N22" s="2498"/>
      <c r="O22" s="2501"/>
      <c r="P22" s="2501"/>
      <c r="Q22" s="2504"/>
      <c r="R22" s="16"/>
      <c r="S22" s="16"/>
      <c r="T22" s="176"/>
      <c r="U22" s="16"/>
      <c r="V22" s="16"/>
      <c r="W22" s="16"/>
    </row>
    <row r="23" spans="1:23" ht="13.9" customHeight="1" thickBot="1">
      <c r="A23" s="369" t="s">
        <v>11</v>
      </c>
      <c r="B23" s="1062" t="s">
        <v>11</v>
      </c>
      <c r="C23" s="2156" t="s">
        <v>55</v>
      </c>
      <c r="D23" s="2493" t="s">
        <v>584</v>
      </c>
      <c r="E23" s="1683" t="s">
        <v>40</v>
      </c>
      <c r="F23" s="2506" t="s">
        <v>288</v>
      </c>
      <c r="G23" s="784" t="s">
        <v>52</v>
      </c>
      <c r="H23" s="1066">
        <f>I23+K23</f>
        <v>0</v>
      </c>
      <c r="I23" s="1067">
        <v>0</v>
      </c>
      <c r="J23" s="1067">
        <v>0</v>
      </c>
      <c r="K23" s="1068">
        <v>0</v>
      </c>
      <c r="L23" s="1069">
        <v>0</v>
      </c>
      <c r="M23" s="1070">
        <v>0</v>
      </c>
      <c r="N23" s="2497" t="s">
        <v>577</v>
      </c>
      <c r="O23" s="2499">
        <v>0</v>
      </c>
      <c r="P23" s="2499">
        <v>0</v>
      </c>
      <c r="Q23" s="2502">
        <v>0</v>
      </c>
      <c r="R23" s="16"/>
      <c r="S23" s="16"/>
      <c r="T23" s="176"/>
      <c r="U23" s="16"/>
      <c r="V23" s="16"/>
      <c r="W23" s="16"/>
    </row>
    <row r="24" spans="1:23" ht="25.15" customHeight="1" thickBot="1">
      <c r="A24" s="1501"/>
      <c r="B24" s="1064"/>
      <c r="C24" s="2157"/>
      <c r="D24" s="2494"/>
      <c r="E24" s="1682"/>
      <c r="F24" s="2508"/>
      <c r="G24" s="1071" t="s">
        <v>12</v>
      </c>
      <c r="H24" s="1072">
        <f t="shared" ref="H24:M24" si="6">H23*1</f>
        <v>0</v>
      </c>
      <c r="I24" s="1072">
        <f t="shared" si="6"/>
        <v>0</v>
      </c>
      <c r="J24" s="1072">
        <f t="shared" si="6"/>
        <v>0</v>
      </c>
      <c r="K24" s="1072">
        <f t="shared" si="6"/>
        <v>0</v>
      </c>
      <c r="L24" s="1072">
        <f t="shared" si="6"/>
        <v>0</v>
      </c>
      <c r="M24" s="1072">
        <f t="shared" si="6"/>
        <v>0</v>
      </c>
      <c r="N24" s="2498"/>
      <c r="O24" s="2501"/>
      <c r="P24" s="2501"/>
      <c r="Q24" s="2504"/>
      <c r="R24" s="16"/>
      <c r="S24" s="16"/>
      <c r="T24" s="176"/>
      <c r="U24" s="16"/>
      <c r="V24" s="16"/>
      <c r="W24" s="16"/>
    </row>
    <row r="25" spans="1:23" ht="13.15" customHeight="1">
      <c r="A25" s="369" t="s">
        <v>11</v>
      </c>
      <c r="B25" s="1062" t="s">
        <v>11</v>
      </c>
      <c r="C25" s="2156" t="s">
        <v>289</v>
      </c>
      <c r="D25" s="2158" t="s">
        <v>585</v>
      </c>
      <c r="E25" s="2163" t="s">
        <v>40</v>
      </c>
      <c r="F25" s="2506" t="s">
        <v>288</v>
      </c>
      <c r="G25" s="1076" t="s">
        <v>36</v>
      </c>
      <c r="H25" s="561">
        <v>4358</v>
      </c>
      <c r="I25" s="561">
        <v>4358</v>
      </c>
      <c r="J25" s="561">
        <v>0</v>
      </c>
      <c r="K25" s="561">
        <v>0</v>
      </c>
      <c r="L25" s="1077">
        <v>3198</v>
      </c>
      <c r="M25" s="1078">
        <v>3198</v>
      </c>
      <c r="N25" s="2497" t="s">
        <v>577</v>
      </c>
      <c r="O25" s="2499">
        <v>4000</v>
      </c>
      <c r="P25" s="2499">
        <v>4000</v>
      </c>
      <c r="Q25" s="2502">
        <v>4000</v>
      </c>
      <c r="R25" s="16"/>
      <c r="S25" s="16"/>
      <c r="T25" s="176"/>
      <c r="U25" s="16"/>
      <c r="V25" s="16"/>
      <c r="W25" s="16"/>
    </row>
    <row r="26" spans="1:23" ht="13.5" thickBot="1">
      <c r="A26" s="1501"/>
      <c r="B26" s="1063"/>
      <c r="C26" s="1993"/>
      <c r="D26" s="2159"/>
      <c r="E26" s="1689"/>
      <c r="F26" s="2507"/>
      <c r="G26" s="125" t="s">
        <v>219</v>
      </c>
      <c r="H26" s="1079">
        <v>116.4</v>
      </c>
      <c r="I26" s="1080">
        <v>116.4</v>
      </c>
      <c r="J26" s="1080">
        <v>0</v>
      </c>
      <c r="K26" s="1081">
        <v>0</v>
      </c>
      <c r="L26" s="1082">
        <v>0</v>
      </c>
      <c r="M26" s="1083">
        <v>0</v>
      </c>
      <c r="N26" s="2509"/>
      <c r="O26" s="2500"/>
      <c r="P26" s="2500"/>
      <c r="Q26" s="2503"/>
      <c r="R26" s="16"/>
      <c r="S26" s="16"/>
      <c r="T26" s="176"/>
      <c r="U26" s="16"/>
      <c r="V26" s="16"/>
      <c r="W26" s="16"/>
    </row>
    <row r="27" spans="1:23" ht="13.5" thickBot="1">
      <c r="A27" s="1501"/>
      <c r="B27" s="1064"/>
      <c r="C27" s="2157"/>
      <c r="D27" s="2160"/>
      <c r="E27" s="2060"/>
      <c r="F27" s="2508"/>
      <c r="G27" s="1084" t="s">
        <v>12</v>
      </c>
      <c r="H27" s="1085">
        <f>SUM(H25:H26)</f>
        <v>4474.3999999999996</v>
      </c>
      <c r="I27" s="1085">
        <f>SUM(I25:I26)</f>
        <v>4474.3999999999996</v>
      </c>
      <c r="J27" s="1085">
        <f>J25*1</f>
        <v>0</v>
      </c>
      <c r="K27" s="1085">
        <f>K25*1</f>
        <v>0</v>
      </c>
      <c r="L27" s="1085">
        <f>L25*1</f>
        <v>3198</v>
      </c>
      <c r="M27" s="1085">
        <f>M25*1</f>
        <v>3198</v>
      </c>
      <c r="N27" s="2498"/>
      <c r="O27" s="2501"/>
      <c r="P27" s="2501"/>
      <c r="Q27" s="2504"/>
      <c r="R27" s="16"/>
      <c r="S27" s="16"/>
      <c r="T27" s="176"/>
      <c r="U27" s="16"/>
      <c r="V27" s="16"/>
      <c r="W27" s="16"/>
    </row>
    <row r="28" spans="1:23" ht="13.5" thickBot="1">
      <c r="A28" s="1086" t="s">
        <v>11</v>
      </c>
      <c r="B28" s="1087" t="s">
        <v>11</v>
      </c>
      <c r="C28" s="2021" t="s">
        <v>14</v>
      </c>
      <c r="D28" s="2022"/>
      <c r="E28" s="2022"/>
      <c r="F28" s="2022"/>
      <c r="G28" s="2514"/>
      <c r="H28" s="1088">
        <f>SUM(H10,H13,H16,H18,H20,H22,H24,H27)</f>
        <v>26009.9</v>
      </c>
      <c r="I28" s="1088">
        <f>SUM(I10,I13,I16,I18,I20,I22,I24,I27)</f>
        <v>26009.9</v>
      </c>
      <c r="J28" s="1088">
        <f>SUM(J10,J13,J16,J18,J20,J22,J24,J27)</f>
        <v>231.6</v>
      </c>
      <c r="K28" s="1088">
        <f>SUM(K10,K13,K16,K18,K20,K27)</f>
        <v>0</v>
      </c>
      <c r="L28" s="1088">
        <f>SUM(L10,L13,L16,L18,L20,L22,L24,L27)</f>
        <v>24224.5</v>
      </c>
      <c r="M28" s="1088">
        <f>SUM(M10,M13,M16,M18,M20,M22,M24,M27)</f>
        <v>23981</v>
      </c>
      <c r="N28" s="1089"/>
      <c r="O28" s="1090"/>
      <c r="P28" s="1090"/>
      <c r="Q28" s="1091"/>
      <c r="R28" s="16"/>
      <c r="S28" s="16"/>
      <c r="T28" s="16"/>
      <c r="U28" s="16"/>
      <c r="V28" s="16"/>
      <c r="W28" s="16"/>
    </row>
    <row r="29" spans="1:23" ht="13.9" customHeight="1" thickBot="1">
      <c r="A29" s="225" t="s">
        <v>11</v>
      </c>
      <c r="B29" s="19" t="s">
        <v>13</v>
      </c>
      <c r="C29" s="2193" t="s">
        <v>586</v>
      </c>
      <c r="D29" s="2194"/>
      <c r="E29" s="2194"/>
      <c r="F29" s="2194"/>
      <c r="G29" s="2194"/>
      <c r="H29" s="2194"/>
      <c r="I29" s="2194"/>
      <c r="J29" s="2194"/>
      <c r="K29" s="2194"/>
      <c r="L29" s="2194"/>
      <c r="M29" s="2194"/>
      <c r="N29" s="2515"/>
      <c r="O29" s="2194"/>
      <c r="P29" s="2194"/>
      <c r="Q29" s="2195"/>
      <c r="R29" s="16"/>
      <c r="S29" s="16"/>
      <c r="T29" s="16"/>
      <c r="U29" s="16"/>
      <c r="V29" s="16"/>
      <c r="W29" s="16"/>
    </row>
    <row r="30" spans="1:23" ht="13.15" customHeight="1">
      <c r="A30" s="1673" t="s">
        <v>11</v>
      </c>
      <c r="B30" s="1675" t="s">
        <v>13</v>
      </c>
      <c r="C30" s="1992" t="s">
        <v>11</v>
      </c>
      <c r="D30" s="1995" t="s">
        <v>587</v>
      </c>
      <c r="E30" s="1683" t="s">
        <v>40</v>
      </c>
      <c r="F30" s="2516" t="s">
        <v>288</v>
      </c>
      <c r="G30" s="20" t="s">
        <v>36</v>
      </c>
      <c r="H30" s="41">
        <v>664</v>
      </c>
      <c r="I30" s="32">
        <v>664</v>
      </c>
      <c r="J30" s="31">
        <v>0</v>
      </c>
      <c r="K30" s="271">
        <v>0</v>
      </c>
      <c r="L30" s="272">
        <v>664</v>
      </c>
      <c r="M30" s="754">
        <v>664</v>
      </c>
      <c r="N30" s="2519" t="s">
        <v>577</v>
      </c>
      <c r="O30" s="2510">
        <v>4590</v>
      </c>
      <c r="P30" s="2512" t="s">
        <v>588</v>
      </c>
      <c r="Q30" s="2524" t="s">
        <v>588</v>
      </c>
      <c r="R30" s="16"/>
      <c r="S30" s="16"/>
      <c r="T30" s="16"/>
      <c r="U30" s="16"/>
      <c r="V30" s="16"/>
      <c r="W30" s="16"/>
    </row>
    <row r="31" spans="1:23">
      <c r="A31" s="1684"/>
      <c r="B31" s="1685"/>
      <c r="C31" s="1993"/>
      <c r="D31" s="1996"/>
      <c r="E31" s="1689"/>
      <c r="F31" s="2517"/>
      <c r="G31" s="13" t="s">
        <v>219</v>
      </c>
      <c r="H31" s="336">
        <v>72.099999999999994</v>
      </c>
      <c r="I31" s="65">
        <v>72.099999999999994</v>
      </c>
      <c r="J31" s="65">
        <v>0</v>
      </c>
      <c r="K31" s="375">
        <v>0</v>
      </c>
      <c r="L31" s="1092">
        <v>0</v>
      </c>
      <c r="M31" s="46">
        <v>0</v>
      </c>
      <c r="N31" s="2520"/>
      <c r="O31" s="2522"/>
      <c r="P31" s="2523"/>
      <c r="Q31" s="2525"/>
      <c r="R31" s="16"/>
      <c r="S31" s="16"/>
      <c r="T31" s="16"/>
      <c r="U31" s="16"/>
      <c r="V31" s="16"/>
      <c r="W31" s="16"/>
    </row>
    <row r="32" spans="1:23" ht="22.15" customHeight="1" thickBot="1">
      <c r="A32" s="1674"/>
      <c r="B32" s="1676"/>
      <c r="C32" s="1994"/>
      <c r="D32" s="1997"/>
      <c r="E32" s="1682"/>
      <c r="F32" s="2518"/>
      <c r="G32" s="25" t="s">
        <v>12</v>
      </c>
      <c r="H32" s="339">
        <f>SUM(H30:H31)</f>
        <v>736.1</v>
      </c>
      <c r="I32" s="339">
        <f>SUM(I30:I31)</f>
        <v>736.1</v>
      </c>
      <c r="J32" s="339">
        <f>J30*1</f>
        <v>0</v>
      </c>
      <c r="K32" s="339">
        <f>K30*1</f>
        <v>0</v>
      </c>
      <c r="L32" s="339">
        <f>L30*1</f>
        <v>664</v>
      </c>
      <c r="M32" s="376">
        <f>M30*1</f>
        <v>664</v>
      </c>
      <c r="N32" s="2521"/>
      <c r="O32" s="2511"/>
      <c r="P32" s="2513"/>
      <c r="Q32" s="2526"/>
      <c r="R32" s="16"/>
      <c r="S32" s="16"/>
      <c r="T32" s="16"/>
      <c r="U32" s="16"/>
      <c r="V32" s="16"/>
      <c r="W32" s="16"/>
    </row>
    <row r="33" spans="1:23" ht="13.15" customHeight="1">
      <c r="A33" s="1673" t="s">
        <v>11</v>
      </c>
      <c r="B33" s="1675" t="s">
        <v>13</v>
      </c>
      <c r="C33" s="1992" t="s">
        <v>13</v>
      </c>
      <c r="D33" s="1995" t="s">
        <v>589</v>
      </c>
      <c r="E33" s="1683" t="s">
        <v>40</v>
      </c>
      <c r="F33" s="2516" t="s">
        <v>288</v>
      </c>
      <c r="G33" s="40" t="s">
        <v>64</v>
      </c>
      <c r="H33" s="41">
        <v>0.3</v>
      </c>
      <c r="I33" s="32">
        <v>0.3</v>
      </c>
      <c r="J33" s="31">
        <v>0</v>
      </c>
      <c r="K33" s="271">
        <v>0</v>
      </c>
      <c r="L33" s="272">
        <v>0.3</v>
      </c>
      <c r="M33" s="12">
        <v>0.3</v>
      </c>
      <c r="N33" s="2509" t="s">
        <v>577</v>
      </c>
      <c r="O33" s="2510">
        <v>1</v>
      </c>
      <c r="P33" s="2512" t="s">
        <v>293</v>
      </c>
      <c r="Q33" s="2527" t="s">
        <v>293</v>
      </c>
      <c r="R33" s="16"/>
      <c r="S33" s="16"/>
      <c r="T33" s="176"/>
      <c r="U33" s="16"/>
      <c r="V33" s="16"/>
      <c r="W33" s="16"/>
    </row>
    <row r="34" spans="1:23" ht="13.5" thickBot="1">
      <c r="A34" s="1674"/>
      <c r="B34" s="1676"/>
      <c r="C34" s="1994"/>
      <c r="D34" s="1997"/>
      <c r="E34" s="1682"/>
      <c r="F34" s="2518"/>
      <c r="G34" s="25" t="s">
        <v>12</v>
      </c>
      <c r="H34" s="339">
        <f t="shared" ref="H34:M34" si="7">H33*1</f>
        <v>0.3</v>
      </c>
      <c r="I34" s="339">
        <f t="shared" si="7"/>
        <v>0.3</v>
      </c>
      <c r="J34" s="339">
        <f t="shared" si="7"/>
        <v>0</v>
      </c>
      <c r="K34" s="339">
        <f t="shared" si="7"/>
        <v>0</v>
      </c>
      <c r="L34" s="339">
        <f t="shared" si="7"/>
        <v>0.3</v>
      </c>
      <c r="M34" s="339">
        <f t="shared" si="7"/>
        <v>0.3</v>
      </c>
      <c r="N34" s="2498"/>
      <c r="O34" s="2511"/>
      <c r="P34" s="2513"/>
      <c r="Q34" s="2528"/>
      <c r="R34" s="16"/>
      <c r="S34" s="16"/>
      <c r="T34" s="176"/>
      <c r="U34" s="16"/>
      <c r="V34" s="16"/>
      <c r="W34" s="16"/>
    </row>
    <row r="35" spans="1:23" ht="13.15" customHeight="1">
      <c r="A35" s="1503" t="s">
        <v>11</v>
      </c>
      <c r="B35" s="1509" t="s">
        <v>13</v>
      </c>
      <c r="C35" s="1511" t="s">
        <v>35</v>
      </c>
      <c r="D35" s="1995" t="s">
        <v>590</v>
      </c>
      <c r="E35" s="1683" t="s">
        <v>40</v>
      </c>
      <c r="F35" s="2516" t="s">
        <v>288</v>
      </c>
      <c r="G35" s="40" t="s">
        <v>52</v>
      </c>
      <c r="H35" s="41">
        <v>0</v>
      </c>
      <c r="I35" s="32">
        <v>0</v>
      </c>
      <c r="J35" s="31">
        <v>0</v>
      </c>
      <c r="K35" s="271">
        <v>0</v>
      </c>
      <c r="L35" s="272">
        <v>0</v>
      </c>
      <c r="M35" s="12">
        <v>0</v>
      </c>
      <c r="N35" s="2497" t="s">
        <v>577</v>
      </c>
      <c r="O35" s="2510">
        <v>0</v>
      </c>
      <c r="P35" s="2512" t="s">
        <v>62</v>
      </c>
      <c r="Q35" s="2524" t="s">
        <v>62</v>
      </c>
      <c r="R35" s="16"/>
      <c r="S35" s="16"/>
      <c r="T35" s="176"/>
      <c r="U35" s="16"/>
      <c r="V35" s="16"/>
      <c r="W35" s="16"/>
    </row>
    <row r="36" spans="1:23" ht="58.9" customHeight="1" thickBot="1">
      <c r="A36" s="1505"/>
      <c r="B36" s="1510"/>
      <c r="C36" s="1512"/>
      <c r="D36" s="1997"/>
      <c r="E36" s="1682"/>
      <c r="F36" s="2518"/>
      <c r="G36" s="25" t="s">
        <v>12</v>
      </c>
      <c r="H36" s="339">
        <f>I36+K36</f>
        <v>0</v>
      </c>
      <c r="I36" s="339">
        <f>I35*1</f>
        <v>0</v>
      </c>
      <c r="J36" s="339">
        <f>J35*1</f>
        <v>0</v>
      </c>
      <c r="K36" s="339">
        <f>K35*1</f>
        <v>0</v>
      </c>
      <c r="L36" s="339">
        <f>L35*1</f>
        <v>0</v>
      </c>
      <c r="M36" s="339">
        <f>M35*1</f>
        <v>0</v>
      </c>
      <c r="N36" s="2498"/>
      <c r="O36" s="2511"/>
      <c r="P36" s="2513"/>
      <c r="Q36" s="2526"/>
      <c r="R36" s="16"/>
      <c r="S36" s="16"/>
      <c r="T36" s="176"/>
      <c r="U36" s="16"/>
      <c r="V36" s="16"/>
      <c r="W36" s="16"/>
    </row>
    <row r="37" spans="1:23" ht="13.15" customHeight="1">
      <c r="A37" s="1673" t="s">
        <v>11</v>
      </c>
      <c r="B37" s="1675" t="s">
        <v>13</v>
      </c>
      <c r="C37" s="1992" t="s">
        <v>53</v>
      </c>
      <c r="D37" s="1995" t="s">
        <v>591</v>
      </c>
      <c r="E37" s="1683" t="s">
        <v>40</v>
      </c>
      <c r="F37" s="2516" t="s">
        <v>288</v>
      </c>
      <c r="G37" s="40" t="s">
        <v>64</v>
      </c>
      <c r="H37" s="840">
        <v>29.8</v>
      </c>
      <c r="I37" s="841">
        <v>29.8</v>
      </c>
      <c r="J37" s="31">
        <v>0</v>
      </c>
      <c r="K37" s="271">
        <v>0</v>
      </c>
      <c r="L37" s="272">
        <v>70</v>
      </c>
      <c r="M37" s="12">
        <v>70</v>
      </c>
      <c r="N37" s="2497" t="s">
        <v>577</v>
      </c>
      <c r="O37" s="2510">
        <v>60</v>
      </c>
      <c r="P37" s="2512" t="s">
        <v>592</v>
      </c>
      <c r="Q37" s="2524" t="s">
        <v>592</v>
      </c>
      <c r="R37" s="16"/>
      <c r="S37" s="16"/>
      <c r="T37" s="176"/>
      <c r="U37" s="16"/>
      <c r="V37" s="16"/>
      <c r="W37" s="16"/>
    </row>
    <row r="38" spans="1:23" ht="13.5" thickBot="1">
      <c r="A38" s="1674"/>
      <c r="B38" s="1676"/>
      <c r="C38" s="1994"/>
      <c r="D38" s="1997"/>
      <c r="E38" s="1682"/>
      <c r="F38" s="2518"/>
      <c r="G38" s="25" t="s">
        <v>12</v>
      </c>
      <c r="H38" s="1607">
        <f t="shared" ref="H38:M38" si="8">SUM(H37)</f>
        <v>29.8</v>
      </c>
      <c r="I38" s="1607">
        <f t="shared" si="8"/>
        <v>29.8</v>
      </c>
      <c r="J38" s="339">
        <f t="shared" si="8"/>
        <v>0</v>
      </c>
      <c r="K38" s="339">
        <f t="shared" si="8"/>
        <v>0</v>
      </c>
      <c r="L38" s="339">
        <f t="shared" si="8"/>
        <v>70</v>
      </c>
      <c r="M38" s="339">
        <f t="shared" si="8"/>
        <v>70</v>
      </c>
      <c r="N38" s="2498"/>
      <c r="O38" s="2511"/>
      <c r="P38" s="2513"/>
      <c r="Q38" s="2526"/>
      <c r="R38" s="16"/>
      <c r="S38" s="16"/>
      <c r="T38" s="176"/>
      <c r="U38" s="16"/>
      <c r="V38" s="16"/>
      <c r="W38" s="16"/>
    </row>
    <row r="39" spans="1:23" ht="13.5" thickBot="1">
      <c r="A39" s="23" t="s">
        <v>11</v>
      </c>
      <c r="B39" s="21" t="s">
        <v>13</v>
      </c>
      <c r="C39" s="2051" t="s">
        <v>14</v>
      </c>
      <c r="D39" s="2052"/>
      <c r="E39" s="2052"/>
      <c r="F39" s="2052"/>
      <c r="G39" s="2053"/>
      <c r="H39" s="1608">
        <f>SUM(H32,H34,H36,H38)</f>
        <v>766.19999999999993</v>
      </c>
      <c r="I39" s="1608">
        <f>SUM(I32,I34,I36,I38)</f>
        <v>766.19999999999993</v>
      </c>
      <c r="J39" s="431">
        <f>SUM(J32,J38)</f>
        <v>0</v>
      </c>
      <c r="K39" s="431">
        <f>SUM(K32:K38)</f>
        <v>0</v>
      </c>
      <c r="L39" s="431">
        <f>SUM(L32,L34,L36,L38)</f>
        <v>734.3</v>
      </c>
      <c r="M39" s="431">
        <f>SUM(M32,M34,M36,M38)</f>
        <v>734.3</v>
      </c>
      <c r="N39" s="1093"/>
      <c r="O39" s="1094"/>
      <c r="P39" s="1094"/>
      <c r="Q39" s="1095"/>
      <c r="R39" s="16"/>
      <c r="S39" s="16"/>
      <c r="T39" s="176"/>
      <c r="U39" s="16"/>
      <c r="V39" s="16"/>
      <c r="W39" s="16"/>
    </row>
    <row r="40" spans="1:23" ht="13.9" customHeight="1" thickBot="1">
      <c r="A40" s="225" t="s">
        <v>11</v>
      </c>
      <c r="B40" s="19" t="s">
        <v>34</v>
      </c>
      <c r="C40" s="2529" t="s">
        <v>593</v>
      </c>
      <c r="D40" s="1990"/>
      <c r="E40" s="1990"/>
      <c r="F40" s="1990"/>
      <c r="G40" s="1990"/>
      <c r="H40" s="1990"/>
      <c r="I40" s="1990"/>
      <c r="J40" s="1990"/>
      <c r="K40" s="1990"/>
      <c r="L40" s="1990"/>
      <c r="M40" s="1990"/>
      <c r="N40" s="1990"/>
      <c r="O40" s="1990"/>
      <c r="P40" s="1990"/>
      <c r="Q40" s="1991"/>
      <c r="R40" s="16"/>
      <c r="S40" s="16"/>
      <c r="T40" s="176"/>
      <c r="U40" s="16"/>
      <c r="V40" s="16"/>
      <c r="W40" s="16"/>
    </row>
    <row r="41" spans="1:23" ht="13.9" customHeight="1" thickBot="1">
      <c r="A41" s="1673" t="s">
        <v>11</v>
      </c>
      <c r="B41" s="2491" t="s">
        <v>34</v>
      </c>
      <c r="C41" s="1471" t="s">
        <v>11</v>
      </c>
      <c r="D41" s="2530" t="s">
        <v>594</v>
      </c>
      <c r="E41" s="1683" t="s">
        <v>40</v>
      </c>
      <c r="F41" s="1683" t="s">
        <v>595</v>
      </c>
      <c r="G41" s="119" t="s">
        <v>36</v>
      </c>
      <c r="H41" s="1096">
        <v>871.6</v>
      </c>
      <c r="I41" s="1096">
        <v>871.6</v>
      </c>
      <c r="J41" s="1097">
        <v>0</v>
      </c>
      <c r="K41" s="753">
        <v>0</v>
      </c>
      <c r="L41" s="1096">
        <v>1370</v>
      </c>
      <c r="M41" s="1096">
        <v>1370</v>
      </c>
      <c r="N41" s="2497" t="s">
        <v>596</v>
      </c>
      <c r="O41" s="2510">
        <v>2280</v>
      </c>
      <c r="P41" s="2512" t="s">
        <v>597</v>
      </c>
      <c r="Q41" s="2524" t="s">
        <v>597</v>
      </c>
      <c r="R41" s="16"/>
      <c r="S41" s="16"/>
      <c r="T41" s="16"/>
      <c r="U41" s="16"/>
      <c r="V41" s="16"/>
      <c r="W41" s="16"/>
    </row>
    <row r="42" spans="1:23" ht="13.5" thickBot="1">
      <c r="A42" s="1684"/>
      <c r="B42" s="2035"/>
      <c r="C42" s="1502"/>
      <c r="D42" s="2531"/>
      <c r="E42" s="1689"/>
      <c r="F42" s="1689"/>
      <c r="G42" s="54" t="s">
        <v>219</v>
      </c>
      <c r="H42" s="1098">
        <v>51.6</v>
      </c>
      <c r="I42" s="1099">
        <v>51.6</v>
      </c>
      <c r="J42" s="1099">
        <v>0</v>
      </c>
      <c r="K42" s="1100">
        <v>0</v>
      </c>
      <c r="L42" s="1101">
        <v>0</v>
      </c>
      <c r="M42" s="273">
        <v>0</v>
      </c>
      <c r="N42" s="2509"/>
      <c r="O42" s="2522"/>
      <c r="P42" s="2523"/>
      <c r="Q42" s="2525"/>
      <c r="R42" s="16"/>
      <c r="S42" s="16"/>
      <c r="T42" s="16"/>
      <c r="U42" s="16"/>
      <c r="V42" s="16"/>
      <c r="W42" s="16"/>
    </row>
    <row r="43" spans="1:23" ht="13.5" thickBot="1">
      <c r="A43" s="1674"/>
      <c r="B43" s="2492"/>
      <c r="C43" s="842"/>
      <c r="D43" s="2532"/>
      <c r="E43" s="1682"/>
      <c r="F43" s="1682"/>
      <c r="G43" s="1102" t="s">
        <v>12</v>
      </c>
      <c r="H43" s="1103">
        <f>SUM(H41:H42)</f>
        <v>923.2</v>
      </c>
      <c r="I43" s="1104">
        <f>SUM(I41:I42)</f>
        <v>923.2</v>
      </c>
      <c r="J43" s="1105">
        <v>0</v>
      </c>
      <c r="K43" s="1106">
        <f>SUM(K41:K41)</f>
        <v>0</v>
      </c>
      <c r="L43" s="1107">
        <f>L41</f>
        <v>1370</v>
      </c>
      <c r="M43" s="1108">
        <f>M41</f>
        <v>1370</v>
      </c>
      <c r="N43" s="2498"/>
      <c r="O43" s="2511"/>
      <c r="P43" s="2513"/>
      <c r="Q43" s="2526"/>
      <c r="R43" s="16"/>
      <c r="S43" s="16"/>
      <c r="T43" s="16"/>
      <c r="U43" s="16"/>
      <c r="V43" s="16"/>
      <c r="W43" s="16"/>
    </row>
    <row r="44" spans="1:23" ht="13.5" thickBot="1">
      <c r="A44" s="103" t="s">
        <v>11</v>
      </c>
      <c r="B44" s="290" t="s">
        <v>34</v>
      </c>
      <c r="C44" s="2534" t="s">
        <v>14</v>
      </c>
      <c r="D44" s="2535"/>
      <c r="E44" s="2536"/>
      <c r="F44" s="2536"/>
      <c r="G44" s="2537"/>
      <c r="H44" s="1109">
        <f>H43</f>
        <v>923.2</v>
      </c>
      <c r="I44" s="1110">
        <f>SUM(I43:I43)</f>
        <v>923.2</v>
      </c>
      <c r="J44" s="1111">
        <v>0</v>
      </c>
      <c r="K44" s="1112">
        <f>SUM(K43:K43)</f>
        <v>0</v>
      </c>
      <c r="L44" s="1113">
        <f>L43</f>
        <v>1370</v>
      </c>
      <c r="M44" s="1114">
        <f>M43</f>
        <v>1370</v>
      </c>
      <c r="N44" s="1115"/>
      <c r="O44" s="1116"/>
      <c r="P44" s="1116"/>
      <c r="Q44" s="1117"/>
      <c r="R44" s="16"/>
      <c r="S44" s="16"/>
      <c r="T44" s="16"/>
      <c r="U44" s="16"/>
      <c r="V44" s="16"/>
      <c r="W44" s="16"/>
    </row>
    <row r="45" spans="1:23" ht="13.9" customHeight="1" thickBot="1">
      <c r="A45" s="265" t="s">
        <v>11</v>
      </c>
      <c r="B45" s="266" t="s">
        <v>53</v>
      </c>
      <c r="C45" s="2538" t="s">
        <v>598</v>
      </c>
      <c r="D45" s="2538"/>
      <c r="E45" s="2538"/>
      <c r="F45" s="2538"/>
      <c r="G45" s="2538"/>
      <c r="H45" s="2538"/>
      <c r="I45" s="2538"/>
      <c r="J45" s="2538"/>
      <c r="K45" s="2538"/>
      <c r="L45" s="2538"/>
      <c r="M45" s="2538"/>
      <c r="N45" s="2538"/>
      <c r="O45" s="2538"/>
      <c r="P45" s="2538"/>
      <c r="Q45" s="2539"/>
      <c r="R45" s="16"/>
      <c r="S45" s="16"/>
      <c r="T45" s="16"/>
      <c r="U45" s="16"/>
      <c r="V45" s="16"/>
      <c r="W45" s="16"/>
    </row>
    <row r="46" spans="1:23" ht="13.15" customHeight="1">
      <c r="A46" s="2379" t="s">
        <v>11</v>
      </c>
      <c r="B46" s="2382" t="s">
        <v>53</v>
      </c>
      <c r="C46" s="1839" t="s">
        <v>11</v>
      </c>
      <c r="D46" s="1644" t="s">
        <v>599</v>
      </c>
      <c r="E46" s="1650" t="s">
        <v>40</v>
      </c>
      <c r="F46" s="2387" t="s">
        <v>288</v>
      </c>
      <c r="G46" s="329" t="s">
        <v>64</v>
      </c>
      <c r="H46" s="799">
        <v>1265.9000000000001</v>
      </c>
      <c r="I46" s="800">
        <v>1265.9000000000001</v>
      </c>
      <c r="J46" s="167">
        <v>0</v>
      </c>
      <c r="K46" s="277">
        <v>0</v>
      </c>
      <c r="L46" s="278">
        <v>908.8</v>
      </c>
      <c r="M46" s="279">
        <v>962.3</v>
      </c>
      <c r="N46" s="2447" t="s">
        <v>577</v>
      </c>
      <c r="O46" s="2450">
        <v>3795</v>
      </c>
      <c r="P46" s="2453" t="s">
        <v>600</v>
      </c>
      <c r="Q46" s="2437" t="s">
        <v>601</v>
      </c>
      <c r="R46" s="16"/>
      <c r="S46" s="16"/>
      <c r="T46" s="16"/>
      <c r="U46" s="16"/>
      <c r="V46" s="16"/>
      <c r="W46" s="16"/>
    </row>
    <row r="47" spans="1:23" ht="13.5" thickBot="1">
      <c r="A47" s="2381"/>
      <c r="B47" s="2383"/>
      <c r="C47" s="1840"/>
      <c r="D47" s="1646"/>
      <c r="E47" s="1649"/>
      <c r="F47" s="2388"/>
      <c r="G47" s="241" t="s">
        <v>12</v>
      </c>
      <c r="H47" s="1602">
        <f t="shared" ref="H47:M47" si="9">H46</f>
        <v>1265.9000000000001</v>
      </c>
      <c r="I47" s="1602">
        <f t="shared" si="9"/>
        <v>1265.9000000000001</v>
      </c>
      <c r="J47" s="688">
        <f t="shared" si="9"/>
        <v>0</v>
      </c>
      <c r="K47" s="688">
        <f t="shared" si="9"/>
        <v>0</v>
      </c>
      <c r="L47" s="688">
        <f t="shared" si="9"/>
        <v>908.8</v>
      </c>
      <c r="M47" s="688">
        <f t="shared" si="9"/>
        <v>962.3</v>
      </c>
      <c r="N47" s="2449"/>
      <c r="O47" s="2452"/>
      <c r="P47" s="2455"/>
      <c r="Q47" s="2439"/>
      <c r="R47" s="16"/>
      <c r="S47" s="16"/>
      <c r="T47" s="16"/>
      <c r="U47" s="16"/>
      <c r="V47" s="16"/>
      <c r="W47" s="16"/>
    </row>
    <row r="48" spans="1:23" ht="13.5" thickBot="1">
      <c r="A48" s="103" t="s">
        <v>11</v>
      </c>
      <c r="B48" s="290" t="s">
        <v>53</v>
      </c>
      <c r="C48" s="2473" t="s">
        <v>14</v>
      </c>
      <c r="D48" s="2474"/>
      <c r="E48" s="2474"/>
      <c r="F48" s="2474"/>
      <c r="G48" s="2533"/>
      <c r="H48" s="1127">
        <f>SUM(H47)</f>
        <v>1265.9000000000001</v>
      </c>
      <c r="I48" s="1127">
        <f>SUM(I47)</f>
        <v>1265.9000000000001</v>
      </c>
      <c r="J48" s="432">
        <f>SUM(J47)</f>
        <v>0</v>
      </c>
      <c r="K48" s="432">
        <f>SUM(K47)</f>
        <v>0</v>
      </c>
      <c r="L48" s="432">
        <f>L47</f>
        <v>908.8</v>
      </c>
      <c r="M48" s="432">
        <f>M47</f>
        <v>962.3</v>
      </c>
      <c r="N48" s="1118"/>
      <c r="O48" s="1116"/>
      <c r="P48" s="1116"/>
      <c r="Q48" s="1117"/>
      <c r="R48" s="16"/>
      <c r="S48" s="16"/>
      <c r="T48" s="16"/>
      <c r="U48" s="16"/>
      <c r="V48" s="16"/>
      <c r="W48" s="16"/>
    </row>
    <row r="49" spans="1:23" ht="13.5" thickBot="1">
      <c r="A49" s="265" t="s">
        <v>11</v>
      </c>
      <c r="B49" s="2430" t="s">
        <v>56</v>
      </c>
      <c r="C49" s="2431"/>
      <c r="D49" s="2431"/>
      <c r="E49" s="2431"/>
      <c r="F49" s="2431"/>
      <c r="G49" s="2431"/>
      <c r="H49" s="1604">
        <f>H28+H39+H44+H48</f>
        <v>28965.200000000004</v>
      </c>
      <c r="I49" s="1604">
        <f>I28+I39+I44+I48</f>
        <v>28965.200000000004</v>
      </c>
      <c r="J49" s="693">
        <f>J28+J39+J44+J48</f>
        <v>231.6</v>
      </c>
      <c r="K49" s="693">
        <f>K28+K39+K44+K48</f>
        <v>0</v>
      </c>
      <c r="L49" s="693">
        <f>L28+L39+L44+L48</f>
        <v>27237.599999999999</v>
      </c>
      <c r="M49" s="693">
        <f>SUM(M28,M39,M44,M48)</f>
        <v>27047.599999999999</v>
      </c>
      <c r="N49" s="1119"/>
      <c r="O49" s="1120"/>
      <c r="P49" s="1120"/>
      <c r="Q49" s="1121"/>
      <c r="R49" s="16"/>
      <c r="S49" s="16"/>
      <c r="T49" s="176"/>
      <c r="U49" s="16"/>
      <c r="V49" s="16"/>
      <c r="W49" s="16"/>
    </row>
    <row r="50" spans="1:23" ht="24.75" thickBot="1">
      <c r="A50" s="104" t="s">
        <v>13</v>
      </c>
      <c r="B50" s="2433" t="s">
        <v>602</v>
      </c>
      <c r="C50" s="2433"/>
      <c r="D50" s="2433"/>
      <c r="E50" s="2433"/>
      <c r="F50" s="2433"/>
      <c r="G50" s="2433"/>
      <c r="H50" s="2433"/>
      <c r="I50" s="2433"/>
      <c r="J50" s="2433"/>
      <c r="K50" s="2433"/>
      <c r="L50" s="2433"/>
      <c r="M50" s="2433"/>
      <c r="N50" s="2433"/>
      <c r="O50" s="2433"/>
      <c r="P50" s="2433"/>
      <c r="Q50" s="2434"/>
      <c r="R50" s="16"/>
      <c r="S50" s="16"/>
      <c r="T50" s="176"/>
      <c r="U50" s="16"/>
      <c r="V50" s="16"/>
      <c r="W50" s="16"/>
    </row>
    <row r="51" spans="1:23" ht="26.45" customHeight="1" thickBot="1">
      <c r="A51" s="265" t="s">
        <v>13</v>
      </c>
      <c r="B51" s="266" t="s">
        <v>11</v>
      </c>
      <c r="C51" s="1990" t="s">
        <v>603</v>
      </c>
      <c r="D51" s="1990"/>
      <c r="E51" s="1990"/>
      <c r="F51" s="1990"/>
      <c r="G51" s="1990"/>
      <c r="H51" s="1990"/>
      <c r="I51" s="1990"/>
      <c r="J51" s="1990"/>
      <c r="K51" s="1990"/>
      <c r="L51" s="1990"/>
      <c r="M51" s="1990"/>
      <c r="N51" s="1990"/>
      <c r="O51" s="1990"/>
      <c r="P51" s="1990"/>
      <c r="Q51" s="1991"/>
      <c r="R51" s="16"/>
      <c r="S51" s="16"/>
      <c r="T51" s="176"/>
      <c r="U51" s="16"/>
      <c r="V51" s="16"/>
      <c r="W51" s="16"/>
    </row>
    <row r="52" spans="1:23" ht="13.15" customHeight="1">
      <c r="A52" s="1513" t="s">
        <v>13</v>
      </c>
      <c r="B52" s="681" t="s">
        <v>11</v>
      </c>
      <c r="C52" s="2479" t="s">
        <v>11</v>
      </c>
      <c r="D52" s="1897" t="s">
        <v>604</v>
      </c>
      <c r="E52" s="2541" t="s">
        <v>605</v>
      </c>
      <c r="F52" s="2544" t="s">
        <v>288</v>
      </c>
      <c r="G52" s="1122" t="s">
        <v>64</v>
      </c>
      <c r="H52" s="801">
        <v>254.9</v>
      </c>
      <c r="I52" s="800">
        <v>254.9</v>
      </c>
      <c r="J52" s="167">
        <v>225</v>
      </c>
      <c r="K52" s="245">
        <v>0</v>
      </c>
      <c r="L52" s="167">
        <v>202</v>
      </c>
      <c r="M52" s="698">
        <v>202</v>
      </c>
      <c r="N52" s="2547" t="s">
        <v>577</v>
      </c>
      <c r="O52" s="2465">
        <v>28</v>
      </c>
      <c r="P52" s="2465">
        <v>28</v>
      </c>
      <c r="Q52" s="2468">
        <v>28</v>
      </c>
      <c r="R52" s="16"/>
      <c r="S52" s="16"/>
      <c r="T52" s="176"/>
      <c r="U52" s="16"/>
      <c r="V52" s="16"/>
      <c r="W52" s="16"/>
    </row>
    <row r="53" spans="1:23">
      <c r="A53" s="1514"/>
      <c r="B53" s="1030"/>
      <c r="C53" s="2540"/>
      <c r="D53" s="1898"/>
      <c r="E53" s="2542"/>
      <c r="F53" s="2463"/>
      <c r="G53" s="699" t="s">
        <v>606</v>
      </c>
      <c r="H53" s="700">
        <v>132.4</v>
      </c>
      <c r="I53" s="657">
        <v>132.4</v>
      </c>
      <c r="J53" s="169">
        <v>129.5</v>
      </c>
      <c r="K53" s="657">
        <v>0</v>
      </c>
      <c r="L53" s="169">
        <v>132.4</v>
      </c>
      <c r="M53" s="687">
        <v>132.4</v>
      </c>
      <c r="N53" s="2548"/>
      <c r="O53" s="2466"/>
      <c r="P53" s="2466"/>
      <c r="Q53" s="2469"/>
      <c r="R53" s="16"/>
      <c r="S53" s="16"/>
      <c r="T53" s="176"/>
      <c r="U53" s="16"/>
      <c r="V53" s="16"/>
      <c r="W53" s="16"/>
    </row>
    <row r="54" spans="1:23">
      <c r="A54" s="1514"/>
      <c r="B54" s="1030"/>
      <c r="C54" s="2540"/>
      <c r="D54" s="1898"/>
      <c r="E54" s="2542"/>
      <c r="F54" s="2463"/>
      <c r="G54" s="701" t="s">
        <v>151</v>
      </c>
      <c r="H54" s="700">
        <v>60.1</v>
      </c>
      <c r="I54" s="230">
        <v>60.1</v>
      </c>
      <c r="J54" s="168">
        <v>45.7</v>
      </c>
      <c r="K54" s="230">
        <v>0</v>
      </c>
      <c r="L54" s="168">
        <v>60.1</v>
      </c>
      <c r="M54" s="232">
        <v>60.1</v>
      </c>
      <c r="N54" s="2548"/>
      <c r="O54" s="2466"/>
      <c r="P54" s="2466"/>
      <c r="Q54" s="2469"/>
      <c r="R54" s="16"/>
      <c r="S54" s="16"/>
      <c r="T54" s="176"/>
      <c r="U54" s="16"/>
      <c r="V54" s="16"/>
      <c r="W54" s="16"/>
    </row>
    <row r="55" spans="1:23">
      <c r="A55" s="1514"/>
      <c r="B55" s="1030"/>
      <c r="C55" s="2540"/>
      <c r="D55" s="1898"/>
      <c r="E55" s="2542"/>
      <c r="F55" s="2463"/>
      <c r="G55" s="702" t="s">
        <v>607</v>
      </c>
      <c r="H55" s="700">
        <v>62.9</v>
      </c>
      <c r="I55" s="230">
        <v>62.9</v>
      </c>
      <c r="J55" s="230">
        <v>56.2</v>
      </c>
      <c r="K55" s="230">
        <v>0</v>
      </c>
      <c r="L55" s="168">
        <v>62.9</v>
      </c>
      <c r="M55" s="232">
        <v>62.9</v>
      </c>
      <c r="N55" s="2548"/>
      <c r="O55" s="2466"/>
      <c r="P55" s="2466"/>
      <c r="Q55" s="2469"/>
      <c r="R55" s="16"/>
      <c r="S55" s="16"/>
      <c r="T55" s="176"/>
      <c r="U55" s="16"/>
      <c r="V55" s="16"/>
      <c r="W55" s="16"/>
    </row>
    <row r="56" spans="1:23">
      <c r="A56" s="1514"/>
      <c r="B56" s="1030"/>
      <c r="C56" s="2480"/>
      <c r="D56" s="1898"/>
      <c r="E56" s="2542"/>
      <c r="F56" s="2545"/>
      <c r="G56" s="701" t="s">
        <v>36</v>
      </c>
      <c r="H56" s="700">
        <v>166</v>
      </c>
      <c r="I56" s="230">
        <v>157.1</v>
      </c>
      <c r="J56" s="168">
        <v>121.2</v>
      </c>
      <c r="K56" s="230">
        <v>8.9</v>
      </c>
      <c r="L56" s="168">
        <v>166</v>
      </c>
      <c r="M56" s="168">
        <v>166</v>
      </c>
      <c r="N56" s="2548"/>
      <c r="O56" s="2466"/>
      <c r="P56" s="2466"/>
      <c r="Q56" s="2469"/>
      <c r="R56" s="16"/>
      <c r="S56" s="16"/>
      <c r="T56" s="176"/>
      <c r="U56" s="16"/>
      <c r="V56" s="16"/>
      <c r="W56" s="16"/>
    </row>
    <row r="57" spans="1:23">
      <c r="A57" s="1514"/>
      <c r="B57" s="1030"/>
      <c r="C57" s="2480"/>
      <c r="D57" s="1898"/>
      <c r="E57" s="2542"/>
      <c r="F57" s="2545"/>
      <c r="G57" s="703" t="s">
        <v>52</v>
      </c>
      <c r="H57" s="700">
        <v>7.6</v>
      </c>
      <c r="I57" s="700">
        <v>7.6</v>
      </c>
      <c r="J57" s="704">
        <v>7</v>
      </c>
      <c r="K57" s="700">
        <v>0</v>
      </c>
      <c r="L57" s="704">
        <v>0.9</v>
      </c>
      <c r="M57" s="704">
        <v>0.9</v>
      </c>
      <c r="N57" s="2548"/>
      <c r="O57" s="2466"/>
      <c r="P57" s="2466"/>
      <c r="Q57" s="2469"/>
      <c r="R57" s="16"/>
      <c r="S57" s="16"/>
      <c r="T57" s="176"/>
      <c r="U57" s="16"/>
      <c r="V57" s="16"/>
      <c r="W57" s="16"/>
    </row>
    <row r="58" spans="1:23">
      <c r="A58" s="1514"/>
      <c r="B58" s="1030"/>
      <c r="C58" s="2480"/>
      <c r="D58" s="1898"/>
      <c r="E58" s="2542"/>
      <c r="F58" s="2545"/>
      <c r="G58" s="703" t="s">
        <v>219</v>
      </c>
      <c r="H58" s="700">
        <v>4.3</v>
      </c>
      <c r="I58" s="700">
        <v>4.3</v>
      </c>
      <c r="J58" s="704">
        <v>0</v>
      </c>
      <c r="K58" s="700">
        <v>0</v>
      </c>
      <c r="L58" s="704">
        <v>0</v>
      </c>
      <c r="M58" s="704">
        <v>0</v>
      </c>
      <c r="N58" s="2548"/>
      <c r="O58" s="2466"/>
      <c r="P58" s="2466"/>
      <c r="Q58" s="2469"/>
      <c r="R58" s="16"/>
      <c r="S58" s="16"/>
      <c r="T58" s="176"/>
      <c r="U58" s="16"/>
      <c r="V58" s="16"/>
      <c r="W58" s="16"/>
    </row>
    <row r="59" spans="1:23" ht="13.5" thickBot="1">
      <c r="A59" s="705"/>
      <c r="B59" s="684"/>
      <c r="C59" s="2481"/>
      <c r="D59" s="1899"/>
      <c r="E59" s="2543"/>
      <c r="F59" s="2546"/>
      <c r="G59" s="706" t="s">
        <v>12</v>
      </c>
      <c r="H59" s="1128">
        <f>H52+H53+H54+H55+H56+H57+H58</f>
        <v>688.19999999999993</v>
      </c>
      <c r="I59" s="1128">
        <f>I52+I53+I54+I55+I56+I57+I58</f>
        <v>679.3</v>
      </c>
      <c r="J59" s="249">
        <f>J52+J53+J54+J55+J56+J57+J58</f>
        <v>584.6</v>
      </c>
      <c r="K59" s="249">
        <f>SUM(K52:K58)</f>
        <v>8.9</v>
      </c>
      <c r="L59" s="249">
        <f>SUM(L52:L58)</f>
        <v>624.29999999999995</v>
      </c>
      <c r="M59" s="249">
        <f>SUM(M52:M58)</f>
        <v>624.29999999999995</v>
      </c>
      <c r="N59" s="2549"/>
      <c r="O59" s="2467"/>
      <c r="P59" s="2467"/>
      <c r="Q59" s="2470"/>
      <c r="R59" s="16"/>
      <c r="S59" s="16"/>
      <c r="T59" s="176"/>
      <c r="U59" s="16"/>
      <c r="V59" s="16"/>
      <c r="W59" s="16"/>
    </row>
    <row r="60" spans="1:23" ht="13.15" customHeight="1">
      <c r="A60" s="1513" t="s">
        <v>13</v>
      </c>
      <c r="B60" s="681" t="s">
        <v>11</v>
      </c>
      <c r="C60" s="2479" t="s">
        <v>13</v>
      </c>
      <c r="D60" s="1897" t="s">
        <v>608</v>
      </c>
      <c r="E60" s="2541" t="s">
        <v>609</v>
      </c>
      <c r="F60" s="2544" t="s">
        <v>288</v>
      </c>
      <c r="G60" s="697" t="s">
        <v>64</v>
      </c>
      <c r="H60" s="707">
        <v>403.9</v>
      </c>
      <c r="I60" s="707">
        <v>403.9</v>
      </c>
      <c r="J60" s="692">
        <v>343</v>
      </c>
      <c r="K60" s="708">
        <v>0</v>
      </c>
      <c r="L60" s="707">
        <v>301.60000000000002</v>
      </c>
      <c r="M60" s="709">
        <v>301.60000000000002</v>
      </c>
      <c r="N60" s="2547" t="s">
        <v>577</v>
      </c>
      <c r="O60" s="2465">
        <v>70</v>
      </c>
      <c r="P60" s="2465">
        <v>70</v>
      </c>
      <c r="Q60" s="2468">
        <v>70</v>
      </c>
      <c r="R60" s="16"/>
      <c r="S60" s="16"/>
      <c r="T60" s="176"/>
      <c r="U60" s="16"/>
      <c r="V60" s="16"/>
      <c r="W60" s="16"/>
    </row>
    <row r="61" spans="1:23">
      <c r="A61" s="1514"/>
      <c r="B61" s="1030"/>
      <c r="C61" s="2540"/>
      <c r="D61" s="1898"/>
      <c r="E61" s="2542"/>
      <c r="F61" s="2463"/>
      <c r="G61" s="701" t="s">
        <v>151</v>
      </c>
      <c r="H61" s="230">
        <v>50.5</v>
      </c>
      <c r="I61" s="230">
        <v>50.1</v>
      </c>
      <c r="J61" s="168">
        <v>32.299999999999997</v>
      </c>
      <c r="K61" s="232">
        <v>0.4</v>
      </c>
      <c r="L61" s="230">
        <v>60.5</v>
      </c>
      <c r="M61" s="710">
        <v>60.5</v>
      </c>
      <c r="N61" s="2548"/>
      <c r="O61" s="2466"/>
      <c r="P61" s="2466"/>
      <c r="Q61" s="2469"/>
      <c r="R61" s="16"/>
      <c r="S61" s="16"/>
      <c r="T61" s="176"/>
      <c r="U61" s="16"/>
      <c r="V61" s="16"/>
      <c r="W61" s="16"/>
    </row>
    <row r="62" spans="1:23">
      <c r="A62" s="1514"/>
      <c r="B62" s="1030"/>
      <c r="C62" s="2480"/>
      <c r="D62" s="1898"/>
      <c r="E62" s="2542"/>
      <c r="F62" s="2545"/>
      <c r="G62" s="701" t="s">
        <v>36</v>
      </c>
      <c r="H62" s="230">
        <v>208</v>
      </c>
      <c r="I62" s="230">
        <v>208</v>
      </c>
      <c r="J62" s="168">
        <v>189.5</v>
      </c>
      <c r="K62" s="232">
        <v>0</v>
      </c>
      <c r="L62" s="230">
        <v>208</v>
      </c>
      <c r="M62" s="168">
        <v>208</v>
      </c>
      <c r="N62" s="2548"/>
      <c r="O62" s="2466"/>
      <c r="P62" s="2466"/>
      <c r="Q62" s="2469"/>
      <c r="R62" s="16"/>
      <c r="S62" s="16"/>
      <c r="T62" s="176"/>
      <c r="U62" s="16"/>
      <c r="V62" s="16"/>
      <c r="W62" s="16"/>
    </row>
    <row r="63" spans="1:23">
      <c r="A63" s="1514"/>
      <c r="B63" s="1030"/>
      <c r="C63" s="2480"/>
      <c r="D63" s="1898"/>
      <c r="E63" s="2542"/>
      <c r="F63" s="2545"/>
      <c r="G63" s="703" t="s">
        <v>52</v>
      </c>
      <c r="H63" s="193">
        <v>13.1</v>
      </c>
      <c r="I63" s="193">
        <v>13.1</v>
      </c>
      <c r="J63" s="1246">
        <v>12.9</v>
      </c>
      <c r="K63" s="711">
        <v>0</v>
      </c>
      <c r="L63" s="700">
        <v>0</v>
      </c>
      <c r="M63" s="704">
        <v>0</v>
      </c>
      <c r="N63" s="2548"/>
      <c r="O63" s="2466"/>
      <c r="P63" s="2466"/>
      <c r="Q63" s="2469"/>
      <c r="R63" s="16"/>
      <c r="S63" s="16"/>
      <c r="T63" s="176"/>
      <c r="U63" s="16"/>
      <c r="V63" s="16"/>
      <c r="W63" s="16"/>
    </row>
    <row r="64" spans="1:23">
      <c r="A64" s="1514"/>
      <c r="B64" s="1030"/>
      <c r="C64" s="2480"/>
      <c r="D64" s="1898"/>
      <c r="E64" s="2542"/>
      <c r="F64" s="2545"/>
      <c r="G64" s="703" t="s">
        <v>219</v>
      </c>
      <c r="H64" s="700">
        <v>6.8</v>
      </c>
      <c r="I64" s="700">
        <v>6.8</v>
      </c>
      <c r="J64" s="704">
        <v>0</v>
      </c>
      <c r="K64" s="711">
        <v>0</v>
      </c>
      <c r="L64" s="700">
        <v>0</v>
      </c>
      <c r="M64" s="704">
        <v>0</v>
      </c>
      <c r="N64" s="2548"/>
      <c r="O64" s="2466"/>
      <c r="P64" s="2466"/>
      <c r="Q64" s="2469"/>
      <c r="R64" s="16"/>
      <c r="S64" s="16"/>
      <c r="T64" s="176"/>
      <c r="U64" s="16"/>
      <c r="V64" s="16"/>
      <c r="W64" s="16"/>
    </row>
    <row r="65" spans="1:23" ht="13.15" customHeight="1" thickBot="1">
      <c r="A65" s="705"/>
      <c r="B65" s="684"/>
      <c r="C65" s="2481"/>
      <c r="D65" s="1899"/>
      <c r="E65" s="2543"/>
      <c r="F65" s="2546"/>
      <c r="G65" s="706" t="s">
        <v>12</v>
      </c>
      <c r="H65" s="249">
        <f>H60+H61+H62+H64+H63</f>
        <v>682.3</v>
      </c>
      <c r="I65" s="249">
        <f>I60+I61+I62+I64+I63</f>
        <v>681.9</v>
      </c>
      <c r="J65" s="249">
        <f>J60+J61+J62+J64+J63</f>
        <v>577.69999999999993</v>
      </c>
      <c r="K65" s="249">
        <f>K60+K61+K62</f>
        <v>0.4</v>
      </c>
      <c r="L65" s="249">
        <f>L60+L61+L62</f>
        <v>570.1</v>
      </c>
      <c r="M65" s="249">
        <f>M60+M61+M62</f>
        <v>570.1</v>
      </c>
      <c r="N65" s="2549"/>
      <c r="O65" s="2467"/>
      <c r="P65" s="2467"/>
      <c r="Q65" s="2470"/>
      <c r="R65" s="16"/>
      <c r="S65" s="16"/>
      <c r="T65" s="176"/>
      <c r="U65" s="16"/>
      <c r="V65" s="16"/>
      <c r="W65" s="16"/>
    </row>
    <row r="66" spans="1:23" ht="13.15" customHeight="1">
      <c r="A66" s="1513" t="s">
        <v>13</v>
      </c>
      <c r="B66" s="681" t="s">
        <v>11</v>
      </c>
      <c r="C66" s="2479" t="s">
        <v>34</v>
      </c>
      <c r="D66" s="1897" t="s">
        <v>610</v>
      </c>
      <c r="E66" s="2541" t="s">
        <v>609</v>
      </c>
      <c r="F66" s="2544" t="s">
        <v>288</v>
      </c>
      <c r="G66" s="697" t="s">
        <v>64</v>
      </c>
      <c r="H66" s="707">
        <v>0</v>
      </c>
      <c r="I66" s="707">
        <v>0</v>
      </c>
      <c r="J66" s="692">
        <v>0</v>
      </c>
      <c r="K66" s="708">
        <v>0</v>
      </c>
      <c r="L66" s="707">
        <v>0</v>
      </c>
      <c r="M66" s="709">
        <v>0</v>
      </c>
      <c r="N66" s="2547" t="s">
        <v>577</v>
      </c>
      <c r="O66" s="2465"/>
      <c r="P66" s="2465"/>
      <c r="Q66" s="2468"/>
      <c r="R66" s="16"/>
      <c r="S66" s="16"/>
      <c r="T66" s="176"/>
      <c r="U66" s="16"/>
      <c r="V66" s="16"/>
      <c r="W66" s="16"/>
    </row>
    <row r="67" spans="1:23">
      <c r="A67" s="1514"/>
      <c r="B67" s="1030"/>
      <c r="C67" s="2540"/>
      <c r="D67" s="1898"/>
      <c r="E67" s="2542"/>
      <c r="F67" s="2463"/>
      <c r="G67" s="701" t="s">
        <v>151</v>
      </c>
      <c r="H67" s="230">
        <v>0</v>
      </c>
      <c r="I67" s="230">
        <v>0</v>
      </c>
      <c r="J67" s="168">
        <v>0</v>
      </c>
      <c r="K67" s="232">
        <v>0</v>
      </c>
      <c r="L67" s="230">
        <v>0</v>
      </c>
      <c r="M67" s="710">
        <v>0</v>
      </c>
      <c r="N67" s="2548"/>
      <c r="O67" s="2466"/>
      <c r="P67" s="2466"/>
      <c r="Q67" s="2469"/>
      <c r="R67" s="16"/>
      <c r="S67" s="16"/>
      <c r="T67" s="176"/>
      <c r="U67" s="16"/>
      <c r="V67" s="16"/>
      <c r="W67" s="16"/>
    </row>
    <row r="68" spans="1:23">
      <c r="A68" s="1514"/>
      <c r="B68" s="1030"/>
      <c r="C68" s="2480"/>
      <c r="D68" s="1898"/>
      <c r="E68" s="2542"/>
      <c r="F68" s="2545"/>
      <c r="G68" s="701" t="s">
        <v>36</v>
      </c>
      <c r="H68" s="230">
        <v>90.8</v>
      </c>
      <c r="I68" s="230">
        <v>90.8</v>
      </c>
      <c r="J68" s="168">
        <v>62.1</v>
      </c>
      <c r="K68" s="232">
        <v>0</v>
      </c>
      <c r="L68" s="230">
        <v>0</v>
      </c>
      <c r="M68" s="168">
        <v>0</v>
      </c>
      <c r="N68" s="2548"/>
      <c r="O68" s="2466"/>
      <c r="P68" s="2466"/>
      <c r="Q68" s="2469"/>
      <c r="R68" s="16"/>
      <c r="S68" s="16"/>
      <c r="T68" s="176"/>
      <c r="U68" s="16"/>
      <c r="V68" s="16"/>
      <c r="W68" s="16"/>
    </row>
    <row r="69" spans="1:23">
      <c r="A69" s="1514"/>
      <c r="B69" s="1030"/>
      <c r="C69" s="2480"/>
      <c r="D69" s="1898"/>
      <c r="E69" s="2542"/>
      <c r="F69" s="2545"/>
      <c r="G69" s="703" t="s">
        <v>63</v>
      </c>
      <c r="H69" s="700">
        <v>15.4</v>
      </c>
      <c r="I69" s="700">
        <v>15.3</v>
      </c>
      <c r="J69" s="1021">
        <v>3.6</v>
      </c>
      <c r="K69" s="711">
        <v>0.1</v>
      </c>
      <c r="L69" s="700">
        <v>0</v>
      </c>
      <c r="M69" s="704">
        <v>0</v>
      </c>
      <c r="N69" s="2548"/>
      <c r="O69" s="2466"/>
      <c r="P69" s="2466"/>
      <c r="Q69" s="2469"/>
      <c r="R69" s="16"/>
      <c r="S69" s="16"/>
      <c r="T69" s="176"/>
      <c r="U69" s="16"/>
      <c r="V69" s="16"/>
      <c r="W69" s="16"/>
    </row>
    <row r="70" spans="1:23" ht="13.5" thickBot="1">
      <c r="A70" s="705"/>
      <c r="B70" s="684"/>
      <c r="C70" s="2481"/>
      <c r="D70" s="1899"/>
      <c r="E70" s="2543"/>
      <c r="F70" s="2546"/>
      <c r="G70" s="706" t="s">
        <v>12</v>
      </c>
      <c r="H70" s="249">
        <f>H66+H67+H68+H69</f>
        <v>106.2</v>
      </c>
      <c r="I70" s="249">
        <f>I66+I67+I68+I69</f>
        <v>106.1</v>
      </c>
      <c r="J70" s="1128">
        <f>J66+J67+J68+J69</f>
        <v>65.7</v>
      </c>
      <c r="K70" s="249">
        <f>K66+K67+K69</f>
        <v>0.1</v>
      </c>
      <c r="L70" s="249">
        <f>L66+L67+L68</f>
        <v>0</v>
      </c>
      <c r="M70" s="249">
        <f>M66+M67+M68</f>
        <v>0</v>
      </c>
      <c r="N70" s="2549"/>
      <c r="O70" s="2467"/>
      <c r="P70" s="2467"/>
      <c r="Q70" s="2470"/>
      <c r="R70" s="16"/>
      <c r="S70" s="16"/>
      <c r="T70" s="176"/>
      <c r="U70" s="16"/>
      <c r="V70" s="16"/>
      <c r="W70" s="16"/>
    </row>
    <row r="71" spans="1:23" ht="13.9" customHeight="1" thickBot="1">
      <c r="A71" s="103" t="s">
        <v>13</v>
      </c>
      <c r="B71" s="290" t="s">
        <v>11</v>
      </c>
      <c r="C71" s="2473" t="s">
        <v>14</v>
      </c>
      <c r="D71" s="2474"/>
      <c r="E71" s="2474"/>
      <c r="F71" s="2474"/>
      <c r="G71" s="2533"/>
      <c r="H71" s="432">
        <f>H59+H65+H70</f>
        <v>1476.7</v>
      </c>
      <c r="I71" s="432">
        <f t="shared" ref="I71:M71" si="10">I59+I65+I70</f>
        <v>1467.2999999999997</v>
      </c>
      <c r="J71" s="1127">
        <f t="shared" si="10"/>
        <v>1228</v>
      </c>
      <c r="K71" s="432">
        <f t="shared" si="10"/>
        <v>9.4</v>
      </c>
      <c r="L71" s="432">
        <f t="shared" si="10"/>
        <v>1194.4000000000001</v>
      </c>
      <c r="M71" s="432">
        <f t="shared" si="10"/>
        <v>1194.4000000000001</v>
      </c>
      <c r="N71" s="432"/>
      <c r="O71" s="690"/>
      <c r="P71" s="690"/>
      <c r="Q71" s="691"/>
      <c r="R71" s="16"/>
      <c r="S71" s="16"/>
      <c r="T71" s="176"/>
      <c r="U71" s="16"/>
      <c r="V71" s="16"/>
      <c r="W71" s="16"/>
    </row>
    <row r="72" spans="1:23" ht="13.15" customHeight="1" thickBot="1">
      <c r="A72" s="265" t="s">
        <v>13</v>
      </c>
      <c r="B72" s="266" t="s">
        <v>13</v>
      </c>
      <c r="C72" s="2538" t="s">
        <v>611</v>
      </c>
      <c r="D72" s="2538"/>
      <c r="E72" s="2538"/>
      <c r="F72" s="2538"/>
      <c r="G72" s="2538"/>
      <c r="H72" s="2538"/>
      <c r="I72" s="2538"/>
      <c r="J72" s="2538"/>
      <c r="K72" s="2538"/>
      <c r="L72" s="2538"/>
      <c r="M72" s="2538"/>
      <c r="N72" s="2538"/>
      <c r="O72" s="2538"/>
      <c r="P72" s="2538"/>
      <c r="Q72" s="2539"/>
      <c r="R72" s="16"/>
      <c r="S72" s="16"/>
      <c r="T72" s="176"/>
      <c r="U72" s="16"/>
      <c r="V72" s="16"/>
      <c r="W72" s="16"/>
    </row>
    <row r="73" spans="1:23" ht="13.15" customHeight="1">
      <c r="A73" s="1513" t="s">
        <v>13</v>
      </c>
      <c r="B73" s="681" t="s">
        <v>13</v>
      </c>
      <c r="C73" s="2479" t="s">
        <v>11</v>
      </c>
      <c r="D73" s="2456" t="s">
        <v>612</v>
      </c>
      <c r="E73" s="2459" t="s">
        <v>613</v>
      </c>
      <c r="F73" s="2462" t="s">
        <v>288</v>
      </c>
      <c r="G73" s="712" t="s">
        <v>64</v>
      </c>
      <c r="H73" s="1601">
        <v>662.2</v>
      </c>
      <c r="I73" s="1601">
        <v>662.2</v>
      </c>
      <c r="J73" s="1600">
        <v>615.4</v>
      </c>
      <c r="K73" s="708">
        <v>0</v>
      </c>
      <c r="L73" s="707">
        <v>661.9</v>
      </c>
      <c r="M73" s="709">
        <v>661.9</v>
      </c>
      <c r="N73" s="2547" t="s">
        <v>577</v>
      </c>
      <c r="O73" s="2465">
        <v>354</v>
      </c>
      <c r="P73" s="2465">
        <v>354</v>
      </c>
      <c r="Q73" s="2468">
        <v>354</v>
      </c>
      <c r="R73" s="16"/>
      <c r="S73" s="16"/>
      <c r="T73" s="176"/>
      <c r="U73" s="16"/>
      <c r="V73" s="16"/>
      <c r="W73" s="16"/>
    </row>
    <row r="74" spans="1:23">
      <c r="A74" s="1514"/>
      <c r="B74" s="1030"/>
      <c r="C74" s="2540"/>
      <c r="D74" s="2457"/>
      <c r="E74" s="2460"/>
      <c r="F74" s="2463"/>
      <c r="G74" s="701" t="s">
        <v>151</v>
      </c>
      <c r="H74" s="230">
        <v>120</v>
      </c>
      <c r="I74" s="230">
        <v>104</v>
      </c>
      <c r="J74" s="168">
        <v>12</v>
      </c>
      <c r="K74" s="232">
        <v>16</v>
      </c>
      <c r="L74" s="230">
        <v>110</v>
      </c>
      <c r="M74" s="710">
        <v>110</v>
      </c>
      <c r="N74" s="2548"/>
      <c r="O74" s="2466"/>
      <c r="P74" s="2466"/>
      <c r="Q74" s="2469"/>
      <c r="R74" s="16"/>
      <c r="S74" s="16"/>
      <c r="T74" s="176"/>
      <c r="U74" s="16"/>
      <c r="V74" s="16"/>
      <c r="W74" s="16"/>
    </row>
    <row r="75" spans="1:23">
      <c r="A75" s="1514"/>
      <c r="B75" s="1030"/>
      <c r="C75" s="2480"/>
      <c r="D75" s="2457"/>
      <c r="E75" s="2460"/>
      <c r="F75" s="2463"/>
      <c r="G75" s="701" t="s">
        <v>36</v>
      </c>
      <c r="H75" s="230">
        <v>2377.4</v>
      </c>
      <c r="I75" s="230">
        <v>2365.4</v>
      </c>
      <c r="J75" s="168">
        <v>2016.8</v>
      </c>
      <c r="K75" s="232">
        <v>12</v>
      </c>
      <c r="L75" s="230">
        <v>2375.4</v>
      </c>
      <c r="M75" s="168">
        <v>2375.4</v>
      </c>
      <c r="N75" s="2548"/>
      <c r="O75" s="2466"/>
      <c r="P75" s="2466"/>
      <c r="Q75" s="2469"/>
      <c r="R75" s="16"/>
      <c r="S75" s="16"/>
      <c r="T75" s="176"/>
      <c r="U75" s="16"/>
      <c r="V75" s="16"/>
      <c r="W75" s="16"/>
    </row>
    <row r="76" spans="1:23">
      <c r="A76" s="1514"/>
      <c r="B76" s="1030"/>
      <c r="C76" s="2480"/>
      <c r="D76" s="2457"/>
      <c r="E76" s="2460"/>
      <c r="F76" s="2463"/>
      <c r="G76" s="305" t="s">
        <v>52</v>
      </c>
      <c r="H76" s="230">
        <v>64</v>
      </c>
      <c r="I76" s="230">
        <v>64</v>
      </c>
      <c r="J76" s="168">
        <v>62.5</v>
      </c>
      <c r="K76" s="230">
        <v>0</v>
      </c>
      <c r="L76" s="230">
        <v>31.5</v>
      </c>
      <c r="M76" s="230">
        <v>31.5</v>
      </c>
      <c r="N76" s="2548"/>
      <c r="O76" s="2466"/>
      <c r="P76" s="2466"/>
      <c r="Q76" s="2469"/>
      <c r="R76" s="16"/>
      <c r="S76" s="16"/>
      <c r="T76" s="176"/>
      <c r="U76" s="16"/>
      <c r="V76" s="16"/>
      <c r="W76" s="16"/>
    </row>
    <row r="77" spans="1:23">
      <c r="A77" s="1514"/>
      <c r="B77" s="1030"/>
      <c r="C77" s="2480"/>
      <c r="D77" s="2457"/>
      <c r="E77" s="2460"/>
      <c r="F77" s="2463"/>
      <c r="G77" s="305" t="s">
        <v>63</v>
      </c>
      <c r="H77" s="230">
        <v>69.3</v>
      </c>
      <c r="I77" s="230">
        <v>69.3</v>
      </c>
      <c r="J77" s="230">
        <v>64</v>
      </c>
      <c r="K77" s="230">
        <v>0</v>
      </c>
      <c r="L77" s="230">
        <v>0</v>
      </c>
      <c r="M77" s="230">
        <v>0</v>
      </c>
      <c r="N77" s="2548"/>
      <c r="O77" s="2466"/>
      <c r="P77" s="2466"/>
      <c r="Q77" s="2469"/>
      <c r="R77" s="16"/>
      <c r="S77" s="16"/>
      <c r="T77" s="176"/>
      <c r="U77" s="16"/>
      <c r="V77" s="16"/>
      <c r="W77" s="16"/>
    </row>
    <row r="78" spans="1:23">
      <c r="A78" s="1514"/>
      <c r="B78" s="1030"/>
      <c r="C78" s="2480"/>
      <c r="D78" s="2457"/>
      <c r="E78" s="2460"/>
      <c r="F78" s="2463"/>
      <c r="G78" s="699" t="s">
        <v>219</v>
      </c>
      <c r="H78" s="657">
        <v>3.9</v>
      </c>
      <c r="I78" s="657">
        <v>3.9</v>
      </c>
      <c r="J78" s="169">
        <v>0</v>
      </c>
      <c r="K78" s="667">
        <v>0</v>
      </c>
      <c r="L78" s="657">
        <v>0</v>
      </c>
      <c r="M78" s="687">
        <v>0</v>
      </c>
      <c r="N78" s="2548"/>
      <c r="O78" s="2466"/>
      <c r="P78" s="2466"/>
      <c r="Q78" s="2469"/>
      <c r="R78" s="16"/>
      <c r="S78" s="16"/>
      <c r="T78" s="176"/>
      <c r="U78" s="16"/>
      <c r="V78" s="16"/>
      <c r="W78" s="16"/>
    </row>
    <row r="79" spans="1:23" ht="24" customHeight="1" thickBot="1">
      <c r="A79" s="705"/>
      <c r="B79" s="684"/>
      <c r="C79" s="2481"/>
      <c r="D79" s="2458"/>
      <c r="E79" s="2461"/>
      <c r="F79" s="2464"/>
      <c r="G79" s="706" t="s">
        <v>12</v>
      </c>
      <c r="H79" s="1128">
        <f>H73+H74+H75+H77+H76+H78</f>
        <v>3296.8000000000006</v>
      </c>
      <c r="I79" s="1128">
        <f>I73+I74+I75+I77+I76+I78</f>
        <v>3268.8000000000006</v>
      </c>
      <c r="J79" s="1128">
        <f>J73+J74+J75+J77+J76+J78</f>
        <v>2770.7</v>
      </c>
      <c r="K79" s="249">
        <f>K73+K74+K75+K77</f>
        <v>28</v>
      </c>
      <c r="L79" s="249">
        <f>L73+L74+L75+L77+L78+L76</f>
        <v>3178.8</v>
      </c>
      <c r="M79" s="249">
        <f>M73+M74+M75+M77+M76+M78</f>
        <v>3178.8</v>
      </c>
      <c r="N79" s="2549"/>
      <c r="O79" s="2467"/>
      <c r="P79" s="2467"/>
      <c r="Q79" s="2470"/>
      <c r="R79" s="16"/>
      <c r="S79" s="16"/>
      <c r="T79" s="176"/>
      <c r="U79" s="16"/>
      <c r="V79" s="16"/>
      <c r="W79" s="16"/>
    </row>
    <row r="80" spans="1:23" ht="33" customHeight="1">
      <c r="A80" s="1513" t="s">
        <v>13</v>
      </c>
      <c r="B80" s="681" t="s">
        <v>13</v>
      </c>
      <c r="C80" s="2479" t="s">
        <v>35</v>
      </c>
      <c r="D80" s="2456" t="s">
        <v>614</v>
      </c>
      <c r="E80" s="2459" t="s">
        <v>40</v>
      </c>
      <c r="F80" s="2462" t="s">
        <v>288</v>
      </c>
      <c r="G80" s="713" t="s">
        <v>64</v>
      </c>
      <c r="H80" s="800">
        <v>1215.8</v>
      </c>
      <c r="I80" s="800">
        <v>1215.8</v>
      </c>
      <c r="J80" s="167">
        <v>0</v>
      </c>
      <c r="K80" s="246">
        <v>0</v>
      </c>
      <c r="L80" s="714">
        <v>1169.5999999999999</v>
      </c>
      <c r="M80" s="246">
        <v>1298.4000000000001</v>
      </c>
      <c r="N80" s="715" t="s">
        <v>577</v>
      </c>
      <c r="O80" s="2465">
        <v>585</v>
      </c>
      <c r="P80" s="2465">
        <v>625</v>
      </c>
      <c r="Q80" s="2468">
        <v>645</v>
      </c>
      <c r="R80" s="16"/>
      <c r="S80" s="16"/>
      <c r="T80" s="176"/>
      <c r="U80" s="16"/>
      <c r="V80" s="16"/>
      <c r="W80" s="16"/>
    </row>
    <row r="81" spans="1:23" ht="13.15" customHeight="1">
      <c r="A81" s="1514"/>
      <c r="B81" s="1030"/>
      <c r="C81" s="2480"/>
      <c r="D81" s="2457"/>
      <c r="E81" s="2460"/>
      <c r="F81" s="2463"/>
      <c r="G81" s="305" t="s">
        <v>36</v>
      </c>
      <c r="H81" s="230">
        <v>798.6</v>
      </c>
      <c r="I81" s="230">
        <v>798.6</v>
      </c>
      <c r="J81" s="230">
        <v>0</v>
      </c>
      <c r="K81" s="230">
        <v>0</v>
      </c>
      <c r="L81" s="716">
        <v>1107</v>
      </c>
      <c r="M81" s="665">
        <v>1218</v>
      </c>
      <c r="N81" s="2471" t="s">
        <v>615</v>
      </c>
      <c r="O81" s="2466"/>
      <c r="P81" s="2466"/>
      <c r="Q81" s="2469"/>
      <c r="R81" s="16"/>
      <c r="S81" s="16"/>
      <c r="T81" s="176"/>
      <c r="U81" s="16"/>
      <c r="V81" s="16"/>
      <c r="W81" s="16"/>
    </row>
    <row r="82" spans="1:23">
      <c r="A82" s="1514"/>
      <c r="B82" s="1030"/>
      <c r="C82" s="2480"/>
      <c r="D82" s="2457"/>
      <c r="E82" s="2460"/>
      <c r="F82" s="2463"/>
      <c r="G82" s="305" t="s">
        <v>52</v>
      </c>
      <c r="H82" s="230">
        <v>84</v>
      </c>
      <c r="I82" s="169">
        <v>84</v>
      </c>
      <c r="J82" s="169">
        <v>0</v>
      </c>
      <c r="K82" s="687">
        <v>0</v>
      </c>
      <c r="L82" s="716">
        <v>84</v>
      </c>
      <c r="M82" s="687">
        <v>84</v>
      </c>
      <c r="N82" s="2471"/>
      <c r="O82" s="2466"/>
      <c r="P82" s="2466"/>
      <c r="Q82" s="2469"/>
      <c r="R82" s="16"/>
      <c r="S82" s="16"/>
      <c r="T82" s="176"/>
      <c r="U82" s="16"/>
      <c r="V82" s="16"/>
      <c r="W82" s="16"/>
    </row>
    <row r="83" spans="1:23" ht="27.6" customHeight="1" thickBot="1">
      <c r="A83" s="705"/>
      <c r="B83" s="684"/>
      <c r="C83" s="2481"/>
      <c r="D83" s="2458"/>
      <c r="E83" s="2461"/>
      <c r="F83" s="2464"/>
      <c r="G83" s="717" t="s">
        <v>12</v>
      </c>
      <c r="H83" s="1129">
        <f>H80+H81+H82</f>
        <v>2098.4</v>
      </c>
      <c r="I83" s="1129">
        <f>I80+I81+I82</f>
        <v>2098.4</v>
      </c>
      <c r="J83" s="252">
        <f>J80+J81</f>
        <v>0</v>
      </c>
      <c r="K83" s="252">
        <f>K80+K81</f>
        <v>0</v>
      </c>
      <c r="L83" s="252">
        <f>L80+L81+L82</f>
        <v>2360.6</v>
      </c>
      <c r="M83" s="718">
        <f>M80+M81+M82</f>
        <v>2600.4</v>
      </c>
      <c r="N83" s="2472"/>
      <c r="O83" s="2467"/>
      <c r="P83" s="2467"/>
      <c r="Q83" s="2470"/>
      <c r="R83" s="16"/>
      <c r="S83" s="16"/>
      <c r="T83" s="176"/>
      <c r="U83" s="16"/>
      <c r="V83" s="16"/>
      <c r="W83" s="16"/>
    </row>
    <row r="84" spans="1:23" ht="27.6" customHeight="1" thickBot="1">
      <c r="A84" s="103" t="s">
        <v>13</v>
      </c>
      <c r="B84" s="290" t="s">
        <v>13</v>
      </c>
      <c r="C84" s="2473" t="s">
        <v>14</v>
      </c>
      <c r="D84" s="2474"/>
      <c r="E84" s="2474"/>
      <c r="F84" s="2474"/>
      <c r="G84" s="2475"/>
      <c r="H84" s="1606">
        <f t="shared" ref="H84:M84" si="11">SUM(H79,H83)</f>
        <v>5395.2000000000007</v>
      </c>
      <c r="I84" s="1606">
        <f t="shared" si="11"/>
        <v>5367.2000000000007</v>
      </c>
      <c r="J84" s="1606">
        <f t="shared" si="11"/>
        <v>2770.7</v>
      </c>
      <c r="K84" s="1591">
        <f t="shared" si="11"/>
        <v>28</v>
      </c>
      <c r="L84" s="1591">
        <f t="shared" si="11"/>
        <v>5539.4</v>
      </c>
      <c r="M84" s="1591">
        <f t="shared" si="11"/>
        <v>5779.2000000000007</v>
      </c>
      <c r="N84" s="432"/>
      <c r="O84" s="1116"/>
      <c r="P84" s="1116"/>
      <c r="Q84" s="1117"/>
      <c r="R84" s="16"/>
      <c r="S84" s="16"/>
      <c r="T84" s="176"/>
      <c r="U84" s="16"/>
      <c r="V84" s="16"/>
      <c r="W84" s="16"/>
    </row>
    <row r="85" spans="1:23" ht="18" customHeight="1" thickBot="1">
      <c r="A85" s="1515" t="s">
        <v>13</v>
      </c>
      <c r="B85" s="1516" t="s">
        <v>34</v>
      </c>
      <c r="C85" s="2476" t="s">
        <v>616</v>
      </c>
      <c r="D85" s="2477"/>
      <c r="E85" s="2477"/>
      <c r="F85" s="2477"/>
      <c r="G85" s="2477"/>
      <c r="H85" s="2477"/>
      <c r="I85" s="2477"/>
      <c r="J85" s="2477"/>
      <c r="K85" s="2477"/>
      <c r="L85" s="2477"/>
      <c r="M85" s="2477"/>
      <c r="N85" s="2477"/>
      <c r="O85" s="2477"/>
      <c r="P85" s="2477"/>
      <c r="Q85" s="2478"/>
      <c r="R85" s="16"/>
      <c r="S85" s="16"/>
      <c r="T85" s="176"/>
      <c r="U85" s="16"/>
      <c r="V85" s="16"/>
      <c r="W85" s="16"/>
    </row>
    <row r="86" spans="1:23" ht="13.15" customHeight="1">
      <c r="A86" s="2379" t="s">
        <v>13</v>
      </c>
      <c r="B86" s="2382" t="s">
        <v>34</v>
      </c>
      <c r="C86" s="1839" t="s">
        <v>11</v>
      </c>
      <c r="D86" s="1644" t="s">
        <v>617</v>
      </c>
      <c r="E86" s="1650" t="s">
        <v>40</v>
      </c>
      <c r="F86" s="2387" t="s">
        <v>288</v>
      </c>
      <c r="G86" s="329" t="s">
        <v>36</v>
      </c>
      <c r="H86" s="244">
        <v>4.5</v>
      </c>
      <c r="I86" s="245">
        <v>4.5</v>
      </c>
      <c r="J86" s="167">
        <v>0</v>
      </c>
      <c r="K86" s="277">
        <v>0</v>
      </c>
      <c r="L86" s="278">
        <v>4.5</v>
      </c>
      <c r="M86" s="279">
        <v>4.5</v>
      </c>
      <c r="N86" s="2447" t="s">
        <v>577</v>
      </c>
      <c r="O86" s="2450">
        <v>0</v>
      </c>
      <c r="P86" s="2453" t="s">
        <v>62</v>
      </c>
      <c r="Q86" s="2437" t="s">
        <v>62</v>
      </c>
      <c r="R86" s="16"/>
      <c r="S86" s="16"/>
      <c r="T86" s="176"/>
      <c r="U86" s="16"/>
      <c r="V86" s="16"/>
      <c r="W86" s="16"/>
    </row>
    <row r="87" spans="1:23" ht="41.45" customHeight="1" thickBot="1">
      <c r="A87" s="2381"/>
      <c r="B87" s="2383"/>
      <c r="C87" s="1840"/>
      <c r="D87" s="1646"/>
      <c r="E87" s="1649"/>
      <c r="F87" s="2388"/>
      <c r="G87" s="241" t="s">
        <v>12</v>
      </c>
      <c r="H87" s="688">
        <f t="shared" ref="H87:M87" si="12">H86</f>
        <v>4.5</v>
      </c>
      <c r="I87" s="688">
        <f t="shared" si="12"/>
        <v>4.5</v>
      </c>
      <c r="J87" s="688">
        <f t="shared" si="12"/>
        <v>0</v>
      </c>
      <c r="K87" s="688">
        <f t="shared" si="12"/>
        <v>0</v>
      </c>
      <c r="L87" s="688">
        <f t="shared" si="12"/>
        <v>4.5</v>
      </c>
      <c r="M87" s="688">
        <f t="shared" si="12"/>
        <v>4.5</v>
      </c>
      <c r="N87" s="2449"/>
      <c r="O87" s="2452"/>
      <c r="P87" s="2455"/>
      <c r="Q87" s="2439"/>
      <c r="R87" s="16"/>
      <c r="S87" s="16"/>
      <c r="T87" s="176"/>
      <c r="U87" s="16"/>
      <c r="V87" s="16"/>
      <c r="W87" s="16"/>
    </row>
    <row r="88" spans="1:23" ht="13.15" customHeight="1">
      <c r="A88" s="2379" t="s">
        <v>13</v>
      </c>
      <c r="B88" s="2382" t="s">
        <v>34</v>
      </c>
      <c r="C88" s="1839" t="s">
        <v>13</v>
      </c>
      <c r="D88" s="1644" t="s">
        <v>618</v>
      </c>
      <c r="E88" s="2387" t="s">
        <v>40</v>
      </c>
      <c r="F88" s="2387" t="s">
        <v>579</v>
      </c>
      <c r="G88" s="329" t="s">
        <v>36</v>
      </c>
      <c r="H88" s="244">
        <v>6</v>
      </c>
      <c r="I88" s="245">
        <v>6</v>
      </c>
      <c r="J88" s="167">
        <v>0</v>
      </c>
      <c r="K88" s="277">
        <v>0</v>
      </c>
      <c r="L88" s="278">
        <v>8</v>
      </c>
      <c r="M88" s="279">
        <v>8</v>
      </c>
      <c r="N88" s="2447" t="s">
        <v>619</v>
      </c>
      <c r="O88" s="2450">
        <v>3</v>
      </c>
      <c r="P88" s="2453" t="s">
        <v>249</v>
      </c>
      <c r="Q88" s="2437" t="s">
        <v>249</v>
      </c>
      <c r="R88" s="16"/>
      <c r="S88" s="16"/>
      <c r="T88" s="176"/>
      <c r="U88" s="16"/>
      <c r="V88" s="16"/>
      <c r="W88" s="16"/>
    </row>
    <row r="89" spans="1:23" ht="27" customHeight="1" thickBot="1">
      <c r="A89" s="2381"/>
      <c r="B89" s="2383"/>
      <c r="C89" s="1840"/>
      <c r="D89" s="1646"/>
      <c r="E89" s="2388"/>
      <c r="F89" s="2388"/>
      <c r="G89" s="241" t="s">
        <v>12</v>
      </c>
      <c r="H89" s="688">
        <f t="shared" ref="H89:M89" si="13">H88*1</f>
        <v>6</v>
      </c>
      <c r="I89" s="688">
        <f t="shared" si="13"/>
        <v>6</v>
      </c>
      <c r="J89" s="688">
        <f t="shared" si="13"/>
        <v>0</v>
      </c>
      <c r="K89" s="688">
        <f t="shared" si="13"/>
        <v>0</v>
      </c>
      <c r="L89" s="688">
        <f t="shared" si="13"/>
        <v>8</v>
      </c>
      <c r="M89" s="688">
        <f t="shared" si="13"/>
        <v>8</v>
      </c>
      <c r="N89" s="2449"/>
      <c r="O89" s="2452"/>
      <c r="P89" s="2455"/>
      <c r="Q89" s="2439"/>
      <c r="R89" s="16"/>
      <c r="S89" s="16"/>
      <c r="T89" s="176"/>
      <c r="U89" s="16"/>
      <c r="V89" s="16"/>
      <c r="W89" s="16"/>
    </row>
    <row r="90" spans="1:23" ht="13.15" customHeight="1">
      <c r="A90" s="2379" t="s">
        <v>13</v>
      </c>
      <c r="B90" s="2382" t="s">
        <v>34</v>
      </c>
      <c r="C90" s="1839" t="s">
        <v>34</v>
      </c>
      <c r="D90" s="1644" t="s">
        <v>620</v>
      </c>
      <c r="E90" s="2387" t="s">
        <v>40</v>
      </c>
      <c r="F90" s="2387" t="s">
        <v>288</v>
      </c>
      <c r="G90" s="329" t="s">
        <v>52</v>
      </c>
      <c r="H90" s="244">
        <v>0.3</v>
      </c>
      <c r="I90" s="245">
        <v>0.3</v>
      </c>
      <c r="J90" s="167">
        <v>0</v>
      </c>
      <c r="K90" s="277">
        <v>0</v>
      </c>
      <c r="L90" s="278">
        <v>0</v>
      </c>
      <c r="M90" s="279">
        <v>0</v>
      </c>
      <c r="N90" s="2447" t="s">
        <v>577</v>
      </c>
      <c r="O90" s="2450">
        <v>22</v>
      </c>
      <c r="P90" s="2453" t="s">
        <v>62</v>
      </c>
      <c r="Q90" s="2437" t="s">
        <v>62</v>
      </c>
      <c r="R90" s="16"/>
      <c r="S90" s="16"/>
      <c r="T90" s="176"/>
      <c r="U90" s="16"/>
      <c r="V90" s="16"/>
      <c r="W90" s="16"/>
    </row>
    <row r="91" spans="1:23" ht="13.5" thickBot="1">
      <c r="A91" s="2381"/>
      <c r="B91" s="2383"/>
      <c r="C91" s="1840"/>
      <c r="D91" s="1646"/>
      <c r="E91" s="2388"/>
      <c r="F91" s="2388"/>
      <c r="G91" s="241" t="s">
        <v>12</v>
      </c>
      <c r="H91" s="688">
        <f t="shared" ref="H91:M91" si="14">H90*1</f>
        <v>0.3</v>
      </c>
      <c r="I91" s="688">
        <f t="shared" si="14"/>
        <v>0.3</v>
      </c>
      <c r="J91" s="688">
        <f t="shared" si="14"/>
        <v>0</v>
      </c>
      <c r="K91" s="688">
        <f t="shared" si="14"/>
        <v>0</v>
      </c>
      <c r="L91" s="688">
        <f t="shared" si="14"/>
        <v>0</v>
      </c>
      <c r="M91" s="688">
        <f t="shared" si="14"/>
        <v>0</v>
      </c>
      <c r="N91" s="2449"/>
      <c r="O91" s="2452"/>
      <c r="P91" s="2455"/>
      <c r="Q91" s="2439"/>
      <c r="R91" s="16"/>
      <c r="S91" s="16"/>
      <c r="T91" s="176"/>
      <c r="U91" s="16"/>
      <c r="V91" s="16"/>
      <c r="W91" s="16"/>
    </row>
    <row r="92" spans="1:23" ht="13.5" thickBot="1">
      <c r="A92" s="105" t="s">
        <v>13</v>
      </c>
      <c r="B92" s="684" t="s">
        <v>34</v>
      </c>
      <c r="C92" s="2550" t="s">
        <v>14</v>
      </c>
      <c r="D92" s="2551"/>
      <c r="E92" s="2551"/>
      <c r="F92" s="2551"/>
      <c r="G92" s="2475"/>
      <c r="H92" s="719">
        <f t="shared" ref="H92:M92" si="15">H87+H89+H91</f>
        <v>10.8</v>
      </c>
      <c r="I92" s="719">
        <f t="shared" si="15"/>
        <v>10.8</v>
      </c>
      <c r="J92" s="719">
        <f t="shared" si="15"/>
        <v>0</v>
      </c>
      <c r="K92" s="719">
        <f t="shared" si="15"/>
        <v>0</v>
      </c>
      <c r="L92" s="719">
        <f t="shared" si="15"/>
        <v>12.5</v>
      </c>
      <c r="M92" s="720">
        <f t="shared" si="15"/>
        <v>12.5</v>
      </c>
      <c r="N92" s="721"/>
      <c r="O92" s="722"/>
      <c r="P92" s="722"/>
      <c r="Q92" s="723"/>
      <c r="R92" s="16"/>
      <c r="S92" s="16"/>
      <c r="T92" s="176"/>
      <c r="U92" s="16"/>
      <c r="V92" s="16"/>
      <c r="W92" s="16"/>
    </row>
    <row r="93" spans="1:23" ht="13.9" customHeight="1" thickBot="1">
      <c r="A93" s="265" t="s">
        <v>13</v>
      </c>
      <c r="B93" s="2430" t="s">
        <v>56</v>
      </c>
      <c r="C93" s="2431"/>
      <c r="D93" s="2431"/>
      <c r="E93" s="2431"/>
      <c r="F93" s="2431"/>
      <c r="G93" s="2432"/>
      <c r="H93" s="1604">
        <f>SUM(H71,H84,H92)</f>
        <v>6882.7000000000007</v>
      </c>
      <c r="I93" s="1604">
        <f>SUM(I71,I84,I92)</f>
        <v>6845.3</v>
      </c>
      <c r="J93" s="1604">
        <f>SUM(J71,J84,J92)</f>
        <v>3998.7</v>
      </c>
      <c r="K93" s="693">
        <f>SUM(K71,K84,K92)</f>
        <v>37.4</v>
      </c>
      <c r="L93" s="693">
        <f>SUM(L71,L84,L92)</f>
        <v>6746.2999999999993</v>
      </c>
      <c r="M93" s="724">
        <f>M71+M84+M92</f>
        <v>6986.1</v>
      </c>
      <c r="N93" s="694"/>
      <c r="O93" s="695"/>
      <c r="P93" s="695"/>
      <c r="Q93" s="696"/>
      <c r="R93" s="16"/>
      <c r="S93" s="16"/>
      <c r="T93" s="176"/>
      <c r="U93" s="16"/>
      <c r="V93" s="16"/>
      <c r="W93" s="16"/>
    </row>
    <row r="94" spans="1:23" ht="13.9" customHeight="1" thickBot="1">
      <c r="A94" s="104" t="s">
        <v>34</v>
      </c>
      <c r="B94" s="2399" t="s">
        <v>621</v>
      </c>
      <c r="C94" s="2400"/>
      <c r="D94" s="2400"/>
      <c r="E94" s="2400"/>
      <c r="F94" s="2400"/>
      <c r="G94" s="2400"/>
      <c r="H94" s="2400"/>
      <c r="I94" s="2400"/>
      <c r="J94" s="2400"/>
      <c r="K94" s="2400"/>
      <c r="L94" s="2400"/>
      <c r="M94" s="2400"/>
      <c r="N94" s="2400"/>
      <c r="O94" s="2400"/>
      <c r="P94" s="2400"/>
      <c r="Q94" s="2552"/>
      <c r="R94" s="16"/>
      <c r="S94" s="16"/>
      <c r="T94" s="176"/>
      <c r="U94" s="16"/>
      <c r="V94" s="16"/>
      <c r="W94" s="16"/>
    </row>
    <row r="95" spans="1:23" ht="13.15" customHeight="1" thickBot="1">
      <c r="A95" s="265" t="s">
        <v>34</v>
      </c>
      <c r="B95" s="266" t="s">
        <v>11</v>
      </c>
      <c r="C95" s="2476" t="s">
        <v>622</v>
      </c>
      <c r="D95" s="2477"/>
      <c r="E95" s="2477"/>
      <c r="F95" s="2477"/>
      <c r="G95" s="2477"/>
      <c r="H95" s="2477"/>
      <c r="I95" s="2477"/>
      <c r="J95" s="2477"/>
      <c r="K95" s="2477"/>
      <c r="L95" s="2477"/>
      <c r="M95" s="2477"/>
      <c r="N95" s="2477"/>
      <c r="O95" s="2477"/>
      <c r="P95" s="2477"/>
      <c r="Q95" s="2478"/>
      <c r="R95" s="16"/>
      <c r="S95" s="16"/>
      <c r="T95" s="176"/>
      <c r="U95" s="16"/>
      <c r="V95" s="16"/>
      <c r="W95" s="16"/>
    </row>
    <row r="96" spans="1:23" ht="13.15" customHeight="1">
      <c r="A96" s="1513" t="s">
        <v>34</v>
      </c>
      <c r="B96" s="681" t="s">
        <v>11</v>
      </c>
      <c r="C96" s="2479" t="s">
        <v>11</v>
      </c>
      <c r="D96" s="1897" t="s">
        <v>623</v>
      </c>
      <c r="E96" s="2541" t="s">
        <v>40</v>
      </c>
      <c r="F96" s="2462" t="s">
        <v>579</v>
      </c>
      <c r="G96" s="1519" t="s">
        <v>52</v>
      </c>
      <c r="H96" s="692">
        <v>142.80000000000001</v>
      </c>
      <c r="I96" s="707">
        <v>142.80000000000001</v>
      </c>
      <c r="J96" s="692">
        <v>4.4000000000000004</v>
      </c>
      <c r="K96" s="708">
        <v>0</v>
      </c>
      <c r="L96" s="707">
        <v>0</v>
      </c>
      <c r="M96" s="692">
        <v>0</v>
      </c>
      <c r="N96" s="2553" t="s">
        <v>624</v>
      </c>
      <c r="O96" s="2465">
        <v>46</v>
      </c>
      <c r="P96" s="2465">
        <v>50</v>
      </c>
      <c r="Q96" s="2468">
        <v>50</v>
      </c>
      <c r="R96" s="16"/>
      <c r="S96" s="16"/>
      <c r="T96" s="176"/>
      <c r="U96" s="16"/>
      <c r="V96" s="16"/>
      <c r="W96" s="16"/>
    </row>
    <row r="97" spans="1:23">
      <c r="A97" s="1514"/>
      <c r="B97" s="1030"/>
      <c r="C97" s="2540"/>
      <c r="D97" s="1898"/>
      <c r="E97" s="2542"/>
      <c r="F97" s="2463"/>
      <c r="G97" s="305" t="s">
        <v>36</v>
      </c>
      <c r="H97" s="230">
        <v>0</v>
      </c>
      <c r="I97" s="230">
        <v>0</v>
      </c>
      <c r="J97" s="230">
        <v>0</v>
      </c>
      <c r="K97" s="230">
        <v>0</v>
      </c>
      <c r="L97" s="230">
        <v>160</v>
      </c>
      <c r="M97" s="230">
        <v>160</v>
      </c>
      <c r="N97" s="2554"/>
      <c r="O97" s="2466"/>
      <c r="P97" s="2466"/>
      <c r="Q97" s="2469"/>
      <c r="R97" s="16"/>
      <c r="S97" s="16"/>
      <c r="T97" s="176"/>
      <c r="U97" s="16"/>
      <c r="V97" s="16"/>
      <c r="W97" s="16"/>
    </row>
    <row r="98" spans="1:23">
      <c r="A98" s="1514"/>
      <c r="B98" s="1030"/>
      <c r="C98" s="2480"/>
      <c r="D98" s="1898"/>
      <c r="E98" s="2542"/>
      <c r="F98" s="2480"/>
      <c r="G98" s="725" t="s">
        <v>219</v>
      </c>
      <c r="H98" s="169">
        <v>186.4</v>
      </c>
      <c r="I98" s="657">
        <v>106.4</v>
      </c>
      <c r="J98" s="169">
        <v>0</v>
      </c>
      <c r="K98" s="667">
        <v>80</v>
      </c>
      <c r="L98" s="657">
        <v>0</v>
      </c>
      <c r="M98" s="657">
        <v>0</v>
      </c>
      <c r="N98" s="2555"/>
      <c r="O98" s="2466"/>
      <c r="P98" s="2466"/>
      <c r="Q98" s="2469"/>
      <c r="R98" s="16"/>
      <c r="S98" s="16"/>
      <c r="T98" s="176"/>
      <c r="U98" s="16"/>
      <c r="V98" s="16"/>
      <c r="W98" s="16"/>
    </row>
    <row r="99" spans="1:23" ht="12" customHeight="1" thickBot="1">
      <c r="A99" s="705"/>
      <c r="B99" s="684"/>
      <c r="C99" s="2481"/>
      <c r="D99" s="1899"/>
      <c r="E99" s="2543"/>
      <c r="F99" s="2481"/>
      <c r="G99" s="717" t="s">
        <v>12</v>
      </c>
      <c r="H99" s="1129">
        <f>H98+H96</f>
        <v>329.20000000000005</v>
      </c>
      <c r="I99" s="1129">
        <f>I98+I96</f>
        <v>249.20000000000002</v>
      </c>
      <c r="J99" s="252">
        <f>J98+J96</f>
        <v>4.4000000000000004</v>
      </c>
      <c r="K99" s="252">
        <f>K98+K96</f>
        <v>80</v>
      </c>
      <c r="L99" s="252">
        <v>160</v>
      </c>
      <c r="M99" s="252">
        <v>160</v>
      </c>
      <c r="N99" s="2556"/>
      <c r="O99" s="2467"/>
      <c r="P99" s="2467"/>
      <c r="Q99" s="2470"/>
      <c r="R99" s="16"/>
      <c r="S99" s="16"/>
      <c r="T99" s="176"/>
      <c r="U99" s="16"/>
      <c r="V99" s="16"/>
      <c r="W99" s="16"/>
    </row>
    <row r="100" spans="1:23" ht="13.15" customHeight="1">
      <c r="A100" s="1513" t="s">
        <v>34</v>
      </c>
      <c r="B100" s="681" t="s">
        <v>11</v>
      </c>
      <c r="C100" s="2479" t="s">
        <v>13</v>
      </c>
      <c r="D100" s="1897" t="s">
        <v>625</v>
      </c>
      <c r="E100" s="2541" t="s">
        <v>40</v>
      </c>
      <c r="F100" s="2462" t="s">
        <v>579</v>
      </c>
      <c r="G100" s="726" t="s">
        <v>36</v>
      </c>
      <c r="H100" s="245">
        <v>72.3</v>
      </c>
      <c r="I100" s="245">
        <v>72.3</v>
      </c>
      <c r="J100" s="167">
        <v>0</v>
      </c>
      <c r="K100" s="246">
        <v>0</v>
      </c>
      <c r="L100" s="245">
        <v>75.900000000000006</v>
      </c>
      <c r="M100" s="246">
        <v>79.7</v>
      </c>
      <c r="N100" s="2547" t="s">
        <v>626</v>
      </c>
      <c r="O100" s="2465">
        <v>16</v>
      </c>
      <c r="P100" s="2465">
        <v>16</v>
      </c>
      <c r="Q100" s="2468">
        <v>16</v>
      </c>
      <c r="R100" s="16"/>
      <c r="S100" s="16"/>
      <c r="T100" s="176"/>
      <c r="U100" s="16"/>
      <c r="V100" s="16"/>
      <c r="W100" s="16"/>
    </row>
    <row r="101" spans="1:23">
      <c r="A101" s="1514"/>
      <c r="B101" s="1030"/>
      <c r="C101" s="2540"/>
      <c r="D101" s="1898"/>
      <c r="E101" s="2542"/>
      <c r="F101" s="2463"/>
      <c r="G101" s="701" t="s">
        <v>52</v>
      </c>
      <c r="H101" s="230">
        <v>160.9</v>
      </c>
      <c r="I101" s="230">
        <v>160.9</v>
      </c>
      <c r="J101" s="230">
        <v>0</v>
      </c>
      <c r="K101" s="232">
        <v>0</v>
      </c>
      <c r="L101" s="230">
        <v>160.9</v>
      </c>
      <c r="M101" s="232">
        <v>160.9</v>
      </c>
      <c r="N101" s="2548"/>
      <c r="O101" s="2466"/>
      <c r="P101" s="2466"/>
      <c r="Q101" s="2469"/>
      <c r="R101" s="16"/>
      <c r="S101" s="16"/>
      <c r="T101" s="176"/>
      <c r="U101" s="16"/>
      <c r="V101" s="16"/>
      <c r="W101" s="16"/>
    </row>
    <row r="102" spans="1:23">
      <c r="A102" s="1514"/>
      <c r="B102" s="1030"/>
      <c r="C102" s="2480"/>
      <c r="D102" s="1898"/>
      <c r="E102" s="2542"/>
      <c r="F102" s="2480"/>
      <c r="G102" s="701" t="s">
        <v>52</v>
      </c>
      <c r="H102" s="230">
        <v>8</v>
      </c>
      <c r="I102" s="230">
        <v>8</v>
      </c>
      <c r="J102" s="230">
        <v>0</v>
      </c>
      <c r="K102" s="232">
        <v>0</v>
      </c>
      <c r="L102" s="230">
        <v>8</v>
      </c>
      <c r="M102" s="232">
        <v>8</v>
      </c>
      <c r="N102" s="2548"/>
      <c r="O102" s="2466"/>
      <c r="P102" s="2466"/>
      <c r="Q102" s="2469"/>
      <c r="R102" s="16"/>
      <c r="S102" s="16"/>
      <c r="T102" s="176"/>
      <c r="U102" s="16"/>
      <c r="V102" s="16"/>
      <c r="W102" s="16"/>
    </row>
    <row r="103" spans="1:23" ht="13.15" customHeight="1" thickBot="1">
      <c r="A103" s="705"/>
      <c r="B103" s="684"/>
      <c r="C103" s="2481"/>
      <c r="D103" s="1899"/>
      <c r="E103" s="2543"/>
      <c r="F103" s="2481"/>
      <c r="G103" s="706" t="s">
        <v>12</v>
      </c>
      <c r="H103" s="249">
        <f t="shared" ref="H103:M103" si="16">H100+H101+H102</f>
        <v>241.2</v>
      </c>
      <c r="I103" s="249">
        <f t="shared" si="16"/>
        <v>241.2</v>
      </c>
      <c r="J103" s="249">
        <f t="shared" si="16"/>
        <v>0</v>
      </c>
      <c r="K103" s="249">
        <f t="shared" si="16"/>
        <v>0</v>
      </c>
      <c r="L103" s="249">
        <f t="shared" si="16"/>
        <v>244.8</v>
      </c>
      <c r="M103" s="249">
        <f t="shared" si="16"/>
        <v>248.60000000000002</v>
      </c>
      <c r="N103" s="2549"/>
      <c r="O103" s="2467"/>
      <c r="P103" s="2467"/>
      <c r="Q103" s="2470"/>
      <c r="R103" s="16"/>
      <c r="S103" s="16"/>
      <c r="T103" s="176"/>
      <c r="U103" s="16"/>
      <c r="V103" s="16"/>
      <c r="W103" s="16"/>
    </row>
    <row r="104" spans="1:23" ht="13.15" customHeight="1">
      <c r="A104" s="1513" t="s">
        <v>34</v>
      </c>
      <c r="B104" s="681" t="s">
        <v>11</v>
      </c>
      <c r="C104" s="2479" t="s">
        <v>34</v>
      </c>
      <c r="D104" s="1897" t="s">
        <v>627</v>
      </c>
      <c r="E104" s="2541" t="s">
        <v>40</v>
      </c>
      <c r="F104" s="2462" t="s">
        <v>579</v>
      </c>
      <c r="G104" s="1519" t="s">
        <v>52</v>
      </c>
      <c r="H104" s="1600">
        <v>15.4</v>
      </c>
      <c r="I104" s="1601">
        <v>15.4</v>
      </c>
      <c r="J104" s="1605">
        <v>0.6</v>
      </c>
      <c r="K104" s="246">
        <v>0</v>
      </c>
      <c r="L104" s="245">
        <v>13.3</v>
      </c>
      <c r="M104" s="167">
        <v>13.3</v>
      </c>
      <c r="N104" s="2553" t="s">
        <v>624</v>
      </c>
      <c r="O104" s="2465">
        <v>6</v>
      </c>
      <c r="P104" s="2465">
        <v>0</v>
      </c>
      <c r="Q104" s="2468">
        <v>0</v>
      </c>
      <c r="R104" s="16"/>
      <c r="S104" s="16"/>
      <c r="T104" s="176"/>
      <c r="U104" s="16"/>
      <c r="V104" s="16"/>
      <c r="W104" s="16"/>
    </row>
    <row r="105" spans="1:23">
      <c r="A105" s="1514"/>
      <c r="B105" s="1030"/>
      <c r="C105" s="2540"/>
      <c r="D105" s="1898"/>
      <c r="E105" s="2542"/>
      <c r="F105" s="2463"/>
      <c r="G105" s="305" t="s">
        <v>219</v>
      </c>
      <c r="H105" s="801">
        <v>3</v>
      </c>
      <c r="I105" s="801">
        <v>3</v>
      </c>
      <c r="J105" s="169">
        <v>0</v>
      </c>
      <c r="K105" s="687">
        <v>0</v>
      </c>
      <c r="L105" s="169">
        <v>0</v>
      </c>
      <c r="M105" s="169">
        <v>0</v>
      </c>
      <c r="N105" s="2554"/>
      <c r="O105" s="2466"/>
      <c r="P105" s="2466"/>
      <c r="Q105" s="2469"/>
      <c r="R105" s="16"/>
      <c r="S105" s="16"/>
      <c r="T105" s="176"/>
      <c r="U105" s="16"/>
      <c r="V105" s="16"/>
      <c r="W105" s="16"/>
    </row>
    <row r="106" spans="1:23" ht="13.5" thickBot="1">
      <c r="A106" s="1592"/>
      <c r="B106" s="1030"/>
      <c r="C106" s="2480"/>
      <c r="D106" s="1898"/>
      <c r="E106" s="2543"/>
      <c r="F106" s="2481"/>
      <c r="G106" s="717" t="s">
        <v>12</v>
      </c>
      <c r="H106" s="1129">
        <f>SUM(H104:H105)</f>
        <v>18.399999999999999</v>
      </c>
      <c r="I106" s="1129">
        <f>SUM(I104,I105)</f>
        <v>18.399999999999999</v>
      </c>
      <c r="J106" s="1129">
        <f>J104</f>
        <v>0.6</v>
      </c>
      <c r="K106" s="252">
        <f>K104</f>
        <v>0</v>
      </c>
      <c r="L106" s="252">
        <f>L104</f>
        <v>13.3</v>
      </c>
      <c r="M106" s="252">
        <f>M104</f>
        <v>13.3</v>
      </c>
      <c r="N106" s="2556"/>
      <c r="O106" s="2467"/>
      <c r="P106" s="2467"/>
      <c r="Q106" s="2470"/>
      <c r="R106" s="16"/>
      <c r="S106" s="16"/>
      <c r="T106" s="176"/>
      <c r="U106" s="16"/>
      <c r="V106" s="16"/>
      <c r="W106" s="16"/>
    </row>
    <row r="107" spans="1:23" ht="24">
      <c r="A107" s="1593" t="s">
        <v>34</v>
      </c>
      <c r="B107" s="1594" t="s">
        <v>11</v>
      </c>
      <c r="C107" s="1595" t="s">
        <v>35</v>
      </c>
      <c r="D107" s="1596" t="s">
        <v>798</v>
      </c>
      <c r="E107" s="2557" t="s">
        <v>40</v>
      </c>
      <c r="F107" s="2387" t="s">
        <v>579</v>
      </c>
      <c r="G107" s="329" t="s">
        <v>52</v>
      </c>
      <c r="H107" s="799">
        <v>30.6</v>
      </c>
      <c r="I107" s="800">
        <v>30.6</v>
      </c>
      <c r="J107" s="167">
        <v>0</v>
      </c>
      <c r="K107" s="277">
        <v>0</v>
      </c>
      <c r="L107" s="278">
        <v>0</v>
      </c>
      <c r="M107" s="651">
        <v>0</v>
      </c>
      <c r="N107" s="2559" t="s">
        <v>577</v>
      </c>
      <c r="O107" s="2561">
        <v>22</v>
      </c>
      <c r="P107" s="2453" t="s">
        <v>62</v>
      </c>
      <c r="Q107" s="2437" t="s">
        <v>62</v>
      </c>
      <c r="R107" s="16"/>
      <c r="S107" s="16"/>
      <c r="T107" s="176"/>
      <c r="U107" s="16"/>
      <c r="V107" s="16"/>
      <c r="W107" s="16"/>
    </row>
    <row r="108" spans="1:23" ht="13.5" thickBot="1">
      <c r="A108" s="1597"/>
      <c r="B108" s="1499"/>
      <c r="C108" s="1520"/>
      <c r="D108" s="1598"/>
      <c r="E108" s="2558"/>
      <c r="F108" s="1651"/>
      <c r="G108" s="1599" t="s">
        <v>12</v>
      </c>
      <c r="H108" s="1602">
        <f t="shared" ref="H108:M108" si="17">H107*1</f>
        <v>30.6</v>
      </c>
      <c r="I108" s="1602">
        <f t="shared" si="17"/>
        <v>30.6</v>
      </c>
      <c r="J108" s="688">
        <f t="shared" si="17"/>
        <v>0</v>
      </c>
      <c r="K108" s="688">
        <f t="shared" si="17"/>
        <v>0</v>
      </c>
      <c r="L108" s="688">
        <f t="shared" si="17"/>
        <v>0</v>
      </c>
      <c r="M108" s="1458">
        <f t="shared" si="17"/>
        <v>0</v>
      </c>
      <c r="N108" s="2560"/>
      <c r="O108" s="2562"/>
      <c r="P108" s="2455"/>
      <c r="Q108" s="2439"/>
      <c r="R108" s="16"/>
      <c r="S108" s="16"/>
      <c r="T108" s="16"/>
      <c r="U108" s="16"/>
      <c r="V108" s="16"/>
      <c r="W108" s="16"/>
    </row>
    <row r="109" spans="1:23" ht="13.15" customHeight="1" thickBot="1">
      <c r="A109" s="103" t="s">
        <v>34</v>
      </c>
      <c r="B109" s="290" t="s">
        <v>11</v>
      </c>
      <c r="C109" s="2427" t="s">
        <v>14</v>
      </c>
      <c r="D109" s="2428"/>
      <c r="E109" s="2428"/>
      <c r="F109" s="2428"/>
      <c r="G109" s="2429"/>
      <c r="H109" s="1603">
        <f>SUM(H99,H103,H106,H107)</f>
        <v>619.40000000000009</v>
      </c>
      <c r="I109" s="1603">
        <f>SUM(I99,I103,I106,I107)</f>
        <v>539.4</v>
      </c>
      <c r="J109" s="1603">
        <f>J100+J102+J104+SUM(J99)</f>
        <v>5</v>
      </c>
      <c r="K109" s="727">
        <v>80</v>
      </c>
      <c r="L109" s="727">
        <f>SUM(L99,L103,L106)</f>
        <v>418.1</v>
      </c>
      <c r="M109" s="720">
        <f>SUM(M99,M103,M106)</f>
        <v>421.90000000000003</v>
      </c>
      <c r="N109" s="721"/>
      <c r="O109" s="722"/>
      <c r="P109" s="722"/>
      <c r="Q109" s="723"/>
      <c r="R109" s="16"/>
      <c r="S109" s="16"/>
      <c r="T109" s="16"/>
      <c r="U109" s="16"/>
      <c r="V109" s="16"/>
      <c r="W109" s="16"/>
    </row>
    <row r="110" spans="1:23" ht="13.15" customHeight="1" thickBot="1">
      <c r="A110" s="225" t="s">
        <v>34</v>
      </c>
      <c r="B110" s="2430" t="s">
        <v>56</v>
      </c>
      <c r="C110" s="2431"/>
      <c r="D110" s="2431"/>
      <c r="E110" s="2431"/>
      <c r="F110" s="2431"/>
      <c r="G110" s="2432"/>
      <c r="H110" s="1604">
        <f t="shared" ref="H110:M110" si="18">SUM(H109)</f>
        <v>619.40000000000009</v>
      </c>
      <c r="I110" s="1604">
        <f t="shared" si="18"/>
        <v>539.4</v>
      </c>
      <c r="J110" s="1604">
        <f t="shared" si="18"/>
        <v>5</v>
      </c>
      <c r="K110" s="693">
        <f t="shared" si="18"/>
        <v>80</v>
      </c>
      <c r="L110" s="693">
        <f t="shared" si="18"/>
        <v>418.1</v>
      </c>
      <c r="M110" s="693">
        <f t="shared" si="18"/>
        <v>421.90000000000003</v>
      </c>
      <c r="N110" s="694"/>
      <c r="O110" s="695"/>
      <c r="P110" s="695"/>
      <c r="Q110" s="696"/>
      <c r="R110" s="16"/>
      <c r="S110" s="16"/>
      <c r="T110" s="16"/>
      <c r="U110" s="16"/>
      <c r="V110" s="16"/>
      <c r="W110" s="16"/>
    </row>
    <row r="111" spans="1:23" ht="13.15" customHeight="1" thickBot="1">
      <c r="A111" s="224" t="s">
        <v>35</v>
      </c>
      <c r="B111" s="2433" t="s">
        <v>628</v>
      </c>
      <c r="C111" s="2433"/>
      <c r="D111" s="2433"/>
      <c r="E111" s="2433"/>
      <c r="F111" s="2433"/>
      <c r="G111" s="2433"/>
      <c r="H111" s="2433"/>
      <c r="I111" s="2433"/>
      <c r="J111" s="2433"/>
      <c r="K111" s="2433"/>
      <c r="L111" s="2433"/>
      <c r="M111" s="2433"/>
      <c r="N111" s="2433"/>
      <c r="O111" s="2433"/>
      <c r="P111" s="2433"/>
      <c r="Q111" s="2434"/>
      <c r="R111" s="16"/>
      <c r="S111" s="16"/>
      <c r="T111" s="16"/>
      <c r="U111" s="16"/>
      <c r="V111" s="16"/>
      <c r="W111" s="16"/>
    </row>
    <row r="112" spans="1:23" ht="13.5" thickBot="1">
      <c r="A112" s="225" t="s">
        <v>35</v>
      </c>
      <c r="B112" s="266" t="s">
        <v>11</v>
      </c>
      <c r="C112" s="2325" t="s">
        <v>629</v>
      </c>
      <c r="D112" s="2435"/>
      <c r="E112" s="2435"/>
      <c r="F112" s="2435"/>
      <c r="G112" s="2435"/>
      <c r="H112" s="2435"/>
      <c r="I112" s="2435"/>
      <c r="J112" s="2435"/>
      <c r="K112" s="2435"/>
      <c r="L112" s="2435"/>
      <c r="M112" s="2435"/>
      <c r="N112" s="2435"/>
      <c r="O112" s="2435"/>
      <c r="P112" s="2435"/>
      <c r="Q112" s="2436"/>
      <c r="R112" s="16"/>
      <c r="S112" s="16"/>
      <c r="T112" s="16"/>
      <c r="U112" s="16"/>
      <c r="V112" s="16"/>
      <c r="W112" s="16"/>
    </row>
    <row r="113" spans="1:23">
      <c r="A113" s="2031" t="s">
        <v>35</v>
      </c>
      <c r="B113" s="2382" t="s">
        <v>11</v>
      </c>
      <c r="C113" s="1839" t="s">
        <v>11</v>
      </c>
      <c r="D113" s="1644" t="s">
        <v>630</v>
      </c>
      <c r="E113" s="1650" t="s">
        <v>40</v>
      </c>
      <c r="F113" s="2444" t="s">
        <v>579</v>
      </c>
      <c r="G113" s="329" t="s">
        <v>64</v>
      </c>
      <c r="H113" s="698">
        <v>166</v>
      </c>
      <c r="I113" s="279">
        <v>166</v>
      </c>
      <c r="J113" s="698">
        <v>0</v>
      </c>
      <c r="K113" s="279">
        <v>0</v>
      </c>
      <c r="L113" s="278">
        <v>409.4</v>
      </c>
      <c r="M113" s="279">
        <v>409.4</v>
      </c>
      <c r="N113" s="2447" t="s">
        <v>631</v>
      </c>
      <c r="O113" s="2450">
        <v>400</v>
      </c>
      <c r="P113" s="2453" t="s">
        <v>632</v>
      </c>
      <c r="Q113" s="2437" t="s">
        <v>296</v>
      </c>
      <c r="R113" s="16"/>
      <c r="S113" s="16"/>
      <c r="T113" s="16"/>
      <c r="U113" s="16"/>
      <c r="V113" s="16"/>
      <c r="W113" s="16"/>
    </row>
    <row r="114" spans="1:23">
      <c r="A114" s="2032"/>
      <c r="B114" s="1639"/>
      <c r="C114" s="1765"/>
      <c r="D114" s="1645"/>
      <c r="E114" s="1651"/>
      <c r="F114" s="2445"/>
      <c r="G114" s="1468" t="s">
        <v>36</v>
      </c>
      <c r="H114" s="687">
        <v>300</v>
      </c>
      <c r="I114" s="288">
        <v>300</v>
      </c>
      <c r="J114" s="687">
        <v>0</v>
      </c>
      <c r="K114" s="728">
        <v>0</v>
      </c>
      <c r="L114" s="287">
        <v>300</v>
      </c>
      <c r="M114" s="728">
        <v>300</v>
      </c>
      <c r="N114" s="2448"/>
      <c r="O114" s="2451"/>
      <c r="P114" s="2454"/>
      <c r="Q114" s="2438"/>
      <c r="R114" s="16"/>
      <c r="S114" s="16"/>
      <c r="T114" s="16"/>
      <c r="U114" s="16"/>
      <c r="V114" s="16"/>
      <c r="W114" s="16"/>
    </row>
    <row r="115" spans="1:23">
      <c r="A115" s="2032"/>
      <c r="B115" s="1639"/>
      <c r="C115" s="1765"/>
      <c r="D115" s="1645"/>
      <c r="E115" s="1651"/>
      <c r="F115" s="2445"/>
      <c r="G115" s="1123" t="s">
        <v>63</v>
      </c>
      <c r="H115" s="710">
        <v>80</v>
      </c>
      <c r="I115" s="281">
        <v>79.2</v>
      </c>
      <c r="J115" s="710">
        <v>20.100000000000001</v>
      </c>
      <c r="K115" s="281">
        <v>0.8</v>
      </c>
      <c r="L115" s="280">
        <v>0</v>
      </c>
      <c r="M115" s="281">
        <v>0</v>
      </c>
      <c r="N115" s="2448"/>
      <c r="O115" s="2451"/>
      <c r="P115" s="2454"/>
      <c r="Q115" s="2438"/>
      <c r="R115" s="16"/>
      <c r="S115" s="16"/>
      <c r="T115" s="16"/>
      <c r="U115" s="16"/>
      <c r="V115" s="16"/>
      <c r="W115" s="16"/>
    </row>
    <row r="116" spans="1:23" ht="13.5" thickBot="1">
      <c r="A116" s="2033"/>
      <c r="B116" s="2383"/>
      <c r="C116" s="1840"/>
      <c r="D116" s="1646"/>
      <c r="E116" s="1649"/>
      <c r="F116" s="2446"/>
      <c r="G116" s="668" t="s">
        <v>12</v>
      </c>
      <c r="H116" s="718">
        <f>SUM(H113,H114,H115)</f>
        <v>546</v>
      </c>
      <c r="I116" s="251">
        <f>SUM(I113,I114,I115)</f>
        <v>545.20000000000005</v>
      </c>
      <c r="J116" s="718">
        <f>J115</f>
        <v>20.100000000000001</v>
      </c>
      <c r="K116" s="251">
        <v>0.8</v>
      </c>
      <c r="L116" s="718">
        <f>SUM(L113:L115)</f>
        <v>709.4</v>
      </c>
      <c r="M116" s="251">
        <f>SUM(M113:M115)</f>
        <v>709.4</v>
      </c>
      <c r="N116" s="2449"/>
      <c r="O116" s="2452"/>
      <c r="P116" s="2455"/>
      <c r="Q116" s="2439"/>
      <c r="R116" s="16"/>
      <c r="S116" s="16"/>
      <c r="T116" s="16"/>
      <c r="U116" s="16"/>
      <c r="V116" s="16"/>
      <c r="W116" s="16"/>
    </row>
    <row r="117" spans="1:23" ht="13.5" thickBot="1">
      <c r="A117" s="23" t="s">
        <v>35</v>
      </c>
      <c r="B117" s="290" t="s">
        <v>11</v>
      </c>
      <c r="C117" s="2427" t="s">
        <v>14</v>
      </c>
      <c r="D117" s="2428"/>
      <c r="E117" s="2428"/>
      <c r="F117" s="2428"/>
      <c r="G117" s="2429"/>
      <c r="H117" s="727">
        <f t="shared" ref="H117:M117" si="19">SUM(H116)</f>
        <v>546</v>
      </c>
      <c r="I117" s="720">
        <f t="shared" si="19"/>
        <v>545.20000000000005</v>
      </c>
      <c r="J117" s="729">
        <f t="shared" si="19"/>
        <v>20.100000000000001</v>
      </c>
      <c r="K117" s="720">
        <f t="shared" si="19"/>
        <v>0.8</v>
      </c>
      <c r="L117" s="729">
        <f t="shared" si="19"/>
        <v>709.4</v>
      </c>
      <c r="M117" s="720">
        <f t="shared" si="19"/>
        <v>709.4</v>
      </c>
      <c r="N117" s="730"/>
      <c r="O117" s="731"/>
      <c r="P117" s="731"/>
      <c r="Q117" s="732"/>
      <c r="R117" s="177"/>
      <c r="S117" s="177"/>
      <c r="T117" s="177"/>
      <c r="U117" s="177"/>
      <c r="V117" s="177"/>
      <c r="W117" s="177"/>
    </row>
    <row r="118" spans="1:23" ht="13.9" customHeight="1" thickBot="1">
      <c r="A118" s="225" t="s">
        <v>35</v>
      </c>
      <c r="B118" s="2430" t="s">
        <v>56</v>
      </c>
      <c r="C118" s="2431"/>
      <c r="D118" s="2431"/>
      <c r="E118" s="2431"/>
      <c r="F118" s="2431"/>
      <c r="G118" s="2432"/>
      <c r="H118" s="693">
        <f t="shared" ref="H118:M118" si="20">SUM(H117)</f>
        <v>546</v>
      </c>
      <c r="I118" s="693">
        <f t="shared" si="20"/>
        <v>545.20000000000005</v>
      </c>
      <c r="J118" s="1486">
        <f t="shared" si="20"/>
        <v>20.100000000000001</v>
      </c>
      <c r="K118" s="693">
        <f t="shared" si="20"/>
        <v>0.8</v>
      </c>
      <c r="L118" s="733">
        <f t="shared" si="20"/>
        <v>709.4</v>
      </c>
      <c r="M118" s="693">
        <f t="shared" si="20"/>
        <v>709.4</v>
      </c>
      <c r="N118" s="695"/>
      <c r="O118" s="695"/>
      <c r="P118" s="695"/>
      <c r="Q118" s="696"/>
      <c r="R118" s="177"/>
      <c r="S118" s="177"/>
      <c r="T118" s="177"/>
      <c r="U118" s="177"/>
      <c r="V118" s="177"/>
      <c r="W118" s="177"/>
    </row>
    <row r="119" spans="1:23" ht="13.15" customHeight="1" thickBot="1">
      <c r="A119" s="87"/>
      <c r="B119" s="1517"/>
      <c r="C119" s="1518"/>
      <c r="D119" s="1518"/>
      <c r="E119" s="1696" t="s">
        <v>633</v>
      </c>
      <c r="F119" s="1696"/>
      <c r="G119" s="1697"/>
      <c r="H119" s="735">
        <f t="shared" ref="H119:M119" si="21">H98+H78+H64+H58+H31+H26+H42</f>
        <v>441.5</v>
      </c>
      <c r="I119" s="735">
        <f t="shared" si="21"/>
        <v>361.5</v>
      </c>
      <c r="J119" s="735">
        <f t="shared" si="21"/>
        <v>0</v>
      </c>
      <c r="K119" s="735">
        <f t="shared" si="21"/>
        <v>80</v>
      </c>
      <c r="L119" s="735">
        <f t="shared" si="21"/>
        <v>0</v>
      </c>
      <c r="M119" s="735">
        <f t="shared" si="21"/>
        <v>0</v>
      </c>
      <c r="N119" s="736"/>
      <c r="O119" s="736"/>
      <c r="P119" s="736"/>
      <c r="Q119" s="295"/>
      <c r="R119" s="177"/>
      <c r="S119" s="177"/>
      <c r="T119" s="177"/>
      <c r="U119" s="177"/>
      <c r="V119" s="177"/>
      <c r="W119" s="177"/>
    </row>
    <row r="120" spans="1:23" ht="13.15" customHeight="1" thickBot="1">
      <c r="A120" s="1124" t="s">
        <v>11</v>
      </c>
      <c r="B120" s="1703" t="s">
        <v>634</v>
      </c>
      <c r="C120" s="1704"/>
      <c r="D120" s="1704"/>
      <c r="E120" s="1704"/>
      <c r="F120" s="1704"/>
      <c r="G120" s="1705"/>
      <c r="H120" s="1130">
        <f>SUM(H49,H93,H110,H118)</f>
        <v>37013.30000000001</v>
      </c>
      <c r="I120" s="1130">
        <f>SUM(I49,I93,I110,I118)</f>
        <v>36895.100000000006</v>
      </c>
      <c r="J120" s="1130">
        <f>SUM(J49,J93,J110,J118)</f>
        <v>4255.4000000000005</v>
      </c>
      <c r="K120" s="737">
        <f>SUM(K49,K93,K110,K118)</f>
        <v>118.2</v>
      </c>
      <c r="L120" s="737">
        <f>SUM(L49,L93,L109,L117)</f>
        <v>35111.399999999994</v>
      </c>
      <c r="M120" s="737">
        <f>SUM(M49,M93,M109,M117)</f>
        <v>35165</v>
      </c>
      <c r="N120" s="738"/>
      <c r="O120" s="739"/>
      <c r="P120" s="739"/>
      <c r="Q120" s="740"/>
      <c r="R120" s="177"/>
      <c r="S120" s="177"/>
      <c r="T120" s="177"/>
      <c r="U120" s="177"/>
      <c r="V120" s="177"/>
      <c r="W120" s="177"/>
    </row>
    <row r="121" spans="1:23" ht="30.6" customHeight="1">
      <c r="A121" s="37"/>
      <c r="B121" s="50"/>
      <c r="C121" s="50"/>
      <c r="D121" s="50"/>
      <c r="E121" s="50"/>
      <c r="F121" s="24"/>
      <c r="G121" s="24"/>
      <c r="H121" s="24"/>
      <c r="I121" s="24"/>
      <c r="J121" s="24"/>
      <c r="K121" s="24"/>
      <c r="L121" s="24"/>
      <c r="M121" s="24"/>
      <c r="N121" s="14"/>
      <c r="O121" s="14"/>
      <c r="P121" s="14"/>
      <c r="Q121" s="14"/>
      <c r="R121" s="16"/>
      <c r="S121" s="16"/>
      <c r="T121" s="16"/>
      <c r="U121" s="16"/>
      <c r="V121" s="16"/>
      <c r="W121" s="16"/>
    </row>
    <row r="122" spans="1:23" ht="13.15" customHeight="1" thickBot="1">
      <c r="A122" s="16"/>
      <c r="B122" s="16"/>
      <c r="C122" s="16"/>
      <c r="D122" s="757"/>
      <c r="E122" s="313"/>
      <c r="F122" s="2422" t="s">
        <v>16</v>
      </c>
      <c r="G122" s="2422"/>
      <c r="H122" s="2422"/>
      <c r="I122" s="2422"/>
      <c r="J122" s="2422"/>
      <c r="K122" s="2422"/>
      <c r="L122" s="2422"/>
      <c r="M122" s="2422"/>
      <c r="N122" s="16"/>
      <c r="O122" s="27"/>
      <c r="P122" s="16"/>
      <c r="Q122" s="16"/>
      <c r="R122" s="16"/>
      <c r="S122" s="16"/>
      <c r="T122" s="16"/>
      <c r="U122" s="16"/>
      <c r="V122" s="16"/>
      <c r="W122" s="16"/>
    </row>
    <row r="123" spans="1:23" ht="34.9" customHeight="1" thickBot="1">
      <c r="A123" s="16"/>
      <c r="B123" s="16"/>
      <c r="C123" s="2115" t="s">
        <v>17</v>
      </c>
      <c r="D123" s="2116"/>
      <c r="E123" s="2116"/>
      <c r="F123" s="2116"/>
      <c r="G123" s="2117"/>
      <c r="H123" s="1629" t="s">
        <v>635</v>
      </c>
      <c r="I123" s="1630"/>
      <c r="J123" s="1630"/>
      <c r="K123" s="1631"/>
      <c r="L123" s="16"/>
      <c r="M123" s="16"/>
      <c r="N123" s="16"/>
      <c r="O123" s="27"/>
      <c r="P123" s="16"/>
      <c r="Q123" s="16"/>
      <c r="R123" s="16"/>
      <c r="S123" s="16"/>
      <c r="T123" s="16"/>
      <c r="U123" s="16"/>
      <c r="V123" s="16"/>
      <c r="W123" s="16"/>
    </row>
    <row r="124" spans="1:23" ht="13.15" customHeight="1" thickBot="1">
      <c r="A124" s="16"/>
      <c r="B124" s="16"/>
      <c r="C124" s="2109" t="s">
        <v>18</v>
      </c>
      <c r="D124" s="2110"/>
      <c r="E124" s="2110"/>
      <c r="F124" s="2110"/>
      <c r="G124" s="2111"/>
      <c r="H124" s="2574">
        <f>H125+H126+H127+H128+H129+H130+H131+H132+H133</f>
        <v>37013.299999999996</v>
      </c>
      <c r="I124" s="2575"/>
      <c r="J124" s="2575"/>
      <c r="K124" s="2576"/>
      <c r="L124" s="16"/>
      <c r="M124" s="16"/>
      <c r="N124" s="16"/>
      <c r="O124" s="27"/>
      <c r="P124" s="16"/>
      <c r="Q124" s="16"/>
      <c r="R124" s="16"/>
      <c r="S124" s="16"/>
      <c r="T124" s="16"/>
      <c r="U124" s="16"/>
      <c r="V124" s="16"/>
      <c r="W124" s="16"/>
    </row>
    <row r="125" spans="1:23" ht="13.15" customHeight="1">
      <c r="A125" s="16"/>
      <c r="B125" s="16"/>
      <c r="C125" s="2100" t="s">
        <v>57</v>
      </c>
      <c r="D125" s="2101"/>
      <c r="E125" s="2101"/>
      <c r="F125" s="2101"/>
      <c r="G125" s="2102"/>
      <c r="H125" s="2442">
        <v>10287.200000000001</v>
      </c>
      <c r="I125" s="2442"/>
      <c r="J125" s="2442"/>
      <c r="K125" s="2443"/>
      <c r="L125" s="16"/>
      <c r="M125" s="16"/>
      <c r="N125" s="1125"/>
      <c r="O125" s="27"/>
      <c r="P125" s="16"/>
      <c r="Q125" s="16"/>
      <c r="R125" s="16"/>
      <c r="S125" s="16"/>
      <c r="T125" s="16"/>
      <c r="U125" s="16"/>
      <c r="V125" s="16"/>
      <c r="W125" s="16"/>
    </row>
    <row r="126" spans="1:23" ht="13.15" customHeight="1">
      <c r="A126" s="16"/>
      <c r="B126" s="16"/>
      <c r="C126" s="2076" t="s">
        <v>636</v>
      </c>
      <c r="D126" s="2085"/>
      <c r="E126" s="2085"/>
      <c r="F126" s="2085"/>
      <c r="G126" s="2086"/>
      <c r="H126" s="2423">
        <v>132.4</v>
      </c>
      <c r="I126" s="2423"/>
      <c r="J126" s="2423"/>
      <c r="K126" s="2424"/>
      <c r="L126" s="1126"/>
      <c r="M126" s="16"/>
      <c r="N126" s="16"/>
      <c r="O126" s="27"/>
      <c r="P126" s="16"/>
      <c r="Q126" s="16"/>
      <c r="R126" s="16"/>
      <c r="S126" s="16"/>
      <c r="T126" s="16"/>
      <c r="U126" s="16"/>
      <c r="V126" s="16"/>
      <c r="W126" s="16"/>
    </row>
    <row r="127" spans="1:23" ht="13.15" customHeight="1">
      <c r="A127" s="16"/>
      <c r="B127" s="16"/>
      <c r="C127" s="2076" t="s">
        <v>637</v>
      </c>
      <c r="D127" s="2085"/>
      <c r="E127" s="2085"/>
      <c r="F127" s="2085"/>
      <c r="G127" s="2086"/>
      <c r="H127" s="2423">
        <v>230.6</v>
      </c>
      <c r="I127" s="2423"/>
      <c r="J127" s="2423"/>
      <c r="K127" s="2424"/>
      <c r="L127" s="16"/>
      <c r="M127" s="16"/>
      <c r="N127" s="102"/>
      <c r="O127" s="27"/>
      <c r="P127" s="16"/>
      <c r="Q127" s="16"/>
      <c r="R127" s="16"/>
      <c r="S127" s="16"/>
      <c r="T127" s="16"/>
      <c r="U127" s="16"/>
      <c r="V127" s="16"/>
      <c r="W127" s="16"/>
    </row>
    <row r="128" spans="1:23" ht="13.15" customHeight="1">
      <c r="A128" s="16"/>
      <c r="B128" s="16"/>
      <c r="C128" s="2076" t="s">
        <v>638</v>
      </c>
      <c r="D128" s="2085"/>
      <c r="E128" s="2085"/>
      <c r="F128" s="2085"/>
      <c r="G128" s="2086"/>
      <c r="H128" s="2440">
        <v>4493.3</v>
      </c>
      <c r="I128" s="2440"/>
      <c r="J128" s="2440"/>
      <c r="K128" s="2441"/>
      <c r="L128" s="16"/>
      <c r="M128" s="16"/>
      <c r="N128" s="102"/>
      <c r="O128" s="27"/>
      <c r="P128" s="16"/>
      <c r="Q128" s="16"/>
      <c r="R128" s="16"/>
      <c r="S128" s="16"/>
      <c r="T128" s="16"/>
      <c r="U128" s="16"/>
      <c r="V128" s="16"/>
      <c r="W128" s="16"/>
    </row>
    <row r="129" spans="1:23" ht="13.9" customHeight="1">
      <c r="A129" s="16"/>
      <c r="B129" s="16"/>
      <c r="C129" s="2076" t="s">
        <v>639</v>
      </c>
      <c r="D129" s="2085"/>
      <c r="E129" s="2085"/>
      <c r="F129" s="2085"/>
      <c r="G129" s="2086"/>
      <c r="H129" s="2423">
        <v>62.9</v>
      </c>
      <c r="I129" s="2423"/>
      <c r="J129" s="2423"/>
      <c r="K129" s="2424"/>
      <c r="L129" s="16"/>
      <c r="M129" s="16"/>
      <c r="N129" s="16"/>
      <c r="O129" s="27"/>
      <c r="P129" s="16"/>
      <c r="Q129" s="16"/>
      <c r="R129" s="16"/>
      <c r="S129" s="16"/>
      <c r="T129" s="16"/>
      <c r="U129" s="16"/>
      <c r="V129" s="16"/>
      <c r="W129" s="16"/>
    </row>
    <row r="130" spans="1:23" ht="13.9" customHeight="1">
      <c r="A130" s="16"/>
      <c r="B130" s="16"/>
      <c r="C130" s="2076" t="s">
        <v>66</v>
      </c>
      <c r="D130" s="2085"/>
      <c r="E130" s="2085"/>
      <c r="F130" s="2085"/>
      <c r="G130" s="2086"/>
      <c r="H130" s="2440">
        <v>21197.7</v>
      </c>
      <c r="I130" s="2440"/>
      <c r="J130" s="2440"/>
      <c r="K130" s="2441"/>
      <c r="L130" s="16"/>
      <c r="M130" s="16"/>
      <c r="N130" s="1043"/>
      <c r="O130" s="27"/>
      <c r="P130" s="16"/>
      <c r="Q130" s="16"/>
      <c r="R130" s="16"/>
      <c r="S130" s="16"/>
      <c r="T130" s="16"/>
      <c r="U130" s="16"/>
      <c r="V130" s="16"/>
      <c r="W130" s="16"/>
    </row>
    <row r="131" spans="1:23" ht="13.9" customHeight="1">
      <c r="A131" s="16"/>
      <c r="B131" s="16"/>
      <c r="C131" s="2076" t="s">
        <v>59</v>
      </c>
      <c r="D131" s="2085"/>
      <c r="E131" s="2085"/>
      <c r="F131" s="2085"/>
      <c r="G131" s="2086"/>
      <c r="H131" s="2423">
        <v>0</v>
      </c>
      <c r="I131" s="2566"/>
      <c r="J131" s="2566"/>
      <c r="K131" s="2567"/>
      <c r="L131" s="16"/>
      <c r="M131" s="16"/>
      <c r="N131" s="16"/>
      <c r="O131" s="27"/>
      <c r="P131" s="16"/>
      <c r="Q131" s="16"/>
      <c r="R131" s="16"/>
      <c r="S131" s="16"/>
      <c r="T131" s="16"/>
      <c r="U131" s="16"/>
      <c r="V131" s="16"/>
      <c r="W131" s="16"/>
    </row>
    <row r="132" spans="1:23" ht="13.9" customHeight="1">
      <c r="A132" s="16"/>
      <c r="B132" s="16"/>
      <c r="C132" s="2090" t="s">
        <v>640</v>
      </c>
      <c r="D132" s="2231"/>
      <c r="E132" s="2231"/>
      <c r="F132" s="2231"/>
      <c r="G132" s="2232"/>
      <c r="H132" s="2423">
        <v>164.7</v>
      </c>
      <c r="I132" s="2566"/>
      <c r="J132" s="2566"/>
      <c r="K132" s="2567"/>
      <c r="L132" s="16"/>
      <c r="M132" s="16"/>
      <c r="N132" s="1125"/>
      <c r="O132" s="27"/>
      <c r="P132" s="16"/>
      <c r="Q132" s="16"/>
      <c r="R132" s="16"/>
      <c r="S132" s="16"/>
      <c r="T132" s="16"/>
      <c r="U132" s="16"/>
      <c r="V132" s="16"/>
      <c r="W132" s="16"/>
    </row>
    <row r="133" spans="1:23" ht="13.9" customHeight="1" thickBot="1">
      <c r="A133" s="16"/>
      <c r="B133" s="16"/>
      <c r="C133" s="2568" t="s">
        <v>251</v>
      </c>
      <c r="D133" s="2569"/>
      <c r="E133" s="2569"/>
      <c r="F133" s="2569"/>
      <c r="G133" s="2570"/>
      <c r="H133" s="2571">
        <v>444.5</v>
      </c>
      <c r="I133" s="2572"/>
      <c r="J133" s="2572"/>
      <c r="K133" s="2573"/>
      <c r="L133" s="16"/>
      <c r="M133" s="16"/>
      <c r="N133" s="1125"/>
      <c r="O133" s="27"/>
      <c r="P133" s="16"/>
      <c r="Q133" s="16"/>
      <c r="R133" s="16"/>
      <c r="S133" s="16"/>
      <c r="T133" s="16"/>
      <c r="U133" s="16"/>
      <c r="V133" s="16"/>
      <c r="W133" s="16"/>
    </row>
    <row r="134" spans="1:23" ht="13.9" customHeight="1" thickBot="1">
      <c r="A134" s="16"/>
      <c r="B134" s="16"/>
      <c r="C134" s="2109" t="s">
        <v>19</v>
      </c>
      <c r="D134" s="2110"/>
      <c r="E134" s="2110"/>
      <c r="F134" s="2110"/>
      <c r="G134" s="2111"/>
      <c r="H134" s="2563">
        <f>H135*1</f>
        <v>0</v>
      </c>
      <c r="I134" s="2564"/>
      <c r="J134" s="2564"/>
      <c r="K134" s="2565"/>
      <c r="L134" s="16"/>
      <c r="M134" s="16"/>
      <c r="N134" s="16"/>
      <c r="O134" s="27"/>
      <c r="P134" s="16"/>
      <c r="Q134" s="16"/>
      <c r="R134" s="215"/>
      <c r="S134" s="215"/>
      <c r="T134" s="215"/>
      <c r="U134" s="215"/>
      <c r="V134" s="215"/>
      <c r="W134" s="215"/>
    </row>
    <row r="135" spans="1:23" ht="13.5" thickBot="1">
      <c r="A135" s="16"/>
      <c r="B135" s="16"/>
      <c r="C135" s="2225" t="s">
        <v>61</v>
      </c>
      <c r="D135" s="2226"/>
      <c r="E135" s="2226"/>
      <c r="F135" s="2226"/>
      <c r="G135" s="2227"/>
      <c r="H135" s="2423">
        <v>0</v>
      </c>
      <c r="I135" s="2423"/>
      <c r="J135" s="2423"/>
      <c r="K135" s="2424"/>
      <c r="L135" s="16"/>
      <c r="M135" s="16"/>
      <c r="N135" s="16"/>
      <c r="O135" s="27"/>
      <c r="P135" s="16"/>
      <c r="Q135" s="16"/>
      <c r="R135" s="215"/>
      <c r="S135" s="215"/>
      <c r="T135" s="215"/>
      <c r="U135" s="215"/>
      <c r="V135" s="215"/>
      <c r="W135" s="215"/>
    </row>
    <row r="136" spans="1:23" ht="13.5" thickBot="1">
      <c r="A136" s="16"/>
      <c r="B136" s="16"/>
      <c r="C136" s="2216" t="s">
        <v>20</v>
      </c>
      <c r="D136" s="2217"/>
      <c r="E136" s="2217"/>
      <c r="F136" s="2217"/>
      <c r="G136" s="2218"/>
      <c r="H136" s="2425">
        <f>H134+H124</f>
        <v>37013.299999999996</v>
      </c>
      <c r="I136" s="2425"/>
      <c r="J136" s="2425"/>
      <c r="K136" s="2426"/>
      <c r="L136" s="16"/>
      <c r="M136" s="16"/>
      <c r="N136" s="16"/>
      <c r="O136" s="27"/>
      <c r="P136" s="16"/>
      <c r="Q136" s="16"/>
    </row>
  </sheetData>
  <mergeCells count="302">
    <mergeCell ref="E107:E108"/>
    <mergeCell ref="F107:F108"/>
    <mergeCell ref="N107:N108"/>
    <mergeCell ref="O107:O108"/>
    <mergeCell ref="P107:P108"/>
    <mergeCell ref="Q107:Q108"/>
    <mergeCell ref="B118:G118"/>
    <mergeCell ref="C134:G134"/>
    <mergeCell ref="H134:K134"/>
    <mergeCell ref="H131:K131"/>
    <mergeCell ref="C132:G132"/>
    <mergeCell ref="H132:K132"/>
    <mergeCell ref="C127:G127"/>
    <mergeCell ref="H127:K127"/>
    <mergeCell ref="C128:G128"/>
    <mergeCell ref="H128:K128"/>
    <mergeCell ref="C129:G129"/>
    <mergeCell ref="H129:K129"/>
    <mergeCell ref="C133:G133"/>
    <mergeCell ref="H133:K133"/>
    <mergeCell ref="C124:G124"/>
    <mergeCell ref="H124:K124"/>
    <mergeCell ref="C125:G125"/>
    <mergeCell ref="C117:G117"/>
    <mergeCell ref="C100:C103"/>
    <mergeCell ref="D100:D103"/>
    <mergeCell ref="E100:E103"/>
    <mergeCell ref="F100:F103"/>
    <mergeCell ref="N100:N103"/>
    <mergeCell ref="O100:O103"/>
    <mergeCell ref="P100:P103"/>
    <mergeCell ref="Q100:Q103"/>
    <mergeCell ref="C104:C106"/>
    <mergeCell ref="D104:D106"/>
    <mergeCell ref="E104:E106"/>
    <mergeCell ref="F104:F106"/>
    <mergeCell ref="N104:N106"/>
    <mergeCell ref="O104:O106"/>
    <mergeCell ref="P104:P106"/>
    <mergeCell ref="Q104:Q106"/>
    <mergeCell ref="Q90:Q91"/>
    <mergeCell ref="C92:G92"/>
    <mergeCell ref="B93:G93"/>
    <mergeCell ref="B94:Q94"/>
    <mergeCell ref="C95:Q95"/>
    <mergeCell ref="C96:C99"/>
    <mergeCell ref="D96:D99"/>
    <mergeCell ref="E96:E99"/>
    <mergeCell ref="F96:F99"/>
    <mergeCell ref="N96:N99"/>
    <mergeCell ref="O96:O99"/>
    <mergeCell ref="P96:P99"/>
    <mergeCell ref="Q96:Q99"/>
    <mergeCell ref="A88:A89"/>
    <mergeCell ref="B88:B89"/>
    <mergeCell ref="C88:C89"/>
    <mergeCell ref="Q86:Q87"/>
    <mergeCell ref="D88:D89"/>
    <mergeCell ref="E88:E89"/>
    <mergeCell ref="F88:F89"/>
    <mergeCell ref="N88:N89"/>
    <mergeCell ref="O88:O89"/>
    <mergeCell ref="P88:P89"/>
    <mergeCell ref="Q88:Q89"/>
    <mergeCell ref="A86:A87"/>
    <mergeCell ref="B86:B87"/>
    <mergeCell ref="C86:C87"/>
    <mergeCell ref="D86:D87"/>
    <mergeCell ref="E86:E87"/>
    <mergeCell ref="F86:F87"/>
    <mergeCell ref="N86:N87"/>
    <mergeCell ref="O86:O87"/>
    <mergeCell ref="P86:P87"/>
    <mergeCell ref="C72:Q72"/>
    <mergeCell ref="C73:C79"/>
    <mergeCell ref="D73:D79"/>
    <mergeCell ref="E73:E79"/>
    <mergeCell ref="F73:F79"/>
    <mergeCell ref="N73:N79"/>
    <mergeCell ref="O73:O79"/>
    <mergeCell ref="P73:P79"/>
    <mergeCell ref="Q73:Q79"/>
    <mergeCell ref="C66:C70"/>
    <mergeCell ref="D66:D70"/>
    <mergeCell ref="E66:E70"/>
    <mergeCell ref="F66:F70"/>
    <mergeCell ref="N66:N70"/>
    <mergeCell ref="O66:O70"/>
    <mergeCell ref="P66:P70"/>
    <mergeCell ref="Q66:Q70"/>
    <mergeCell ref="C71:G71"/>
    <mergeCell ref="C52:C59"/>
    <mergeCell ref="D52:D59"/>
    <mergeCell ref="E52:E59"/>
    <mergeCell ref="F52:F59"/>
    <mergeCell ref="N52:N59"/>
    <mergeCell ref="O52:O59"/>
    <mergeCell ref="P52:P59"/>
    <mergeCell ref="Q52:Q59"/>
    <mergeCell ref="C60:C65"/>
    <mergeCell ref="D60:D65"/>
    <mergeCell ref="E60:E65"/>
    <mergeCell ref="F60:F65"/>
    <mergeCell ref="N60:N65"/>
    <mergeCell ref="O60:O65"/>
    <mergeCell ref="P60:P65"/>
    <mergeCell ref="Q60:Q65"/>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 ref="D80:D83"/>
    <mergeCell ref="E80:E83"/>
    <mergeCell ref="F80:F83"/>
    <mergeCell ref="O80:O83"/>
    <mergeCell ref="P80:P83"/>
    <mergeCell ref="Q80:Q83"/>
    <mergeCell ref="N81:N83"/>
    <mergeCell ref="C84:G84"/>
    <mergeCell ref="C85:Q85"/>
    <mergeCell ref="C80:C83"/>
    <mergeCell ref="A90:A91"/>
    <mergeCell ref="B90:B91"/>
    <mergeCell ref="C90:C91"/>
    <mergeCell ref="D90:D91"/>
    <mergeCell ref="E90:E91"/>
    <mergeCell ref="F90:F91"/>
    <mergeCell ref="N90:N91"/>
    <mergeCell ref="O90:O91"/>
    <mergeCell ref="P90:P91"/>
    <mergeCell ref="A113:A116"/>
    <mergeCell ref="B113:B116"/>
    <mergeCell ref="C113:C116"/>
    <mergeCell ref="D113:D116"/>
    <mergeCell ref="E113:E116"/>
    <mergeCell ref="F113:F116"/>
    <mergeCell ref="N113:N116"/>
    <mergeCell ref="O113:O116"/>
    <mergeCell ref="P113:P116"/>
    <mergeCell ref="E119:G119"/>
    <mergeCell ref="B120:G120"/>
    <mergeCell ref="F122:M122"/>
    <mergeCell ref="C135:G135"/>
    <mergeCell ref="H135:K135"/>
    <mergeCell ref="C136:G136"/>
    <mergeCell ref="H136:K136"/>
    <mergeCell ref="C109:G109"/>
    <mergeCell ref="B110:G110"/>
    <mergeCell ref="B111:Q111"/>
    <mergeCell ref="C112:Q112"/>
    <mergeCell ref="Q113:Q116"/>
    <mergeCell ref="C130:G130"/>
    <mergeCell ref="H130:K130"/>
    <mergeCell ref="C131:G131"/>
    <mergeCell ref="H125:K125"/>
    <mergeCell ref="C126:G126"/>
    <mergeCell ref="H126:K126"/>
    <mergeCell ref="C123:G123"/>
    <mergeCell ref="H123:K123"/>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tabSelected="1" topLeftCell="A30" workbookViewId="0">
      <selection activeCell="Q47" sqref="Q47"/>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15"/>
      <c r="B1" s="15"/>
      <c r="C1" s="15"/>
      <c r="D1" s="15"/>
      <c r="E1" s="15"/>
      <c r="F1" s="15"/>
      <c r="G1" s="15"/>
      <c r="H1" s="15"/>
      <c r="I1" s="15"/>
      <c r="J1" s="15"/>
      <c r="K1" s="15"/>
      <c r="L1" s="15"/>
      <c r="M1" s="15"/>
      <c r="N1" s="15"/>
      <c r="O1" s="15"/>
      <c r="P1" s="15"/>
      <c r="Q1" s="1760" t="s">
        <v>727</v>
      </c>
      <c r="R1" s="1760"/>
      <c r="S1" s="1760"/>
      <c r="T1" s="15"/>
    </row>
    <row r="2" spans="1:20" ht="15.75">
      <c r="A2" s="16"/>
      <c r="B2" s="16"/>
      <c r="C2" s="16"/>
      <c r="D2" s="16"/>
      <c r="E2" s="16"/>
      <c r="F2" s="16"/>
      <c r="G2" s="84" t="s">
        <v>170</v>
      </c>
      <c r="H2" s="84"/>
      <c r="I2" s="84"/>
      <c r="J2" s="144"/>
      <c r="K2" s="145"/>
      <c r="L2" s="145"/>
      <c r="M2" s="145"/>
      <c r="N2" s="145"/>
      <c r="O2" s="145"/>
      <c r="P2" s="145"/>
      <c r="Q2" s="145"/>
      <c r="R2" s="16"/>
      <c r="S2" s="16"/>
      <c r="T2" s="16"/>
    </row>
    <row r="3" spans="1:20" ht="13.5" thickBot="1">
      <c r="A3" s="14"/>
      <c r="B3" s="14"/>
      <c r="C3" s="14"/>
      <c r="D3" s="14"/>
      <c r="E3" s="14"/>
      <c r="F3" s="14"/>
      <c r="G3" s="1612" t="s">
        <v>33</v>
      </c>
      <c r="H3" s="1612"/>
      <c r="I3" s="1612"/>
      <c r="J3" s="1612"/>
      <c r="K3" s="1612"/>
      <c r="L3" s="1612"/>
      <c r="M3" s="1612"/>
      <c r="N3" s="1612"/>
      <c r="O3" s="1612"/>
      <c r="P3" s="1612"/>
      <c r="Q3" s="1612"/>
      <c r="R3" s="1612"/>
      <c r="S3" s="1612"/>
      <c r="T3" s="1612"/>
    </row>
    <row r="4" spans="1:20" ht="37.9" customHeight="1">
      <c r="A4" s="1614" t="s">
        <v>0</v>
      </c>
      <c r="B4" s="1617" t="s">
        <v>1</v>
      </c>
      <c r="C4" s="1617" t="s">
        <v>2</v>
      </c>
      <c r="D4" s="2141"/>
      <c r="E4" s="2141"/>
      <c r="F4" s="1617"/>
      <c r="G4" s="1620" t="s">
        <v>3</v>
      </c>
      <c r="H4" s="1623" t="s">
        <v>4</v>
      </c>
      <c r="I4" s="1626" t="s">
        <v>5</v>
      </c>
      <c r="J4" s="1623" t="s">
        <v>6</v>
      </c>
      <c r="K4" s="1629" t="s">
        <v>210</v>
      </c>
      <c r="L4" s="1630"/>
      <c r="M4" s="1630"/>
      <c r="N4" s="1631"/>
      <c r="O4" s="1652" t="s">
        <v>180</v>
      </c>
      <c r="P4" s="1655" t="s">
        <v>216</v>
      </c>
      <c r="Q4" s="1658" t="s">
        <v>21</v>
      </c>
      <c r="R4" s="1659"/>
      <c r="S4" s="1659"/>
      <c r="T4" s="1660"/>
    </row>
    <row r="5" spans="1:20">
      <c r="A5" s="1615"/>
      <c r="B5" s="1618"/>
      <c r="C5" s="1618"/>
      <c r="D5" s="2639"/>
      <c r="E5" s="2639"/>
      <c r="F5" s="1618"/>
      <c r="G5" s="1621"/>
      <c r="H5" s="1624"/>
      <c r="I5" s="1627"/>
      <c r="J5" s="1624"/>
      <c r="K5" s="1661" t="s">
        <v>7</v>
      </c>
      <c r="L5" s="1663" t="s">
        <v>8</v>
      </c>
      <c r="M5" s="1663"/>
      <c r="N5" s="1664" t="s">
        <v>68</v>
      </c>
      <c r="O5" s="1653"/>
      <c r="P5" s="1656"/>
      <c r="Q5" s="1666" t="s">
        <v>32</v>
      </c>
      <c r="R5" s="1668" t="s">
        <v>9</v>
      </c>
      <c r="S5" s="1668"/>
      <c r="T5" s="1669"/>
    </row>
    <row r="6" spans="1:20" ht="120.6" customHeight="1" thickBot="1">
      <c r="A6" s="1616"/>
      <c r="B6" s="1619"/>
      <c r="C6" s="1619"/>
      <c r="D6" s="2640"/>
      <c r="E6" s="2640"/>
      <c r="F6" s="1619"/>
      <c r="G6" s="1622"/>
      <c r="H6" s="1625"/>
      <c r="I6" s="1628"/>
      <c r="J6" s="1625"/>
      <c r="K6" s="1662"/>
      <c r="L6" s="129" t="s">
        <v>7</v>
      </c>
      <c r="M6" s="129" t="s">
        <v>10</v>
      </c>
      <c r="N6" s="1665"/>
      <c r="O6" s="1654"/>
      <c r="P6" s="1657"/>
      <c r="Q6" s="1667"/>
      <c r="R6" s="17" t="s">
        <v>160</v>
      </c>
      <c r="S6" s="17" t="s">
        <v>179</v>
      </c>
      <c r="T6" s="18" t="s">
        <v>211</v>
      </c>
    </row>
    <row r="7" spans="1:20" ht="28.9" customHeight="1" thickBot="1">
      <c r="A7" s="104" t="s">
        <v>11</v>
      </c>
      <c r="B7" s="2637" t="s">
        <v>271</v>
      </c>
      <c r="C7" s="2638"/>
      <c r="D7" s="2638"/>
      <c r="E7" s="2638"/>
      <c r="F7" s="2638"/>
      <c r="G7" s="2638"/>
      <c r="H7" s="2638"/>
      <c r="I7" s="2638"/>
      <c r="J7" s="2638"/>
      <c r="K7" s="2638"/>
      <c r="L7" s="2638"/>
      <c r="M7" s="2638"/>
      <c r="N7" s="2638"/>
      <c r="O7" s="2638"/>
      <c r="P7" s="2638"/>
      <c r="Q7" s="2638"/>
      <c r="R7" s="88"/>
      <c r="S7" s="88"/>
      <c r="T7" s="89"/>
    </row>
    <row r="8" spans="1:20" ht="37.9" customHeight="1" thickBot="1">
      <c r="A8" s="140"/>
      <c r="B8" s="51"/>
      <c r="C8" s="51"/>
      <c r="D8" s="51"/>
      <c r="E8" s="51"/>
      <c r="F8" s="51"/>
      <c r="G8" s="51"/>
      <c r="H8" s="51"/>
      <c r="I8" s="51"/>
      <c r="J8" s="51"/>
      <c r="K8" s="51"/>
      <c r="L8" s="51"/>
      <c r="M8" s="51"/>
      <c r="N8" s="51"/>
      <c r="O8" s="51"/>
      <c r="P8" s="51"/>
      <c r="Q8" s="146" t="s">
        <v>217</v>
      </c>
      <c r="R8" s="107" t="s">
        <v>239</v>
      </c>
      <c r="S8" s="107">
        <v>78.7</v>
      </c>
      <c r="T8" s="108">
        <v>78.900000000000006</v>
      </c>
    </row>
    <row r="9" spans="1:20" ht="13.5" thickBot="1">
      <c r="A9" s="103" t="s">
        <v>11</v>
      </c>
      <c r="B9" s="134" t="s">
        <v>11</v>
      </c>
      <c r="C9" s="2635" t="s">
        <v>261</v>
      </c>
      <c r="D9" s="2635"/>
      <c r="E9" s="2635"/>
      <c r="F9" s="2635"/>
      <c r="G9" s="2635"/>
      <c r="H9" s="2635"/>
      <c r="I9" s="2635"/>
      <c r="J9" s="2635"/>
      <c r="K9" s="2635"/>
      <c r="L9" s="2635"/>
      <c r="M9" s="2635"/>
      <c r="N9" s="2635"/>
      <c r="O9" s="2635"/>
      <c r="P9" s="2635"/>
      <c r="Q9" s="2635"/>
      <c r="R9" s="2635"/>
      <c r="S9" s="2635"/>
      <c r="T9" s="2636"/>
    </row>
    <row r="10" spans="1:20" ht="24.75" thickBot="1">
      <c r="A10" s="103"/>
      <c r="B10" s="134"/>
      <c r="C10" s="138"/>
      <c r="D10" s="147"/>
      <c r="E10" s="147"/>
      <c r="F10" s="147"/>
      <c r="G10" s="147"/>
      <c r="H10" s="147"/>
      <c r="I10" s="147"/>
      <c r="J10" s="147"/>
      <c r="K10" s="147"/>
      <c r="L10" s="147"/>
      <c r="M10" s="147"/>
      <c r="N10" s="147"/>
      <c r="O10" s="147"/>
      <c r="P10" s="147"/>
      <c r="Q10" s="139" t="s">
        <v>218</v>
      </c>
      <c r="R10" s="148" t="s">
        <v>269</v>
      </c>
      <c r="S10" s="149">
        <v>32.4</v>
      </c>
      <c r="T10" s="148">
        <v>32.200000000000003</v>
      </c>
    </row>
    <row r="11" spans="1:20" ht="48.75" thickBot="1">
      <c r="A11" s="103"/>
      <c r="B11" s="134"/>
      <c r="C11" s="138"/>
      <c r="D11" s="147"/>
      <c r="E11" s="147"/>
      <c r="F11" s="147"/>
      <c r="G11" s="147"/>
      <c r="H11" s="147"/>
      <c r="I11" s="147"/>
      <c r="J11" s="147"/>
      <c r="K11" s="147"/>
      <c r="L11" s="147"/>
      <c r="M11" s="147"/>
      <c r="N11" s="147"/>
      <c r="O11" s="147"/>
      <c r="P11" s="147"/>
      <c r="Q11" s="139" t="s">
        <v>272</v>
      </c>
      <c r="R11" s="148" t="s">
        <v>274</v>
      </c>
      <c r="S11" s="149">
        <v>4320</v>
      </c>
      <c r="T11" s="148">
        <v>4350</v>
      </c>
    </row>
    <row r="12" spans="1:20" ht="49.9" customHeight="1">
      <c r="A12" s="1635" t="s">
        <v>11</v>
      </c>
      <c r="B12" s="1675" t="s">
        <v>11</v>
      </c>
      <c r="C12" s="1677" t="s">
        <v>11</v>
      </c>
      <c r="D12" s="2615"/>
      <c r="E12" s="2616"/>
      <c r="F12" s="2617"/>
      <c r="G12" s="1679" t="s">
        <v>171</v>
      </c>
      <c r="H12" s="2132" t="s">
        <v>284</v>
      </c>
      <c r="I12" s="1683" t="s">
        <v>226</v>
      </c>
      <c r="J12" s="40" t="s">
        <v>64</v>
      </c>
      <c r="K12" s="68">
        <f t="shared" ref="K12:K17" si="0">L12+N12</f>
        <v>815.2</v>
      </c>
      <c r="L12" s="69">
        <v>815.2</v>
      </c>
      <c r="M12" s="150">
        <v>625.1</v>
      </c>
      <c r="N12" s="151">
        <v>0</v>
      </c>
      <c r="O12" s="70">
        <v>831</v>
      </c>
      <c r="P12" s="152">
        <v>870</v>
      </c>
      <c r="Q12" s="131" t="s">
        <v>225</v>
      </c>
      <c r="R12" s="20">
        <v>20</v>
      </c>
      <c r="S12" s="81">
        <v>20</v>
      </c>
      <c r="T12" s="20">
        <v>20</v>
      </c>
    </row>
    <row r="13" spans="1:20" ht="24">
      <c r="A13" s="1636"/>
      <c r="B13" s="1685"/>
      <c r="C13" s="1686"/>
      <c r="D13" s="2618"/>
      <c r="E13" s="2619"/>
      <c r="F13" s="2620"/>
      <c r="G13" s="1687"/>
      <c r="H13" s="1688"/>
      <c r="I13" s="1689"/>
      <c r="J13" s="33" t="s">
        <v>36</v>
      </c>
      <c r="K13" s="73">
        <f t="shared" si="0"/>
        <v>71</v>
      </c>
      <c r="L13" s="76">
        <v>71</v>
      </c>
      <c r="M13" s="153">
        <v>20.6</v>
      </c>
      <c r="N13" s="154"/>
      <c r="O13" s="77">
        <v>65</v>
      </c>
      <c r="P13" s="155">
        <v>65</v>
      </c>
      <c r="Q13" s="80" t="s">
        <v>172</v>
      </c>
      <c r="R13" s="90">
        <v>1500</v>
      </c>
      <c r="S13" s="91">
        <v>2000</v>
      </c>
      <c r="T13" s="90">
        <v>2000</v>
      </c>
    </row>
    <row r="14" spans="1:20" ht="23.45" customHeight="1">
      <c r="A14" s="1636"/>
      <c r="B14" s="1685"/>
      <c r="C14" s="1686"/>
      <c r="D14" s="2618"/>
      <c r="E14" s="2619"/>
      <c r="F14" s="2620"/>
      <c r="G14" s="1687"/>
      <c r="H14" s="1688"/>
      <c r="I14" s="1689"/>
      <c r="J14" s="33" t="s">
        <v>151</v>
      </c>
      <c r="K14" s="73">
        <f t="shared" si="0"/>
        <v>0.8</v>
      </c>
      <c r="L14" s="76">
        <v>0.8</v>
      </c>
      <c r="M14" s="153"/>
      <c r="N14" s="154"/>
      <c r="O14" s="77">
        <v>1</v>
      </c>
      <c r="P14" s="155">
        <v>1</v>
      </c>
      <c r="Q14" s="132" t="s">
        <v>173</v>
      </c>
      <c r="R14" s="92">
        <v>45000</v>
      </c>
      <c r="S14" s="93">
        <v>50000</v>
      </c>
      <c r="T14" s="92">
        <v>50000</v>
      </c>
    </row>
    <row r="15" spans="1:20" ht="24">
      <c r="A15" s="1636"/>
      <c r="B15" s="1685"/>
      <c r="C15" s="1686"/>
      <c r="D15" s="2618"/>
      <c r="E15" s="2619"/>
      <c r="F15" s="2620"/>
      <c r="G15" s="1687"/>
      <c r="H15" s="1688"/>
      <c r="I15" s="1689"/>
      <c r="J15" s="33" t="s">
        <v>63</v>
      </c>
      <c r="K15" s="73">
        <f t="shared" si="0"/>
        <v>41.1</v>
      </c>
      <c r="L15" s="74">
        <v>41.1</v>
      </c>
      <c r="M15" s="66">
        <v>2.1</v>
      </c>
      <c r="N15" s="75">
        <v>0</v>
      </c>
      <c r="O15" s="156">
        <v>90</v>
      </c>
      <c r="P15" s="157">
        <v>92</v>
      </c>
      <c r="Q15" s="133" t="s">
        <v>174</v>
      </c>
      <c r="R15" s="79" t="s">
        <v>41</v>
      </c>
      <c r="S15" s="34" t="s">
        <v>41</v>
      </c>
      <c r="T15" s="79" t="s">
        <v>41</v>
      </c>
    </row>
    <row r="16" spans="1:20" ht="25.15" customHeight="1" thickBot="1">
      <c r="A16" s="1636"/>
      <c r="B16" s="1685"/>
      <c r="C16" s="1686"/>
      <c r="D16" s="2618"/>
      <c r="E16" s="2619"/>
      <c r="F16" s="2620"/>
      <c r="G16" s="1687"/>
      <c r="H16" s="1688"/>
      <c r="I16" s="1689"/>
      <c r="J16" s="33" t="s">
        <v>219</v>
      </c>
      <c r="K16" s="73">
        <f t="shared" si="0"/>
        <v>1.96</v>
      </c>
      <c r="L16" s="74">
        <v>1.96</v>
      </c>
      <c r="M16" s="66"/>
      <c r="N16" s="75">
        <v>0</v>
      </c>
      <c r="O16" s="156"/>
      <c r="P16" s="157"/>
      <c r="Q16" s="94" t="s">
        <v>241</v>
      </c>
      <c r="R16" s="82" t="s">
        <v>41</v>
      </c>
      <c r="S16" s="82" t="s">
        <v>41</v>
      </c>
      <c r="T16" s="82" t="s">
        <v>41</v>
      </c>
    </row>
    <row r="17" spans="1:20" ht="24.75" thickBot="1">
      <c r="A17" s="1636"/>
      <c r="B17" s="1685"/>
      <c r="C17" s="1686"/>
      <c r="D17" s="2618"/>
      <c r="E17" s="2619"/>
      <c r="F17" s="2620"/>
      <c r="G17" s="1687"/>
      <c r="H17" s="1688"/>
      <c r="I17" s="1689"/>
      <c r="J17" s="33" t="s">
        <v>52</v>
      </c>
      <c r="K17" s="73">
        <f t="shared" si="0"/>
        <v>6</v>
      </c>
      <c r="L17" s="74">
        <v>6</v>
      </c>
      <c r="M17" s="66">
        <v>5.9</v>
      </c>
      <c r="N17" s="75"/>
      <c r="O17" s="156"/>
      <c r="P17" s="157"/>
      <c r="Q17" s="78" t="s">
        <v>175</v>
      </c>
      <c r="R17" s="82" t="s">
        <v>41</v>
      </c>
      <c r="S17" s="83" t="s">
        <v>41</v>
      </c>
      <c r="T17" s="82" t="s">
        <v>41</v>
      </c>
    </row>
    <row r="18" spans="1:20" ht="36.75" thickBot="1">
      <c r="A18" s="1636"/>
      <c r="B18" s="1685"/>
      <c r="C18" s="1686"/>
      <c r="D18" s="2618"/>
      <c r="E18" s="2619"/>
      <c r="F18" s="2620"/>
      <c r="G18" s="1687"/>
      <c r="H18" s="1688"/>
      <c r="I18" s="1689"/>
      <c r="J18" s="13"/>
      <c r="K18" s="95"/>
      <c r="L18" s="76"/>
      <c r="M18" s="153"/>
      <c r="N18" s="154"/>
      <c r="O18" s="77"/>
      <c r="P18" s="155"/>
      <c r="Q18" s="139" t="s">
        <v>275</v>
      </c>
      <c r="R18" s="54">
        <v>2000</v>
      </c>
      <c r="S18" s="54">
        <v>2000</v>
      </c>
      <c r="T18" s="53">
        <v>2000</v>
      </c>
    </row>
    <row r="19" spans="1:20" ht="13.5" thickBot="1">
      <c r="A19" s="1637"/>
      <c r="B19" s="1676"/>
      <c r="C19" s="2624"/>
      <c r="D19" s="2621"/>
      <c r="E19" s="2622"/>
      <c r="F19" s="2623"/>
      <c r="G19" s="1680"/>
      <c r="H19" s="1682"/>
      <c r="I19" s="1682"/>
      <c r="J19" s="25" t="s">
        <v>12</v>
      </c>
      <c r="K19" s="67">
        <f>SUM(K12:K18)</f>
        <v>936.06000000000006</v>
      </c>
      <c r="L19" s="67">
        <f>SUM(L12:L18)</f>
        <v>936.06000000000006</v>
      </c>
      <c r="M19" s="67">
        <f t="shared" ref="M19:P19" si="1">SUM(M12:M18)</f>
        <v>653.70000000000005</v>
      </c>
      <c r="N19" s="67">
        <f t="shared" si="1"/>
        <v>0</v>
      </c>
      <c r="O19" s="67">
        <f t="shared" si="1"/>
        <v>987</v>
      </c>
      <c r="P19" s="67">
        <f t="shared" si="1"/>
        <v>1028</v>
      </c>
      <c r="Q19" s="78"/>
      <c r="R19" s="82"/>
      <c r="S19" s="83"/>
      <c r="T19" s="82"/>
    </row>
    <row r="20" spans="1:20" ht="32.450000000000003" customHeight="1" thickBot="1">
      <c r="A20" s="141" t="s">
        <v>11</v>
      </c>
      <c r="B20" s="135" t="s">
        <v>11</v>
      </c>
      <c r="C20" s="1677" t="s">
        <v>53</v>
      </c>
      <c r="D20" s="2625"/>
      <c r="E20" s="2626"/>
      <c r="F20" s="2627"/>
      <c r="G20" s="2158" t="s">
        <v>262</v>
      </c>
      <c r="H20" s="1681" t="s">
        <v>284</v>
      </c>
      <c r="I20" s="1683" t="s">
        <v>226</v>
      </c>
      <c r="J20" s="40" t="s">
        <v>64</v>
      </c>
      <c r="K20" s="68">
        <f>L20+N20</f>
        <v>0</v>
      </c>
      <c r="L20" s="69">
        <v>0</v>
      </c>
      <c r="M20" s="158"/>
      <c r="N20" s="151">
        <v>0</v>
      </c>
      <c r="O20" s="70">
        <v>0</v>
      </c>
      <c r="P20" s="152">
        <v>0</v>
      </c>
      <c r="Q20" s="109" t="s">
        <v>263</v>
      </c>
      <c r="R20" s="110">
        <v>1</v>
      </c>
      <c r="S20" s="111">
        <v>1</v>
      </c>
      <c r="T20" s="110">
        <v>1</v>
      </c>
    </row>
    <row r="21" spans="1:20" ht="39.6" customHeight="1" thickBot="1">
      <c r="A21" s="142"/>
      <c r="B21" s="130"/>
      <c r="C21" s="1686"/>
      <c r="D21" s="2628"/>
      <c r="E21" s="2629"/>
      <c r="F21" s="2630"/>
      <c r="G21" s="2159"/>
      <c r="H21" s="1688"/>
      <c r="I21" s="1689"/>
      <c r="J21" s="33" t="s">
        <v>36</v>
      </c>
      <c r="K21" s="95">
        <f>L21+N21</f>
        <v>0</v>
      </c>
      <c r="L21" s="76">
        <v>0</v>
      </c>
      <c r="M21" s="159"/>
      <c r="N21" s="154">
        <v>0</v>
      </c>
      <c r="O21" s="77">
        <v>10</v>
      </c>
      <c r="P21" s="155">
        <v>10</v>
      </c>
      <c r="Q21" s="160" t="s">
        <v>277</v>
      </c>
      <c r="R21" s="54">
        <v>4000</v>
      </c>
      <c r="S21" s="54">
        <v>4000</v>
      </c>
      <c r="T21" s="53">
        <v>4000</v>
      </c>
    </row>
    <row r="22" spans="1:20" ht="36.75" thickBot="1">
      <c r="A22" s="142"/>
      <c r="B22" s="130"/>
      <c r="C22" s="1686"/>
      <c r="D22" s="2628"/>
      <c r="E22" s="2629"/>
      <c r="F22" s="2630"/>
      <c r="G22" s="2159"/>
      <c r="H22" s="1688"/>
      <c r="I22" s="1689"/>
      <c r="J22" s="33" t="s">
        <v>151</v>
      </c>
      <c r="K22" s="73">
        <f>L22+N22</f>
        <v>0</v>
      </c>
      <c r="L22" s="74">
        <v>0</v>
      </c>
      <c r="M22" s="161"/>
      <c r="N22" s="75">
        <v>0</v>
      </c>
      <c r="O22" s="156">
        <v>0</v>
      </c>
      <c r="P22" s="157">
        <v>0</v>
      </c>
      <c r="Q22" s="139" t="s">
        <v>279</v>
      </c>
      <c r="R22" s="54">
        <v>4000</v>
      </c>
      <c r="S22" s="54">
        <v>4000</v>
      </c>
      <c r="T22" s="53">
        <v>4000</v>
      </c>
    </row>
    <row r="23" spans="1:20" ht="36.75" thickBot="1">
      <c r="A23" s="142"/>
      <c r="B23" s="130"/>
      <c r="C23" s="1686"/>
      <c r="D23" s="2628"/>
      <c r="E23" s="2629"/>
      <c r="F23" s="2630"/>
      <c r="G23" s="2159"/>
      <c r="H23" s="1688"/>
      <c r="I23" s="1689"/>
      <c r="J23" s="33" t="s">
        <v>63</v>
      </c>
      <c r="K23" s="73">
        <f>L23+N23</f>
        <v>0</v>
      </c>
      <c r="L23" s="74">
        <v>0</v>
      </c>
      <c r="M23" s="161"/>
      <c r="N23" s="75">
        <v>0</v>
      </c>
      <c r="O23" s="156">
        <v>0</v>
      </c>
      <c r="P23" s="157">
        <v>0</v>
      </c>
      <c r="Q23" s="137" t="s">
        <v>278</v>
      </c>
      <c r="R23" s="125">
        <v>4000</v>
      </c>
      <c r="S23" s="125">
        <v>4000</v>
      </c>
      <c r="T23" s="63">
        <v>4000</v>
      </c>
    </row>
    <row r="24" spans="1:20" ht="24" customHeight="1" thickBot="1">
      <c r="A24" s="142"/>
      <c r="B24" s="130"/>
      <c r="C24" s="1686"/>
      <c r="D24" s="2628"/>
      <c r="E24" s="2629"/>
      <c r="F24" s="2630"/>
      <c r="G24" s="2159"/>
      <c r="H24" s="1688"/>
      <c r="I24" s="1689"/>
      <c r="J24" s="33" t="s">
        <v>219</v>
      </c>
      <c r="K24" s="73">
        <f>L24+N24</f>
        <v>28.97</v>
      </c>
      <c r="L24" s="74">
        <v>28.97</v>
      </c>
      <c r="M24" s="66"/>
      <c r="N24" s="75">
        <v>0</v>
      </c>
      <c r="O24" s="156">
        <v>26</v>
      </c>
      <c r="P24" s="157">
        <v>26</v>
      </c>
      <c r="Q24" s="137" t="s">
        <v>264</v>
      </c>
      <c r="R24" s="125" t="s">
        <v>41</v>
      </c>
      <c r="S24" s="125" t="s">
        <v>41</v>
      </c>
      <c r="T24" s="63" t="s">
        <v>41</v>
      </c>
    </row>
    <row r="25" spans="1:20" ht="13.5" thickBot="1">
      <c r="A25" s="142"/>
      <c r="B25" s="130"/>
      <c r="C25" s="1686"/>
      <c r="D25" s="2628"/>
      <c r="E25" s="2629"/>
      <c r="F25" s="2630"/>
      <c r="G25" s="2159"/>
      <c r="H25" s="1688"/>
      <c r="I25" s="1689"/>
      <c r="J25" s="13"/>
      <c r="K25" s="162"/>
      <c r="L25" s="122"/>
      <c r="M25" s="162"/>
      <c r="N25" s="170"/>
      <c r="O25" s="172"/>
      <c r="P25" s="171"/>
      <c r="Q25" s="56" t="s">
        <v>265</v>
      </c>
      <c r="R25" s="125" t="s">
        <v>41</v>
      </c>
      <c r="S25" s="125" t="s">
        <v>41</v>
      </c>
      <c r="T25" s="63" t="s">
        <v>41</v>
      </c>
    </row>
    <row r="26" spans="1:20" ht="13.5" thickBot="1">
      <c r="A26" s="105"/>
      <c r="B26" s="136"/>
      <c r="C26" s="2624"/>
      <c r="D26" s="2631"/>
      <c r="E26" s="2632"/>
      <c r="F26" s="2633"/>
      <c r="G26" s="2160"/>
      <c r="H26" s="1682"/>
      <c r="I26" s="1682"/>
      <c r="J26" s="25" t="s">
        <v>12</v>
      </c>
      <c r="K26" s="67">
        <f t="shared" ref="K26:P26" si="2">SUM(K20:K24)</f>
        <v>28.97</v>
      </c>
      <c r="L26" s="67">
        <f t="shared" si="2"/>
        <v>28.97</v>
      </c>
      <c r="M26" s="67">
        <f t="shared" si="2"/>
        <v>0</v>
      </c>
      <c r="N26" s="163">
        <f t="shared" si="2"/>
        <v>0</v>
      </c>
      <c r="O26" s="71">
        <f t="shared" si="2"/>
        <v>36</v>
      </c>
      <c r="P26" s="164">
        <f t="shared" si="2"/>
        <v>36</v>
      </c>
      <c r="Q26" s="56"/>
      <c r="R26" s="125"/>
      <c r="S26" s="125"/>
      <c r="T26" s="63"/>
    </row>
    <row r="27" spans="1:20" ht="12.6" customHeight="1" thickBot="1">
      <c r="A27" s="142" t="s">
        <v>11</v>
      </c>
      <c r="B27" s="130" t="s">
        <v>11</v>
      </c>
      <c r="C27" s="1686" t="s">
        <v>37</v>
      </c>
      <c r="D27" s="2625"/>
      <c r="E27" s="2626"/>
      <c r="F27" s="2627"/>
      <c r="G27" s="2158" t="s">
        <v>176</v>
      </c>
      <c r="H27" s="2634" t="s">
        <v>40</v>
      </c>
      <c r="I27" s="2140" t="s">
        <v>226</v>
      </c>
      <c r="J27" s="40" t="s">
        <v>64</v>
      </c>
      <c r="K27" s="68">
        <f>L27+N27</f>
        <v>9.1999999999999993</v>
      </c>
      <c r="L27" s="69">
        <v>9.1999999999999993</v>
      </c>
      <c r="M27" s="150">
        <v>8.4</v>
      </c>
      <c r="N27" s="151">
        <v>0</v>
      </c>
      <c r="O27" s="70">
        <v>9.5</v>
      </c>
      <c r="P27" s="152">
        <v>10</v>
      </c>
      <c r="Q27" s="2586" t="s">
        <v>177</v>
      </c>
      <c r="R27" s="127">
        <v>270</v>
      </c>
      <c r="S27" s="127">
        <v>280</v>
      </c>
      <c r="T27" s="128">
        <v>300</v>
      </c>
    </row>
    <row r="28" spans="1:20" ht="12" customHeight="1" thickBot="1">
      <c r="A28" s="142"/>
      <c r="B28" s="130"/>
      <c r="C28" s="1686"/>
      <c r="D28" s="2628"/>
      <c r="E28" s="2629"/>
      <c r="F28" s="2630"/>
      <c r="G28" s="2159"/>
      <c r="H28" s="1688"/>
      <c r="I28" s="1689"/>
      <c r="J28" s="33" t="s">
        <v>36</v>
      </c>
      <c r="K28" s="95">
        <f>L28+N28</f>
        <v>0</v>
      </c>
      <c r="L28" s="76">
        <v>0</v>
      </c>
      <c r="M28" s="159"/>
      <c r="N28" s="154">
        <v>0</v>
      </c>
      <c r="O28" s="77">
        <v>0</v>
      </c>
      <c r="P28" s="155">
        <v>0</v>
      </c>
      <c r="Q28" s="2587"/>
      <c r="R28" s="54"/>
      <c r="S28" s="54"/>
      <c r="T28" s="53"/>
    </row>
    <row r="29" spans="1:20" ht="10.9" customHeight="1" thickBot="1">
      <c r="A29" s="142"/>
      <c r="B29" s="130"/>
      <c r="C29" s="1686"/>
      <c r="D29" s="2628"/>
      <c r="E29" s="2629"/>
      <c r="F29" s="2630"/>
      <c r="G29" s="2159"/>
      <c r="H29" s="1688"/>
      <c r="I29" s="1689"/>
      <c r="J29" s="33" t="s">
        <v>151</v>
      </c>
      <c r="K29" s="73">
        <f>L29+N29</f>
        <v>0</v>
      </c>
      <c r="L29" s="74">
        <v>0</v>
      </c>
      <c r="M29" s="161"/>
      <c r="N29" s="75">
        <v>0</v>
      </c>
      <c r="O29" s="156">
        <v>0</v>
      </c>
      <c r="P29" s="157">
        <v>0</v>
      </c>
      <c r="Q29" s="60"/>
      <c r="R29" s="54"/>
      <c r="S29" s="54"/>
      <c r="T29" s="53"/>
    </row>
    <row r="30" spans="1:20" ht="13.5" thickBot="1">
      <c r="A30" s="142"/>
      <c r="B30" s="130"/>
      <c r="C30" s="1686"/>
      <c r="D30" s="2628"/>
      <c r="E30" s="2629"/>
      <c r="F30" s="2630"/>
      <c r="G30" s="2159"/>
      <c r="H30" s="1688"/>
      <c r="I30" s="1689"/>
      <c r="J30" s="33" t="s">
        <v>63</v>
      </c>
      <c r="K30" s="73">
        <f>L30+N30</f>
        <v>0</v>
      </c>
      <c r="L30" s="74">
        <v>0</v>
      </c>
      <c r="M30" s="161"/>
      <c r="N30" s="75">
        <v>0</v>
      </c>
      <c r="O30" s="156">
        <v>0</v>
      </c>
      <c r="P30" s="157">
        <v>0</v>
      </c>
      <c r="Q30" s="60"/>
      <c r="R30" s="54"/>
      <c r="S30" s="54"/>
      <c r="T30" s="53"/>
    </row>
    <row r="31" spans="1:20" ht="9.6" customHeight="1" thickBot="1">
      <c r="A31" s="142"/>
      <c r="B31" s="130"/>
      <c r="C31" s="1686"/>
      <c r="D31" s="2628"/>
      <c r="E31" s="2629"/>
      <c r="F31" s="2630"/>
      <c r="G31" s="2159"/>
      <c r="H31" s="1688"/>
      <c r="I31" s="1689"/>
      <c r="J31" s="13" t="s">
        <v>219</v>
      </c>
      <c r="K31" s="95">
        <f>L31+N31</f>
        <v>0</v>
      </c>
      <c r="L31" s="76">
        <v>0</v>
      </c>
      <c r="M31" s="153">
        <v>0</v>
      </c>
      <c r="N31" s="154">
        <v>0</v>
      </c>
      <c r="O31" s="77">
        <v>0</v>
      </c>
      <c r="P31" s="155">
        <v>0</v>
      </c>
      <c r="Q31" s="56"/>
      <c r="R31" s="125"/>
      <c r="S31" s="125"/>
      <c r="T31" s="63"/>
    </row>
    <row r="32" spans="1:20" ht="13.5" thickBot="1">
      <c r="A32" s="142"/>
      <c r="B32" s="130"/>
      <c r="C32" s="2624"/>
      <c r="D32" s="2631"/>
      <c r="E32" s="2632"/>
      <c r="F32" s="2633"/>
      <c r="G32" s="2160"/>
      <c r="H32" s="1682"/>
      <c r="I32" s="1682"/>
      <c r="J32" s="25" t="s">
        <v>12</v>
      </c>
      <c r="K32" s="67">
        <f t="shared" ref="K32:P32" si="3">SUM(K27:K30)</f>
        <v>9.1999999999999993</v>
      </c>
      <c r="L32" s="67">
        <f t="shared" si="3"/>
        <v>9.1999999999999993</v>
      </c>
      <c r="M32" s="67">
        <f t="shared" si="3"/>
        <v>8.4</v>
      </c>
      <c r="N32" s="163">
        <f t="shared" si="3"/>
        <v>0</v>
      </c>
      <c r="O32" s="71">
        <f t="shared" si="3"/>
        <v>9.5</v>
      </c>
      <c r="P32" s="164">
        <f t="shared" si="3"/>
        <v>10</v>
      </c>
      <c r="Q32" s="56"/>
      <c r="R32" s="57"/>
      <c r="S32" s="57"/>
      <c r="T32" s="58"/>
    </row>
    <row r="33" spans="1:20" ht="24.75" thickBot="1">
      <c r="A33" s="2379" t="s">
        <v>11</v>
      </c>
      <c r="B33" s="2154" t="s">
        <v>11</v>
      </c>
      <c r="C33" s="1677" t="s">
        <v>54</v>
      </c>
      <c r="D33" s="2615"/>
      <c r="E33" s="2616"/>
      <c r="F33" s="2617"/>
      <c r="G33" s="1679" t="s">
        <v>266</v>
      </c>
      <c r="H33" s="2059" t="s">
        <v>40</v>
      </c>
      <c r="I33" s="2163" t="s">
        <v>226</v>
      </c>
      <c r="J33" s="40" t="s">
        <v>52</v>
      </c>
      <c r="K33" s="1474">
        <f>L33+N33</f>
        <v>783.69999999999993</v>
      </c>
      <c r="L33" s="1475">
        <v>775.4</v>
      </c>
      <c r="M33" s="150">
        <v>17.3</v>
      </c>
      <c r="N33" s="151">
        <v>8.3000000000000007</v>
      </c>
      <c r="O33" s="70">
        <v>130</v>
      </c>
      <c r="P33" s="152">
        <v>140</v>
      </c>
      <c r="Q33" s="139" t="s">
        <v>268</v>
      </c>
      <c r="R33" s="54">
        <v>1</v>
      </c>
      <c r="S33" s="54">
        <v>1</v>
      </c>
      <c r="T33" s="53">
        <v>1</v>
      </c>
    </row>
    <row r="34" spans="1:20" ht="24.75" thickBot="1">
      <c r="A34" s="2380"/>
      <c r="B34" s="1685"/>
      <c r="C34" s="1686"/>
      <c r="D34" s="2618"/>
      <c r="E34" s="2619"/>
      <c r="F34" s="2620"/>
      <c r="G34" s="1687"/>
      <c r="H34" s="1688"/>
      <c r="I34" s="1689"/>
      <c r="J34" s="33" t="s">
        <v>36</v>
      </c>
      <c r="K34" s="95">
        <f>L34+N34</f>
        <v>150</v>
      </c>
      <c r="L34" s="76">
        <v>150</v>
      </c>
      <c r="M34" s="159"/>
      <c r="N34" s="154">
        <v>0</v>
      </c>
      <c r="O34" s="77">
        <v>157</v>
      </c>
      <c r="P34" s="155">
        <v>160</v>
      </c>
      <c r="Q34" s="62" t="s">
        <v>267</v>
      </c>
      <c r="R34" s="54">
        <v>25</v>
      </c>
      <c r="S34" s="54">
        <v>25</v>
      </c>
      <c r="T34" s="53">
        <v>25</v>
      </c>
    </row>
    <row r="35" spans="1:20" ht="24.75" thickBot="1">
      <c r="A35" s="2380"/>
      <c r="B35" s="1685"/>
      <c r="C35" s="1686"/>
      <c r="D35" s="2618"/>
      <c r="E35" s="2619"/>
      <c r="F35" s="2620"/>
      <c r="G35" s="1687"/>
      <c r="H35" s="1688"/>
      <c r="I35" s="1689"/>
      <c r="J35" s="33" t="s">
        <v>151</v>
      </c>
      <c r="K35" s="73">
        <f>L35+N35</f>
        <v>0</v>
      </c>
      <c r="L35" s="74">
        <v>0</v>
      </c>
      <c r="M35" s="161"/>
      <c r="N35" s="75">
        <v>0</v>
      </c>
      <c r="O35" s="156">
        <v>0</v>
      </c>
      <c r="P35" s="157">
        <v>0</v>
      </c>
      <c r="Q35" s="165" t="s">
        <v>276</v>
      </c>
      <c r="R35" s="54">
        <v>100</v>
      </c>
      <c r="S35" s="54">
        <v>100</v>
      </c>
      <c r="T35" s="53">
        <v>100</v>
      </c>
    </row>
    <row r="36" spans="1:20" ht="13.5" thickBot="1">
      <c r="A36" s="2380"/>
      <c r="B36" s="1685"/>
      <c r="C36" s="1686"/>
      <c r="D36" s="2618"/>
      <c r="E36" s="2619"/>
      <c r="F36" s="2620"/>
      <c r="G36" s="1687"/>
      <c r="H36" s="1688"/>
      <c r="I36" s="1689"/>
      <c r="J36" s="13" t="s">
        <v>219</v>
      </c>
      <c r="K36" s="73">
        <f>L36+N36</f>
        <v>17.600000000000001</v>
      </c>
      <c r="L36" s="76">
        <v>17.600000000000001</v>
      </c>
      <c r="M36" s="159"/>
      <c r="N36" s="154">
        <v>0</v>
      </c>
      <c r="O36" s="77">
        <v>0</v>
      </c>
      <c r="P36" s="155">
        <v>0</v>
      </c>
      <c r="Q36" s="60"/>
      <c r="R36" s="54"/>
      <c r="S36" s="54"/>
      <c r="T36" s="53"/>
    </row>
    <row r="37" spans="1:20" ht="13.5" thickBot="1">
      <c r="A37" s="2381"/>
      <c r="B37" s="2155"/>
      <c r="C37" s="2614"/>
      <c r="D37" s="2621"/>
      <c r="E37" s="2622"/>
      <c r="F37" s="2623"/>
      <c r="G37" s="1680"/>
      <c r="H37" s="2287"/>
      <c r="I37" s="2060"/>
      <c r="J37" s="25" t="s">
        <v>12</v>
      </c>
      <c r="K37" s="67">
        <f t="shared" ref="K37:P37" si="4">SUM(K33:K36)</f>
        <v>951.3</v>
      </c>
      <c r="L37" s="67">
        <f>SUM(L33:L36)</f>
        <v>943</v>
      </c>
      <c r="M37" s="67">
        <f t="shared" si="4"/>
        <v>17.3</v>
      </c>
      <c r="N37" s="163">
        <f t="shared" si="4"/>
        <v>8.3000000000000007</v>
      </c>
      <c r="O37" s="71">
        <f t="shared" si="4"/>
        <v>287</v>
      </c>
      <c r="P37" s="164">
        <f t="shared" si="4"/>
        <v>300</v>
      </c>
      <c r="Q37" s="56"/>
      <c r="R37" s="57"/>
      <c r="S37" s="57"/>
      <c r="T37" s="58"/>
    </row>
    <row r="38" spans="1:20" ht="13.5" thickBot="1">
      <c r="A38" s="23"/>
      <c r="B38" s="21"/>
      <c r="C38" s="61"/>
      <c r="D38" s="61"/>
      <c r="E38" s="61"/>
      <c r="F38" s="2021" t="s">
        <v>14</v>
      </c>
      <c r="G38" s="2022"/>
      <c r="H38" s="2022"/>
      <c r="I38" s="2022"/>
      <c r="J38" s="2023"/>
      <c r="K38" s="72">
        <f t="shared" ref="K38:P38" si="5">+K37+K32+K26+K19</f>
        <v>1925.5300000000002</v>
      </c>
      <c r="L38" s="72">
        <f t="shared" si="5"/>
        <v>1917.23</v>
      </c>
      <c r="M38" s="72">
        <f t="shared" si="5"/>
        <v>679.40000000000009</v>
      </c>
      <c r="N38" s="72">
        <f t="shared" si="5"/>
        <v>8.3000000000000007</v>
      </c>
      <c r="O38" s="72">
        <f t="shared" si="5"/>
        <v>1319.5</v>
      </c>
      <c r="P38" s="72">
        <f t="shared" si="5"/>
        <v>1374</v>
      </c>
      <c r="Q38" s="85"/>
      <c r="R38" s="22"/>
      <c r="S38" s="22"/>
      <c r="T38" s="86"/>
    </row>
    <row r="39" spans="1:20" ht="13.5" thickBot="1">
      <c r="A39" s="87"/>
      <c r="B39" s="2610" t="s">
        <v>243</v>
      </c>
      <c r="C39" s="2181"/>
      <c r="D39" s="2181"/>
      <c r="E39" s="2181"/>
      <c r="F39" s="2181"/>
      <c r="G39" s="2181"/>
      <c r="H39" s="2181"/>
      <c r="I39" s="2181"/>
      <c r="J39" s="2181"/>
      <c r="K39" s="173">
        <f t="shared" ref="K39:P39" si="6">+K36+K24+K16</f>
        <v>48.53</v>
      </c>
      <c r="L39" s="173">
        <f t="shared" si="6"/>
        <v>48.53</v>
      </c>
      <c r="M39" s="113">
        <f t="shared" si="6"/>
        <v>0</v>
      </c>
      <c r="N39" s="113">
        <f t="shared" si="6"/>
        <v>0</v>
      </c>
      <c r="O39" s="113">
        <f t="shared" si="6"/>
        <v>26</v>
      </c>
      <c r="P39" s="113">
        <f t="shared" si="6"/>
        <v>26</v>
      </c>
      <c r="Q39" s="98"/>
      <c r="R39" s="96"/>
      <c r="S39" s="96"/>
      <c r="T39" s="97"/>
    </row>
    <row r="40" spans="1:20" ht="13.5" thickBot="1">
      <c r="A40" s="87"/>
      <c r="B40" s="2610" t="s">
        <v>242</v>
      </c>
      <c r="C40" s="2181"/>
      <c r="D40" s="2181"/>
      <c r="E40" s="2181"/>
      <c r="F40" s="2181"/>
      <c r="G40" s="2181"/>
      <c r="H40" s="2181"/>
      <c r="I40" s="2181"/>
      <c r="J40" s="2181"/>
      <c r="K40" s="100">
        <f t="shared" ref="K40:P40" si="7">+K38-K39</f>
        <v>1877.0000000000002</v>
      </c>
      <c r="L40" s="100">
        <f>+L38-L39</f>
        <v>1868.7</v>
      </c>
      <c r="M40" s="100">
        <f>+M38-M39</f>
        <v>679.40000000000009</v>
      </c>
      <c r="N40" s="100">
        <f t="shared" si="7"/>
        <v>8.3000000000000007</v>
      </c>
      <c r="O40" s="100">
        <f t="shared" si="7"/>
        <v>1293.5</v>
      </c>
      <c r="P40" s="100">
        <f t="shared" si="7"/>
        <v>1348</v>
      </c>
      <c r="Q40" s="2611"/>
      <c r="R40" s="2612"/>
      <c r="S40" s="2612"/>
      <c r="T40" s="2613"/>
    </row>
    <row r="41" spans="1:20" ht="13.5" thickBot="1">
      <c r="A41" s="10"/>
      <c r="B41" s="2112" t="s">
        <v>15</v>
      </c>
      <c r="C41" s="2113"/>
      <c r="D41" s="2113"/>
      <c r="E41" s="2113"/>
      <c r="F41" s="2113"/>
      <c r="G41" s="2113"/>
      <c r="H41" s="2113"/>
      <c r="I41" s="2113"/>
      <c r="J41" s="2113"/>
      <c r="K41" s="210">
        <f t="shared" ref="K41:P41" si="8">+K38</f>
        <v>1925.5300000000002</v>
      </c>
      <c r="L41" s="210">
        <f>+L38</f>
        <v>1917.23</v>
      </c>
      <c r="M41" s="797">
        <f>+M38</f>
        <v>679.40000000000009</v>
      </c>
      <c r="N41" s="99">
        <f t="shared" si="8"/>
        <v>8.3000000000000007</v>
      </c>
      <c r="O41" s="99">
        <f t="shared" si="8"/>
        <v>1319.5</v>
      </c>
      <c r="P41" s="99">
        <f t="shared" si="8"/>
        <v>1374</v>
      </c>
      <c r="Q41" s="2068"/>
      <c r="R41" s="2069"/>
      <c r="S41" s="2069"/>
      <c r="T41" s="2070"/>
    </row>
    <row r="42" spans="1:20">
      <c r="A42" s="37"/>
      <c r="B42" s="50"/>
      <c r="C42" s="50"/>
      <c r="D42" s="50"/>
      <c r="E42" s="50"/>
      <c r="F42" s="50"/>
      <c r="G42" s="50"/>
      <c r="H42" s="50"/>
      <c r="I42" s="24"/>
      <c r="J42" s="24"/>
      <c r="K42" s="24"/>
      <c r="L42" s="24"/>
      <c r="M42" s="24"/>
      <c r="N42" s="24"/>
      <c r="O42" s="24"/>
      <c r="P42" s="24"/>
      <c r="Q42" s="14"/>
      <c r="R42" s="14"/>
      <c r="S42" s="14"/>
      <c r="T42" s="14"/>
    </row>
    <row r="43" spans="1:20">
      <c r="A43" s="37"/>
      <c r="B43" s="50"/>
      <c r="C43" s="50"/>
      <c r="D43" s="50"/>
      <c r="E43" s="50"/>
      <c r="F43" s="50"/>
      <c r="G43" s="50"/>
      <c r="H43" s="50"/>
      <c r="I43" s="126"/>
      <c r="J43" s="126"/>
      <c r="K43" s="126"/>
      <c r="L43" s="126"/>
      <c r="M43" s="126"/>
      <c r="N43" s="126"/>
      <c r="O43" s="126"/>
      <c r="P43" s="126"/>
      <c r="Q43" s="14"/>
      <c r="R43" s="14"/>
      <c r="S43" s="14"/>
      <c r="T43" s="14"/>
    </row>
    <row r="44" spans="1:20" s="15" customFormat="1" ht="15.75">
      <c r="A44" s="37"/>
      <c r="B44" s="50"/>
      <c r="C44" s="50"/>
      <c r="D44" s="50"/>
      <c r="E44" s="50"/>
      <c r="F44" s="50"/>
      <c r="G44" s="50"/>
      <c r="H44" s="50"/>
      <c r="I44" s="1446"/>
      <c r="J44" s="1446"/>
      <c r="K44" s="1446"/>
      <c r="L44" s="1446"/>
      <c r="M44" s="1446"/>
      <c r="N44" s="1446"/>
      <c r="O44" s="1446"/>
      <c r="P44" s="1446"/>
      <c r="Q44" s="14"/>
      <c r="R44" s="14"/>
      <c r="S44" s="14"/>
      <c r="T44" s="14"/>
    </row>
    <row r="45" spans="1:20" s="15" customFormat="1" ht="15.75">
      <c r="A45" s="37"/>
      <c r="B45" s="50"/>
      <c r="C45" s="50"/>
      <c r="D45" s="50"/>
      <c r="E45" s="50"/>
      <c r="F45" s="50"/>
      <c r="G45" s="50"/>
      <c r="H45" s="50"/>
      <c r="I45" s="1446"/>
      <c r="J45" s="1446"/>
      <c r="K45" s="1446"/>
      <c r="L45" s="1446"/>
      <c r="M45" s="1446"/>
      <c r="N45" s="1446"/>
      <c r="O45" s="1446"/>
      <c r="P45" s="1446"/>
      <c r="Q45" s="14"/>
      <c r="R45" s="14"/>
      <c r="S45" s="14"/>
      <c r="T45" s="14"/>
    </row>
    <row r="46" spans="1:20" s="15" customFormat="1" ht="16.149999999999999" customHeight="1" thickBot="1">
      <c r="A46" s="37"/>
      <c r="B46" s="50"/>
      <c r="C46" s="50"/>
      <c r="D46" s="50"/>
      <c r="E46" s="50"/>
      <c r="F46" s="50"/>
      <c r="G46" s="50"/>
      <c r="H46" s="50"/>
      <c r="I46" s="2203" t="s">
        <v>16</v>
      </c>
      <c r="J46" s="2203"/>
      <c r="K46" s="2203"/>
      <c r="L46" s="2203"/>
      <c r="M46" s="2203"/>
      <c r="N46" s="2203"/>
      <c r="O46" s="143"/>
      <c r="P46" s="143"/>
      <c r="Q46" s="14"/>
      <c r="R46" s="14"/>
      <c r="S46" s="14"/>
      <c r="T46" s="14"/>
    </row>
    <row r="47" spans="1:20" ht="46.9" customHeight="1" thickBot="1">
      <c r="A47" s="16"/>
      <c r="B47" s="16"/>
      <c r="C47" s="16"/>
      <c r="D47" s="16"/>
      <c r="E47" s="16"/>
      <c r="F47" s="2115" t="s">
        <v>17</v>
      </c>
      <c r="G47" s="2116"/>
      <c r="H47" s="2116"/>
      <c r="I47" s="2116"/>
      <c r="J47" s="2117"/>
      <c r="K47" s="2118" t="s">
        <v>212</v>
      </c>
      <c r="L47" s="2119"/>
      <c r="M47" s="2119"/>
      <c r="N47" s="2120"/>
      <c r="O47" s="16"/>
      <c r="P47" s="16"/>
      <c r="Q47" s="16"/>
      <c r="R47" s="16"/>
      <c r="S47" s="16"/>
      <c r="T47" s="16"/>
    </row>
    <row r="48" spans="1:20" ht="13.5" thickBot="1">
      <c r="A48" s="16"/>
      <c r="B48" s="16"/>
      <c r="C48" s="16"/>
      <c r="D48" s="16"/>
      <c r="E48" s="16"/>
      <c r="F48" s="2109" t="s">
        <v>18</v>
      </c>
      <c r="G48" s="2110"/>
      <c r="H48" s="2110"/>
      <c r="I48" s="2110"/>
      <c r="J48" s="2111"/>
      <c r="K48" s="2583">
        <f>K49+K50+K51+K52+K53+K54+K55</f>
        <v>1925.53</v>
      </c>
      <c r="L48" s="2584"/>
      <c r="M48" s="2584"/>
      <c r="N48" s="2585"/>
      <c r="O48" s="16"/>
      <c r="P48" s="16"/>
      <c r="Q48" s="16"/>
      <c r="R48" s="16"/>
      <c r="S48" s="16"/>
      <c r="T48" s="16"/>
    </row>
    <row r="49" spans="1:20">
      <c r="A49" s="16"/>
      <c r="B49" s="16"/>
      <c r="C49" s="16"/>
      <c r="D49" s="16"/>
      <c r="E49" s="16"/>
      <c r="F49" s="2100" t="s">
        <v>57</v>
      </c>
      <c r="G49" s="2101"/>
      <c r="H49" s="2101"/>
      <c r="I49" s="2101"/>
      <c r="J49" s="2102"/>
      <c r="K49" s="2588">
        <v>221</v>
      </c>
      <c r="L49" s="2589"/>
      <c r="M49" s="2589"/>
      <c r="N49" s="2590"/>
      <c r="O49" s="16"/>
      <c r="P49" s="16"/>
      <c r="Q49" s="16"/>
      <c r="R49" s="16"/>
      <c r="S49" s="16"/>
      <c r="T49" s="16"/>
    </row>
    <row r="50" spans="1:20">
      <c r="A50" s="16"/>
      <c r="B50" s="16"/>
      <c r="C50" s="16"/>
      <c r="D50" s="16"/>
      <c r="E50" s="16"/>
      <c r="F50" s="2076" t="s">
        <v>58</v>
      </c>
      <c r="G50" s="2085"/>
      <c r="H50" s="2085"/>
      <c r="I50" s="2085"/>
      <c r="J50" s="2086"/>
      <c r="K50" s="2581"/>
      <c r="L50" s="2579"/>
      <c r="M50" s="2579"/>
      <c r="N50" s="2580"/>
      <c r="O50" s="16"/>
      <c r="P50" s="16"/>
      <c r="Q50" s="16"/>
      <c r="R50" s="16"/>
      <c r="S50" s="16"/>
      <c r="T50" s="16"/>
    </row>
    <row r="51" spans="1:20">
      <c r="A51" s="16"/>
      <c r="B51" s="16"/>
      <c r="C51" s="16"/>
      <c r="D51" s="16"/>
      <c r="E51" s="16"/>
      <c r="F51" s="2071" t="s">
        <v>270</v>
      </c>
      <c r="G51" s="2577"/>
      <c r="H51" s="2577"/>
      <c r="I51" s="2577"/>
      <c r="J51" s="2582"/>
      <c r="K51" s="2581">
        <v>0.8</v>
      </c>
      <c r="L51" s="2579"/>
      <c r="M51" s="2579"/>
      <c r="N51" s="2580"/>
      <c r="O51" s="16"/>
      <c r="P51" s="16"/>
      <c r="Q51" s="16"/>
      <c r="R51" s="16"/>
      <c r="S51" s="16"/>
      <c r="T51" s="16"/>
    </row>
    <row r="52" spans="1:20" ht="24" customHeight="1">
      <c r="A52" s="16"/>
      <c r="B52" s="16"/>
      <c r="C52" s="16"/>
      <c r="D52" s="16"/>
      <c r="E52" s="16"/>
      <c r="F52" s="2071" t="s">
        <v>65</v>
      </c>
      <c r="G52" s="2577"/>
      <c r="H52" s="2577"/>
      <c r="I52" s="2577"/>
      <c r="J52" s="2582"/>
      <c r="K52" s="2581">
        <v>824.4</v>
      </c>
      <c r="L52" s="2579"/>
      <c r="M52" s="2579"/>
      <c r="N52" s="2580"/>
      <c r="O52" s="16"/>
      <c r="P52" s="16"/>
      <c r="Q52" s="16"/>
      <c r="R52" s="16"/>
      <c r="S52" s="16"/>
      <c r="T52" s="16"/>
    </row>
    <row r="53" spans="1:20">
      <c r="A53" s="16"/>
      <c r="B53" s="16"/>
      <c r="C53" s="16"/>
      <c r="D53" s="16"/>
      <c r="E53" s="16"/>
      <c r="F53" s="2076" t="s">
        <v>66</v>
      </c>
      <c r="G53" s="2595"/>
      <c r="H53" s="2595"/>
      <c r="I53" s="2595"/>
      <c r="J53" s="2596"/>
      <c r="K53" s="2597">
        <f>K33+K17</f>
        <v>789.69999999999993</v>
      </c>
      <c r="L53" s="2598"/>
      <c r="M53" s="2598"/>
      <c r="N53" s="2599"/>
      <c r="O53" s="16"/>
      <c r="P53" s="1453"/>
      <c r="Q53" s="16"/>
      <c r="R53" s="16"/>
      <c r="S53" s="16"/>
      <c r="T53" s="16"/>
    </row>
    <row r="54" spans="1:20">
      <c r="A54" s="16"/>
      <c r="B54" s="16"/>
      <c r="C54" s="16"/>
      <c r="D54" s="16"/>
      <c r="E54" s="16"/>
      <c r="F54" s="2076" t="s">
        <v>227</v>
      </c>
      <c r="G54" s="2595"/>
      <c r="H54" s="2595"/>
      <c r="I54" s="2595"/>
      <c r="J54" s="2596"/>
      <c r="K54" s="2600">
        <v>48.53</v>
      </c>
      <c r="L54" s="2601"/>
      <c r="M54" s="2601"/>
      <c r="N54" s="2602"/>
      <c r="O54" s="16"/>
      <c r="P54" s="16"/>
      <c r="Q54" s="16"/>
      <c r="R54" s="16"/>
      <c r="S54" s="16"/>
      <c r="T54" s="16"/>
    </row>
    <row r="55" spans="1:20" s="15" customFormat="1" ht="13.5" thickBot="1">
      <c r="A55" s="16"/>
      <c r="B55" s="16"/>
      <c r="C55" s="16"/>
      <c r="D55" s="16"/>
      <c r="E55" s="16"/>
      <c r="F55" s="2090" t="s">
        <v>60</v>
      </c>
      <c r="G55" s="2608"/>
      <c r="H55" s="2608"/>
      <c r="I55" s="2608"/>
      <c r="J55" s="2609"/>
      <c r="K55" s="2579">
        <v>41.1</v>
      </c>
      <c r="L55" s="2579"/>
      <c r="M55" s="2579"/>
      <c r="N55" s="2580"/>
      <c r="O55" s="16"/>
      <c r="P55" s="16"/>
      <c r="Q55" s="16"/>
      <c r="R55" s="16"/>
      <c r="S55" s="16"/>
      <c r="T55" s="16"/>
    </row>
    <row r="56" spans="1:20" ht="13.5" thickBot="1">
      <c r="A56" s="16"/>
      <c r="B56" s="16"/>
      <c r="C56" s="16"/>
      <c r="D56" s="16"/>
      <c r="E56" s="16"/>
      <c r="F56" s="2094" t="s">
        <v>19</v>
      </c>
      <c r="G56" s="2603"/>
      <c r="H56" s="2603"/>
      <c r="I56" s="2603"/>
      <c r="J56" s="2604"/>
      <c r="K56" s="2605">
        <f>SUM(K57:N57)</f>
        <v>0</v>
      </c>
      <c r="L56" s="2606"/>
      <c r="M56" s="2606"/>
      <c r="N56" s="2607"/>
      <c r="O56" s="16"/>
      <c r="P56" s="16"/>
      <c r="Q56" s="112"/>
      <c r="R56" s="16"/>
      <c r="S56" s="16"/>
      <c r="T56" s="16"/>
    </row>
    <row r="57" spans="1:20" ht="13.5" thickBot="1">
      <c r="A57" s="16"/>
      <c r="B57" s="16"/>
      <c r="C57" s="16"/>
      <c r="D57" s="16"/>
      <c r="E57" s="16"/>
      <c r="F57" s="2071" t="s">
        <v>61</v>
      </c>
      <c r="G57" s="2577"/>
      <c r="H57" s="2577"/>
      <c r="I57" s="2577"/>
      <c r="J57" s="2578"/>
      <c r="K57" s="2579"/>
      <c r="L57" s="2579"/>
      <c r="M57" s="2579"/>
      <c r="N57" s="2580"/>
      <c r="O57" s="16"/>
      <c r="P57" s="16"/>
      <c r="Q57" s="16"/>
      <c r="R57" s="16"/>
      <c r="S57" s="16"/>
      <c r="T57" s="16"/>
    </row>
    <row r="58" spans="1:20" ht="13.5" thickBot="1">
      <c r="A58" s="16"/>
      <c r="B58" s="16"/>
      <c r="C58" s="16"/>
      <c r="D58" s="16"/>
      <c r="E58" s="16"/>
      <c r="F58" s="2087" t="s">
        <v>20</v>
      </c>
      <c r="G58" s="2591"/>
      <c r="H58" s="2591"/>
      <c r="I58" s="2591"/>
      <c r="J58" s="2592"/>
      <c r="K58" s="2593">
        <f>K56+K48</f>
        <v>1925.53</v>
      </c>
      <c r="L58" s="2593"/>
      <c r="M58" s="2593"/>
      <c r="N58" s="2594"/>
      <c r="O58" s="16"/>
      <c r="P58" s="112"/>
      <c r="Q58" s="39"/>
      <c r="R58" s="39"/>
      <c r="S58" s="39"/>
      <c r="T58" s="39"/>
    </row>
    <row r="59" spans="1:20">
      <c r="B59" s="126"/>
      <c r="C59" s="126"/>
      <c r="D59" s="126"/>
      <c r="E59" s="126"/>
      <c r="F59" s="126"/>
      <c r="G59" s="126"/>
      <c r="H59" s="126"/>
      <c r="I59" s="126"/>
      <c r="J59" s="126"/>
      <c r="K59" s="126"/>
      <c r="L59" s="126"/>
      <c r="M59" s="126"/>
      <c r="N59" s="126"/>
      <c r="O59" s="126"/>
      <c r="P59" s="126"/>
      <c r="Q59" s="126"/>
      <c r="R59" s="126"/>
      <c r="S59" s="126"/>
      <c r="T59" s="126"/>
    </row>
    <row r="60" spans="1:20">
      <c r="B60" s="126"/>
      <c r="C60" s="126"/>
      <c r="D60" s="126"/>
      <c r="E60" s="126"/>
      <c r="F60" s="126"/>
      <c r="G60" s="126"/>
      <c r="H60" s="126"/>
      <c r="I60" s="126"/>
      <c r="J60" s="126"/>
      <c r="K60" s="126"/>
      <c r="L60" s="126"/>
      <c r="M60" s="126"/>
      <c r="N60" s="126"/>
      <c r="O60" s="126"/>
      <c r="P60" s="126"/>
      <c r="Q60" s="126"/>
      <c r="R60" s="126"/>
      <c r="S60" s="126"/>
      <c r="T60" s="126"/>
    </row>
  </sheetData>
  <mergeCells count="79">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 ref="L5:M5"/>
    <mergeCell ref="N5:N6"/>
    <mergeCell ref="Q5:Q6"/>
    <mergeCell ref="R5:T5"/>
    <mergeCell ref="B7:Q7"/>
    <mergeCell ref="C9:T9"/>
    <mergeCell ref="A12:A19"/>
    <mergeCell ref="B12:B19"/>
    <mergeCell ref="C12:C19"/>
    <mergeCell ref="D12:F19"/>
    <mergeCell ref="G12:G19"/>
    <mergeCell ref="H12:H19"/>
    <mergeCell ref="I12:I19"/>
    <mergeCell ref="C27:C32"/>
    <mergeCell ref="D27:F32"/>
    <mergeCell ref="G27:G32"/>
    <mergeCell ref="H27:H32"/>
    <mergeCell ref="I27:I32"/>
    <mergeCell ref="C20:C26"/>
    <mergeCell ref="D20:F26"/>
    <mergeCell ref="G20:G26"/>
    <mergeCell ref="H20:H26"/>
    <mergeCell ref="I20:I26"/>
    <mergeCell ref="Q40:T40"/>
    <mergeCell ref="B41:J41"/>
    <mergeCell ref="Q41:T41"/>
    <mergeCell ref="A33:A37"/>
    <mergeCell ref="B33:B37"/>
    <mergeCell ref="C33:C37"/>
    <mergeCell ref="D33:F37"/>
    <mergeCell ref="G33:G37"/>
    <mergeCell ref="H33:H37"/>
    <mergeCell ref="I46:N46"/>
    <mergeCell ref="I33:I37"/>
    <mergeCell ref="F38:J38"/>
    <mergeCell ref="B39:J39"/>
    <mergeCell ref="B40:J40"/>
    <mergeCell ref="F58:J58"/>
    <mergeCell ref="K58:N58"/>
    <mergeCell ref="F53:J53"/>
    <mergeCell ref="K53:N53"/>
    <mergeCell ref="F54:J54"/>
    <mergeCell ref="K54:N54"/>
    <mergeCell ref="F56:J56"/>
    <mergeCell ref="K56:N56"/>
    <mergeCell ref="F55:J55"/>
    <mergeCell ref="K55:N55"/>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01</vt:lpstr>
      <vt:lpstr>02</vt:lpstr>
      <vt:lpstr>05</vt:lpstr>
      <vt:lpstr>09</vt:lpstr>
      <vt:lpstr>11</vt:lpstr>
      <vt:lpstr>12</vt:lpstr>
      <vt:lpstr>13</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2021-11-12T07:28:41Z</cp:lastPrinted>
  <dcterms:created xsi:type="dcterms:W3CDTF">1996-10-14T23:33:28Z</dcterms:created>
  <dcterms:modified xsi:type="dcterms:W3CDTF">2021-11-23T10:43:31Z</dcterms:modified>
</cp:coreProperties>
</file>