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4-21 medziaga\"/>
    </mc:Choice>
  </mc:AlternateContent>
  <bookViews>
    <workbookView xWindow="-105" yWindow="-105" windowWidth="23250" windowHeight="12570" tabRatio="629" activeTab="3"/>
  </bookViews>
  <sheets>
    <sheet name="11" sheetId="88" r:id="rId1"/>
    <sheet name="13" sheetId="87" r:id="rId2"/>
    <sheet name="15" sheetId="90" r:id="rId3"/>
    <sheet name="16" sheetId="86" r:id="rId4"/>
    <sheet name="Priemoniu vykdytoju kodai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0" i="88" l="1"/>
  <c r="I42" i="88"/>
  <c r="J119" i="87" l="1"/>
  <c r="K119" i="87"/>
  <c r="I119" i="87"/>
  <c r="I41" i="87"/>
  <c r="J27" i="87"/>
  <c r="K27" i="87"/>
  <c r="I27" i="87"/>
  <c r="J39" i="86"/>
  <c r="K39" i="86"/>
  <c r="I39" i="86"/>
  <c r="K100" i="90"/>
  <c r="K98" i="90"/>
  <c r="J98" i="90"/>
  <c r="I98" i="90"/>
  <c r="K86" i="90"/>
  <c r="J86" i="90"/>
  <c r="J100" i="90" s="1"/>
  <c r="I86" i="90"/>
  <c r="I100" i="90" s="1"/>
  <c r="K58" i="90"/>
  <c r="J58" i="90"/>
  <c r="I58" i="90"/>
  <c r="K48" i="90"/>
  <c r="J48" i="90"/>
  <c r="I48" i="90"/>
  <c r="K44" i="90"/>
  <c r="J44" i="90"/>
  <c r="I44" i="90"/>
  <c r="K38" i="90"/>
  <c r="J38" i="90"/>
  <c r="I38" i="90"/>
  <c r="K33" i="90"/>
  <c r="J33" i="90"/>
  <c r="I33" i="90"/>
  <c r="K27" i="90"/>
  <c r="J27" i="90"/>
  <c r="I27" i="90"/>
  <c r="K19" i="90"/>
  <c r="J19" i="90"/>
  <c r="I19" i="90"/>
  <c r="K15" i="90"/>
  <c r="K68" i="90" s="1"/>
  <c r="K80" i="90" s="1"/>
  <c r="K81" i="90" s="1"/>
  <c r="J15" i="90"/>
  <c r="J68" i="90" s="1"/>
  <c r="J80" i="90" s="1"/>
  <c r="J81" i="90" s="1"/>
  <c r="I15" i="90"/>
  <c r="I68" i="90" s="1"/>
  <c r="I80" i="90" s="1"/>
  <c r="I81" i="90" s="1"/>
  <c r="K153" i="88" l="1"/>
  <c r="J153" i="88"/>
  <c r="K152" i="88"/>
  <c r="J152" i="88"/>
  <c r="K151" i="88"/>
  <c r="K150" i="88" s="1"/>
  <c r="J151" i="88"/>
  <c r="J150" i="88"/>
  <c r="I142" i="88"/>
  <c r="K141" i="88"/>
  <c r="K142" i="88" s="1"/>
  <c r="J141" i="88"/>
  <c r="J142" i="88" s="1"/>
  <c r="I141" i="88"/>
  <c r="K129" i="88"/>
  <c r="J129" i="88"/>
  <c r="I129" i="88"/>
  <c r="K117" i="88"/>
  <c r="J117" i="88"/>
  <c r="I117" i="88"/>
  <c r="K107" i="88"/>
  <c r="J107" i="88"/>
  <c r="I107" i="88"/>
  <c r="K97" i="88"/>
  <c r="J97" i="88"/>
  <c r="J130" i="88" s="1"/>
  <c r="I97" i="88"/>
  <c r="K95" i="88"/>
  <c r="K130" i="88" s="1"/>
  <c r="J95" i="88"/>
  <c r="I95" i="88"/>
  <c r="I130" i="88" s="1"/>
  <c r="K88" i="88"/>
  <c r="J88" i="88"/>
  <c r="I88" i="88"/>
  <c r="K76" i="88"/>
  <c r="J76" i="88"/>
  <c r="I76" i="88"/>
  <c r="K64" i="88"/>
  <c r="J64" i="88"/>
  <c r="I64" i="88"/>
  <c r="K52" i="88"/>
  <c r="J52" i="88"/>
  <c r="I52" i="88"/>
  <c r="K42" i="88"/>
  <c r="J42" i="88"/>
  <c r="K31" i="88"/>
  <c r="J31" i="88"/>
  <c r="I31" i="88"/>
  <c r="K21" i="88"/>
  <c r="J21" i="88"/>
  <c r="I21" i="88"/>
  <c r="K17" i="88"/>
  <c r="J17" i="88"/>
  <c r="I17" i="88"/>
  <c r="K15" i="88"/>
  <c r="K89" i="88" s="1"/>
  <c r="J15" i="88"/>
  <c r="J89" i="88" s="1"/>
  <c r="I15" i="88"/>
  <c r="I89" i="88" l="1"/>
  <c r="I143" i="88" s="1"/>
  <c r="I145" i="88" s="1"/>
  <c r="I144" i="88" s="1"/>
  <c r="J143" i="88"/>
  <c r="J145" i="88" s="1"/>
  <c r="J144" i="88" s="1"/>
  <c r="K143" i="88"/>
  <c r="K145" i="88" s="1"/>
  <c r="K144" i="88" s="1"/>
  <c r="K131" i="87" l="1"/>
  <c r="J131" i="87"/>
  <c r="I131" i="87"/>
  <c r="K124" i="87"/>
  <c r="J124" i="87"/>
  <c r="I124" i="87"/>
  <c r="K123" i="87"/>
  <c r="J123" i="87"/>
  <c r="I123" i="87"/>
  <c r="K122" i="87"/>
  <c r="J122" i="87"/>
  <c r="I122" i="87"/>
  <c r="K121" i="87"/>
  <c r="J121" i="87"/>
  <c r="I121" i="87"/>
  <c r="K120" i="87"/>
  <c r="J120" i="87"/>
  <c r="I120" i="87"/>
  <c r="K118" i="87"/>
  <c r="J118" i="87"/>
  <c r="I118" i="87"/>
  <c r="K117" i="87"/>
  <c r="J117" i="87"/>
  <c r="I117" i="87"/>
  <c r="K112" i="87"/>
  <c r="J112" i="87"/>
  <c r="I112" i="87"/>
  <c r="K111" i="87"/>
  <c r="J111" i="87"/>
  <c r="I111" i="87"/>
  <c r="K96" i="87"/>
  <c r="K97" i="87" s="1"/>
  <c r="J96" i="87"/>
  <c r="J97" i="87" s="1"/>
  <c r="I96" i="87"/>
  <c r="I97" i="87" s="1"/>
  <c r="K79" i="87"/>
  <c r="J79" i="87"/>
  <c r="I79" i="87"/>
  <c r="K74" i="87"/>
  <c r="J74" i="87"/>
  <c r="I74" i="87"/>
  <c r="K49" i="87"/>
  <c r="J49" i="87"/>
  <c r="I49" i="87"/>
  <c r="K41" i="87"/>
  <c r="J41" i="87"/>
  <c r="K37" i="87"/>
  <c r="J37" i="87"/>
  <c r="I37" i="87"/>
  <c r="K24" i="87"/>
  <c r="J24" i="87"/>
  <c r="I24" i="87"/>
  <c r="K80" i="87" l="1"/>
  <c r="J50" i="87"/>
  <c r="J80" i="87"/>
  <c r="J125" i="87"/>
  <c r="I80" i="87"/>
  <c r="K50" i="87"/>
  <c r="K98" i="87" s="1"/>
  <c r="K114" i="87" s="1"/>
  <c r="K113" i="87" s="1"/>
  <c r="I50" i="87"/>
  <c r="I125" i="87"/>
  <c r="K125" i="87"/>
  <c r="I98" i="87" l="1"/>
  <c r="I114" i="87" s="1"/>
  <c r="I113" i="87" s="1"/>
  <c r="J98" i="87"/>
  <c r="J114" i="87" s="1"/>
  <c r="J113" i="87" s="1"/>
  <c r="J63" i="86" l="1"/>
  <c r="I33" i="86"/>
  <c r="J32" i="86"/>
  <c r="J33" i="86" s="1"/>
  <c r="I52" i="86"/>
  <c r="K31" i="86"/>
  <c r="J31" i="86"/>
  <c r="I31" i="86"/>
  <c r="I22" i="86"/>
  <c r="J18" i="86"/>
  <c r="J62" i="86" s="1"/>
  <c r="J17" i="86"/>
  <c r="K17" i="86" s="1"/>
  <c r="K54" i="86" s="1"/>
  <c r="J16" i="86"/>
  <c r="J53" i="86" s="1"/>
  <c r="J15" i="86"/>
  <c r="J59" i="86" l="1"/>
  <c r="I41" i="86"/>
  <c r="I43" i="86" s="1"/>
  <c r="I42" i="86" s="1"/>
  <c r="J54" i="86"/>
  <c r="J52" i="86" s="1"/>
  <c r="I40" i="86"/>
  <c r="K32" i="86"/>
  <c r="K33" i="86" s="1"/>
  <c r="J22" i="86"/>
  <c r="K18" i="86"/>
  <c r="K62" i="86" s="1"/>
  <c r="K15" i="86"/>
  <c r="K16" i="86"/>
  <c r="K53" i="86" s="1"/>
  <c r="K59" i="86" l="1"/>
  <c r="K52" i="86" s="1"/>
  <c r="J40" i="86"/>
  <c r="J41" i="86"/>
  <c r="J43" i="86" s="1"/>
  <c r="J42" i="86" s="1"/>
  <c r="K22" i="86"/>
  <c r="K41" i="86" l="1"/>
  <c r="K43" i="86" s="1"/>
  <c r="K42" i="86" s="1"/>
  <c r="K40" i="86"/>
</calcChain>
</file>

<file path=xl/sharedStrings.xml><?xml version="1.0" encoding="utf-8"?>
<sst xmlns="http://schemas.openxmlformats.org/spreadsheetml/2006/main" count="1409" uniqueCount="445">
  <si>
    <t>Programos tikslo kodas</t>
  </si>
  <si>
    <t>Uždavinio kodas</t>
  </si>
  <si>
    <t>Priemonės kodas</t>
  </si>
  <si>
    <t>Asignavimų valdytojo kodas</t>
  </si>
  <si>
    <t>Priemonės vykdytojo kodas</t>
  </si>
  <si>
    <t>Finansavimo šaltinis</t>
  </si>
  <si>
    <t>01</t>
  </si>
  <si>
    <t>Iš viso:</t>
  </si>
  <si>
    <t>02</t>
  </si>
  <si>
    <t xml:space="preserve">Iš viso  programai: </t>
  </si>
  <si>
    <t>Finansavimo šaltinių suvestinė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</si>
  <si>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</si>
  <si>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</si>
  <si>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</si>
  <si>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</si>
  <si>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</si>
  <si>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</si>
  <si>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</si>
  <si>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</si>
  <si>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</si>
  <si>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Priemonių vykdytojų kodų klasifikatorius</t>
  </si>
  <si>
    <t>Kūno kultūros ir sporto centras</t>
  </si>
  <si>
    <t>Sporto skyrius</t>
  </si>
  <si>
    <t>Teritorijų planavimo ir architektūros skyrius</t>
  </si>
  <si>
    <t>Miesto plėtros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</si>
  <si>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</si>
  <si>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</si>
  <si>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</si>
  <si>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</si>
  <si>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</si>
  <si>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</si>
  <si>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Investicijų projektų skyrius</t>
  </si>
  <si>
    <t>Strateginio planavimo ir finansų skyrius</t>
  </si>
  <si>
    <t>Švietimo skyrius</t>
  </si>
  <si>
    <t>Iš viso uždaviniui</t>
  </si>
  <si>
    <t>*Priemonės požymis</t>
  </si>
  <si>
    <t>*Priemonės požymis- nauja priemonė/pažangos projektas (P), tęstinė priemonė/projektas- (T )</t>
  </si>
  <si>
    <t>SAVIVALDYBĖS  LĖŠOS, IŠ VISO:</t>
  </si>
  <si>
    <t>KITI ŠALTINIAI, IŠ VISO:</t>
  </si>
  <si>
    <t xml:space="preserve"> TIKSLŲ, UŽDAVINIŲ IR PRIEMONIŲ, PRIEMONIŲ IŠLAIDŲ IR REZULTATO, PRODUKTO VERTINIMO KRITERIJŲ SUVESTINĖS FORMA</t>
  </si>
  <si>
    <t>mato vnt.</t>
  </si>
  <si>
    <t>pavadinimas</t>
  </si>
  <si>
    <t xml:space="preserve">planas </t>
  </si>
  <si>
    <r>
      <t>Savivaldybės biudžeto lėšos</t>
    </r>
    <r>
      <rPr>
        <b/>
        <sz val="9"/>
        <rFont val="Times New Roman"/>
        <family val="1"/>
        <charset val="186"/>
      </rPr>
      <t xml:space="preserve"> (SB)</t>
    </r>
  </si>
  <si>
    <r>
      <t>Įstaigų  pajamos už paslaugas (</t>
    </r>
    <r>
      <rPr>
        <b/>
        <sz val="9"/>
        <rFont val="Times New Roman"/>
        <family val="1"/>
        <charset val="186"/>
      </rPr>
      <t>SP</t>
    </r>
    <r>
      <rPr>
        <sz val="9"/>
        <rFont val="Times New Roman"/>
        <family val="1"/>
        <charset val="186"/>
      </rPr>
      <t xml:space="preserve"> )</t>
    </r>
  </si>
  <si>
    <r>
      <t>Valstybės biudžeto lėšos (</t>
    </r>
    <r>
      <rPr>
        <b/>
        <sz val="9"/>
        <rFont val="Times New Roman"/>
        <family val="1"/>
        <charset val="186"/>
      </rPr>
      <t>VB)</t>
    </r>
  </si>
  <si>
    <r>
      <t>Valstybės lėšos vietinės reikšmės keliams (gatvėms) tiesti, taisyti, prižiūrėti ir saugaus eismo sąlygoms užtikrinti (</t>
    </r>
    <r>
      <rPr>
        <b/>
        <sz val="9"/>
        <rFont val="Times New Roman"/>
        <family val="1"/>
        <charset val="186"/>
      </rPr>
      <t>KPP</t>
    </r>
    <r>
      <rPr>
        <sz val="9"/>
        <rFont val="Times New Roman"/>
        <family val="1"/>
        <charset val="186"/>
      </rPr>
      <t>)</t>
    </r>
  </si>
  <si>
    <r>
      <t>Valstybės lėšos kapitalo investicijoms (</t>
    </r>
    <r>
      <rPr>
        <b/>
        <sz val="9"/>
        <rFont val="Times New Roman"/>
        <family val="1"/>
        <charset val="186"/>
      </rPr>
      <t>VKI)</t>
    </r>
  </si>
  <si>
    <r>
      <t>Ugdymo reikmių lėšos (</t>
    </r>
    <r>
      <rPr>
        <b/>
        <sz val="9"/>
        <rFont val="Times New Roman"/>
        <family val="1"/>
        <charset val="186"/>
      </rPr>
      <t>ML</t>
    </r>
    <r>
      <rPr>
        <sz val="9"/>
        <rFont val="Times New Roman"/>
        <family val="1"/>
        <charset val="186"/>
      </rPr>
      <t>)</t>
    </r>
  </si>
  <si>
    <r>
      <t>Europos Sąjungos paramos lėšos (</t>
    </r>
    <r>
      <rPr>
        <b/>
        <sz val="9"/>
        <rFont val="Times New Roman"/>
        <family val="1"/>
        <charset val="186"/>
      </rPr>
      <t>ES)</t>
    </r>
  </si>
  <si>
    <r>
      <t>Valstybės biudžeto lėšos VB,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</rPr>
      <t>)</t>
    </r>
  </si>
  <si>
    <r>
      <t>Paskolų lėšos investicijų projektams įgyvendinti (</t>
    </r>
    <r>
      <rPr>
        <b/>
        <sz val="9"/>
        <rFont val="Times New Roman"/>
        <family val="1"/>
        <charset val="186"/>
      </rPr>
      <t>P</t>
    </r>
    <r>
      <rPr>
        <sz val="9"/>
        <rFont val="Times New Roman"/>
        <family val="1"/>
        <charset val="186"/>
      </rPr>
      <t>)</t>
    </r>
  </si>
  <si>
    <t>SB</t>
  </si>
  <si>
    <t>03</t>
  </si>
  <si>
    <t>04</t>
  </si>
  <si>
    <t>Iš viso tikslui</t>
  </si>
  <si>
    <t xml:space="preserve">2022 metai </t>
  </si>
  <si>
    <t>2023 metai</t>
  </si>
  <si>
    <t>2024 metai</t>
  </si>
  <si>
    <t>tūkst.eur</t>
  </si>
  <si>
    <t>05</t>
  </si>
  <si>
    <t>Pavadinimas</t>
  </si>
  <si>
    <t>ES</t>
  </si>
  <si>
    <t>VB</t>
  </si>
  <si>
    <t>L</t>
  </si>
  <si>
    <t>06</t>
  </si>
  <si>
    <t>07</t>
  </si>
  <si>
    <t>08</t>
  </si>
  <si>
    <t>09</t>
  </si>
  <si>
    <t>288724610</t>
  </si>
  <si>
    <r>
      <t>Valstybės biudžeto specialiosios tikslinės dotacijos lėšos valstybės funkcijoms atlikti (</t>
    </r>
    <r>
      <rPr>
        <b/>
        <sz val="9"/>
        <rFont val="Times New Roman"/>
        <family val="1"/>
        <charset val="186"/>
      </rPr>
      <t>VBSF)</t>
    </r>
  </si>
  <si>
    <r>
      <t>Valstybės biudžeto specialioji tikslinė dotacija regioninėms įstaigoms ir klasėms finansuoti. (</t>
    </r>
    <r>
      <rPr>
        <b/>
        <sz val="9"/>
        <rFont val="Times New Roman"/>
        <family val="1"/>
        <charset val="186"/>
      </rPr>
      <t>VBSR)</t>
    </r>
  </si>
  <si>
    <r>
      <t>Praėjusių metų lėšų likutis (</t>
    </r>
    <r>
      <rPr>
        <b/>
        <sz val="9"/>
        <rFont val="Times New Roman"/>
        <family val="1"/>
        <charset val="186"/>
      </rPr>
      <t xml:space="preserve"> L)</t>
    </r>
  </si>
  <si>
    <t>+</t>
  </si>
  <si>
    <t>VBSF</t>
  </si>
  <si>
    <t>2024  metų asignavimų projektas</t>
  </si>
  <si>
    <t>vnt.</t>
  </si>
  <si>
    <t>2</t>
  </si>
  <si>
    <t>proc.</t>
  </si>
  <si>
    <t>3</t>
  </si>
  <si>
    <t>5</t>
  </si>
  <si>
    <t>25</t>
  </si>
  <si>
    <t>29</t>
  </si>
  <si>
    <t>Iš viso tikslui:</t>
  </si>
  <si>
    <t xml:space="preserve"> vnt.</t>
  </si>
  <si>
    <t>2023 metų asignavimų projektas</t>
  </si>
  <si>
    <t>2024 metų asignavimų projektas</t>
  </si>
  <si>
    <t>Iš viso programai be likučio</t>
  </si>
  <si>
    <t>Iš viso programai be likučio:</t>
  </si>
  <si>
    <t>SP</t>
  </si>
  <si>
    <t>asm.</t>
  </si>
  <si>
    <t>20</t>
  </si>
  <si>
    <t>9</t>
  </si>
  <si>
    <t>vnt./metus</t>
  </si>
  <si>
    <t>0;12</t>
  </si>
  <si>
    <t xml:space="preserve">2022-2024 M. VISUOMENĖS SVEIKATOS RĖMIMO SPECIALIOJI PROGRAMA (16)                                                                                              
</t>
  </si>
  <si>
    <t>Stiprinti gyventojų sveikatą ir skatinti fizinį aktyvumą siekiant aukšto  sporto meistriškumo (SPP 1.2.)</t>
  </si>
  <si>
    <t>Vidutinė tikėtina gyvenimo trukmė</t>
  </si>
  <si>
    <t>metai</t>
  </si>
  <si>
    <r>
      <t>Vidutinės tikėtinos gyvenimo trukmės savivaldybėje</t>
    </r>
    <r>
      <rPr>
        <sz val="10"/>
        <rFont val="Calibri"/>
        <family val="2"/>
        <charset val="186"/>
      </rPr>
      <t xml:space="preserve"> </t>
    </r>
    <r>
      <rPr>
        <sz val="10"/>
        <rFont val="Times New Roman"/>
        <family val="1"/>
        <charset val="186"/>
      </rPr>
      <t xml:space="preserve"> santykis su šalies rodikliu </t>
    </r>
  </si>
  <si>
    <r>
      <t>Užtikrinti kokybišką ir efektyvią sveikatos priežiūrą</t>
    </r>
    <r>
      <rPr>
        <u/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(SPP 1.2.1.)</t>
    </r>
  </si>
  <si>
    <t>Išvengiamas mirtingumo skirtumas su šalies rodikliu</t>
  </si>
  <si>
    <t>proc. punktai</t>
  </si>
  <si>
    <t>Bendrasis gyventojų sergamumas, tenkantis 1 000-iui gyventojų (asm.), ir santykis su šalies vidurkiu</t>
  </si>
  <si>
    <t>Sportuojančių bent 1 k./sav. gyventojų dalis, lyginant su bendru Panevėžio savivaldybės gyventojų skaičiumi, proc.</t>
  </si>
  <si>
    <t>Visuomenės sveikatos biuro veiklų dalis, skirta Stebėsenos ataskaitoje identifikuotoms  problemoms spręsti</t>
  </si>
  <si>
    <t xml:space="preserve"> proc.</t>
  </si>
  <si>
    <t xml:space="preserve">Visuomenės sveikatos stiprinimo renginių skaičius </t>
  </si>
  <si>
    <t>2200</t>
  </si>
  <si>
    <t>2500</t>
  </si>
  <si>
    <t>2800</t>
  </si>
  <si>
    <t xml:space="preserve">Visuomenės sveikatos stiprinimo renginių dalyvių skaičius </t>
  </si>
  <si>
    <t>55000</t>
  </si>
  <si>
    <t>55500</t>
  </si>
  <si>
    <t>56000</t>
  </si>
  <si>
    <t>Vykdoma gyventojų sveikatos rodiklių stebėsena</t>
  </si>
  <si>
    <t>100</t>
  </si>
  <si>
    <t>Vykdoma moksleivių visuomenės sveikatos priežiūra</t>
  </si>
  <si>
    <t xml:space="preserve">Įgyvendinamas projektas "Neįtikėtini metai" </t>
  </si>
  <si>
    <t>Nelaimingų atsitikimų ir traumų prevencijos priemonėse dalyvavusių asmenų skaičius</t>
  </si>
  <si>
    <t>Sveikos mitybos skatinimo ir nutukimo prevencijos priemonėse dalyvavusių asmenų skaičius</t>
  </si>
  <si>
    <t>Vykdoma maudyklų vandens kokybės stebėsena</t>
  </si>
  <si>
    <t>Vykdoma tyliosios zonos stebėsena</t>
  </si>
  <si>
    <t>Apsilankymų pas priklausomybės konsultantą, skaičius</t>
  </si>
  <si>
    <t>Įmonių/įstaigų darbuotojų, dalyvavusių kompetencijos psichikos sveikatos srityje didinimo mokymuose, skaičius</t>
  </si>
  <si>
    <t>Gyventojų, dalyvavusių baziniuose savižudybių prevencijos mokymuose, skaičius</t>
  </si>
  <si>
    <t>Įgyvendinama Savivaldybės savižudybių prevencijos programa</t>
  </si>
  <si>
    <r>
      <t>Užkrečiamųjų ligų prevencijos veiklose dalyvavusių asmenų skaičius</t>
    </r>
    <r>
      <rPr>
        <b/>
        <sz val="10"/>
        <rFont val="Times New Roman"/>
        <family val="1"/>
      </rPr>
      <t xml:space="preserve"> </t>
    </r>
  </si>
  <si>
    <t>Užtikrinama Mobilaus punkto veikla</t>
  </si>
  <si>
    <t xml:space="preserve">Vykdomos Covid-19 ligos valdymo priemonės </t>
  </si>
  <si>
    <t>Asmenų, kuriems peržiūrėtas neveiksnumas, skaičius</t>
  </si>
  <si>
    <t xml:space="preserve">Visuomenės sveikatos biuro teikiamų paslaugų stiprinimas ir plėtra </t>
  </si>
  <si>
    <r>
      <t>Užkrečiamųjų ligų prevencijos ir kontrolės stiprinimas</t>
    </r>
    <r>
      <rPr>
        <u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
</t>
    </r>
  </si>
  <si>
    <r>
      <rPr>
        <sz val="10"/>
        <rFont val="Times New Roman"/>
        <family val="1"/>
        <charset val="186"/>
      </rPr>
      <t xml:space="preserve">Vykdyti neveiksnių asmenų būklės peržiūrėjimą </t>
    </r>
    <r>
      <rPr>
        <sz val="10"/>
        <color rgb="FFFF0000"/>
        <rFont val="Times New Roman"/>
        <family val="1"/>
        <charset val="186"/>
      </rPr>
      <t xml:space="preserve">  </t>
    </r>
  </si>
  <si>
    <t xml:space="preserve">Valstybinių visuomenės sveikatos funkcijų metinio plano vykdymas </t>
  </si>
  <si>
    <t>248209780</t>
  </si>
  <si>
    <t>Įkurtas kompleksinių paslaugų centras vaikams su negalia ir jų šeimos nariams</t>
  </si>
  <si>
    <t>288724610
301738112</t>
  </si>
  <si>
    <t>Planuojami asignavimai 2022 metams</t>
  </si>
  <si>
    <t>Planuojami asignavimai    2022 metams</t>
  </si>
  <si>
    <t xml:space="preserve">Visuomenės sveikatos rėmimo specialiosios programos  įgyvendinimas
</t>
  </si>
  <si>
    <t>Planuojami asignavimai 2022 m.</t>
  </si>
  <si>
    <t xml:space="preserve">2022-2024 M.  ŠVIETIMO IR UGDYMO PROGRAMA (13)                                                                                             
</t>
  </si>
  <si>
    <t>Didinti švietimo sistemos prieinamumą ir kokybę  (SPP 3.1)</t>
  </si>
  <si>
    <t>Aukštąjį išsilavinimą įgiję asmenys (25–64 m. amžiaus grupė)</t>
  </si>
  <si>
    <t>Valstybinių brandos egzaminų (VBE) rodiklis ir vieta šalies miestų savivaldybių kontekste, VBE</t>
  </si>
  <si>
    <t>rodiklis/vieta</t>
  </si>
  <si>
    <t>227,9/3</t>
  </si>
  <si>
    <t>228,0/3</t>
  </si>
  <si>
    <t>228,5/3</t>
  </si>
  <si>
    <t>Pagerinti švietimo paslaugų kokybę (SPP 3.1.1)</t>
  </si>
  <si>
    <t>Ikimokyklinį ir priešmokyklinį ugdymą lankančių vaikų dalis</t>
  </si>
  <si>
    <t>PUPP patenkinamo pasiekimų lygio lietuvių k. ir matematikos nepasiekusių mokinių dalis</t>
  </si>
  <si>
    <t>Matematika- 14,0; Lietuvių k.-7,0</t>
  </si>
  <si>
    <t>Matematika- 13,0; Lietuvių k.-6,5</t>
  </si>
  <si>
    <t>Matematika- 12,0; Lietuvių k.-6,1</t>
  </si>
  <si>
    <t>Olimpiadų prizininkų skaičius, tenkantis 10 tūkst. mokinių</t>
  </si>
  <si>
    <t>NVŠ ir FŠPU programų, vykdomų bet kurio švietimo teikėjo Savivaldybėje, krypčių skaičius</t>
  </si>
  <si>
    <t>Skaitmeninėms ugdymo priemonėms įsigyti skirtas PMSA finansavimas BU mokykloms</t>
  </si>
  <si>
    <t>Eur/ metus</t>
  </si>
  <si>
    <t>Skaitmeninio raštingumo kvalifikacijos tobulinimo kursuose dalyvavusių pedagogų dalis</t>
  </si>
  <si>
    <t xml:space="preserve">Ikimokyklinių ugdymo mokyklų aplinkos išlaikymas ir programų įgyvendinimas </t>
  </si>
  <si>
    <t>Ikimokyklinių ugdymo mokyklų skaičius</t>
  </si>
  <si>
    <t>Ikimokyklines ugdymo mokyklas lankančių vaikų skaičius</t>
  </si>
  <si>
    <t>4550</t>
  </si>
  <si>
    <t>ML</t>
  </si>
  <si>
    <t>Priešmokyklinio ugdymo grupes lankančių vaikų skaičius</t>
  </si>
  <si>
    <t>920</t>
  </si>
  <si>
    <t>950</t>
  </si>
  <si>
    <t>Pedagogų skaičius</t>
  </si>
  <si>
    <t>777</t>
  </si>
  <si>
    <t xml:space="preserve">Privačių darželių ugdymo programų įgyvendinimo užtikrinimas  </t>
  </si>
  <si>
    <t>Privačių darželių skaičius</t>
  </si>
  <si>
    <t xml:space="preserve">Bendrojo ugdymo mokyklų išlaikymas ir programų įgyvendinimas </t>
  </si>
  <si>
    <t>Bendrojo ugdymo mokyklų skaičius</t>
  </si>
  <si>
    <t>21</t>
  </si>
  <si>
    <t>Bendrojo ugdymo mokyklose mokinių skaičius</t>
  </si>
  <si>
    <t>9560</t>
  </si>
  <si>
    <t>9630</t>
  </si>
  <si>
    <t>Bendrojo ugdymo mokyklose dirbančių pedagogų skaičius</t>
  </si>
  <si>
    <t>875</t>
  </si>
  <si>
    <t>855</t>
  </si>
  <si>
    <t>835</t>
  </si>
  <si>
    <t>Mokinių ugdymosi pasiekimų gerinimas diegiant kokybės krepšelį (dalyvaujančių projekte mokyklų skaičius</t>
  </si>
  <si>
    <t>Parengta ir įgyvendinama mokytojų skaitmeninių kompetencijų plėtojimo programa</t>
  </si>
  <si>
    <t>1</t>
  </si>
  <si>
    <t>Parengta ir įgyvendinama mokyklų skaitmenizavimo programa</t>
  </si>
  <si>
    <t>VBSR</t>
  </si>
  <si>
    <t>Parengtas ir įgyvendinamas savivaldybės veiksmų ir priemonių planas, skirtas pasiruošti atnaujintų BP diegimui</t>
  </si>
  <si>
    <t>Mokytojų, dalyvavusių profesinių ir dalykinių kompetencijų tobulinimo mokymuose pagal atnaujintų BP reikalavimus, dalis</t>
  </si>
  <si>
    <t>10</t>
  </si>
  <si>
    <t>30</t>
  </si>
  <si>
    <t>Pedagogų perkvalifikavimo programos plėtojimas ir įgyvendinimas (pedagogų, įgijusių gretutinę specialybę, dalis)</t>
  </si>
  <si>
    <t>8</t>
  </si>
  <si>
    <t>Mokytojų, turinčių viso etato darbo krūvį, dalis</t>
  </si>
  <si>
    <t>40</t>
  </si>
  <si>
    <t>45</t>
  </si>
  <si>
    <t>50</t>
  </si>
  <si>
    <t xml:space="preserve">K.Paltaroko gimnazijos ugdymo programų įgyvendinimas </t>
  </si>
  <si>
    <t xml:space="preserve">Neformalaus ugdymo dermės užtikrinimas </t>
  </si>
  <si>
    <t>Vykdomų NVŠ ir FŠPU (išskyrus ikimokyklinį ugdymą) programų, atliepiančių miesto prioritetus, dalis per metus</t>
  </si>
  <si>
    <t>Vaikų, lankančių neformaliojo ugdymo programas, kurios atliepia miesto prioritetus, dalis per metus</t>
  </si>
  <si>
    <t>Per metus įvertintų neformaliojo švietimo mokyklų skaičius</t>
  </si>
  <si>
    <t>Neformaliojo vaikų švietimo mokyklų ir formalųjį švietimą papildančio ugdymo mokyklų  skaičius</t>
  </si>
  <si>
    <t>Neformaliojo vaikų švietimo mokyklose ir formalųjį švietimą papildančio ugdymo mokyklose dirbančių pedagogų skaičius</t>
  </si>
  <si>
    <t>Neformaliojo vaikų švietimo (NVŠ krepšelis) programose dalyvaujančių mokinių skaičius</t>
  </si>
  <si>
    <t>Neformaliojo vaikų švietimo (NVŠ krepšelis) akredituotų  programų skaičius</t>
  </si>
  <si>
    <r>
      <t>Užtikrinti sveiką, saugią emocinę ir fizinę aplinką  švietimo  įstaigose</t>
    </r>
    <r>
      <rPr>
        <b/>
        <sz val="1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(SPP 3.1.2)</t>
    </r>
  </si>
  <si>
    <t xml:space="preserve">Įgyvendintų ikimokyklinio, bendrojo ir neformaliojo ugdymo mokyklų infrastruktūros modernizavimo projektų skaičius </t>
  </si>
  <si>
    <t>Mokyklų vidaus patalpų ir lauko infrastruktūros modernizavimas, programų skaičius</t>
  </si>
  <si>
    <t xml:space="preserve">Švietimo, kultūros, sporto ir kitų renginių bei projektų įgyvendinimas </t>
  </si>
  <si>
    <t>12</t>
  </si>
  <si>
    <t>Paskatų sistemos švietimo įstaigoms įgyvendinti sveiką, saugią emocinę ir fizinę aplinką kuriančius projektus sukūrimas</t>
  </si>
  <si>
    <t>Mokyklinės dokumentacijos įsigijimas iš Švietimo ir mokslo ministerijos (egzempliorių skaičius)</t>
  </si>
  <si>
    <t>Vaikų ir jaunimo meno projektų ir  tautinio  meno kolektyvų veiklos projektų konkurso organizavimas (Projektuose dalyvavusių mokinių skaičius</t>
  </si>
  <si>
    <t>Kolektyvų dalyvavimo regiono ir respublikinėse meno šventėse finansavimas</t>
  </si>
  <si>
    <t>Vaikų vasaros poilsio projektų finansavimas (mokinių, dalyvaujančių vaikų vasaros poilsio projektuose, skaičius)</t>
  </si>
  <si>
    <t>Gabių mokinių skatinimas, paskatintų (apdovanotų mokinių skaičius)</t>
  </si>
  <si>
    <t>Tarptautinės Mokytojų dienos minėjimo organizavimas, renginių skaičius</t>
  </si>
  <si>
    <t>Mokslo projektų dalinis finansavimas (iš dalies finansuotų tinkamai parengtų mokslo projektų skaičius)</t>
  </si>
  <si>
    <t>Konkursų, olimpiadų, varžybų, festivalių miesto mokiniams organizavimas (renginių skaičius)</t>
  </si>
  <si>
    <t>Transporto skyrimas mokiniams nuvežti į olimpiadas, konkursus, varžybas (išvykų skaičius)</t>
  </si>
  <si>
    <t>Petro Būtėno premijos skyrimas (premijuotų darbų skaičius)</t>
  </si>
  <si>
    <t>,,Metų mokytojo" nominacijų ir premijų skyrimas švietimo darbuotojams (įsteigtų nominacijų skaičius)</t>
  </si>
  <si>
    <t xml:space="preserve">Geriausiai išlaikiusių valstybinius brandos egzaminus abiturientų pagerbimo šventės organizavimas </t>
  </si>
  <si>
    <t>Jaunųjų specialistų pritraukimo į miesto ugdymo įstaigas ir pedagogų perkvalifikavimo programos įgyvendinimas (finansinę paramą gavusių pedagogų skaičius)</t>
  </si>
  <si>
    <t>Mokinių tarptautinių mainų skatinimo projektų finansavimas (mokinių, dalyvaujančių  tarptautinių mainų skatinimo projektuose, skaičius)</t>
  </si>
  <si>
    <t>Motyvuotų ir gabių mokinių papildomo mokymo projektų finansavimas (projektuose dalyvaujančių mokinių skaičius)</t>
  </si>
  <si>
    <t>Mokyklų edukacinių erdvių konkurso organizavimas (apdovanotų mokyklų skaičius)</t>
  </si>
  <si>
    <t>Švietimo įstaigų turtui apdrausti (apdraustų ikimokyklinio ugdymo įstaigų skaičius)</t>
  </si>
  <si>
    <t xml:space="preserve">Pedagoginės - psichologinės tarnybos veikla </t>
  </si>
  <si>
    <t>288724610
195472991</t>
  </si>
  <si>
    <t>Sukurtos rekomendacijos įtraukiojo ugdymo  įgyvendinimui miesto mokyklose</t>
  </si>
  <si>
    <t>Įgyvendinamos rekomendacijos įtraukiojo ugdymo įgyvendinimui miesto mokyklose</t>
  </si>
  <si>
    <t>Pedagoginės - psichologinės tarnybos darbuotojų skaičius</t>
  </si>
  <si>
    <r>
      <t>Užtikrinti STEAM srities dalykų programų įgyvendinimą ir plėtrą</t>
    </r>
    <r>
      <rPr>
        <sz val="10"/>
        <color rgb="FF00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(SPP 3.1.3)</t>
    </r>
  </si>
  <si>
    <t xml:space="preserve">Jaunimo, besimokančių pagal STEAM krypties mokslo ir studijų programas, dalis nuo visų besimokančio jaunimo </t>
  </si>
  <si>
    <t xml:space="preserve">Mokinių dalis, lankanti Panevėžio regioninį STEAM atviros prieigos centrą,  Savivaldybės finansuojamas STEAM srities neformaliojo vaikų/jaunimo švietimo akademijas </t>
  </si>
  <si>
    <t xml:space="preserve">Investicijos į STEAM srities dalykų laboratorijų plėtrą bendrojo ugdymo, neformaliojo vaikų švietimo   mokyklose </t>
  </si>
  <si>
    <t>Eur/          metus</t>
  </si>
  <si>
    <t xml:space="preserve">Besimokančių pagal STEAM krypties profesinio mokymo, mokslo ir studijų programas dalis nuo visų mokinių/studentų skaičiaus Panevėžio mieste </t>
  </si>
  <si>
    <t xml:space="preserve">Švietimo centro veikla </t>
  </si>
  <si>
    <t>288724610
195473036</t>
  </si>
  <si>
    <t>Švietimo centro darbuotojų skaičius</t>
  </si>
  <si>
    <t>Surengtų renginių, skirtų mokytojams apie Pramonė 4.0. tendencijas, skaičius</t>
  </si>
  <si>
    <t>STEAM dalykų mokytojų, integruojančių Pramonės 4.0 tendencijas ugdyme, skaičius</t>
  </si>
  <si>
    <t>Laboratorijų prieinamumo Panevėžio miesto mokyklose ir laboratorijų prieinamumo skatinant tarpinstitucinį bendradarbiavimą plėtra (laboratorijų, kurios yra prieinamos daugiau nei 1 bendruomenei, skaičius)</t>
  </si>
  <si>
    <t>Neformaliojo vaikų švietimo programų plėtra, suteikiant prioritetą STEAM krypties programoms (programų skaičius)</t>
  </si>
  <si>
    <t>Mokyklų, aprūpintų robotikos veikloms reikalingomis priemonėmis, skaičius</t>
  </si>
  <si>
    <t>Panevėžio miesto mokyklų ugdymo specialistų, apmokytų taikyti robotikos veikloms reikalingas priemones ugdymo procese, skaičius</t>
  </si>
  <si>
    <t>Panevėžio regioninio STEAM atviros prieigos centro veiklų ir laboratorinės / techninės bazės plėtra ir modernizavimas (Lėšų ir investicijų į laboratorinę / techninę bazę,
suma)</t>
  </si>
  <si>
    <t>Eur/metus</t>
  </si>
  <si>
    <t>Mokymosi visą gyvenimą programų, susijusių su STEAM kompetencijų ugdymu ir technologijų taikymu, kūrimas ir įgyvendinimas</t>
  </si>
  <si>
    <t>Sukurta metodinė bazė, kurioje talpinami mokytojų metodinių grupių sukurti produktai Panevėžio miesto kontekstui atnaujintame BU turinyje</t>
  </si>
  <si>
    <t>Finansuotų neformaliojo suaugusiųjų švietimo ir tęstinio mokymosi programų skaičius</t>
  </si>
  <si>
    <t>Didinti kvalifikuotų darbuotojų pasiūlą (SPP 3.2)</t>
  </si>
  <si>
    <t xml:space="preserve">Užimtų gyventojų pagal profesijų grupes, išskyrus nekvalifikuotus darbininkus, dalis </t>
  </si>
  <si>
    <r>
      <t>Paskatinti aukštojo mokslo ir profesinio mokymo įstaigų teikiamų paslaugų atitiktį trumpalaikėms ir ilgalaikėms darbo rinkos poreikių prognozėms</t>
    </r>
    <r>
      <rPr>
        <sz val="10"/>
        <color rgb="FF00000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(SPP 3.2.1)</t>
    </r>
  </si>
  <si>
    <t>Pirmą kartą po studijų baigimo pagal specialybę įsidarbinę Panevėžio profesinio rengimo centro, Panevėžio kolegijos ir KTU fakulteto absolventai</t>
  </si>
  <si>
    <t>proc. nuo visų absolventų</t>
  </si>
  <si>
    <t xml:space="preserve">Kryptingos profesinio orientavimo sistemos bendradarbiaujant Panevėžio miesto bendrojo ugdymo, profesinio mokymo ir aukštojo mokslo įstaigoms bei verslo įmonėms sukūrimas ir įgyvendinimas </t>
  </si>
  <si>
    <t>Profesijos patarėjų etatų skaičius</t>
  </si>
  <si>
    <t xml:space="preserve"> Naujų miesto lygmens profesinio orientavimo priemonių skaičius</t>
  </si>
  <si>
    <t>Profesinio mokymo ir aukštojo mokslo įstaigų išteklių, reikalingų Pramonė 4.0 srities specialistams rengti, vystymas</t>
  </si>
  <si>
    <t>Akredituotų laboratorijų Panevėžio miesto aukštosiose mokyklose skaičius</t>
  </si>
  <si>
    <t>Praktinio mokymo dirbtuvės, pritaikytos Pramonė 4.0 profesiniam ugdymui</t>
  </si>
  <si>
    <t xml:space="preserve">Besimokančių studentų ir mokinių skaičius mokymo programose, susijusiose su Pramonės 4.0 sritimi, kurių praktinio mokymo metu ne mažiau kaip 50 proc. laiko naudojama nauja (ne senesnė nei 10 m įranga) įranga, dalis </t>
  </si>
  <si>
    <t>Besimokančių studentų ir mokinių skaičius mokymo programose, susijusiose su Pramonės 4.0 sritimi, kurių praktinio mokymo metu ne mažiau kaip 50 proc. laiko naudojama nauja (ne senesnė nei 10 m) įranga</t>
  </si>
  <si>
    <t>Viso</t>
  </si>
  <si>
    <t>Švietimo pažangos plano parengimas</t>
  </si>
  <si>
    <t xml:space="preserve">2022-2024 M. KULTŪROS IR MENO PROGRAMA (11)                                                                                              
</t>
  </si>
  <si>
    <t xml:space="preserve">Kurti tvarią socialinę ir ekonominę kultūros vertę Panevėžyje </t>
  </si>
  <si>
    <t>Kultūros paslaugas naudojančių gyventojų skaičiaus pokytis</t>
  </si>
  <si>
    <r>
      <t>Kultūros paslaugas naudojančių gyventojų skaičiaus pokyčio vertinimas</t>
    </r>
    <r>
      <rPr>
        <sz val="11"/>
        <rFont val="Calibri"/>
        <family val="2"/>
        <charset val="186"/>
      </rPr>
      <t xml:space="preserve"> </t>
    </r>
  </si>
  <si>
    <t>padidėjęs, nepakitęs, sumažėjęs</t>
  </si>
  <si>
    <t>padidėjęs</t>
  </si>
  <si>
    <t>Padidinti miesto bendruomenės įtrauktį į kultūros kūrimą ir naudojimąsi kultūros produktais bei paslaugomis</t>
  </si>
  <si>
    <r>
      <t>Miesto bendruomenės įtraukties pokytis lyginant su praėjusiais metais</t>
    </r>
    <r>
      <rPr>
        <sz val="11"/>
        <color rgb="FF000000"/>
        <rFont val="Times New Roman"/>
        <family val="1"/>
        <charset val="186"/>
      </rPr>
      <t xml:space="preserve"> </t>
    </r>
  </si>
  <si>
    <t>teigiamas, nepakitęs, neigiamas</t>
  </si>
  <si>
    <t>teigiamas</t>
  </si>
  <si>
    <t>Kultūros renginių rinkodaros priemonių įgyvendinimas</t>
  </si>
  <si>
    <t>0;6</t>
  </si>
  <si>
    <t>Įgyvendintų renginių rinkodaros priemonių skaičius</t>
  </si>
  <si>
    <t>Sąlygų miesto gyventojams dalyvauti kultūros ir meno veikloje, ugdyti kūrybiškumą ir plėsti meninę veiklą sudarymas</t>
  </si>
  <si>
    <t>Iš dalies finansuotų mėgėjų meno kolektyvų veiklos projektų skaičius per metus</t>
  </si>
  <si>
    <t>11</t>
  </si>
  <si>
    <t>Tradicinių ir unikalių (inovatyvių) kultūros projektų rėmimas</t>
  </si>
  <si>
    <t>Iš dalies finansuotų kultūros ir meno projektų skaičius per metus</t>
  </si>
  <si>
    <t>Kofinansuotų kultūros ir meno projektų skaičius per metus</t>
  </si>
  <si>
    <t>15</t>
  </si>
  <si>
    <t>17</t>
  </si>
  <si>
    <t>19</t>
  </si>
  <si>
    <t>Finansuotų įvairių renginių skaičius</t>
  </si>
  <si>
    <t>Panevėžio Elenos Mezginaitės viešosios bibliotekos veiklos plėtra</t>
  </si>
  <si>
    <t>190431250</t>
  </si>
  <si>
    <t>Bibliotekos lankytojų skaičius per metus</t>
  </si>
  <si>
    <t>tūkst. vnt.</t>
  </si>
  <si>
    <t xml:space="preserve">Dokumentų išduotis </t>
  </si>
  <si>
    <t>tūkst. fiz. vnt.</t>
  </si>
  <si>
    <t>Suorganizuotų renginių skaičius per metus</t>
  </si>
  <si>
    <t>Renginių lankytojų skaičius per metus</t>
  </si>
  <si>
    <t>Pravestų edukacinių programų skaičius per metus</t>
  </si>
  <si>
    <t>Edukacinių programų dalyvių skaičius per metus</t>
  </si>
  <si>
    <t>Kvalifikaciją kėlusių specialistų per metus dalis nuo visų specialistų skaičiaus</t>
  </si>
  <si>
    <t>Lankytojų pasitenkinimo teikiamomis paslaugomis vertinimas</t>
  </si>
  <si>
    <t>teigiamas, neigiamas</t>
  </si>
  <si>
    <t>Paslaugų kokybės pokytis pagal ekspertinį / anketinį vertinimą</t>
  </si>
  <si>
    <t xml:space="preserve">teigiamas, neigiamas </t>
  </si>
  <si>
    <t>Panevėžio kraštotyros muziejaus veiklos plėtra</t>
  </si>
  <si>
    <t>190431446</t>
  </si>
  <si>
    <t>Muziejaus lankytojų skaičius per metus</t>
  </si>
  <si>
    <t>Edukacinių programų lankytojų skaičius per metus</t>
  </si>
  <si>
    <t>Įsigytų meno kūrinių skaičius per metus</t>
  </si>
  <si>
    <t xml:space="preserve">Suskaitmenintų / paskelbtų dokumentų skaičius per metus </t>
  </si>
  <si>
    <t>550/500</t>
  </si>
  <si>
    <t>600/500</t>
  </si>
  <si>
    <t>700/500</t>
  </si>
  <si>
    <t>Panevėžio miesto dailės galerijos veiklos plėtra</t>
  </si>
  <si>
    <t>302477544</t>
  </si>
  <si>
    <t>Parodų skaičius per metus</t>
  </si>
  <si>
    <t xml:space="preserve">Parodų lankytojų skaičius  </t>
  </si>
  <si>
    <t>Naujų parengtų edukacinių programų skaičius per metus</t>
  </si>
  <si>
    <t>Įvykusių tarptautinių renginių skaičius per metus</t>
  </si>
  <si>
    <t>Stasio Eidrigevičiaus menų centro veiklos plėtra</t>
  </si>
  <si>
    <t>304929400</t>
  </si>
  <si>
    <t>Stasio Eidrigevičiaus vardo ir SEMC viešinimo renginių skaičius</t>
  </si>
  <si>
    <t>Įgyvendintų projektų skaičius per metus</t>
  </si>
  <si>
    <t>Parengtų Stasio Eidrigevičiaus meno kūinių aprašų skaičius per metus</t>
  </si>
  <si>
    <t>Stasio Eidrigevičiaus perduotų meno kūrinių skaičius</t>
  </si>
  <si>
    <t>Profesionalių menininkų vizualaus meno parodų skaičius per metus</t>
  </si>
  <si>
    <t>Dalyvavimų tarptautiniuose renginiuose užsienyje skaičius per metus</t>
  </si>
  <si>
    <t>Kultūros centro Panevėžio bendruomenių rūmų veiklos plėtra</t>
  </si>
  <si>
    <t>193278297</t>
  </si>
  <si>
    <t>Suorganizuotų lauko renginių skaičius per metus</t>
  </si>
  <si>
    <t>Suorganizuotų etnokultūrinių renginių skaičius per metus</t>
  </si>
  <si>
    <t>Renginių lankytojų skaičius (be lauko renginių)</t>
  </si>
  <si>
    <t>Mėgėjų meno kolektyvų skaičius per metus</t>
  </si>
  <si>
    <t xml:space="preserve">Mėgėjų meno kolektyvų dalyvių skaičius per metus </t>
  </si>
  <si>
    <t>Edukacinių programų  dalyvių skaičius per metus</t>
  </si>
  <si>
    <t>Kino centro „Garsas“ veiklos plėtra</t>
  </si>
  <si>
    <t>148504349</t>
  </si>
  <si>
    <t>Nekomercinio kino rodymas (proc.)</t>
  </si>
  <si>
    <t>Kino renginių skaičius</t>
  </si>
  <si>
    <t>Edukacinių programų skaičius per metus</t>
  </si>
  <si>
    <t xml:space="preserve">Žiūrovų (lankytojų) skaičius per metus </t>
  </si>
  <si>
    <t>Naujų parengtų ar atnaujintų edukacinių programų per metus</t>
  </si>
  <si>
    <t>Programų dalyvių skaičiaus pokytis per metus</t>
  </si>
  <si>
    <t>Įvykusių tarptautinių renginių skaičius per metus)</t>
  </si>
  <si>
    <r>
      <t>Sudaryti palankias sąlygas profesionalaus meno ir kultūros vystymuisi</t>
    </r>
    <r>
      <rPr>
        <i/>
        <sz val="11"/>
        <color rgb="FF000000"/>
        <rFont val="Times New Roman"/>
        <family val="1"/>
        <charset val="186"/>
      </rPr>
      <t xml:space="preserve">  </t>
    </r>
  </si>
  <si>
    <r>
      <t>Profesionalaus meno ir kultūros renginių skaičiaus pokytis</t>
    </r>
    <r>
      <rPr>
        <sz val="11"/>
        <color rgb="FF000000"/>
        <rFont val="Times New Roman"/>
        <family val="1"/>
        <charset val="186"/>
      </rPr>
      <t xml:space="preserve"> </t>
    </r>
  </si>
  <si>
    <t>Profesionalaus meno skatinimas ir plėtra</t>
  </si>
  <si>
    <t>Finansuotų profesionalaus meno projektų dalis nuo viso finansuotų kultūros ir meno projektų skaičiaus</t>
  </si>
  <si>
    <t>Kultūros ir meno premijų nominacijų skaičius</t>
  </si>
  <si>
    <t>Kultūros ir meno stipendiją gavusių menininkų skaičius per metus</t>
  </si>
  <si>
    <r>
      <t>Meno rezidencijų kūrimas</t>
    </r>
    <r>
      <rPr>
        <u/>
        <sz val="11"/>
        <color rgb="FF000000"/>
        <rFont val="Times New Roman"/>
        <family val="1"/>
        <charset val="186"/>
      </rPr>
      <t xml:space="preserve"> </t>
    </r>
  </si>
  <si>
    <t>Pritrauktų rezidentų skaičius per metus</t>
  </si>
  <si>
    <t>Teatro „Menas“ veiklos plėtra</t>
  </si>
  <si>
    <t>190432352</t>
  </si>
  <si>
    <t>Spektaklių skaičius per metus</t>
  </si>
  <si>
    <t xml:space="preserve">Premjerų skaičius per metus </t>
  </si>
  <si>
    <t>Žiūrovų (lankytojų) skaičius  per metus</t>
  </si>
  <si>
    <t>Lėlių vežimo teatro veiklos plėtra</t>
  </si>
  <si>
    <t>191782373</t>
  </si>
  <si>
    <t>Muzikinio teatro veiklos plėtra</t>
  </si>
  <si>
    <t>148428990</t>
  </si>
  <si>
    <t>Koncertų skaičius per metus</t>
  </si>
  <si>
    <t>Naujų parengtų koncertinių programų skaičius per metus</t>
  </si>
  <si>
    <r>
      <t>Užtikrinti Panevėžio miesto savivaldybės kultūros įstaigų veiklos kokybės ir paslaugų prieinamumo gerinimą</t>
    </r>
    <r>
      <rPr>
        <u/>
        <sz val="11"/>
        <rFont val="Times New Roman"/>
        <family val="1"/>
        <charset val="186"/>
      </rPr>
      <t xml:space="preserve"> </t>
    </r>
  </si>
  <si>
    <t xml:space="preserve">Savivaldybės kultūros ir meno įstaigų paslaugas naudojančių lankytojų skaičiaus pokytis  </t>
  </si>
  <si>
    <t>Kultūros paslaugų prieinamumo ir patrauklumo didinimas, modernizuojant kultūros įstaigų infrastruktūrą ir pritaikant daugiafunkcinėms ir daugiakultūrinėms paslaugoms</t>
  </si>
  <si>
    <t xml:space="preserve">Parengtas kultūros įstaigų modernizavimo ir pritaikymo daugiafunkcinėms bei daugiakultūrinėms paskirties paslaugoms planas </t>
  </si>
  <si>
    <t>Modernizuotų / pritaikytų daugiafunkcinėms ir daugiakultūrinėms paskirties paslaugoms kultūros įstaigų skaičius</t>
  </si>
  <si>
    <t>Kultūros sektoriaus tarptautiškumą stiprinančių veiklų skatinimas ir plėtra</t>
  </si>
  <si>
    <t>Finansuotų tarptautinių profesionaliojo meno renginių atskleidžiančių Panevėžio miesto identitetą, skaičius per metus</t>
  </si>
  <si>
    <t>Panevėžio miesto kultūros ir meno įstaigų tinklo optimizavimas</t>
  </si>
  <si>
    <t>Parengta kultūros plėtros galimybių studija</t>
  </si>
  <si>
    <t>Vadovaujantis kultūros plėtros galimybių studijos išvadomis, parengtas kultūros ir meno įstaigų optimizavimo planas</t>
  </si>
  <si>
    <t>Kultūros įstaigų teikiamų paslaugų kokybės ir poreikių analizė</t>
  </si>
  <si>
    <t xml:space="preserve">PATVIRTINTA            
Panevėžio miesto savivaldybės tarybos 2022 m. balandžio 21 d. sprendimu Nr. </t>
  </si>
  <si>
    <t xml:space="preserve">PATVIRTINTA   
Panevėžio miesto savivaldybės tarybos 2022 m. balandžioc 21 d. sprendimu Nr. </t>
  </si>
  <si>
    <t xml:space="preserve">2022-2024 M.  SOCIALINĖS PARAMOS ĮGYVENDINIMO PROGRAMA (15)                                                                                              
</t>
  </si>
  <si>
    <r>
      <t>Skatinti socialinės atskirties mažėjimą ir socialinį saugumą</t>
    </r>
    <r>
      <rPr>
        <sz val="11"/>
        <rFont val="Times New Roman"/>
        <family val="1"/>
        <charset val="186"/>
      </rPr>
      <t xml:space="preserve">     </t>
    </r>
  </si>
  <si>
    <t xml:space="preserve">Socialinių paslaugų poreikio patenkinimas </t>
  </si>
  <si>
    <t>Užtikrinti kokybišką ir efektyvią socialinę paramą bendruomenėje</t>
  </si>
  <si>
    <t xml:space="preserve">Gyventojų poreikius atitinkančių socialinių paslaugų  dalis nuo Socialinio paslaugų kataloge nurodytų paslaugų skaičiaus </t>
  </si>
  <si>
    <t>Išmokų, kompensacijų ir socialinės paramos mokiniams skyrimas ir mokėjimas iš valstybės biudžeto lėšų</t>
  </si>
  <si>
    <t>0; 1; 9</t>
  </si>
  <si>
    <t>Gavėjų skaičius</t>
  </si>
  <si>
    <t>24800</t>
  </si>
  <si>
    <t>25500</t>
  </si>
  <si>
    <t>26000</t>
  </si>
  <si>
    <t>VBN</t>
  </si>
  <si>
    <t>Pašalpų ir kompensacijų skyrimas ir mokėjimas iš savivaldybės biudžeto lėšų</t>
  </si>
  <si>
    <t>15300</t>
  </si>
  <si>
    <t>15500</t>
  </si>
  <si>
    <t>15800</t>
  </si>
  <si>
    <t>Paslaugų teikimas Panevėžio specialiojoje mokykloje - daugiafunkciniame centre</t>
  </si>
  <si>
    <t>148209637</t>
  </si>
  <si>
    <t>0; 9</t>
  </si>
  <si>
    <t>Socialinių paslaugų gavėjų skaičius</t>
  </si>
  <si>
    <t>Paslaugų teikimas Panevėžio jaunuolių dienos centre</t>
  </si>
  <si>
    <t>70</t>
  </si>
  <si>
    <t>Paslaugų teikimas Panevėžio atvirame jaunimo centre</t>
  </si>
  <si>
    <t>304377560</t>
  </si>
  <si>
    <t>2000</t>
  </si>
  <si>
    <t>Paslaugų teikimas Panevėžio socialinių paslaugų centre</t>
  </si>
  <si>
    <t>300601541</t>
  </si>
  <si>
    <t>Gavėjų skaičius pagal paslaugų rūšis</t>
  </si>
  <si>
    <t>360</t>
  </si>
  <si>
    <t>400</t>
  </si>
  <si>
    <t>Glaudus bendradarbiavimas su NVO skatinant jų įtrauktį teikti socialines paslaugas ir plėsti teikiamų socialinių paslaugų spektrą</t>
  </si>
  <si>
    <t xml:space="preserve">NVO teikiančių socialines paslaugas, skaičius </t>
  </si>
  <si>
    <t>NVO teikiamų socialinių paslaugų dalis nuo Socialinių paslaugų kataloge nurodytų paslaugų skaičiaus</t>
  </si>
  <si>
    <t>64</t>
  </si>
  <si>
    <t>75</t>
  </si>
  <si>
    <t>Iš NVO perkamų socialinių paslaugų skaičius</t>
  </si>
  <si>
    <t>Kompleksinių paslaugų šeimoms ir vaikams teikimas</t>
  </si>
  <si>
    <t>Šeimų ir vaikų, gavusių kompleksines paslaugas, skaičius</t>
  </si>
  <si>
    <t>Šeimoje ir bendruomenėje teikiamų paslaugų infrastruktūros plėtra</t>
  </si>
  <si>
    <t>0; 7; 9</t>
  </si>
  <si>
    <t>Socialinių paslaugų spektro įvairovė ir dalis nuo Socialinio paslaugų kataloge nurodytų paslaugų skaičiaus</t>
  </si>
  <si>
    <t>Suteiktų nestacionarių paslaugų asmenims (šeimoms) bendruomenėje ir šeimoje dalis nuo Socialinių paslaugų kataloge nurodytų nestacionarių paslaugų skaičiaus</t>
  </si>
  <si>
    <t>Įkurtas dienos centras senyvo amžiaus asmenims</t>
  </si>
  <si>
    <t xml:space="preserve"> vnt</t>
  </si>
  <si>
    <t xml:space="preserve">Organizacijų, teikiančių sociokultūrines paslaugas vyresnio amžiaus žmonėms, skaičius </t>
  </si>
  <si>
    <t>Sukurtas planas dėl ilgalaikės (trumpalaikės) socialinės globos paslaugų plėtros suaugusiems asmenims</t>
  </si>
  <si>
    <t>Socialinių ir sveikatos priežiūros įstaigų bendradarbiavimo plėtra teikiant  paslaugas kompleksiškai</t>
  </si>
  <si>
    <t>Asmenų, gavusių kompleksines (sveikatos ir socialines) paslaugas, skaičius</t>
  </si>
  <si>
    <t xml:space="preserve">Suteiktų institucinių ir paslaugų asmens namuose santykis </t>
  </si>
  <si>
    <t>668/581</t>
  </si>
  <si>
    <t>660/590</t>
  </si>
  <si>
    <t>650/600</t>
  </si>
  <si>
    <t>Identifikuotų asmenų skaičius, kuriems teikta socialinė parama</t>
  </si>
  <si>
    <t>Socialinių paslaugų integracijos bendruomenėje plėtra</t>
  </si>
  <si>
    <t>Socialinę riziką patiriančių asmenų, dalyvavusių socialinei integracijai skirtose veiklose, dalis nuo nustatytų / besikreipiančių asmenų skaičiaus</t>
  </si>
  <si>
    <t xml:space="preserve">Suteiktų socialinės integracijos bendruomenėje paslaugų rūšių skaičius </t>
  </si>
  <si>
    <t>Vystyti socialinės paramos individualizuoto kompleksiškumo teikimo modelį</t>
  </si>
  <si>
    <t>Asmenų, patiriančių socialinės rizikos veiksnius, skaičius (asmenų skaičiaus pasikeitimas per laikotarpį)</t>
  </si>
  <si>
    <t>Kompleksinės ir individualizuotos socialinės paramos teikimo, derinant finansinę paramą, socialines paslaugas ir užimtumo didinimo priemones, plėtra</t>
  </si>
  <si>
    <t xml:space="preserve">Asmenų, parengtų integruotis į darbo rinką, skaičius </t>
  </si>
  <si>
    <t xml:space="preserve">Asmenų, gavusių kompleksines paslaugas, skaičius </t>
  </si>
  <si>
    <t>Socialinės paramos prieinamumo užtikrinimas socialinę riziką patiriantiems asmenims</t>
  </si>
  <si>
    <t>Suteiktų vienam asmeniui socialinės paramos rūšių skaičius</t>
  </si>
  <si>
    <t xml:space="preserve">PATVIRTINTA    
Panevėžio miesto savivaldybės tarybos 2022 m. balandžio 21  d. sprendimu Nr. </t>
  </si>
  <si>
    <t xml:space="preserve">PATVIRTINTA    
Panevėžio miesto savivaldybės tarybos 2022 m. balandžio 21 d. sprendimu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</si>
</sst>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60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u/>
      <sz val="11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name val="Calibri"/>
      <family val="2"/>
      <charset val="186"/>
    </font>
    <font>
      <u/>
      <sz val="10"/>
      <name val="Times New Roman"/>
      <family val="1"/>
      <charset val="186"/>
    </font>
    <font>
      <sz val="10"/>
      <name val="Times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8"/>
      <name val="Times New Roman"/>
      <family val="1"/>
    </font>
    <font>
      <sz val="11"/>
      <color theme="5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Arial"/>
    </font>
    <font>
      <b/>
      <sz val="11"/>
      <color rgb="FF000000"/>
      <name val="Times New Roman"/>
      <family val="1"/>
      <charset val="186"/>
    </font>
    <font>
      <sz val="11"/>
      <name val="Calibri"/>
      <family val="2"/>
      <charset val="186"/>
    </font>
    <font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u/>
      <sz val="11"/>
      <color rgb="FF00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0"/>
      <color theme="5"/>
      <name val="Times New Roman"/>
      <family val="1"/>
    </font>
    <font>
      <sz val="9"/>
      <color theme="5"/>
      <name val="Arial"/>
      <family val="2"/>
    </font>
    <font>
      <sz val="10"/>
      <color theme="5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0" fontId="13" fillId="0" borderId="0"/>
    <xf numFmtId="0" fontId="10" fillId="0" borderId="0"/>
    <xf numFmtId="0" fontId="4" fillId="0" borderId="0"/>
    <xf numFmtId="0" fontId="14" fillId="0" borderId="0"/>
    <xf numFmtId="0" fontId="7" fillId="0" borderId="0"/>
    <xf numFmtId="43" fontId="14" fillId="0" borderId="0" applyFont="0" applyFill="0" applyBorder="0" applyAlignment="0" applyProtection="0"/>
    <xf numFmtId="0" fontId="7" fillId="0" borderId="0"/>
    <xf numFmtId="9" fontId="15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" fillId="0" borderId="0"/>
  </cellStyleXfs>
  <cellXfs count="1220">
    <xf numFmtId="0" fontId="0" fillId="0" borderId="0" xfId="0"/>
    <xf numFmtId="0" fontId="9" fillId="0" borderId="28" xfId="0" applyFont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 wrapText="1"/>
    </xf>
    <xf numFmtId="0" fontId="8" fillId="0" borderId="26" xfId="0" applyFont="1" applyBorder="1" applyAlignment="1">
      <alignment vertical="top" wrapText="1"/>
    </xf>
    <xf numFmtId="0" fontId="9" fillId="0" borderId="21" xfId="0" applyFont="1" applyBorder="1" applyAlignment="1">
      <alignment horizontal="center" vertical="top" wrapText="1"/>
    </xf>
    <xf numFmtId="0" fontId="8" fillId="0" borderId="24" xfId="0" applyFont="1" applyBorder="1" applyAlignment="1">
      <alignment vertical="top" wrapText="1"/>
    </xf>
    <xf numFmtId="0" fontId="9" fillId="0" borderId="29" xfId="0" applyFont="1" applyBorder="1" applyAlignment="1">
      <alignment horizontal="center" vertical="top" wrapText="1"/>
    </xf>
    <xf numFmtId="0" fontId="8" fillId="0" borderId="43" xfId="0" applyFont="1" applyBorder="1" applyAlignment="1">
      <alignment vertical="top" wrapText="1"/>
    </xf>
    <xf numFmtId="0" fontId="0" fillId="0" borderId="0" xfId="0"/>
    <xf numFmtId="0" fontId="2" fillId="0" borderId="0" xfId="0" applyFont="1" applyAlignment="1">
      <alignment vertical="top"/>
    </xf>
    <xf numFmtId="49" fontId="5" fillId="2" borderId="15" xfId="0" applyNumberFormat="1" applyFont="1" applyFill="1" applyBorder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49" fontId="4" fillId="0" borderId="40" xfId="0" applyNumberFormat="1" applyFont="1" applyBorder="1" applyAlignment="1">
      <alignment vertical="top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2" fontId="18" fillId="4" borderId="12" xfId="0" applyNumberFormat="1" applyFont="1" applyFill="1" applyBorder="1" applyAlignment="1">
      <alignment vertical="top" wrapText="1"/>
    </xf>
    <xf numFmtId="2" fontId="19" fillId="0" borderId="25" xfId="0" applyNumberFormat="1" applyFont="1" applyBorder="1" applyAlignment="1">
      <alignment vertical="top" wrapText="1"/>
    </xf>
    <xf numFmtId="2" fontId="18" fillId="4" borderId="28" xfId="0" applyNumberFormat="1" applyFont="1" applyFill="1" applyBorder="1" applyAlignment="1">
      <alignment vertical="top" wrapText="1"/>
    </xf>
    <xf numFmtId="2" fontId="19" fillId="0" borderId="2" xfId="0" applyNumberFormat="1" applyFont="1" applyBorder="1" applyAlignment="1">
      <alignment vertical="top" wrapText="1"/>
    </xf>
    <xf numFmtId="2" fontId="12" fillId="9" borderId="12" xfId="0" applyNumberFormat="1" applyFont="1" applyFill="1" applyBorder="1" applyAlignment="1">
      <alignment vertical="top" wrapText="1"/>
    </xf>
    <xf numFmtId="2" fontId="12" fillId="9" borderId="28" xfId="0" applyNumberFormat="1" applyFont="1" applyFill="1" applyBorder="1" applyAlignment="1">
      <alignment vertical="top" wrapText="1"/>
    </xf>
    <xf numFmtId="0" fontId="0" fillId="0" borderId="11" xfId="0" applyBorder="1"/>
    <xf numFmtId="49" fontId="17" fillId="0" borderId="0" xfId="0" applyNumberFormat="1" applyFont="1" applyAlignment="1">
      <alignment vertical="top" wrapText="1"/>
    </xf>
    <xf numFmtId="49" fontId="3" fillId="5" borderId="44" xfId="0" applyNumberFormat="1" applyFont="1" applyFill="1" applyBorder="1" applyAlignment="1">
      <alignment horizontal="center" vertical="top" wrapText="1"/>
    </xf>
    <xf numFmtId="49" fontId="3" fillId="7" borderId="21" xfId="0" applyNumberFormat="1" applyFont="1" applyFill="1" applyBorder="1" applyAlignment="1">
      <alignment horizontal="center" vertical="top"/>
    </xf>
    <xf numFmtId="2" fontId="3" fillId="6" borderId="28" xfId="0" applyNumberFormat="1" applyFont="1" applyFill="1" applyBorder="1" applyAlignment="1">
      <alignment horizontal="center" vertical="top"/>
    </xf>
    <xf numFmtId="0" fontId="25" fillId="0" borderId="36" xfId="0" applyFont="1" applyBorder="1"/>
    <xf numFmtId="0" fontId="25" fillId="0" borderId="26" xfId="0" applyFont="1" applyBorder="1"/>
    <xf numFmtId="49" fontId="5" fillId="7" borderId="28" xfId="0" applyNumberFormat="1" applyFont="1" applyFill="1" applyBorder="1" applyAlignment="1">
      <alignment horizontal="center" vertical="top"/>
    </xf>
    <xf numFmtId="0" fontId="7" fillId="8" borderId="40" xfId="0" applyFont="1" applyFill="1" applyBorder="1"/>
    <xf numFmtId="49" fontId="3" fillId="8" borderId="28" xfId="0" applyNumberFormat="1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45" xfId="0" applyFont="1" applyBorder="1" applyAlignment="1">
      <alignment horizontal="center" vertical="center" textRotation="90"/>
    </xf>
    <xf numFmtId="0" fontId="10" fillId="0" borderId="33" xfId="0" applyFont="1" applyBorder="1" applyAlignment="1">
      <alignment horizontal="left" vertical="top" wrapText="1"/>
    </xf>
    <xf numFmtId="9" fontId="4" fillId="0" borderId="45" xfId="0" applyNumberFormat="1" applyFont="1" applyBorder="1" applyAlignment="1">
      <alignment horizontal="center" vertical="top"/>
    </xf>
    <xf numFmtId="2" fontId="18" fillId="4" borderId="28" xfId="0" applyNumberFormat="1" applyFont="1" applyFill="1" applyBorder="1" applyAlignment="1">
      <alignment horizontal="center" vertical="top" wrapText="1"/>
    </xf>
    <xf numFmtId="2" fontId="19" fillId="0" borderId="2" xfId="0" applyNumberFormat="1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horizontal="center" vertical="top" wrapText="1"/>
    </xf>
    <xf numFmtId="2" fontId="19" fillId="0" borderId="30" xfId="0" applyNumberFormat="1" applyFont="1" applyBorder="1" applyAlignment="1">
      <alignment horizontal="center" vertical="top" wrapText="1"/>
    </xf>
    <xf numFmtId="2" fontId="19" fillId="0" borderId="38" xfId="0" applyNumberFormat="1" applyFont="1" applyBorder="1" applyAlignment="1">
      <alignment horizontal="center" vertical="top" wrapText="1"/>
    </xf>
    <xf numFmtId="0" fontId="24" fillId="0" borderId="30" xfId="33" applyFont="1" applyBorder="1" applyAlignment="1">
      <alignment horizontal="center" vertical="top" wrapText="1"/>
    </xf>
    <xf numFmtId="0" fontId="24" fillId="0" borderId="38" xfId="33" applyFont="1" applyBorder="1" applyAlignment="1">
      <alignment horizontal="center" vertical="top" wrapText="1"/>
    </xf>
    <xf numFmtId="2" fontId="19" fillId="0" borderId="3" xfId="0" applyNumberFormat="1" applyFont="1" applyBorder="1" applyAlignment="1">
      <alignment horizontal="center" vertical="top" wrapText="1"/>
    </xf>
    <xf numFmtId="2" fontId="19" fillId="0" borderId="47" xfId="0" applyNumberFormat="1" applyFont="1" applyBorder="1" applyAlignment="1">
      <alignment horizontal="center" vertical="top" wrapText="1"/>
    </xf>
    <xf numFmtId="2" fontId="19" fillId="0" borderId="4" xfId="0" applyNumberFormat="1" applyFont="1" applyBorder="1" applyAlignment="1">
      <alignment horizontal="center" vertical="top" wrapText="1"/>
    </xf>
    <xf numFmtId="2" fontId="19" fillId="0" borderId="10" xfId="0" applyNumberFormat="1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left" vertical="top"/>
    </xf>
    <xf numFmtId="49" fontId="5" fillId="2" borderId="39" xfId="0" applyNumberFormat="1" applyFont="1" applyFill="1" applyBorder="1" applyAlignment="1">
      <alignment horizontal="center" vertical="top"/>
    </xf>
    <xf numFmtId="49" fontId="3" fillId="3" borderId="28" xfId="0" applyNumberFormat="1" applyFont="1" applyFill="1" applyBorder="1" applyAlignment="1">
      <alignment horizontal="center" vertical="top"/>
    </xf>
    <xf numFmtId="0" fontId="10" fillId="0" borderId="65" xfId="0" applyFont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/>
    <xf numFmtId="0" fontId="31" fillId="0" borderId="11" xfId="0" applyFont="1" applyBorder="1"/>
    <xf numFmtId="0" fontId="27" fillId="0" borderId="39" xfId="0" applyFont="1" applyBorder="1" applyAlignment="1">
      <alignment vertical="top"/>
    </xf>
    <xf numFmtId="0" fontId="27" fillId="0" borderId="40" xfId="0" applyFont="1" applyBorder="1" applyAlignment="1">
      <alignment horizontal="left" vertical="top"/>
    </xf>
    <xf numFmtId="0" fontId="28" fillId="0" borderId="40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4" fillId="5" borderId="30" xfId="0" applyFont="1" applyFill="1" applyBorder="1" applyAlignment="1">
      <alignment horizontal="center" vertical="top"/>
    </xf>
    <xf numFmtId="0" fontId="4" fillId="5" borderId="35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left" vertical="top"/>
    </xf>
    <xf numFmtId="164" fontId="2" fillId="0" borderId="0" xfId="0" applyNumberFormat="1" applyFont="1" applyAlignment="1">
      <alignment vertical="top"/>
    </xf>
    <xf numFmtId="0" fontId="25" fillId="0" borderId="0" xfId="0" applyFont="1"/>
    <xf numFmtId="0" fontId="5" fillId="0" borderId="0" xfId="0" applyFont="1" applyAlignment="1">
      <alignment horizontal="right" vertical="top" wrapText="1"/>
    </xf>
    <xf numFmtId="0" fontId="29" fillId="0" borderId="1" xfId="0" applyFont="1" applyBorder="1" applyAlignment="1">
      <alignment horizontal="center" vertical="center" textRotation="90"/>
    </xf>
    <xf numFmtId="0" fontId="29" fillId="0" borderId="45" xfId="0" applyFont="1" applyBorder="1" applyAlignment="1">
      <alignment horizontal="center" vertical="center" textRotation="90"/>
    </xf>
    <xf numFmtId="49" fontId="26" fillId="8" borderId="28" xfId="0" applyNumberFormat="1" applyFont="1" applyFill="1" applyBorder="1" applyAlignment="1">
      <alignment horizontal="center" vertical="top" wrapText="1"/>
    </xf>
    <xf numFmtId="0" fontId="26" fillId="8" borderId="0" xfId="0" applyFont="1" applyFill="1" applyAlignment="1">
      <alignment vertical="top"/>
    </xf>
    <xf numFmtId="0" fontId="26" fillId="8" borderId="40" xfId="0" applyFont="1" applyFill="1" applyBorder="1" applyAlignment="1">
      <alignment horizontal="left" vertical="top"/>
    </xf>
    <xf numFmtId="0" fontId="26" fillId="2" borderId="40" xfId="0" applyFont="1" applyFill="1" applyBorder="1" applyAlignment="1">
      <alignment horizontal="left" vertical="top"/>
    </xf>
    <xf numFmtId="0" fontId="26" fillId="0" borderId="39" xfId="0" applyFont="1" applyBorder="1" applyAlignment="1">
      <alignment vertical="top"/>
    </xf>
    <xf numFmtId="49" fontId="26" fillId="2" borderId="15" xfId="0" applyNumberFormat="1" applyFont="1" applyFill="1" applyBorder="1" applyAlignment="1">
      <alignment horizontal="center" vertical="top"/>
    </xf>
    <xf numFmtId="0" fontId="29" fillId="5" borderId="5" xfId="0" applyFont="1" applyFill="1" applyBorder="1" applyAlignment="1">
      <alignment horizontal="center" vertical="top"/>
    </xf>
    <xf numFmtId="49" fontId="26" fillId="7" borderId="21" xfId="0" applyNumberFormat="1" applyFont="1" applyFill="1" applyBorder="1" applyAlignment="1">
      <alignment horizontal="center" vertical="top"/>
    </xf>
    <xf numFmtId="0" fontId="26" fillId="7" borderId="23" xfId="0" applyFont="1" applyFill="1" applyBorder="1" applyAlignment="1">
      <alignment horizontal="center" vertical="top"/>
    </xf>
    <xf numFmtId="164" fontId="26" fillId="7" borderId="21" xfId="0" applyNumberFormat="1" applyFont="1" applyFill="1" applyBorder="1" applyAlignment="1">
      <alignment horizontal="center" vertical="top" wrapText="1"/>
    </xf>
    <xf numFmtId="0" fontId="26" fillId="7" borderId="22" xfId="0" applyFont="1" applyFill="1" applyBorder="1" applyAlignment="1">
      <alignment horizontal="left" vertical="top" wrapText="1"/>
    </xf>
    <xf numFmtId="0" fontId="26" fillId="7" borderId="24" xfId="0" applyFont="1" applyFill="1" applyBorder="1" applyAlignment="1">
      <alignment horizontal="left" vertical="top" wrapText="1"/>
    </xf>
    <xf numFmtId="0" fontId="29" fillId="0" borderId="65" xfId="0" applyFont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37" xfId="0" applyFont="1" applyFill="1" applyBorder="1" applyAlignment="1">
      <alignment horizontal="left" vertical="top" wrapText="1"/>
    </xf>
    <xf numFmtId="0" fontId="29" fillId="5" borderId="35" xfId="0" applyFont="1" applyFill="1" applyBorder="1" applyAlignment="1">
      <alignment horizontal="center" vertical="top"/>
    </xf>
    <xf numFmtId="49" fontId="26" fillId="2" borderId="39" xfId="0" applyNumberFormat="1" applyFont="1" applyFill="1" applyBorder="1" applyAlignment="1">
      <alignment horizontal="center" vertical="top"/>
    </xf>
    <xf numFmtId="0" fontId="29" fillId="5" borderId="35" xfId="0" applyFont="1" applyFill="1" applyBorder="1" applyAlignment="1">
      <alignment horizontal="center" vertical="center" wrapText="1"/>
    </xf>
    <xf numFmtId="49" fontId="26" fillId="2" borderId="29" xfId="0" applyNumberFormat="1" applyFont="1" applyFill="1" applyBorder="1" applyAlignment="1">
      <alignment vertical="top"/>
    </xf>
    <xf numFmtId="2" fontId="26" fillId="6" borderId="28" xfId="0" applyNumberFormat="1" applyFont="1" applyFill="1" applyBorder="1" applyAlignment="1">
      <alignment horizontal="center" vertical="top"/>
    </xf>
    <xf numFmtId="0" fontId="10" fillId="0" borderId="6" xfId="0" applyFont="1" applyBorder="1" applyAlignment="1">
      <alignment vertical="top" wrapText="1"/>
    </xf>
    <xf numFmtId="2" fontId="19" fillId="0" borderId="30" xfId="0" applyNumberFormat="1" applyFont="1" applyBorder="1" applyAlignment="1">
      <alignment vertical="top" wrapText="1"/>
    </xf>
    <xf numFmtId="2" fontId="19" fillId="0" borderId="38" xfId="0" applyNumberFormat="1" applyFont="1" applyBorder="1" applyAlignment="1">
      <alignment vertical="top" wrapText="1"/>
    </xf>
    <xf numFmtId="0" fontId="24" fillId="0" borderId="30" xfId="33" applyFont="1" applyBorder="1" applyAlignment="1">
      <alignment vertical="top" wrapText="1"/>
    </xf>
    <xf numFmtId="0" fontId="24" fillId="0" borderId="38" xfId="33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2" fontId="19" fillId="0" borderId="47" xfId="0" applyNumberFormat="1" applyFont="1" applyBorder="1" applyAlignment="1">
      <alignment vertical="top" wrapText="1"/>
    </xf>
    <xf numFmtId="0" fontId="8" fillId="0" borderId="0" xfId="0" applyFont="1" applyAlignment="1">
      <alignment vertical="center"/>
    </xf>
    <xf numFmtId="0" fontId="26" fillId="8" borderId="11" xfId="0" applyFont="1" applyFill="1" applyBorder="1" applyAlignment="1">
      <alignment horizontal="left" vertical="top"/>
    </xf>
    <xf numFmtId="0" fontId="26" fillId="2" borderId="11" xfId="0" applyFont="1" applyFill="1" applyBorder="1" applyAlignment="1">
      <alignment horizontal="left" vertical="top"/>
    </xf>
    <xf numFmtId="0" fontId="31" fillId="8" borderId="11" xfId="0" applyFont="1" applyFill="1" applyBorder="1"/>
    <xf numFmtId="0" fontId="26" fillId="2" borderId="12" xfId="0" applyFont="1" applyFill="1" applyBorder="1" applyAlignment="1">
      <alignment horizontal="left" vertical="top"/>
    </xf>
    <xf numFmtId="49" fontId="26" fillId="0" borderId="40" xfId="0" applyNumberFormat="1" applyFont="1" applyBorder="1" applyAlignment="1">
      <alignment vertical="top" wrapText="1"/>
    </xf>
    <xf numFmtId="0" fontId="29" fillId="0" borderId="2" xfId="0" applyFont="1" applyBorder="1" applyAlignment="1">
      <alignment horizontal="center" vertical="top"/>
    </xf>
    <xf numFmtId="164" fontId="29" fillId="0" borderId="2" xfId="0" applyNumberFormat="1" applyFont="1" applyBorder="1" applyAlignment="1">
      <alignment horizontal="center" vertical="top"/>
    </xf>
    <xf numFmtId="164" fontId="29" fillId="10" borderId="2" xfId="0" applyNumberFormat="1" applyFont="1" applyFill="1" applyBorder="1" applyAlignment="1">
      <alignment horizontal="center" vertical="top"/>
    </xf>
    <xf numFmtId="164" fontId="29" fillId="0" borderId="25" xfId="0" applyNumberFormat="1" applyFont="1" applyBorder="1" applyAlignment="1">
      <alignment horizontal="center" vertical="top"/>
    </xf>
    <xf numFmtId="0" fontId="29" fillId="0" borderId="6" xfId="0" applyFont="1" applyBorder="1" applyAlignment="1">
      <alignment wrapText="1"/>
    </xf>
    <xf numFmtId="49" fontId="29" fillId="5" borderId="17" xfId="0" applyNumberFormat="1" applyFont="1" applyFill="1" applyBorder="1" applyAlignment="1">
      <alignment horizontal="center" vertical="center" wrapText="1"/>
    </xf>
    <xf numFmtId="49" fontId="29" fillId="5" borderId="42" xfId="0" applyNumberFormat="1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top"/>
    </xf>
    <xf numFmtId="164" fontId="26" fillId="11" borderId="21" xfId="0" applyNumberFormat="1" applyFont="1" applyFill="1" applyBorder="1" applyAlignment="1">
      <alignment horizontal="center" vertical="top"/>
    </xf>
    <xf numFmtId="0" fontId="29" fillId="0" borderId="52" xfId="0" applyFont="1" applyBorder="1" applyAlignment="1">
      <alignment horizontal="left" vertical="top"/>
    </xf>
    <xf numFmtId="0" fontId="29" fillId="0" borderId="53" xfId="0" applyFont="1" applyBorder="1" applyAlignment="1">
      <alignment horizontal="left" vertical="top"/>
    </xf>
    <xf numFmtId="9" fontId="29" fillId="0" borderId="1" xfId="0" applyNumberFormat="1" applyFont="1" applyBorder="1" applyAlignment="1">
      <alignment horizontal="center" vertical="top"/>
    </xf>
    <xf numFmtId="9" fontId="29" fillId="0" borderId="45" xfId="0" applyNumberFormat="1" applyFont="1" applyBorder="1" applyAlignment="1">
      <alignment horizontal="center" vertical="top"/>
    </xf>
    <xf numFmtId="164" fontId="29" fillId="10" borderId="5" xfId="0" applyNumberFormat="1" applyFont="1" applyFill="1" applyBorder="1" applyAlignment="1">
      <alignment horizontal="center" vertical="center" wrapText="1"/>
    </xf>
    <xf numFmtId="164" fontId="29" fillId="10" borderId="35" xfId="0" applyNumberFormat="1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top"/>
    </xf>
    <xf numFmtId="0" fontId="29" fillId="0" borderId="17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top"/>
    </xf>
    <xf numFmtId="0" fontId="29" fillId="5" borderId="37" xfId="0" applyFont="1" applyFill="1" applyBorder="1" applyAlignment="1">
      <alignment wrapText="1"/>
    </xf>
    <xf numFmtId="164" fontId="29" fillId="0" borderId="30" xfId="0" applyNumberFormat="1" applyFont="1" applyBorder="1" applyAlignment="1">
      <alignment horizontal="center" vertical="top"/>
    </xf>
    <xf numFmtId="164" fontId="29" fillId="10" borderId="30" xfId="0" applyNumberFormat="1" applyFont="1" applyFill="1" applyBorder="1" applyAlignment="1">
      <alignment horizontal="center" vertical="top"/>
    </xf>
    <xf numFmtId="164" fontId="29" fillId="0" borderId="41" xfId="0" applyNumberFormat="1" applyFont="1" applyBorder="1" applyAlignment="1">
      <alignment horizontal="center" vertical="top"/>
    </xf>
    <xf numFmtId="0" fontId="10" fillId="0" borderId="35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29" fillId="5" borderId="71" xfId="0" applyFont="1" applyFill="1" applyBorder="1" applyAlignment="1">
      <alignment vertical="top" wrapText="1"/>
    </xf>
    <xf numFmtId="0" fontId="29" fillId="5" borderId="37" xfId="0" applyFont="1" applyFill="1" applyBorder="1" applyAlignment="1">
      <alignment vertical="top" wrapText="1"/>
    </xf>
    <xf numFmtId="0" fontId="29" fillId="0" borderId="35" xfId="0" applyFont="1" applyBorder="1" applyAlignment="1">
      <alignment horizontal="center" vertical="center" wrapText="1"/>
    </xf>
    <xf numFmtId="164" fontId="26" fillId="11" borderId="4" xfId="0" applyNumberFormat="1" applyFont="1" applyFill="1" applyBorder="1" applyAlignment="1">
      <alignment horizontal="center" vertical="top"/>
    </xf>
    <xf numFmtId="164" fontId="29" fillId="0" borderId="3" xfId="0" applyNumberFormat="1" applyFont="1" applyBorder="1" applyAlignment="1">
      <alignment horizontal="center" vertical="top"/>
    </xf>
    <xf numFmtId="164" fontId="29" fillId="10" borderId="3" xfId="0" applyNumberFormat="1" applyFont="1" applyFill="1" applyBorder="1" applyAlignment="1">
      <alignment horizontal="center" vertical="top"/>
    </xf>
    <xf numFmtId="0" fontId="29" fillId="5" borderId="37" xfId="0" applyFont="1" applyFill="1" applyBorder="1" applyAlignment="1">
      <alignment vertical="center" wrapText="1"/>
    </xf>
    <xf numFmtId="0" fontId="29" fillId="5" borderId="42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center" vertical="top" wrapText="1"/>
    </xf>
    <xf numFmtId="49" fontId="26" fillId="3" borderId="28" xfId="0" applyNumberFormat="1" applyFont="1" applyFill="1" applyBorder="1" applyAlignment="1">
      <alignment horizontal="center" vertical="top"/>
    </xf>
    <xf numFmtId="0" fontId="26" fillId="0" borderId="15" xfId="0" applyFont="1" applyBorder="1" applyAlignment="1">
      <alignment vertical="top"/>
    </xf>
    <xf numFmtId="0" fontId="29" fillId="0" borderId="65" xfId="0" applyFont="1" applyBorder="1" applyAlignment="1">
      <alignment horizontal="center" vertical="center"/>
    </xf>
    <xf numFmtId="0" fontId="26" fillId="11" borderId="32" xfId="0" applyFont="1" applyFill="1" applyBorder="1" applyAlignment="1">
      <alignment horizontal="center" vertical="top"/>
    </xf>
    <xf numFmtId="0" fontId="29" fillId="0" borderId="1" xfId="0" applyFont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top"/>
    </xf>
    <xf numFmtId="0" fontId="26" fillId="7" borderId="28" xfId="0" applyFont="1" applyFill="1" applyBorder="1" applyAlignment="1">
      <alignment horizontal="center" vertical="top"/>
    </xf>
    <xf numFmtId="164" fontId="26" fillId="7" borderId="28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top"/>
    </xf>
    <xf numFmtId="0" fontId="3" fillId="8" borderId="11" xfId="0" applyFont="1" applyFill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27" fillId="0" borderId="22" xfId="0" applyFont="1" applyBorder="1" applyAlignment="1">
      <alignment horizontal="left" vertical="top"/>
    </xf>
    <xf numFmtId="0" fontId="28" fillId="0" borderId="22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10" fillId="0" borderId="23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164" fontId="4" fillId="10" borderId="59" xfId="0" applyNumberFormat="1" applyFont="1" applyFill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164" fontId="4" fillId="0" borderId="30" xfId="0" applyNumberFormat="1" applyFont="1" applyBorder="1" applyAlignment="1">
      <alignment horizontal="center" vertical="top"/>
    </xf>
    <xf numFmtId="164" fontId="4" fillId="10" borderId="30" xfId="0" applyNumberFormat="1" applyFont="1" applyFill="1" applyBorder="1" applyAlignment="1">
      <alignment horizontal="center" vertical="top"/>
    </xf>
    <xf numFmtId="164" fontId="4" fillId="0" borderId="41" xfId="0" applyNumberFormat="1" applyFont="1" applyBorder="1" applyAlignment="1">
      <alignment horizontal="center" vertical="top"/>
    </xf>
    <xf numFmtId="0" fontId="15" fillId="5" borderId="21" xfId="0" applyFont="1" applyFill="1" applyBorder="1" applyAlignment="1">
      <alignment horizontal="center" vertical="top" wrapText="1"/>
    </xf>
    <xf numFmtId="49" fontId="4" fillId="10" borderId="35" xfId="0" applyNumberFormat="1" applyFont="1" applyFill="1" applyBorder="1" applyAlignment="1">
      <alignment horizontal="center" vertical="center" wrapText="1"/>
    </xf>
    <xf numFmtId="49" fontId="4" fillId="10" borderId="34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top"/>
    </xf>
    <xf numFmtId="164" fontId="3" fillId="11" borderId="4" xfId="0" applyNumberFormat="1" applyFont="1" applyFill="1" applyBorder="1" applyAlignment="1">
      <alignment horizontal="center" vertical="top"/>
    </xf>
    <xf numFmtId="0" fontId="4" fillId="0" borderId="53" xfId="0" applyFont="1" applyBorder="1" applyAlignment="1">
      <alignment horizontal="left" vertical="top"/>
    </xf>
    <xf numFmtId="9" fontId="4" fillId="0" borderId="1" xfId="0" applyNumberFormat="1" applyFont="1" applyBorder="1" applyAlignment="1">
      <alignment horizontal="center" vertical="top"/>
    </xf>
    <xf numFmtId="2" fontId="4" fillId="0" borderId="30" xfId="0" applyNumberFormat="1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3" fillId="7" borderId="21" xfId="0" applyFont="1" applyFill="1" applyBorder="1" applyAlignment="1">
      <alignment horizontal="center" vertical="top"/>
    </xf>
    <xf numFmtId="164" fontId="3" fillId="7" borderId="21" xfId="0" applyNumberFormat="1" applyFont="1" applyFill="1" applyBorder="1" applyAlignment="1">
      <alignment horizontal="center" vertical="top"/>
    </xf>
    <xf numFmtId="49" fontId="11" fillId="7" borderId="11" xfId="0" applyNumberFormat="1" applyFont="1" applyFill="1" applyBorder="1" applyAlignment="1">
      <alignment vertical="top" wrapText="1"/>
    </xf>
    <xf numFmtId="164" fontId="4" fillId="0" borderId="2" xfId="0" applyNumberFormat="1" applyFont="1" applyBorder="1" applyAlignment="1">
      <alignment horizontal="center" vertical="top"/>
    </xf>
    <xf numFmtId="164" fontId="4" fillId="10" borderId="2" xfId="0" applyNumberFormat="1" applyFont="1" applyFill="1" applyBorder="1" applyAlignment="1">
      <alignment horizontal="center" vertical="top"/>
    </xf>
    <xf numFmtId="0" fontId="4" fillId="0" borderId="37" xfId="0" applyFont="1" applyBorder="1" applyAlignment="1">
      <alignment vertical="top" wrapText="1"/>
    </xf>
    <xf numFmtId="164" fontId="3" fillId="11" borderId="21" xfId="0" applyNumberFormat="1" applyFont="1" applyFill="1" applyBorder="1" applyAlignment="1">
      <alignment horizontal="center" vertical="top"/>
    </xf>
    <xf numFmtId="0" fontId="10" fillId="0" borderId="0" xfId="0" applyFont="1" applyAlignment="1">
      <alignment wrapText="1"/>
    </xf>
    <xf numFmtId="164" fontId="4" fillId="10" borderId="17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top"/>
    </xf>
    <xf numFmtId="164" fontId="4" fillId="10" borderId="3" xfId="0" applyNumberFormat="1" applyFont="1" applyFill="1" applyBorder="1" applyAlignment="1">
      <alignment horizontal="center" vertical="top"/>
    </xf>
    <xf numFmtId="0" fontId="4" fillId="0" borderId="3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top" wrapText="1"/>
    </xf>
    <xf numFmtId="164" fontId="3" fillId="8" borderId="21" xfId="7" applyNumberFormat="1" applyFont="1" applyFill="1" applyBorder="1" applyAlignment="1">
      <alignment horizontal="center" vertical="top"/>
    </xf>
    <xf numFmtId="49" fontId="3" fillId="8" borderId="22" xfId="7" applyNumberFormat="1" applyFont="1" applyFill="1" applyBorder="1" applyAlignment="1">
      <alignment vertical="top"/>
    </xf>
    <xf numFmtId="49" fontId="3" fillId="8" borderId="24" xfId="7" applyNumberFormat="1" applyFont="1" applyFill="1" applyBorder="1" applyAlignment="1">
      <alignment vertical="top"/>
    </xf>
    <xf numFmtId="0" fontId="10" fillId="7" borderId="11" xfId="0" applyFont="1" applyFill="1" applyBorder="1" applyAlignment="1">
      <alignment vertical="top" wrapText="1"/>
    </xf>
    <xf numFmtId="0" fontId="10" fillId="0" borderId="65" xfId="0" applyFont="1" applyBorder="1" applyAlignment="1">
      <alignment horizontal="center" vertical="top" wrapText="1"/>
    </xf>
    <xf numFmtId="0" fontId="10" fillId="0" borderId="66" xfId="0" applyFont="1" applyBorder="1" applyAlignment="1">
      <alignment horizontal="center" vertical="top" wrapText="1"/>
    </xf>
    <xf numFmtId="0" fontId="8" fillId="8" borderId="11" xfId="0" applyFont="1" applyFill="1" applyBorder="1"/>
    <xf numFmtId="0" fontId="7" fillId="8" borderId="11" xfId="0" applyFont="1" applyFill="1" applyBorder="1"/>
    <xf numFmtId="0" fontId="3" fillId="2" borderId="12" xfId="0" applyFont="1" applyFill="1" applyBorder="1" applyAlignment="1">
      <alignment horizontal="left" vertical="top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top"/>
    </xf>
    <xf numFmtId="0" fontId="10" fillId="0" borderId="42" xfId="0" applyFont="1" applyBorder="1" applyAlignment="1">
      <alignment horizontal="center" vertical="top"/>
    </xf>
    <xf numFmtId="0" fontId="27" fillId="0" borderId="23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0" fontId="11" fillId="7" borderId="0" xfId="0" applyFont="1" applyFill="1" applyAlignment="1">
      <alignment vertical="top"/>
    </xf>
    <xf numFmtId="0" fontId="15" fillId="7" borderId="11" xfId="0" applyFont="1" applyFill="1" applyBorder="1" applyAlignment="1">
      <alignment vertical="top" wrapText="1"/>
    </xf>
    <xf numFmtId="0" fontId="15" fillId="7" borderId="12" xfId="0" applyFont="1" applyFill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0" fillId="0" borderId="6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justify" vertical="top"/>
    </xf>
    <xf numFmtId="0" fontId="4" fillId="0" borderId="31" xfId="0" applyFont="1" applyBorder="1" applyAlignment="1">
      <alignment horizontal="left" vertical="top" wrapText="1"/>
    </xf>
    <xf numFmtId="164" fontId="4" fillId="10" borderId="5" xfId="0" applyNumberFormat="1" applyFont="1" applyFill="1" applyBorder="1" applyAlignment="1">
      <alignment horizontal="center" vertical="center" wrapText="1"/>
    </xf>
    <xf numFmtId="49" fontId="4" fillId="10" borderId="5" xfId="0" applyNumberFormat="1" applyFont="1" applyFill="1" applyBorder="1" applyAlignment="1">
      <alignment horizontal="center" vertical="center" wrapText="1"/>
    </xf>
    <xf numFmtId="49" fontId="4" fillId="10" borderId="7" xfId="0" applyNumberFormat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vertical="top" wrapText="1"/>
    </xf>
    <xf numFmtId="49" fontId="4" fillId="10" borderId="42" xfId="0" applyNumberFormat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top" wrapText="1"/>
    </xf>
    <xf numFmtId="49" fontId="4" fillId="10" borderId="17" xfId="0" applyNumberFormat="1" applyFont="1" applyFill="1" applyBorder="1" applyAlignment="1">
      <alignment horizontal="center" vertical="center" wrapText="1"/>
    </xf>
    <xf numFmtId="164" fontId="4" fillId="10" borderId="35" xfId="0" applyNumberFormat="1" applyFont="1" applyFill="1" applyBorder="1" applyAlignment="1">
      <alignment horizontal="center" vertical="center" wrapText="1"/>
    </xf>
    <xf numFmtId="164" fontId="4" fillId="10" borderId="70" xfId="0" applyNumberFormat="1" applyFont="1" applyFill="1" applyBorder="1" applyAlignment="1">
      <alignment horizontal="left" vertical="center" wrapText="1"/>
    </xf>
    <xf numFmtId="0" fontId="3" fillId="11" borderId="21" xfId="0" applyFont="1" applyFill="1" applyBorder="1" applyAlignment="1">
      <alignment horizontal="center" vertical="top"/>
    </xf>
    <xf numFmtId="0" fontId="10" fillId="0" borderId="53" xfId="0" applyFont="1" applyBorder="1" applyAlignment="1">
      <alignment horizontal="center" vertical="top"/>
    </xf>
    <xf numFmtId="164" fontId="10" fillId="10" borderId="5" xfId="0" applyNumberFormat="1" applyFont="1" applyFill="1" applyBorder="1" applyAlignment="1">
      <alignment horizontal="center" vertical="center" wrapText="1"/>
    </xf>
    <xf numFmtId="164" fontId="10" fillId="10" borderId="35" xfId="0" applyNumberFormat="1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/>
    </xf>
    <xf numFmtId="9" fontId="10" fillId="0" borderId="1" xfId="0" applyNumberFormat="1" applyFont="1" applyBorder="1" applyAlignment="1">
      <alignment horizontal="center" vertical="top"/>
    </xf>
    <xf numFmtId="9" fontId="10" fillId="0" borderId="45" xfId="0" applyNumberFormat="1" applyFont="1" applyBorder="1" applyAlignment="1">
      <alignment horizontal="center" vertical="top"/>
    </xf>
    <xf numFmtId="49" fontId="10" fillId="10" borderId="33" xfId="0" applyNumberFormat="1" applyFont="1" applyFill="1" applyBorder="1" applyAlignment="1">
      <alignment horizontal="left" vertical="top" wrapText="1" shrinkToFit="1"/>
    </xf>
    <xf numFmtId="0" fontId="10" fillId="0" borderId="35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left" vertical="top" wrapText="1" shrinkToFit="1"/>
    </xf>
    <xf numFmtId="0" fontId="41" fillId="0" borderId="3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49" fontId="10" fillId="0" borderId="73" xfId="0" applyNumberFormat="1" applyFont="1" applyBorder="1" applyAlignment="1">
      <alignment horizontal="left" vertical="top" wrapText="1" shrinkToFit="1"/>
    </xf>
    <xf numFmtId="0" fontId="10" fillId="0" borderId="64" xfId="0" applyFont="1" applyBorder="1" applyAlignment="1">
      <alignment horizontal="left" vertical="center"/>
    </xf>
    <xf numFmtId="9" fontId="10" fillId="0" borderId="64" xfId="0" applyNumberFormat="1" applyFont="1" applyBorder="1" applyAlignment="1">
      <alignment horizontal="center" vertical="center"/>
    </xf>
    <xf numFmtId="9" fontId="10" fillId="0" borderId="63" xfId="0" applyNumberFormat="1" applyFont="1" applyBorder="1" applyAlignment="1">
      <alignment horizontal="center" vertical="center"/>
    </xf>
    <xf numFmtId="164" fontId="4" fillId="0" borderId="70" xfId="0" applyNumberFormat="1" applyFont="1" applyBorder="1" applyAlignment="1">
      <alignment horizontal="center" vertical="top"/>
    </xf>
    <xf numFmtId="49" fontId="10" fillId="0" borderId="31" xfId="0" applyNumberFormat="1" applyFont="1" applyBorder="1" applyAlignment="1">
      <alignment horizontal="left" wrapText="1" shrinkToFit="1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164" fontId="4" fillId="0" borderId="38" xfId="0" applyNumberFormat="1" applyFont="1" applyBorder="1" applyAlignment="1">
      <alignment horizontal="center" vertical="top"/>
    </xf>
    <xf numFmtId="49" fontId="10" fillId="0" borderId="36" xfId="0" applyNumberFormat="1" applyFont="1" applyBorder="1" applyAlignment="1">
      <alignment vertical="top" wrapText="1" shrinkToFit="1"/>
    </xf>
    <xf numFmtId="0" fontId="10" fillId="0" borderId="57" xfId="0" applyFont="1" applyBorder="1" applyAlignment="1">
      <alignment horizontal="left" vertical="top" wrapText="1"/>
    </xf>
    <xf numFmtId="0" fontId="7" fillId="0" borderId="37" xfId="0" applyFont="1" applyBorder="1"/>
    <xf numFmtId="0" fontId="7" fillId="0" borderId="35" xfId="0" applyFont="1" applyBorder="1"/>
    <xf numFmtId="0" fontId="7" fillId="0" borderId="34" xfId="0" applyFont="1" applyBorder="1"/>
    <xf numFmtId="49" fontId="10" fillId="0" borderId="32" xfId="0" applyNumberFormat="1" applyFont="1" applyBorder="1" applyAlignment="1">
      <alignment horizontal="left" vertical="top" wrapText="1" shrinkToFit="1"/>
    </xf>
    <xf numFmtId="164" fontId="4" fillId="0" borderId="8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justify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11" borderId="53" xfId="0" applyFont="1" applyFill="1" applyBorder="1" applyAlignment="1">
      <alignment horizontal="center" vertical="top"/>
    </xf>
    <xf numFmtId="0" fontId="10" fillId="0" borderId="52" xfId="0" applyFont="1" applyBorder="1" applyAlignment="1">
      <alignment horizontal="justify" vertical="center"/>
    </xf>
    <xf numFmtId="164" fontId="10" fillId="1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49" fontId="5" fillId="2" borderId="55" xfId="0" applyNumberFormat="1" applyFont="1" applyFill="1" applyBorder="1" applyAlignment="1">
      <alignment horizontal="center" vertical="top" wrapText="1"/>
    </xf>
    <xf numFmtId="0" fontId="10" fillId="0" borderId="49" xfId="0" applyFont="1" applyBorder="1" applyAlignment="1">
      <alignment horizontal="center" vertical="top"/>
    </xf>
    <xf numFmtId="0" fontId="44" fillId="0" borderId="28" xfId="0" applyFont="1" applyBorder="1" applyAlignment="1">
      <alignment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164" fontId="10" fillId="10" borderId="17" xfId="0" applyNumberFormat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top" wrapText="1"/>
    </xf>
    <xf numFmtId="0" fontId="27" fillId="0" borderId="15" xfId="0" applyFont="1" applyBorder="1" applyAlignment="1">
      <alignment vertical="top"/>
    </xf>
    <xf numFmtId="0" fontId="27" fillId="0" borderId="11" xfId="0" applyFont="1" applyBorder="1" applyAlignment="1">
      <alignment horizontal="left" vertical="top"/>
    </xf>
    <xf numFmtId="0" fontId="28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49" fontId="3" fillId="5" borderId="40" xfId="0" applyNumberFormat="1" applyFont="1" applyFill="1" applyBorder="1" applyAlignment="1">
      <alignment vertical="top" wrapText="1"/>
    </xf>
    <xf numFmtId="49" fontId="3" fillId="5" borderId="0" xfId="0" applyNumberFormat="1" applyFont="1" applyFill="1" applyAlignment="1">
      <alignment vertical="top" wrapText="1"/>
    </xf>
    <xf numFmtId="164" fontId="10" fillId="0" borderId="5" xfId="0" applyNumberFormat="1" applyFont="1" applyBorder="1" applyAlignment="1">
      <alignment horizontal="center" vertical="top"/>
    </xf>
    <xf numFmtId="164" fontId="10" fillId="11" borderId="1" xfId="0" applyNumberFormat="1" applyFont="1" applyFill="1" applyBorder="1" applyAlignment="1">
      <alignment horizontal="center" vertical="top"/>
    </xf>
    <xf numFmtId="49" fontId="3" fillId="7" borderId="9" xfId="0" applyNumberFormat="1" applyFont="1" applyFill="1" applyBorder="1" applyAlignment="1">
      <alignment horizontal="center" vertical="top"/>
    </xf>
    <xf numFmtId="0" fontId="9" fillId="8" borderId="11" xfId="0" applyFont="1" applyFill="1" applyBorder="1" applyAlignment="1">
      <alignment horizontal="left" vertical="top"/>
    </xf>
    <xf numFmtId="49" fontId="3" fillId="5" borderId="9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164" fontId="4" fillId="0" borderId="47" xfId="0" applyNumberFormat="1" applyFont="1" applyBorder="1" applyAlignment="1">
      <alignment horizontal="center" vertical="top"/>
    </xf>
    <xf numFmtId="164" fontId="3" fillId="11" borderId="32" xfId="0" applyNumberFormat="1" applyFont="1" applyFill="1" applyBorder="1" applyAlignment="1">
      <alignment horizontal="center" vertical="top"/>
    </xf>
    <xf numFmtId="0" fontId="25" fillId="0" borderId="65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/>
    </xf>
    <xf numFmtId="49" fontId="11" fillId="5" borderId="29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7" fillId="5" borderId="21" xfId="0" applyFont="1" applyFill="1" applyBorder="1" applyAlignment="1">
      <alignment horizontal="center" vertical="top" wrapText="1"/>
    </xf>
    <xf numFmtId="49" fontId="10" fillId="0" borderId="58" xfId="0" applyNumberFormat="1" applyFont="1" applyBorder="1" applyAlignment="1">
      <alignment horizontal="justify" vertical="center" wrapText="1" shrinkToFit="1"/>
    </xf>
    <xf numFmtId="0" fontId="10" fillId="0" borderId="57" xfId="0" applyFont="1" applyBorder="1" applyAlignment="1">
      <alignment horizontal="center" vertical="center" wrapText="1"/>
    </xf>
    <xf numFmtId="2" fontId="18" fillId="4" borderId="15" xfId="0" applyNumberFormat="1" applyFont="1" applyFill="1" applyBorder="1" applyAlignment="1">
      <alignment horizontal="center" vertical="top" wrapText="1"/>
    </xf>
    <xf numFmtId="164" fontId="29" fillId="0" borderId="59" xfId="0" applyNumberFormat="1" applyFont="1" applyBorder="1" applyAlignment="1">
      <alignment horizontal="center" vertical="top"/>
    </xf>
    <xf numFmtId="164" fontId="29" fillId="10" borderId="59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49" fontId="3" fillId="5" borderId="29" xfId="0" applyNumberFormat="1" applyFont="1" applyFill="1" applyBorder="1" applyAlignment="1">
      <alignment horizontal="center" vertical="top" wrapText="1"/>
    </xf>
    <xf numFmtId="49" fontId="3" fillId="5" borderId="9" xfId="0" applyNumberFormat="1" applyFont="1" applyFill="1" applyBorder="1" applyAlignment="1">
      <alignment horizontal="center" vertical="top" wrapText="1"/>
    </xf>
    <xf numFmtId="49" fontId="5" fillId="2" borderId="21" xfId="0" applyNumberFormat="1" applyFont="1" applyFill="1" applyBorder="1" applyAlignment="1">
      <alignment horizontal="center" vertical="top"/>
    </xf>
    <xf numFmtId="0" fontId="27" fillId="8" borderId="15" xfId="0" applyFont="1" applyFill="1" applyBorder="1" applyAlignment="1">
      <alignment vertical="top"/>
    </xf>
    <xf numFmtId="0" fontId="27" fillId="8" borderId="11" xfId="0" applyFont="1" applyFill="1" applyBorder="1" applyAlignment="1">
      <alignment horizontal="left" vertical="top"/>
    </xf>
    <xf numFmtId="0" fontId="27" fillId="2" borderId="11" xfId="0" applyFont="1" applyFill="1" applyBorder="1" applyAlignment="1">
      <alignment horizontal="left" vertical="top"/>
    </xf>
    <xf numFmtId="0" fontId="28" fillId="2" borderId="11" xfId="0" applyFont="1" applyFill="1" applyBorder="1" applyAlignment="1">
      <alignment horizontal="left" vertical="top"/>
    </xf>
    <xf numFmtId="0" fontId="10" fillId="0" borderId="31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46" fillId="7" borderId="0" xfId="0" applyFont="1" applyFill="1" applyAlignment="1">
      <alignment vertical="top"/>
    </xf>
    <xf numFmtId="49" fontId="11" fillId="7" borderId="40" xfId="0" applyNumberFormat="1" applyFont="1" applyFill="1" applyBorder="1" applyAlignment="1">
      <alignment vertical="top" wrapText="1"/>
    </xf>
    <xf numFmtId="0" fontId="15" fillId="7" borderId="40" xfId="0" applyFont="1" applyFill="1" applyBorder="1" applyAlignment="1">
      <alignment vertical="top" wrapText="1"/>
    </xf>
    <xf numFmtId="0" fontId="15" fillId="7" borderId="22" xfId="0" applyFont="1" applyFill="1" applyBorder="1" applyAlignment="1">
      <alignment vertical="top" wrapText="1"/>
    </xf>
    <xf numFmtId="49" fontId="3" fillId="7" borderId="36" xfId="0" applyNumberFormat="1" applyFont="1" applyFill="1" applyBorder="1" applyAlignment="1">
      <alignment horizontal="center" vertical="top"/>
    </xf>
    <xf numFmtId="0" fontId="11" fillId="0" borderId="39" xfId="0" applyFont="1" applyBorder="1" applyAlignment="1">
      <alignment vertical="center"/>
    </xf>
    <xf numFmtId="49" fontId="11" fillId="0" borderId="40" xfId="0" applyNumberFormat="1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15" fillId="0" borderId="43" xfId="0" applyFont="1" applyBorder="1" applyAlignment="1">
      <alignment vertical="top" wrapText="1"/>
    </xf>
    <xf numFmtId="0" fontId="10" fillId="0" borderId="6" xfId="0" applyFont="1" applyBorder="1" applyAlignment="1">
      <alignment horizontal="justify" vertical="center"/>
    </xf>
    <xf numFmtId="0" fontId="11" fillId="0" borderId="36" xfId="0" applyFont="1" applyBorder="1" applyAlignment="1">
      <alignment vertical="center"/>
    </xf>
    <xf numFmtId="49" fontId="11" fillId="0" borderId="0" xfId="0" applyNumberFormat="1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26" xfId="0" applyFont="1" applyBorder="1" applyAlignment="1">
      <alignment vertical="top" wrapText="1"/>
    </xf>
    <xf numFmtId="0" fontId="10" fillId="0" borderId="37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justify" vertical="center"/>
    </xf>
    <xf numFmtId="0" fontId="10" fillId="0" borderId="0" xfId="0" applyFont="1" applyAlignment="1">
      <alignment horizontal="left" vertical="top" wrapText="1"/>
    </xf>
    <xf numFmtId="0" fontId="10" fillId="0" borderId="37" xfId="0" applyFont="1" applyBorder="1" applyAlignment="1">
      <alignment vertical="center" wrapText="1"/>
    </xf>
    <xf numFmtId="0" fontId="11" fillId="0" borderId="23" xfId="0" applyFont="1" applyBorder="1" applyAlignment="1">
      <alignment vertical="center"/>
    </xf>
    <xf numFmtId="49" fontId="11" fillId="0" borderId="22" xfId="0" applyNumberFormat="1" applyFont="1" applyBorder="1" applyAlignment="1">
      <alignment vertical="top" wrapText="1"/>
    </xf>
    <xf numFmtId="0" fontId="15" fillId="0" borderId="22" xfId="0" applyFont="1" applyBorder="1" applyAlignment="1">
      <alignment vertical="top" wrapText="1"/>
    </xf>
    <xf numFmtId="0" fontId="15" fillId="0" borderId="24" xfId="0" applyFont="1" applyBorder="1" applyAlignment="1">
      <alignment vertical="top" wrapText="1"/>
    </xf>
    <xf numFmtId="0" fontId="10" fillId="0" borderId="0" xfId="0" applyFont="1" applyAlignment="1">
      <alignment horizontal="justify" vertical="center"/>
    </xf>
    <xf numFmtId="164" fontId="4" fillId="0" borderId="25" xfId="0" applyNumberFormat="1" applyFont="1" applyBorder="1" applyAlignment="1">
      <alignment horizontal="center" vertical="top"/>
    </xf>
    <xf numFmtId="0" fontId="10" fillId="0" borderId="49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center"/>
    </xf>
    <xf numFmtId="0" fontId="10" fillId="0" borderId="61" xfId="0" applyFont="1" applyBorder="1" applyAlignment="1">
      <alignment vertical="top" wrapText="1"/>
    </xf>
    <xf numFmtId="0" fontId="10" fillId="0" borderId="61" xfId="0" applyFont="1" applyBorder="1" applyAlignment="1">
      <alignment horizontal="center" vertical="center"/>
    </xf>
    <xf numFmtId="0" fontId="10" fillId="0" borderId="37" xfId="0" applyFont="1" applyBorder="1" applyAlignment="1">
      <alignment vertical="top" wrapText="1"/>
    </xf>
    <xf numFmtId="0" fontId="4" fillId="0" borderId="37" xfId="0" applyFont="1" applyBorder="1" applyAlignment="1">
      <alignment horizontal="left" vertical="top" wrapText="1"/>
    </xf>
    <xf numFmtId="0" fontId="10" fillId="0" borderId="61" xfId="0" applyFont="1" applyBorder="1" applyAlignment="1">
      <alignment horizontal="center" vertical="top"/>
    </xf>
    <xf numFmtId="0" fontId="4" fillId="0" borderId="59" xfId="0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0" fontId="4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top"/>
    </xf>
    <xf numFmtId="164" fontId="22" fillId="10" borderId="59" xfId="0" applyNumberFormat="1" applyFont="1" applyFill="1" applyBorder="1" applyAlignment="1">
      <alignment horizontal="center" vertical="top"/>
    </xf>
    <xf numFmtId="164" fontId="22" fillId="0" borderId="60" xfId="0" applyNumberFormat="1" applyFont="1" applyBorder="1" applyAlignment="1">
      <alignment horizontal="center" vertical="top"/>
    </xf>
    <xf numFmtId="0" fontId="4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center" vertical="top"/>
    </xf>
    <xf numFmtId="0" fontId="4" fillId="0" borderId="61" xfId="0" applyFont="1" applyBorder="1" applyAlignment="1">
      <alignment horizontal="center" vertical="top"/>
    </xf>
    <xf numFmtId="0" fontId="10" fillId="0" borderId="33" xfId="0" applyFont="1" applyBorder="1" applyAlignment="1">
      <alignment vertical="center" wrapText="1"/>
    </xf>
    <xf numFmtId="0" fontId="10" fillId="0" borderId="58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top" wrapText="1"/>
    </xf>
    <xf numFmtId="0" fontId="10" fillId="0" borderId="7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164" fontId="4" fillId="10" borderId="9" xfId="0" applyNumberFormat="1" applyFont="1" applyFill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vertical="center" wrapText="1"/>
    </xf>
    <xf numFmtId="164" fontId="22" fillId="0" borderId="59" xfId="0" applyNumberFormat="1" applyFont="1" applyBorder="1" applyAlignment="1">
      <alignment horizontal="center" vertical="top"/>
    </xf>
    <xf numFmtId="0" fontId="10" fillId="0" borderId="33" xfId="0" applyFont="1" applyBorder="1" applyAlignment="1">
      <alignment vertical="top" wrapText="1"/>
    </xf>
    <xf numFmtId="0" fontId="4" fillId="0" borderId="53" xfId="0" applyFont="1" applyBorder="1" applyAlignment="1">
      <alignment horizontal="left" vertical="top" wrapText="1"/>
    </xf>
    <xf numFmtId="0" fontId="25" fillId="0" borderId="3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left" vertical="top" wrapText="1"/>
    </xf>
    <xf numFmtId="0" fontId="4" fillId="0" borderId="70" xfId="0" applyFont="1" applyBorder="1" applyAlignment="1">
      <alignment horizontal="center" vertical="top"/>
    </xf>
    <xf numFmtId="2" fontId="4" fillId="0" borderId="59" xfId="0" applyNumberFormat="1" applyFont="1" applyBorder="1" applyAlignment="1">
      <alignment horizontal="center" vertical="top"/>
    </xf>
    <xf numFmtId="0" fontId="10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top"/>
    </xf>
    <xf numFmtId="0" fontId="10" fillId="0" borderId="38" xfId="0" applyFont="1" applyBorder="1" applyAlignment="1">
      <alignment vertical="center" wrapText="1"/>
    </xf>
    <xf numFmtId="0" fontId="10" fillId="0" borderId="24" xfId="0" applyFont="1" applyBorder="1" applyAlignment="1">
      <alignment vertical="top" wrapText="1"/>
    </xf>
    <xf numFmtId="0" fontId="47" fillId="0" borderId="3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15" fillId="7" borderId="15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3" fillId="7" borderId="28" xfId="0" applyFont="1" applyFill="1" applyBorder="1" applyAlignment="1">
      <alignment horizontal="center" vertical="top"/>
    </xf>
    <xf numFmtId="164" fontId="3" fillId="7" borderId="28" xfId="0" applyNumberFormat="1" applyFont="1" applyFill="1" applyBorder="1" applyAlignment="1">
      <alignment horizontal="center" vertical="top"/>
    </xf>
    <xf numFmtId="0" fontId="4" fillId="7" borderId="15" xfId="0" applyFont="1" applyFill="1" applyBorder="1" applyAlignment="1">
      <alignment horizontal="left" vertical="top"/>
    </xf>
    <xf numFmtId="0" fontId="4" fillId="7" borderId="11" xfId="0" applyFont="1" applyFill="1" applyBorder="1" applyAlignment="1">
      <alignment horizontal="left" vertical="top"/>
    </xf>
    <xf numFmtId="0" fontId="46" fillId="7" borderId="15" xfId="0" applyFont="1" applyFill="1" applyBorder="1" applyAlignment="1">
      <alignment vertical="top"/>
    </xf>
    <xf numFmtId="0" fontId="12" fillId="7" borderId="11" xfId="0" applyFont="1" applyFill="1" applyBorder="1" applyAlignment="1">
      <alignment vertical="top" wrapText="1"/>
    </xf>
    <xf numFmtId="0" fontId="11" fillId="0" borderId="15" xfId="0" applyFont="1" applyBorder="1" applyAlignment="1">
      <alignment vertical="top"/>
    </xf>
    <xf numFmtId="49" fontId="11" fillId="0" borderId="11" xfId="0" applyNumberFormat="1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0" fillId="0" borderId="69" xfId="0" applyFont="1" applyBorder="1" applyAlignment="1">
      <alignment wrapText="1"/>
    </xf>
    <xf numFmtId="0" fontId="11" fillId="0" borderId="11" xfId="0" applyFont="1" applyBorder="1" applyAlignment="1">
      <alignment vertical="top"/>
    </xf>
    <xf numFmtId="0" fontId="10" fillId="5" borderId="11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0" fontId="10" fillId="0" borderId="35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 wrapText="1"/>
    </xf>
    <xf numFmtId="0" fontId="3" fillId="11" borderId="32" xfId="0" applyFont="1" applyFill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10" fillId="0" borderId="52" xfId="0" applyFont="1" applyBorder="1" applyAlignment="1">
      <alignment vertical="top" wrapText="1"/>
    </xf>
    <xf numFmtId="0" fontId="11" fillId="0" borderId="36" xfId="0" applyFont="1" applyBorder="1"/>
    <xf numFmtId="0" fontId="12" fillId="0" borderId="0" xfId="0" applyFont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10" fillId="0" borderId="33" xfId="0" applyFont="1" applyBorder="1" applyAlignment="1">
      <alignment wrapText="1"/>
    </xf>
    <xf numFmtId="0" fontId="11" fillId="0" borderId="23" xfId="0" applyFont="1" applyBorder="1"/>
    <xf numFmtId="0" fontId="12" fillId="0" borderId="22" xfId="0" applyFont="1" applyBorder="1" applyAlignment="1">
      <alignment vertical="top" wrapText="1"/>
    </xf>
    <xf numFmtId="0" fontId="12" fillId="0" borderId="24" xfId="0" applyFont="1" applyBorder="1" applyAlignment="1">
      <alignment vertical="top" wrapText="1"/>
    </xf>
    <xf numFmtId="0" fontId="10" fillId="0" borderId="23" xfId="0" applyFont="1" applyBorder="1" applyAlignment="1">
      <alignment vertical="center" wrapText="1"/>
    </xf>
    <xf numFmtId="49" fontId="3" fillId="5" borderId="29" xfId="0" applyNumberFormat="1" applyFont="1" applyFill="1" applyBorder="1" applyAlignment="1">
      <alignment vertical="top" wrapText="1"/>
    </xf>
    <xf numFmtId="0" fontId="10" fillId="0" borderId="71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center" vertical="top" wrapText="1"/>
    </xf>
    <xf numFmtId="49" fontId="3" fillId="5" borderId="9" xfId="0" applyNumberFormat="1" applyFont="1" applyFill="1" applyBorder="1" applyAlignment="1">
      <alignment vertical="top" wrapText="1"/>
    </xf>
    <xf numFmtId="164" fontId="4" fillId="10" borderId="33" xfId="0" applyNumberFormat="1" applyFont="1" applyFill="1" applyBorder="1" applyAlignment="1">
      <alignment horizontal="left" vertical="top" wrapText="1"/>
    </xf>
    <xf numFmtId="0" fontId="15" fillId="0" borderId="35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/>
    </xf>
    <xf numFmtId="164" fontId="4" fillId="0" borderId="68" xfId="0" applyNumberFormat="1" applyFont="1" applyBorder="1" applyAlignment="1">
      <alignment horizontal="center" vertical="top"/>
    </xf>
    <xf numFmtId="0" fontId="10" fillId="0" borderId="73" xfId="0" applyFont="1" applyBorder="1" applyAlignment="1">
      <alignment horizontal="left" vertical="top" wrapText="1"/>
    </xf>
    <xf numFmtId="0" fontId="25" fillId="0" borderId="64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left" vertical="top" wrapText="1"/>
    </xf>
    <xf numFmtId="0" fontId="3" fillId="5" borderId="33" xfId="0" applyFont="1" applyFill="1" applyBorder="1" applyAlignment="1">
      <alignment horizontal="center" vertical="top"/>
    </xf>
    <xf numFmtId="164" fontId="3" fillId="5" borderId="30" xfId="0" applyNumberFormat="1" applyFont="1" applyFill="1" applyBorder="1" applyAlignment="1">
      <alignment horizontal="center" vertical="top"/>
    </xf>
    <xf numFmtId="164" fontId="3" fillId="5" borderId="41" xfId="0" applyNumberFormat="1" applyFont="1" applyFill="1" applyBorder="1" applyAlignment="1">
      <alignment horizontal="center" vertical="top"/>
    </xf>
    <xf numFmtId="0" fontId="4" fillId="5" borderId="33" xfId="0" applyFont="1" applyFill="1" applyBorder="1" applyAlignment="1">
      <alignment horizontal="left" vertical="top" wrapText="1"/>
    </xf>
    <xf numFmtId="0" fontId="6" fillId="0" borderId="72" xfId="0" applyFont="1" applyBorder="1" applyAlignment="1">
      <alignment horizontal="left" vertical="top" wrapText="1"/>
    </xf>
    <xf numFmtId="49" fontId="3" fillId="5" borderId="21" xfId="0" applyNumberFormat="1" applyFont="1" applyFill="1" applyBorder="1" applyAlignment="1">
      <alignment vertical="top" wrapText="1"/>
    </xf>
    <xf numFmtId="0" fontId="3" fillId="11" borderId="22" xfId="0" applyFont="1" applyFill="1" applyBorder="1" applyAlignment="1">
      <alignment horizontal="center" vertical="top"/>
    </xf>
    <xf numFmtId="0" fontId="4" fillId="5" borderId="23" xfId="0" applyFont="1" applyFill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49" fontId="5" fillId="2" borderId="28" xfId="0" applyNumberFormat="1" applyFont="1" applyFill="1" applyBorder="1" applyAlignment="1">
      <alignment horizontal="center" vertical="top" wrapText="1"/>
    </xf>
    <xf numFmtId="49" fontId="3" fillId="8" borderId="23" xfId="7" applyNumberFormat="1" applyFont="1" applyFill="1" applyBorder="1" applyAlignment="1">
      <alignment vertical="top"/>
    </xf>
    <xf numFmtId="49" fontId="5" fillId="8" borderId="15" xfId="0" applyNumberFormat="1" applyFont="1" applyFill="1" applyBorder="1" applyAlignment="1">
      <alignment horizontal="center" vertical="top"/>
    </xf>
    <xf numFmtId="0" fontId="11" fillId="8" borderId="15" xfId="0" applyFont="1" applyFill="1" applyBorder="1" applyAlignment="1">
      <alignment vertical="top"/>
    </xf>
    <xf numFmtId="0" fontId="34" fillId="8" borderId="11" xfId="0" applyFont="1" applyFill="1" applyBorder="1" applyAlignment="1">
      <alignment vertical="top"/>
    </xf>
    <xf numFmtId="0" fontId="11" fillId="8" borderId="11" xfId="0" applyFont="1" applyFill="1" applyBorder="1" applyAlignment="1">
      <alignment vertical="top"/>
    </xf>
    <xf numFmtId="0" fontId="26" fillId="8" borderId="11" xfId="0" applyFont="1" applyFill="1" applyBorder="1" applyAlignment="1">
      <alignment vertical="top"/>
    </xf>
    <xf numFmtId="0" fontId="11" fillId="0" borderId="2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0" fillId="0" borderId="0" xfId="0" applyFont="1" applyAlignment="1">
      <alignment vertical="top" wrapText="1"/>
    </xf>
    <xf numFmtId="0" fontId="10" fillId="0" borderId="56" xfId="0" applyFont="1" applyBorder="1" applyAlignment="1">
      <alignment horizontal="center" vertical="center"/>
    </xf>
    <xf numFmtId="49" fontId="5" fillId="7" borderId="23" xfId="0" applyNumberFormat="1" applyFont="1" applyFill="1" applyBorder="1" applyAlignment="1">
      <alignment horizontal="center" vertical="top"/>
    </xf>
    <xf numFmtId="0" fontId="11" fillId="7" borderId="15" xfId="0" applyFont="1" applyFill="1" applyBorder="1" applyAlignment="1">
      <alignment vertical="top"/>
    </xf>
    <xf numFmtId="0" fontId="11" fillId="7" borderId="11" xfId="0" applyFont="1" applyFill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69" xfId="0" applyFont="1" applyBorder="1" applyAlignment="1">
      <alignment vertical="top" wrapText="1"/>
    </xf>
    <xf numFmtId="0" fontId="25" fillId="0" borderId="65" xfId="0" applyFont="1" applyBorder="1" applyAlignment="1">
      <alignment vertical="center" wrapText="1"/>
    </xf>
    <xf numFmtId="49" fontId="3" fillId="5" borderId="16" xfId="0" applyNumberFormat="1" applyFont="1" applyFill="1" applyBorder="1" applyAlignment="1">
      <alignment horizontal="center" vertical="top" wrapText="1"/>
    </xf>
    <xf numFmtId="0" fontId="10" fillId="0" borderId="71" xfId="0" applyFont="1" applyBorder="1" applyAlignment="1">
      <alignment vertical="top" wrapText="1"/>
    </xf>
    <xf numFmtId="0" fontId="15" fillId="5" borderId="19" xfId="0" applyFont="1" applyFill="1" applyBorder="1" applyAlignment="1">
      <alignment horizontal="center" vertical="top" wrapText="1"/>
    </xf>
    <xf numFmtId="164" fontId="3" fillId="11" borderId="27" xfId="0" applyNumberFormat="1" applyFont="1" applyFill="1" applyBorder="1" applyAlignment="1">
      <alignment horizontal="center" vertical="top"/>
    </xf>
    <xf numFmtId="0" fontId="30" fillId="0" borderId="52" xfId="0" applyFont="1" applyBorder="1" applyAlignment="1">
      <alignment horizontal="left" vertical="top" wrapText="1"/>
    </xf>
    <xf numFmtId="0" fontId="30" fillId="0" borderId="53" xfId="0" applyFont="1" applyBorder="1" applyAlignment="1">
      <alignment horizontal="center" vertical="top" wrapText="1"/>
    </xf>
    <xf numFmtId="0" fontId="22" fillId="0" borderId="9" xfId="0" applyFont="1" applyBorder="1" applyAlignment="1">
      <alignment vertical="top" wrapText="1"/>
    </xf>
    <xf numFmtId="0" fontId="11" fillId="0" borderId="21" xfId="0" applyFont="1" applyBorder="1" applyAlignment="1">
      <alignment vertical="top" wrapText="1"/>
    </xf>
    <xf numFmtId="49" fontId="38" fillId="8" borderId="22" xfId="7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right" vertical="top"/>
    </xf>
    <xf numFmtId="2" fontId="7" fillId="0" borderId="0" xfId="0" applyNumberFormat="1" applyFont="1" applyAlignment="1">
      <alignment horizontal="center"/>
    </xf>
    <xf numFmtId="2" fontId="2" fillId="0" borderId="0" xfId="0" applyNumberFormat="1" applyFont="1" applyAlignment="1">
      <alignment vertical="top"/>
    </xf>
    <xf numFmtId="0" fontId="4" fillId="0" borderId="73" xfId="0" applyFont="1" applyBorder="1" applyAlignment="1">
      <alignment horizontal="center" vertical="top"/>
    </xf>
    <xf numFmtId="49" fontId="3" fillId="5" borderId="29" xfId="0" applyNumberFormat="1" applyFont="1" applyFill="1" applyBorder="1" applyAlignment="1">
      <alignment horizontal="center" vertical="top" wrapText="1"/>
    </xf>
    <xf numFmtId="49" fontId="3" fillId="5" borderId="9" xfId="0" applyNumberFormat="1" applyFont="1" applyFill="1" applyBorder="1" applyAlignment="1">
      <alignment horizontal="center" vertical="top" wrapText="1"/>
    </xf>
    <xf numFmtId="0" fontId="4" fillId="0" borderId="61" xfId="0" applyFont="1" applyBorder="1" applyAlignment="1">
      <alignment horizontal="center" vertical="center"/>
    </xf>
    <xf numFmtId="0" fontId="4" fillId="0" borderId="58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top" wrapText="1"/>
    </xf>
    <xf numFmtId="0" fontId="10" fillId="0" borderId="47" xfId="0" applyFont="1" applyBorder="1" applyAlignment="1">
      <alignment vertical="top" wrapText="1"/>
    </xf>
    <xf numFmtId="2" fontId="8" fillId="0" borderId="0" xfId="0" applyNumberFormat="1" applyFont="1" applyAlignment="1">
      <alignment vertical="top" wrapText="1"/>
    </xf>
    <xf numFmtId="2" fontId="9" fillId="0" borderId="0" xfId="0" applyNumberFormat="1" applyFont="1" applyAlignment="1">
      <alignment vertical="top"/>
    </xf>
    <xf numFmtId="2" fontId="29" fillId="0" borderId="1" xfId="0" applyNumberFormat="1" applyFont="1" applyBorder="1" applyAlignment="1">
      <alignment horizontal="center" vertical="center" textRotation="90"/>
    </xf>
    <xf numFmtId="2" fontId="29" fillId="0" borderId="45" xfId="0" applyNumberFormat="1" applyFont="1" applyBorder="1" applyAlignment="1">
      <alignment horizontal="center" vertical="center" textRotation="90"/>
    </xf>
    <xf numFmtId="2" fontId="3" fillId="2" borderId="40" xfId="0" applyNumberFormat="1" applyFont="1" applyFill="1" applyBorder="1" applyAlignment="1">
      <alignment horizontal="left" vertical="top"/>
    </xf>
    <xf numFmtId="2" fontId="3" fillId="8" borderId="40" xfId="0" applyNumberFormat="1" applyFont="1" applyFill="1" applyBorder="1" applyAlignment="1">
      <alignment horizontal="left" vertical="top"/>
    </xf>
    <xf numFmtId="2" fontId="3" fillId="2" borderId="43" xfId="0" applyNumberFormat="1" applyFont="1" applyFill="1" applyBorder="1" applyAlignment="1">
      <alignment horizontal="left" vertical="top"/>
    </xf>
    <xf numFmtId="2" fontId="10" fillId="0" borderId="5" xfId="0" applyNumberFormat="1" applyFont="1" applyBorder="1" applyAlignment="1">
      <alignment horizontal="left" vertical="top"/>
    </xf>
    <xf numFmtId="2" fontId="10" fillId="0" borderId="7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10" fillId="0" borderId="24" xfId="0" applyNumberFormat="1" applyFont="1" applyBorder="1" applyAlignment="1">
      <alignment horizontal="left" vertical="top"/>
    </xf>
    <xf numFmtId="2" fontId="15" fillId="7" borderId="22" xfId="0" applyNumberFormat="1" applyFont="1" applyFill="1" applyBorder="1" applyAlignment="1">
      <alignment vertical="top" wrapText="1"/>
    </xf>
    <xf numFmtId="2" fontId="15" fillId="7" borderId="24" xfId="0" applyNumberFormat="1" applyFont="1" applyFill="1" applyBorder="1" applyAlignment="1">
      <alignment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2" fontId="33" fillId="0" borderId="35" xfId="0" applyNumberFormat="1" applyFont="1" applyBorder="1" applyAlignment="1">
      <alignment vertical="top" wrapText="1"/>
    </xf>
    <xf numFmtId="2" fontId="10" fillId="0" borderId="35" xfId="0" applyNumberFormat="1" applyFont="1" applyBorder="1" applyAlignment="1">
      <alignment horizontal="center" vertical="top" wrapText="1"/>
    </xf>
    <xf numFmtId="2" fontId="10" fillId="0" borderId="34" xfId="0" applyNumberFormat="1" applyFont="1" applyBorder="1" applyAlignment="1">
      <alignment horizontal="center" vertical="top" wrapText="1"/>
    </xf>
    <xf numFmtId="2" fontId="10" fillId="0" borderId="56" xfId="0" applyNumberFormat="1" applyFont="1" applyBorder="1" applyAlignment="1">
      <alignment horizontal="center" vertical="top" wrapText="1"/>
    </xf>
    <xf numFmtId="2" fontId="10" fillId="0" borderId="57" xfId="0" applyNumberFormat="1" applyFont="1" applyBorder="1" applyAlignment="1">
      <alignment horizontal="center" vertical="top" wrapText="1"/>
    </xf>
    <xf numFmtId="2" fontId="4" fillId="10" borderId="35" xfId="0" applyNumberFormat="1" applyFont="1" applyFill="1" applyBorder="1" applyAlignment="1">
      <alignment vertical="center" wrapText="1"/>
    </xf>
    <xf numFmtId="2" fontId="4" fillId="10" borderId="34" xfId="0" applyNumberFormat="1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vertical="center" wrapText="1"/>
    </xf>
    <xf numFmtId="2" fontId="4" fillId="10" borderId="42" xfId="0" applyNumberFormat="1" applyFont="1" applyFill="1" applyBorder="1" applyAlignment="1">
      <alignment vertical="center" wrapText="1"/>
    </xf>
    <xf numFmtId="2" fontId="4" fillId="10" borderId="51" xfId="0" applyNumberFormat="1" applyFont="1" applyFill="1" applyBorder="1" applyAlignment="1">
      <alignment vertical="center" wrapText="1"/>
    </xf>
    <xf numFmtId="2" fontId="4" fillId="10" borderId="14" xfId="0" applyNumberFormat="1" applyFont="1" applyFill="1" applyBorder="1" applyAlignment="1">
      <alignment vertical="center" wrapText="1"/>
    </xf>
    <xf numFmtId="2" fontId="10" fillId="10" borderId="51" xfId="0" applyNumberFormat="1" applyFont="1" applyFill="1" applyBorder="1" applyAlignment="1">
      <alignment vertical="center" wrapText="1"/>
    </xf>
    <xf numFmtId="2" fontId="10" fillId="10" borderId="14" xfId="0" applyNumberFormat="1" applyFont="1" applyFill="1" applyBorder="1" applyAlignment="1">
      <alignment vertical="center" wrapText="1"/>
    </xf>
    <xf numFmtId="2" fontId="4" fillId="10" borderId="5" xfId="0" applyNumberFormat="1" applyFont="1" applyFill="1" applyBorder="1" applyAlignment="1">
      <alignment vertical="center" wrapText="1"/>
    </xf>
    <xf numFmtId="2" fontId="4" fillId="10" borderId="7" xfId="0" applyNumberFormat="1" applyFont="1" applyFill="1" applyBorder="1" applyAlignment="1">
      <alignment vertical="center" wrapText="1"/>
    </xf>
    <xf numFmtId="2" fontId="4" fillId="0" borderId="17" xfId="0" applyNumberFormat="1" applyFont="1" applyBorder="1" applyAlignment="1">
      <alignment horizontal="left" vertical="top" wrapText="1"/>
    </xf>
    <xf numFmtId="2" fontId="4" fillId="0" borderId="42" xfId="0" applyNumberFormat="1" applyFont="1" applyBorder="1" applyAlignment="1">
      <alignment horizontal="left" vertical="top" wrapText="1"/>
    </xf>
    <xf numFmtId="2" fontId="4" fillId="0" borderId="35" xfId="0" applyNumberFormat="1" applyFont="1" applyBorder="1" applyAlignment="1">
      <alignment horizontal="left" vertical="top" wrapText="1"/>
    </xf>
    <xf numFmtId="2" fontId="4" fillId="0" borderId="34" xfId="0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top"/>
    </xf>
    <xf numFmtId="2" fontId="4" fillId="0" borderId="45" xfId="0" applyNumberFormat="1" applyFont="1" applyBorder="1" applyAlignment="1">
      <alignment horizontal="center" vertical="top"/>
    </xf>
    <xf numFmtId="2" fontId="4" fillId="0" borderId="35" xfId="0" applyNumberFormat="1" applyFont="1" applyBorder="1" applyAlignment="1">
      <alignment horizontal="center" vertical="top"/>
    </xf>
    <xf numFmtId="2" fontId="4" fillId="0" borderId="34" xfId="0" applyNumberFormat="1" applyFont="1" applyBorder="1" applyAlignment="1">
      <alignment horizontal="center" vertical="top" wrapText="1"/>
    </xf>
    <xf numFmtId="2" fontId="4" fillId="0" borderId="17" xfId="0" applyNumberFormat="1" applyFont="1" applyBorder="1" applyAlignment="1">
      <alignment horizontal="center" vertical="top"/>
    </xf>
    <xf numFmtId="2" fontId="4" fillId="0" borderId="42" xfId="0" applyNumberFormat="1" applyFont="1" applyBorder="1" applyAlignment="1">
      <alignment horizontal="center" vertical="top" wrapText="1"/>
    </xf>
    <xf numFmtId="2" fontId="4" fillId="0" borderId="45" xfId="0" applyNumberFormat="1" applyFont="1" applyBorder="1" applyAlignment="1">
      <alignment horizontal="center" vertical="top" wrapText="1"/>
    </xf>
    <xf numFmtId="2" fontId="4" fillId="7" borderId="11" xfId="0" applyNumberFormat="1" applyFont="1" applyFill="1" applyBorder="1" applyAlignment="1">
      <alignment horizontal="center" vertical="top"/>
    </xf>
    <xf numFmtId="2" fontId="4" fillId="7" borderId="12" xfId="0" applyNumberFormat="1" applyFont="1" applyFill="1" applyBorder="1" applyAlignment="1">
      <alignment horizontal="center" vertical="top"/>
    </xf>
    <xf numFmtId="2" fontId="12" fillId="7" borderId="11" xfId="0" applyNumberFormat="1" applyFont="1" applyFill="1" applyBorder="1" applyAlignment="1">
      <alignment vertical="top" wrapText="1"/>
    </xf>
    <xf numFmtId="2" fontId="12" fillId="7" borderId="12" xfId="0" applyNumberFormat="1" applyFont="1" applyFill="1" applyBorder="1" applyAlignment="1">
      <alignment vertical="top" wrapText="1"/>
    </xf>
    <xf numFmtId="2" fontId="7" fillId="0" borderId="65" xfId="0" applyNumberFormat="1" applyFont="1" applyBorder="1" applyAlignment="1">
      <alignment horizontal="center" vertical="top" wrapText="1"/>
    </xf>
    <xf numFmtId="2" fontId="7" fillId="0" borderId="66" xfId="0" applyNumberFormat="1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34" xfId="0" applyNumberFormat="1" applyFont="1" applyBorder="1" applyAlignment="1">
      <alignment horizontal="center" vertical="top"/>
    </xf>
    <xf numFmtId="2" fontId="10" fillId="0" borderId="35" xfId="0" applyNumberFormat="1" applyFont="1" applyBorder="1" applyAlignment="1">
      <alignment horizontal="center" vertical="top"/>
    </xf>
    <xf numFmtId="2" fontId="10" fillId="0" borderId="34" xfId="0" applyNumberFormat="1" applyFont="1" applyBorder="1" applyAlignment="1">
      <alignment horizontal="center" vertical="top"/>
    </xf>
    <xf numFmtId="2" fontId="10" fillId="0" borderId="64" xfId="0" applyNumberFormat="1" applyFont="1" applyBorder="1" applyAlignment="1">
      <alignment horizontal="center" vertical="top"/>
    </xf>
    <xf numFmtId="2" fontId="10" fillId="0" borderId="63" xfId="0" applyNumberFormat="1" applyFont="1" applyBorder="1" applyAlignment="1">
      <alignment horizontal="center" vertical="top"/>
    </xf>
    <xf numFmtId="2" fontId="4" fillId="10" borderId="35" xfId="0" applyNumberFormat="1" applyFont="1" applyFill="1" applyBorder="1" applyAlignment="1">
      <alignment horizontal="center" vertical="center" wrapText="1"/>
    </xf>
    <xf numFmtId="2" fontId="4" fillId="10" borderId="34" xfId="0" applyNumberFormat="1" applyFont="1" applyFill="1" applyBorder="1" applyAlignment="1">
      <alignment horizontal="center" vertical="center" wrapText="1"/>
    </xf>
    <xf numFmtId="2" fontId="4" fillId="10" borderId="1" xfId="0" applyNumberFormat="1" applyFont="1" applyFill="1" applyBorder="1" applyAlignment="1">
      <alignment vertical="center" wrapText="1"/>
    </xf>
    <xf numFmtId="2" fontId="4" fillId="10" borderId="45" xfId="0" applyNumberFormat="1" applyFont="1" applyFill="1" applyBorder="1" applyAlignment="1">
      <alignment vertical="center" wrapText="1"/>
    </xf>
    <xf numFmtId="2" fontId="10" fillId="0" borderId="35" xfId="0" applyNumberFormat="1" applyFont="1" applyBorder="1" applyAlignment="1">
      <alignment vertical="top" wrapText="1"/>
    </xf>
    <xf numFmtId="2" fontId="10" fillId="0" borderId="34" xfId="0" applyNumberFormat="1" applyFont="1" applyBorder="1" applyAlignment="1">
      <alignment vertical="top" wrapText="1"/>
    </xf>
    <xf numFmtId="2" fontId="10" fillId="0" borderId="51" xfId="0" applyNumberFormat="1" applyFont="1" applyBorder="1" applyAlignment="1">
      <alignment vertical="top" wrapText="1"/>
    </xf>
    <xf numFmtId="2" fontId="10" fillId="0" borderId="14" xfId="0" applyNumberFormat="1" applyFont="1" applyBorder="1" applyAlignment="1">
      <alignment vertical="top" wrapText="1"/>
    </xf>
    <xf numFmtId="2" fontId="10" fillId="0" borderId="63" xfId="0" applyNumberFormat="1" applyFont="1" applyBorder="1" applyAlignment="1">
      <alignment horizontal="center" vertical="top" wrapText="1"/>
    </xf>
    <xf numFmtId="2" fontId="10" fillId="0" borderId="72" xfId="0" applyNumberFormat="1" applyFont="1" applyBorder="1" applyAlignment="1">
      <alignment horizontal="center" vertical="top"/>
    </xf>
    <xf numFmtId="2" fontId="10" fillId="0" borderId="19" xfId="0" applyNumberFormat="1" applyFont="1" applyBorder="1" applyAlignment="1">
      <alignment horizontal="center" vertical="top"/>
    </xf>
    <xf numFmtId="2" fontId="10" fillId="0" borderId="14" xfId="0" applyNumberFormat="1" applyFont="1" applyBorder="1" applyAlignment="1">
      <alignment horizontal="center" vertical="top" wrapText="1"/>
    </xf>
    <xf numFmtId="2" fontId="3" fillId="8" borderId="22" xfId="7" applyNumberFormat="1" applyFont="1" applyFill="1" applyBorder="1" applyAlignment="1">
      <alignment vertical="top"/>
    </xf>
    <xf numFmtId="2" fontId="3" fillId="8" borderId="24" xfId="7" applyNumberFormat="1" applyFont="1" applyFill="1" applyBorder="1" applyAlignment="1">
      <alignment vertical="top"/>
    </xf>
    <xf numFmtId="2" fontId="26" fillId="8" borderId="11" xfId="0" applyNumberFormat="1" applyFont="1" applyFill="1" applyBorder="1" applyAlignment="1">
      <alignment vertical="top"/>
    </xf>
    <xf numFmtId="2" fontId="26" fillId="8" borderId="12" xfId="0" applyNumberFormat="1" applyFont="1" applyFill="1" applyBorder="1" applyAlignment="1">
      <alignment vertical="top"/>
    </xf>
    <xf numFmtId="2" fontId="10" fillId="0" borderId="56" xfId="0" applyNumberFormat="1" applyFont="1" applyBorder="1" applyAlignment="1">
      <alignment horizontal="left" vertical="top"/>
    </xf>
    <xf numFmtId="2" fontId="10" fillId="0" borderId="57" xfId="0" applyNumberFormat="1" applyFont="1" applyBorder="1" applyAlignment="1">
      <alignment horizontal="left" vertical="top"/>
    </xf>
    <xf numFmtId="2" fontId="11" fillId="7" borderId="11" xfId="0" applyNumberFormat="1" applyFont="1" applyFill="1" applyBorder="1" applyAlignment="1">
      <alignment vertical="top" wrapText="1"/>
    </xf>
    <xf numFmtId="2" fontId="11" fillId="7" borderId="12" xfId="0" applyNumberFormat="1" applyFont="1" applyFill="1" applyBorder="1" applyAlignment="1">
      <alignment vertical="top" wrapText="1"/>
    </xf>
    <xf numFmtId="2" fontId="10" fillId="0" borderId="65" xfId="0" applyNumberFormat="1" applyFont="1" applyBorder="1" applyAlignment="1">
      <alignment horizontal="center" vertical="top" wrapText="1"/>
    </xf>
    <xf numFmtId="2" fontId="10" fillId="0" borderId="66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top" wrapText="1"/>
    </xf>
    <xf numFmtId="2" fontId="10" fillId="0" borderId="42" xfId="0" applyNumberFormat="1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45" xfId="0" applyNumberFormat="1" applyFont="1" applyBorder="1" applyAlignment="1">
      <alignment horizontal="center" vertical="top" wrapText="1"/>
    </xf>
    <xf numFmtId="2" fontId="38" fillId="8" borderId="22" xfId="7" applyNumberFormat="1" applyFont="1" applyFill="1" applyBorder="1" applyAlignment="1">
      <alignment vertical="top"/>
    </xf>
    <xf numFmtId="2" fontId="38" fillId="8" borderId="24" xfId="7" applyNumberFormat="1" applyFont="1" applyFill="1" applyBorder="1" applyAlignment="1">
      <alignment vertical="top"/>
    </xf>
    <xf numFmtId="2" fontId="22" fillId="0" borderId="0" xfId="0" applyNumberFormat="1" applyFont="1" applyAlignment="1">
      <alignment horizontal="center" vertical="top"/>
    </xf>
    <xf numFmtId="2" fontId="23" fillId="0" borderId="0" xfId="0" applyNumberFormat="1" applyFont="1" applyAlignment="1">
      <alignment vertical="top"/>
    </xf>
    <xf numFmtId="2" fontId="20" fillId="0" borderId="0" xfId="0" applyNumberFormat="1" applyFont="1" applyAlignment="1">
      <alignment vertical="top"/>
    </xf>
    <xf numFmtId="2" fontId="5" fillId="0" borderId="0" xfId="0" applyNumberFormat="1" applyFont="1" applyAlignment="1">
      <alignment horizontal="right" vertical="top" wrapText="1"/>
    </xf>
    <xf numFmtId="0" fontId="4" fillId="10" borderId="5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 wrapText="1"/>
    </xf>
    <xf numFmtId="2" fontId="4" fillId="10" borderId="7" xfId="0" applyNumberFormat="1" applyFont="1" applyFill="1" applyBorder="1" applyAlignment="1">
      <alignment horizontal="center" vertical="center" wrapText="1"/>
    </xf>
    <xf numFmtId="2" fontId="10" fillId="10" borderId="5" xfId="0" applyNumberFormat="1" applyFont="1" applyFill="1" applyBorder="1" applyAlignment="1">
      <alignment horizontal="center" vertical="center" wrapText="1"/>
    </xf>
    <xf numFmtId="0" fontId="10" fillId="10" borderId="7" xfId="0" applyNumberFormat="1" applyFont="1" applyFill="1" applyBorder="1" applyAlignment="1">
      <alignment horizontal="center" vertical="center" wrapText="1"/>
    </xf>
    <xf numFmtId="0" fontId="4" fillId="10" borderId="35" xfId="0" applyNumberFormat="1" applyFont="1" applyFill="1" applyBorder="1" applyAlignment="1">
      <alignment horizontal="center" vertical="center" wrapText="1"/>
    </xf>
    <xf numFmtId="49" fontId="4" fillId="10" borderId="56" xfId="0" applyNumberFormat="1" applyFont="1" applyFill="1" applyBorder="1" applyAlignment="1">
      <alignment horizontal="center" vertical="center" wrapText="1"/>
    </xf>
    <xf numFmtId="2" fontId="4" fillId="10" borderId="56" xfId="0" applyNumberFormat="1" applyFont="1" applyFill="1" applyBorder="1" applyAlignment="1">
      <alignment horizontal="center" vertical="center" wrapText="1"/>
    </xf>
    <xf numFmtId="2" fontId="4" fillId="10" borderId="57" xfId="0" applyNumberFormat="1" applyFont="1" applyFill="1" applyBorder="1" applyAlignment="1">
      <alignment horizontal="center" vertical="center" wrapText="1"/>
    </xf>
    <xf numFmtId="0" fontId="4" fillId="10" borderId="17" xfId="0" applyNumberFormat="1" applyFont="1" applyFill="1" applyBorder="1" applyAlignment="1">
      <alignment horizontal="center" vertical="center" wrapText="1"/>
    </xf>
    <xf numFmtId="2" fontId="4" fillId="10" borderId="17" xfId="0" applyNumberFormat="1" applyFont="1" applyFill="1" applyBorder="1" applyAlignment="1">
      <alignment horizontal="center" vertical="center" wrapText="1"/>
    </xf>
    <xf numFmtId="2" fontId="4" fillId="10" borderId="42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8" xfId="0" applyNumberFormat="1" applyFont="1" applyFill="1" applyBorder="1" applyAlignment="1">
      <alignment horizontal="center" vertical="top"/>
    </xf>
    <xf numFmtId="0" fontId="4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34" xfId="0" applyNumberFormat="1" applyFont="1" applyFill="1" applyBorder="1" applyAlignment="1">
      <alignment horizontal="center" vertical="center" wrapText="1"/>
    </xf>
    <xf numFmtId="0" fontId="4" fillId="10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5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35" xfId="0" applyNumberFormat="1" applyFont="1" applyBorder="1" applyAlignment="1">
      <alignment horizontal="center" vertical="top" wrapText="1"/>
    </xf>
    <xf numFmtId="0" fontId="29" fillId="0" borderId="33" xfId="0" applyFont="1" applyBorder="1" applyAlignment="1">
      <alignment horizontal="left" vertical="top" wrapText="1"/>
    </xf>
    <xf numFmtId="0" fontId="29" fillId="0" borderId="32" xfId="0" applyFont="1" applyBorder="1" applyAlignment="1">
      <alignment horizontal="left" vertical="top" wrapText="1"/>
    </xf>
    <xf numFmtId="49" fontId="26" fillId="5" borderId="29" xfId="0" applyNumberFormat="1" applyFont="1" applyFill="1" applyBorder="1" applyAlignment="1">
      <alignment horizontal="center" vertical="top" wrapText="1"/>
    </xf>
    <xf numFmtId="49" fontId="26" fillId="5" borderId="9" xfId="0" applyNumberFormat="1" applyFont="1" applyFill="1" applyBorder="1" applyAlignment="1">
      <alignment horizontal="center" vertical="top" wrapText="1"/>
    </xf>
    <xf numFmtId="0" fontId="31" fillId="5" borderId="21" xfId="0" applyFont="1" applyFill="1" applyBorder="1" applyAlignment="1">
      <alignment horizontal="center" vertical="top" wrapText="1"/>
    </xf>
    <xf numFmtId="49" fontId="26" fillId="3" borderId="29" xfId="0" applyNumberFormat="1" applyFont="1" applyFill="1" applyBorder="1" applyAlignment="1">
      <alignment horizontal="center" vertical="top"/>
    </xf>
    <xf numFmtId="49" fontId="26" fillId="3" borderId="21" xfId="0" applyNumberFormat="1" applyFont="1" applyFill="1" applyBorder="1" applyAlignment="1">
      <alignment horizontal="center" vertical="top"/>
    </xf>
    <xf numFmtId="0" fontId="29" fillId="5" borderId="71" xfId="0" applyFont="1" applyFill="1" applyBorder="1" applyAlignment="1">
      <alignment horizontal="left" vertical="top" wrapText="1"/>
    </xf>
    <xf numFmtId="0" fontId="29" fillId="5" borderId="17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6" fillId="2" borderId="21" xfId="0" applyNumberFormat="1" applyFont="1" applyFill="1" applyBorder="1" applyAlignment="1">
      <alignment horizontal="center" vertical="top"/>
    </xf>
    <xf numFmtId="0" fontId="50" fillId="8" borderId="11" xfId="0" applyFont="1" applyFill="1" applyBorder="1" applyAlignment="1">
      <alignment vertical="center"/>
    </xf>
    <xf numFmtId="0" fontId="26" fillId="0" borderId="40" xfId="0" applyFont="1" applyBorder="1" applyAlignment="1">
      <alignment horizontal="left" vertical="top"/>
    </xf>
    <xf numFmtId="0" fontId="29" fillId="0" borderId="40" xfId="0" applyFont="1" applyBorder="1" applyAlignment="1">
      <alignment horizontal="left" vertical="top"/>
    </xf>
    <xf numFmtId="0" fontId="26" fillId="0" borderId="43" xfId="0" applyFont="1" applyBorder="1" applyAlignment="1">
      <alignment horizontal="left" vertical="top"/>
    </xf>
    <xf numFmtId="0" fontId="29" fillId="0" borderId="62" xfId="0" applyFont="1" applyBorder="1" applyAlignment="1">
      <alignment vertical="top" wrapText="1"/>
    </xf>
    <xf numFmtId="0" fontId="26" fillId="0" borderId="23" xfId="0" applyFont="1" applyBorder="1" applyAlignment="1">
      <alignment vertical="top"/>
    </xf>
    <xf numFmtId="0" fontId="26" fillId="0" borderId="22" xfId="0" applyFont="1" applyBorder="1" applyAlignment="1">
      <alignment horizontal="left" vertical="top"/>
    </xf>
    <xf numFmtId="0" fontId="29" fillId="0" borderId="22" xfId="0" applyFont="1" applyBorder="1" applyAlignment="1">
      <alignment horizontal="left" vertical="top"/>
    </xf>
    <xf numFmtId="0" fontId="26" fillId="0" borderId="24" xfId="0" applyFont="1" applyBorder="1" applyAlignment="1">
      <alignment horizontal="left" vertical="top"/>
    </xf>
    <xf numFmtId="0" fontId="29" fillId="0" borderId="5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6" fillId="7" borderId="15" xfId="0" applyFont="1" applyFill="1" applyBorder="1" applyAlignment="1">
      <alignment vertical="center"/>
    </xf>
    <xf numFmtId="49" fontId="26" fillId="7" borderId="11" xfId="0" applyNumberFormat="1" applyFont="1" applyFill="1" applyBorder="1" applyAlignment="1">
      <alignment vertical="top" wrapText="1"/>
    </xf>
    <xf numFmtId="0" fontId="29" fillId="7" borderId="11" xfId="0" applyFont="1" applyFill="1" applyBorder="1" applyAlignment="1">
      <alignment vertical="top" wrapText="1"/>
    </xf>
    <xf numFmtId="0" fontId="31" fillId="7" borderId="11" xfId="0" applyFont="1" applyFill="1" applyBorder="1" applyAlignment="1">
      <alignment vertical="top" wrapText="1"/>
    </xf>
    <xf numFmtId="0" fontId="7" fillId="7" borderId="11" xfId="0" applyFont="1" applyFill="1" applyBorder="1" applyAlignment="1">
      <alignment vertical="top" wrapText="1"/>
    </xf>
    <xf numFmtId="0" fontId="7" fillId="7" borderId="12" xfId="0" applyFont="1" applyFill="1" applyBorder="1" applyAlignment="1">
      <alignment vertical="top" wrapText="1"/>
    </xf>
    <xf numFmtId="49" fontId="26" fillId="7" borderId="9" xfId="0" applyNumberFormat="1" applyFont="1" applyFill="1" applyBorder="1" applyAlignment="1">
      <alignment horizontal="center" vertical="top"/>
    </xf>
    <xf numFmtId="0" fontId="26" fillId="0" borderId="39" xfId="0" applyFont="1" applyBorder="1" applyAlignment="1">
      <alignment vertical="center"/>
    </xf>
    <xf numFmtId="0" fontId="31" fillId="0" borderId="40" xfId="0" applyFont="1" applyBorder="1" applyAlignment="1">
      <alignment vertical="top" wrapText="1"/>
    </xf>
    <xf numFmtId="0" fontId="31" fillId="0" borderId="43" xfId="0" applyFont="1" applyBorder="1" applyAlignment="1">
      <alignment vertical="top" wrapText="1"/>
    </xf>
    <xf numFmtId="0" fontId="29" fillId="0" borderId="15" xfId="0" applyFont="1" applyBorder="1" applyAlignment="1">
      <alignment vertical="top" wrapText="1"/>
    </xf>
    <xf numFmtId="0" fontId="25" fillId="0" borderId="65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164" fontId="29" fillId="10" borderId="17" xfId="0" applyNumberFormat="1" applyFont="1" applyFill="1" applyBorder="1" applyAlignment="1">
      <alignment horizontal="center" vertical="center" wrapText="1"/>
    </xf>
    <xf numFmtId="0" fontId="29" fillId="0" borderId="49" xfId="0" applyFont="1" applyBorder="1" applyAlignment="1">
      <alignment horizontal="left" vertical="top" wrapText="1"/>
    </xf>
    <xf numFmtId="49" fontId="29" fillId="10" borderId="5" xfId="0" applyNumberFormat="1" applyFont="1" applyFill="1" applyBorder="1" applyAlignment="1">
      <alignment horizontal="center" vertical="center" wrapText="1"/>
    </xf>
    <xf numFmtId="49" fontId="29" fillId="10" borderId="7" xfId="0" applyNumberFormat="1" applyFont="1" applyFill="1" applyBorder="1" applyAlignment="1">
      <alignment horizontal="center" vertical="center" wrapText="1"/>
    </xf>
    <xf numFmtId="0" fontId="29" fillId="0" borderId="61" xfId="0" applyFont="1" applyBorder="1" applyAlignment="1">
      <alignment vertical="center" wrapText="1"/>
    </xf>
    <xf numFmtId="49" fontId="29" fillId="5" borderId="5" xfId="0" applyNumberFormat="1" applyFont="1" applyFill="1" applyBorder="1" applyAlignment="1">
      <alignment horizontal="center" vertical="center" wrapText="1"/>
    </xf>
    <xf numFmtId="49" fontId="29" fillId="5" borderId="7" xfId="0" applyNumberFormat="1" applyFont="1" applyFill="1" applyBorder="1" applyAlignment="1">
      <alignment horizontal="center" vertical="center" wrapText="1"/>
    </xf>
    <xf numFmtId="164" fontId="29" fillId="0" borderId="60" xfId="0" applyNumberFormat="1" applyFont="1" applyBorder="1" applyAlignment="1">
      <alignment horizontal="center" vertical="top"/>
    </xf>
    <xf numFmtId="0" fontId="29" fillId="0" borderId="61" xfId="0" applyFont="1" applyBorder="1" applyAlignment="1">
      <alignment wrapText="1"/>
    </xf>
    <xf numFmtId="49" fontId="29" fillId="5" borderId="35" xfId="0" applyNumberFormat="1" applyFont="1" applyFill="1" applyBorder="1" applyAlignment="1">
      <alignment horizontal="center" vertical="center" wrapText="1"/>
    </xf>
    <xf numFmtId="49" fontId="29" fillId="5" borderId="34" xfId="0" applyNumberFormat="1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vertical="center" wrapText="1"/>
    </xf>
    <xf numFmtId="164" fontId="29" fillId="5" borderId="5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5" borderId="58" xfId="0" applyFont="1" applyFill="1" applyBorder="1" applyAlignment="1">
      <alignment vertical="center" wrapText="1"/>
    </xf>
    <xf numFmtId="164" fontId="25" fillId="5" borderId="35" xfId="0" applyNumberFormat="1" applyFont="1" applyFill="1" applyBorder="1" applyAlignment="1">
      <alignment horizontal="center" vertical="center" wrapText="1"/>
    </xf>
    <xf numFmtId="9" fontId="29" fillId="5" borderId="37" xfId="0" applyNumberFormat="1" applyFont="1" applyFill="1" applyBorder="1" applyAlignment="1">
      <alignment vertical="center" wrapText="1"/>
    </xf>
    <xf numFmtId="164" fontId="29" fillId="5" borderId="35" xfId="0" applyNumberFormat="1" applyFont="1" applyFill="1" applyBorder="1" applyAlignment="1">
      <alignment horizontal="center" vertical="center" wrapText="1"/>
    </xf>
    <xf numFmtId="9" fontId="29" fillId="5" borderId="46" xfId="0" applyNumberFormat="1" applyFont="1" applyFill="1" applyBorder="1" applyAlignment="1">
      <alignment vertical="center" wrapText="1"/>
    </xf>
    <xf numFmtId="49" fontId="29" fillId="5" borderId="37" xfId="0" applyNumberFormat="1" applyFont="1" applyFill="1" applyBorder="1" applyAlignment="1">
      <alignment vertical="top" wrapText="1"/>
    </xf>
    <xf numFmtId="164" fontId="10" fillId="5" borderId="35" xfId="0" applyNumberFormat="1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left" vertical="top" wrapText="1"/>
    </xf>
    <xf numFmtId="0" fontId="25" fillId="0" borderId="34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center" vertical="top"/>
    </xf>
    <xf numFmtId="164" fontId="29" fillId="0" borderId="4" xfId="0" applyNumberFormat="1" applyFont="1" applyBorder="1" applyAlignment="1">
      <alignment horizontal="center" vertical="top"/>
    </xf>
    <xf numFmtId="164" fontId="29" fillId="10" borderId="4" xfId="0" applyNumberFormat="1" applyFont="1" applyFill="1" applyBorder="1" applyAlignment="1">
      <alignment horizontal="center" vertical="top"/>
    </xf>
    <xf numFmtId="164" fontId="29" fillId="0" borderId="27" xfId="0" applyNumberFormat="1" applyFont="1" applyBorder="1" applyAlignment="1">
      <alignment horizontal="center" vertical="top"/>
    </xf>
    <xf numFmtId="0" fontId="29" fillId="5" borderId="32" xfId="0" applyFont="1" applyFill="1" applyBorder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31" fillId="0" borderId="15" xfId="0" applyFont="1" applyBorder="1"/>
    <xf numFmtId="9" fontId="29" fillId="0" borderId="65" xfId="0" applyNumberFormat="1" applyFont="1" applyBorder="1" applyAlignment="1">
      <alignment horizontal="center" vertical="top"/>
    </xf>
    <xf numFmtId="9" fontId="29" fillId="0" borderId="66" xfId="0" applyNumberFormat="1" applyFont="1" applyBorder="1" applyAlignment="1">
      <alignment horizontal="center" vertical="top"/>
    </xf>
    <xf numFmtId="164" fontId="29" fillId="5" borderId="17" xfId="0" applyNumberFormat="1" applyFont="1" applyFill="1" applyBorder="1" applyAlignment="1">
      <alignment horizontal="center" vertical="center" wrapText="1"/>
    </xf>
    <xf numFmtId="9" fontId="29" fillId="5" borderId="37" xfId="0" applyNumberFormat="1" applyFont="1" applyFill="1" applyBorder="1" applyAlignment="1">
      <alignment horizontal="left" vertical="top" wrapText="1"/>
    </xf>
    <xf numFmtId="164" fontId="29" fillId="5" borderId="56" xfId="0" applyNumberFormat="1" applyFont="1" applyFill="1" applyBorder="1" applyAlignment="1">
      <alignment horizontal="center" vertical="center" wrapText="1"/>
    </xf>
    <xf numFmtId="164" fontId="29" fillId="5" borderId="35" xfId="0" applyNumberFormat="1" applyFont="1" applyFill="1" applyBorder="1" applyAlignment="1">
      <alignment horizontal="center" vertical="top" wrapText="1"/>
    </xf>
    <xf numFmtId="0" fontId="25" fillId="0" borderId="35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9" fillId="5" borderId="62" xfId="0" applyFont="1" applyFill="1" applyBorder="1" applyAlignment="1">
      <alignment vertical="top" wrapText="1"/>
    </xf>
    <xf numFmtId="0" fontId="29" fillId="5" borderId="17" xfId="0" applyFont="1" applyFill="1" applyBorder="1" applyAlignment="1">
      <alignment horizontal="center" vertical="top" wrapText="1"/>
    </xf>
    <xf numFmtId="0" fontId="26" fillId="11" borderId="10" xfId="0" applyFont="1" applyFill="1" applyBorder="1" applyAlignment="1">
      <alignment horizontal="center" vertical="top"/>
    </xf>
    <xf numFmtId="0" fontId="31" fillId="0" borderId="32" xfId="0" applyFont="1" applyBorder="1"/>
    <xf numFmtId="0" fontId="31" fillId="0" borderId="10" xfId="0" applyFont="1" applyBorder="1"/>
    <xf numFmtId="49" fontId="29" fillId="5" borderId="6" xfId="0" applyNumberFormat="1" applyFont="1" applyFill="1" applyBorder="1" applyAlignment="1">
      <alignment vertical="top" wrapText="1"/>
    </xf>
    <xf numFmtId="49" fontId="29" fillId="5" borderId="35" xfId="0" applyNumberFormat="1" applyFont="1" applyFill="1" applyBorder="1" applyAlignment="1">
      <alignment vertical="top" wrapText="1"/>
    </xf>
    <xf numFmtId="0" fontId="29" fillId="5" borderId="35" xfId="0" applyFont="1" applyFill="1" applyBorder="1" applyAlignment="1">
      <alignment wrapText="1"/>
    </xf>
    <xf numFmtId="0" fontId="31" fillId="0" borderId="41" xfId="0" applyFont="1" applyBorder="1"/>
    <xf numFmtId="0" fontId="29" fillId="5" borderId="35" xfId="0" applyFont="1" applyFill="1" applyBorder="1" applyAlignment="1">
      <alignment vertical="top" wrapText="1"/>
    </xf>
    <xf numFmtId="0" fontId="29" fillId="5" borderId="62" xfId="0" applyFont="1" applyFill="1" applyBorder="1" applyAlignment="1">
      <alignment wrapText="1"/>
    </xf>
    <xf numFmtId="0" fontId="31" fillId="0" borderId="1" xfId="0" applyFont="1" applyBorder="1"/>
    <xf numFmtId="49" fontId="29" fillId="5" borderId="55" xfId="9" applyNumberFormat="1" applyFont="1" applyFill="1" applyBorder="1" applyAlignment="1">
      <alignment horizontal="left" vertical="top" wrapText="1"/>
    </xf>
    <xf numFmtId="164" fontId="29" fillId="5" borderId="33" xfId="0" applyNumberFormat="1" applyFont="1" applyFill="1" applyBorder="1" applyAlignment="1">
      <alignment horizontal="left" vertical="top" wrapText="1"/>
    </xf>
    <xf numFmtId="0" fontId="31" fillId="0" borderId="41" xfId="0" applyFont="1" applyBorder="1" applyAlignment="1">
      <alignment horizontal="center" vertical="top"/>
    </xf>
    <xf numFmtId="0" fontId="29" fillId="5" borderId="61" xfId="0" applyFont="1" applyFill="1" applyBorder="1" applyAlignment="1">
      <alignment horizontal="center" vertical="top" wrapText="1"/>
    </xf>
    <xf numFmtId="0" fontId="29" fillId="0" borderId="30" xfId="0" applyFont="1" applyBorder="1" applyAlignment="1">
      <alignment vertical="top"/>
    </xf>
    <xf numFmtId="164" fontId="29" fillId="0" borderId="30" xfId="0" applyNumberFormat="1" applyFont="1" applyBorder="1" applyAlignment="1">
      <alignment vertical="top"/>
    </xf>
    <xf numFmtId="164" fontId="29" fillId="10" borderId="30" xfId="0" applyNumberFormat="1" applyFont="1" applyFill="1" applyBorder="1" applyAlignment="1">
      <alignment vertical="top"/>
    </xf>
    <xf numFmtId="0" fontId="29" fillId="0" borderId="59" xfId="0" applyFont="1" applyBorder="1" applyAlignment="1">
      <alignment vertical="top"/>
    </xf>
    <xf numFmtId="164" fontId="29" fillId="0" borderId="59" xfId="0" applyNumberFormat="1" applyFont="1" applyBorder="1" applyAlignment="1">
      <alignment vertical="top"/>
    </xf>
    <xf numFmtId="164" fontId="29" fillId="10" borderId="59" xfId="0" applyNumberFormat="1" applyFont="1" applyFill="1" applyBorder="1" applyAlignment="1">
      <alignment vertical="top"/>
    </xf>
    <xf numFmtId="0" fontId="29" fillId="5" borderId="35" xfId="0" applyFont="1" applyFill="1" applyBorder="1" applyAlignment="1">
      <alignment horizontal="center" vertical="top" wrapText="1"/>
    </xf>
    <xf numFmtId="49" fontId="29" fillId="5" borderId="37" xfId="0" applyNumberFormat="1" applyFont="1" applyFill="1" applyBorder="1" applyAlignment="1">
      <alignment horizontal="left" vertical="top" wrapText="1"/>
    </xf>
    <xf numFmtId="49" fontId="29" fillId="0" borderId="21" xfId="0" applyNumberFormat="1" applyFont="1" applyBorder="1" applyAlignment="1">
      <alignment vertical="top"/>
    </xf>
    <xf numFmtId="49" fontId="29" fillId="0" borderId="4" xfId="0" applyNumberFormat="1" applyFont="1" applyBorder="1" applyAlignment="1">
      <alignment vertical="top"/>
    </xf>
    <xf numFmtId="0" fontId="31" fillId="0" borderId="52" xfId="0" applyFont="1" applyBorder="1"/>
    <xf numFmtId="0" fontId="31" fillId="0" borderId="22" xfId="0" applyFont="1" applyBorder="1"/>
    <xf numFmtId="9" fontId="29" fillId="0" borderId="51" xfId="0" applyNumberFormat="1" applyFont="1" applyBorder="1" applyAlignment="1">
      <alignment horizontal="center" vertical="top"/>
    </xf>
    <xf numFmtId="9" fontId="29" fillId="0" borderId="14" xfId="0" applyNumberFormat="1" applyFont="1" applyBorder="1" applyAlignment="1">
      <alignment horizontal="center" vertical="top"/>
    </xf>
    <xf numFmtId="164" fontId="29" fillId="5" borderId="38" xfId="0" applyNumberFormat="1" applyFont="1" applyFill="1" applyBorder="1" applyAlignment="1">
      <alignment horizontal="left" vertical="center" wrapText="1"/>
    </xf>
    <xf numFmtId="0" fontId="29" fillId="5" borderId="61" xfId="0" applyFont="1" applyFill="1" applyBorder="1" applyAlignment="1">
      <alignment vertical="center" wrapText="1"/>
    </xf>
    <xf numFmtId="0" fontId="29" fillId="5" borderId="61" xfId="0" applyFont="1" applyFill="1" applyBorder="1" applyAlignment="1">
      <alignment vertical="top" wrapText="1"/>
    </xf>
    <xf numFmtId="0" fontId="29" fillId="5" borderId="62" xfId="0" applyFont="1" applyFill="1" applyBorder="1" applyAlignment="1">
      <alignment horizontal="left" vertical="top" wrapText="1"/>
    </xf>
    <xf numFmtId="0" fontId="25" fillId="5" borderId="35" xfId="0" applyFont="1" applyFill="1" applyBorder="1" applyAlignment="1">
      <alignment horizontal="center" vertical="top" wrapText="1"/>
    </xf>
    <xf numFmtId="164" fontId="25" fillId="5" borderId="35" xfId="0" applyNumberFormat="1" applyFont="1" applyFill="1" applyBorder="1" applyAlignment="1">
      <alignment horizontal="center" vertical="top" wrapText="1"/>
    </xf>
    <xf numFmtId="49" fontId="26" fillId="2" borderId="21" xfId="0" applyNumberFormat="1" applyFont="1" applyFill="1" applyBorder="1" applyAlignment="1">
      <alignment vertical="top"/>
    </xf>
    <xf numFmtId="49" fontId="26" fillId="3" borderId="21" xfId="0" applyNumberFormat="1" applyFont="1" applyFill="1" applyBorder="1" applyAlignment="1">
      <alignment vertical="top"/>
    </xf>
    <xf numFmtId="49" fontId="26" fillId="5" borderId="21" xfId="0" applyNumberFormat="1" applyFont="1" applyFill="1" applyBorder="1" applyAlignment="1">
      <alignment vertical="top" wrapText="1"/>
    </xf>
    <xf numFmtId="49" fontId="25" fillId="0" borderId="21" xfId="0" applyNumberFormat="1" applyFont="1" applyBorder="1" applyAlignment="1">
      <alignment vertical="top"/>
    </xf>
    <xf numFmtId="49" fontId="29" fillId="0" borderId="71" xfId="0" applyNumberFormat="1" applyFont="1" applyBorder="1" applyAlignment="1">
      <alignment vertical="top" wrapText="1"/>
    </xf>
    <xf numFmtId="164" fontId="29" fillId="0" borderId="17" xfId="0" applyNumberFormat="1" applyFont="1" applyBorder="1" applyAlignment="1">
      <alignment horizontal="center" vertical="center" wrapText="1"/>
    </xf>
    <xf numFmtId="0" fontId="36" fillId="5" borderId="17" xfId="0" applyFont="1" applyFill="1" applyBorder="1" applyAlignment="1">
      <alignment horizontal="center" vertical="center" wrapText="1"/>
    </xf>
    <xf numFmtId="0" fontId="36" fillId="5" borderId="42" xfId="0" applyFont="1" applyFill="1" applyBorder="1" applyAlignment="1">
      <alignment horizontal="center" vertical="center" wrapText="1"/>
    </xf>
    <xf numFmtId="49" fontId="29" fillId="0" borderId="37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horizontal="center" vertical="center" wrapText="1"/>
    </xf>
    <xf numFmtId="49" fontId="29" fillId="0" borderId="46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center" wrapText="1"/>
    </xf>
    <xf numFmtId="0" fontId="29" fillId="0" borderId="35" xfId="0" applyFont="1" applyBorder="1" applyAlignment="1">
      <alignment horizontal="left" vertical="top" wrapText="1"/>
    </xf>
    <xf numFmtId="164" fontId="29" fillId="0" borderId="56" xfId="0" applyNumberFormat="1" applyFont="1" applyBorder="1" applyAlignment="1">
      <alignment horizontal="center" vertical="center" wrapText="1"/>
    </xf>
    <xf numFmtId="164" fontId="10" fillId="0" borderId="35" xfId="0" applyNumberFormat="1" applyFont="1" applyBorder="1" applyAlignment="1">
      <alignment horizontal="center" vertical="top" wrapText="1"/>
    </xf>
    <xf numFmtId="0" fontId="31" fillId="5" borderId="21" xfId="0" applyFont="1" applyFill="1" applyBorder="1" applyAlignment="1">
      <alignment vertical="top" wrapText="1"/>
    </xf>
    <xf numFmtId="49" fontId="26" fillId="2" borderId="23" xfId="0" applyNumberFormat="1" applyFont="1" applyFill="1" applyBorder="1" applyAlignment="1">
      <alignment horizontal="center" vertical="top"/>
    </xf>
    <xf numFmtId="0" fontId="31" fillId="7" borderId="23" xfId="0" applyFont="1" applyFill="1" applyBorder="1" applyAlignment="1">
      <alignment horizontal="center" vertical="top" wrapText="1"/>
    </xf>
    <xf numFmtId="0" fontId="31" fillId="7" borderId="22" xfId="0" applyFont="1" applyFill="1" applyBorder="1" applyAlignment="1">
      <alignment horizontal="center" vertical="top" wrapText="1"/>
    </xf>
    <xf numFmtId="0" fontId="26" fillId="7" borderId="21" xfId="0" applyFont="1" applyFill="1" applyBorder="1" applyAlignment="1">
      <alignment horizontal="center" vertical="top"/>
    </xf>
    <xf numFmtId="164" fontId="26" fillId="7" borderId="21" xfId="0" applyNumberFormat="1" applyFont="1" applyFill="1" applyBorder="1" applyAlignment="1">
      <alignment horizontal="center" vertical="top"/>
    </xf>
    <xf numFmtId="0" fontId="29" fillId="7" borderId="23" xfId="0" applyFont="1" applyFill="1" applyBorder="1" applyAlignment="1">
      <alignment horizontal="left" vertical="top"/>
    </xf>
    <xf numFmtId="0" fontId="29" fillId="7" borderId="22" xfId="0" applyFont="1" applyFill="1" applyBorder="1" applyAlignment="1">
      <alignment horizontal="left" vertical="top"/>
    </xf>
    <xf numFmtId="9" fontId="29" fillId="7" borderId="22" xfId="0" applyNumberFormat="1" applyFont="1" applyFill="1" applyBorder="1" applyAlignment="1">
      <alignment horizontal="center" vertical="top"/>
    </xf>
    <xf numFmtId="9" fontId="29" fillId="7" borderId="24" xfId="0" applyNumberFormat="1" applyFont="1" applyFill="1" applyBorder="1" applyAlignment="1">
      <alignment horizontal="center" vertical="top"/>
    </xf>
    <xf numFmtId="0" fontId="50" fillId="7" borderId="15" xfId="0" applyFont="1" applyFill="1" applyBorder="1" applyAlignment="1">
      <alignment vertical="top"/>
    </xf>
    <xf numFmtId="0" fontId="32" fillId="7" borderId="11" xfId="0" applyFont="1" applyFill="1" applyBorder="1" applyAlignment="1">
      <alignment vertical="top" wrapText="1"/>
    </xf>
    <xf numFmtId="0" fontId="32" fillId="7" borderId="40" xfId="0" applyFont="1" applyFill="1" applyBorder="1" applyAlignment="1">
      <alignment vertical="top" wrapText="1"/>
    </xf>
    <xf numFmtId="0" fontId="32" fillId="7" borderId="43" xfId="0" applyFont="1" applyFill="1" applyBorder="1" applyAlignment="1">
      <alignment vertical="top" wrapText="1"/>
    </xf>
    <xf numFmtId="49" fontId="26" fillId="0" borderId="11" xfId="0" applyNumberFormat="1" applyFont="1" applyBorder="1" applyAlignment="1">
      <alignment vertical="top" wrapText="1"/>
    </xf>
    <xf numFmtId="0" fontId="32" fillId="0" borderId="11" xfId="0" applyFont="1" applyBorder="1" applyAlignment="1">
      <alignment vertical="top" wrapText="1"/>
    </xf>
    <xf numFmtId="0" fontId="32" fillId="0" borderId="12" xfId="0" applyFont="1" applyBorder="1" applyAlignment="1">
      <alignment vertical="top" wrapText="1"/>
    </xf>
    <xf numFmtId="0" fontId="29" fillId="0" borderId="15" xfId="0" applyFont="1" applyBorder="1" applyAlignment="1">
      <alignment wrapText="1"/>
    </xf>
    <xf numFmtId="0" fontId="29" fillId="0" borderId="66" xfId="0" applyFont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top"/>
    </xf>
    <xf numFmtId="0" fontId="29" fillId="5" borderId="34" xfId="0" applyFont="1" applyFill="1" applyBorder="1" applyAlignment="1">
      <alignment horizontal="center" vertical="top"/>
    </xf>
    <xf numFmtId="0" fontId="29" fillId="0" borderId="71" xfId="0" applyFont="1" applyBorder="1" applyAlignment="1">
      <alignment horizontal="left" vertical="top" wrapText="1"/>
    </xf>
    <xf numFmtId="0" fontId="29" fillId="0" borderId="0" xfId="0" applyFont="1" applyAlignment="1">
      <alignment vertical="top" wrapText="1"/>
    </xf>
    <xf numFmtId="49" fontId="29" fillId="5" borderId="6" xfId="0" applyNumberFormat="1" applyFont="1" applyFill="1" applyBorder="1" applyAlignment="1">
      <alignment vertical="top"/>
    </xf>
    <xf numFmtId="164" fontId="29" fillId="5" borderId="5" xfId="0" applyNumberFormat="1" applyFont="1" applyFill="1" applyBorder="1" applyAlignment="1">
      <alignment horizontal="center" vertical="top" wrapText="1"/>
    </xf>
    <xf numFmtId="0" fontId="29" fillId="5" borderId="37" xfId="0" applyFont="1" applyFill="1" applyBorder="1"/>
    <xf numFmtId="164" fontId="10" fillId="5" borderId="35" xfId="0" applyNumberFormat="1" applyFont="1" applyFill="1" applyBorder="1" applyAlignment="1">
      <alignment horizontal="center" vertical="top" wrapText="1"/>
    </xf>
    <xf numFmtId="0" fontId="10" fillId="5" borderId="35" xfId="0" applyFont="1" applyFill="1" applyBorder="1" applyAlignment="1">
      <alignment horizontal="center" vertical="top" wrapText="1"/>
    </xf>
    <xf numFmtId="0" fontId="29" fillId="5" borderId="35" xfId="0" applyFont="1" applyFill="1" applyBorder="1" applyAlignment="1">
      <alignment horizontal="left" vertical="top" wrapText="1"/>
    </xf>
    <xf numFmtId="0" fontId="31" fillId="0" borderId="30" xfId="0" applyFont="1" applyBorder="1"/>
    <xf numFmtId="0" fontId="31" fillId="0" borderId="53" xfId="0" applyFont="1" applyBorder="1"/>
    <xf numFmtId="49" fontId="29" fillId="5" borderId="6" xfId="0" applyNumberFormat="1" applyFont="1" applyFill="1" applyBorder="1" applyAlignment="1">
      <alignment horizontal="left" vertical="top"/>
    </xf>
    <xf numFmtId="0" fontId="29" fillId="5" borderId="37" xfId="0" applyFont="1" applyFill="1" applyBorder="1" applyAlignment="1">
      <alignment horizontal="left"/>
    </xf>
    <xf numFmtId="49" fontId="29" fillId="5" borderId="37" xfId="0" applyNumberFormat="1" applyFont="1" applyFill="1" applyBorder="1" applyAlignment="1">
      <alignment horizontal="left" vertical="top"/>
    </xf>
    <xf numFmtId="0" fontId="26" fillId="7" borderId="15" xfId="0" applyFont="1" applyFill="1" applyBorder="1"/>
    <xf numFmtId="0" fontId="32" fillId="7" borderId="12" xfId="0" applyFont="1" applyFill="1" applyBorder="1" applyAlignment="1">
      <alignment vertical="top" wrapText="1"/>
    </xf>
    <xf numFmtId="0" fontId="26" fillId="0" borderId="15" xfId="0" applyFont="1" applyBorder="1"/>
    <xf numFmtId="49" fontId="26" fillId="5" borderId="16" xfId="0" applyNumberFormat="1" applyFont="1" applyFill="1" applyBorder="1" applyAlignment="1">
      <alignment horizontal="center" vertical="top" wrapText="1"/>
    </xf>
    <xf numFmtId="0" fontId="29" fillId="0" borderId="6" xfId="0" applyFont="1" applyBorder="1" applyAlignment="1">
      <alignment vertical="center" wrapText="1"/>
    </xf>
    <xf numFmtId="49" fontId="26" fillId="5" borderId="44" xfId="0" applyNumberFormat="1" applyFont="1" applyFill="1" applyBorder="1" applyAlignment="1">
      <alignment horizontal="center" vertical="top" wrapText="1"/>
    </xf>
    <xf numFmtId="0" fontId="29" fillId="0" borderId="35" xfId="0" applyFont="1" applyBorder="1" applyAlignment="1">
      <alignment wrapText="1"/>
    </xf>
    <xf numFmtId="0" fontId="29" fillId="5" borderId="34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left" vertical="top"/>
    </xf>
    <xf numFmtId="0" fontId="29" fillId="0" borderId="0" xfId="0" applyFont="1" applyAlignment="1">
      <alignment wrapText="1"/>
    </xf>
    <xf numFmtId="164" fontId="29" fillId="10" borderId="37" xfId="0" applyNumberFormat="1" applyFont="1" applyFill="1" applyBorder="1" applyAlignment="1">
      <alignment horizontal="left" vertical="top" wrapText="1"/>
    </xf>
    <xf numFmtId="164" fontId="29" fillId="10" borderId="61" xfId="0" applyNumberFormat="1" applyFont="1" applyFill="1" applyBorder="1" applyAlignment="1">
      <alignment horizontal="left" vertical="center" wrapText="1"/>
    </xf>
    <xf numFmtId="0" fontId="29" fillId="0" borderId="34" xfId="0" applyFont="1" applyBorder="1" applyAlignment="1">
      <alignment horizontal="left" vertical="top" wrapText="1"/>
    </xf>
    <xf numFmtId="0" fontId="26" fillId="12" borderId="21" xfId="0" applyFont="1" applyFill="1" applyBorder="1" applyAlignment="1">
      <alignment horizontal="center" vertical="top"/>
    </xf>
    <xf numFmtId="164" fontId="26" fillId="12" borderId="21" xfId="0" applyNumberFormat="1" applyFont="1" applyFill="1" applyBorder="1" applyAlignment="1">
      <alignment horizontal="center" vertical="top"/>
    </xf>
    <xf numFmtId="0" fontId="35" fillId="12" borderId="22" xfId="0" applyFont="1" applyFill="1" applyBorder="1" applyAlignment="1">
      <alignment horizontal="center" vertical="top"/>
    </xf>
    <xf numFmtId="0" fontId="35" fillId="12" borderId="24" xfId="0" applyFont="1" applyFill="1" applyBorder="1" applyAlignment="1">
      <alignment horizontal="center" vertical="top"/>
    </xf>
    <xf numFmtId="0" fontId="24" fillId="0" borderId="59" xfId="33" applyFont="1" applyBorder="1" applyAlignment="1">
      <alignment vertical="top" wrapText="1"/>
    </xf>
    <xf numFmtId="49" fontId="3" fillId="3" borderId="29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49" fontId="3" fillId="5" borderId="29" xfId="0" applyNumberFormat="1" applyFont="1" applyFill="1" applyBorder="1" applyAlignment="1">
      <alignment horizontal="center" vertical="top" wrapText="1"/>
    </xf>
    <xf numFmtId="49" fontId="3" fillId="5" borderId="9" xfId="0" applyNumberFormat="1" applyFont="1" applyFill="1" applyBorder="1" applyAlignment="1">
      <alignment horizontal="center" vertical="top" wrapText="1"/>
    </xf>
    <xf numFmtId="49" fontId="5" fillId="2" borderId="36" xfId="0" applyNumberFormat="1" applyFont="1" applyFill="1" applyBorder="1" applyAlignment="1">
      <alignment horizontal="center" vertical="top"/>
    </xf>
    <xf numFmtId="0" fontId="3" fillId="7" borderId="11" xfId="0" applyFont="1" applyFill="1" applyBorder="1" applyAlignment="1">
      <alignment horizontal="center" vertical="top" wrapText="1"/>
    </xf>
    <xf numFmtId="49" fontId="5" fillId="2" borderId="21" xfId="0" applyNumberFormat="1" applyFont="1" applyFill="1" applyBorder="1" applyAlignment="1">
      <alignment horizontal="center" vertical="top"/>
    </xf>
    <xf numFmtId="49" fontId="3" fillId="5" borderId="21" xfId="0" applyNumberFormat="1" applyFont="1" applyFill="1" applyBorder="1" applyAlignment="1">
      <alignment horizontal="center" vertical="top" wrapText="1"/>
    </xf>
    <xf numFmtId="49" fontId="3" fillId="8" borderId="21" xfId="0" applyNumberFormat="1" applyFont="1" applyFill="1" applyBorder="1" applyAlignment="1">
      <alignment horizontal="center" vertical="top" wrapText="1"/>
    </xf>
    <xf numFmtId="0" fontId="26" fillId="8" borderId="0" xfId="0" applyFont="1" applyFill="1"/>
    <xf numFmtId="0" fontId="9" fillId="2" borderId="40" xfId="0" applyFont="1" applyFill="1" applyBorder="1" applyAlignment="1">
      <alignment horizontal="left" vertical="top"/>
    </xf>
    <xf numFmtId="0" fontId="9" fillId="8" borderId="40" xfId="0" applyFont="1" applyFill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8" fillId="0" borderId="0" xfId="0" applyFont="1" applyAlignment="1">
      <alignment horizontal="justify" vertical="center"/>
    </xf>
    <xf numFmtId="0" fontId="10" fillId="5" borderId="1" xfId="0" applyFont="1" applyFill="1" applyBorder="1" applyAlignment="1">
      <alignment horizontal="center" vertical="top"/>
    </xf>
    <xf numFmtId="0" fontId="10" fillId="5" borderId="45" xfId="0" applyFont="1" applyFill="1" applyBorder="1" applyAlignment="1">
      <alignment horizontal="center" vertical="top"/>
    </xf>
    <xf numFmtId="0" fontId="25" fillId="0" borderId="69" xfId="0" applyFont="1" applyBorder="1" applyAlignment="1">
      <alignment vertical="center" wrapText="1"/>
    </xf>
    <xf numFmtId="0" fontId="10" fillId="5" borderId="51" xfId="0" applyFont="1" applyFill="1" applyBorder="1" applyAlignment="1">
      <alignment horizontal="center" vertical="top" wrapText="1"/>
    </xf>
    <xf numFmtId="0" fontId="10" fillId="5" borderId="14" xfId="0" applyFont="1" applyFill="1" applyBorder="1" applyAlignment="1">
      <alignment horizontal="center" vertical="top" wrapText="1"/>
    </xf>
    <xf numFmtId="0" fontId="4" fillId="5" borderId="59" xfId="0" applyFont="1" applyFill="1" applyBorder="1" applyAlignment="1">
      <alignment horizontal="center" vertical="top"/>
    </xf>
    <xf numFmtId="164" fontId="10" fillId="0" borderId="59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4" fillId="0" borderId="21" xfId="0" applyNumberFormat="1" applyFont="1" applyBorder="1" applyAlignment="1">
      <alignment horizontal="center" vertical="top"/>
    </xf>
    <xf numFmtId="164" fontId="10" fillId="0" borderId="21" xfId="0" applyNumberFormat="1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top"/>
    </xf>
    <xf numFmtId="0" fontId="4" fillId="0" borderId="58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164" fontId="10" fillId="0" borderId="30" xfId="0" applyNumberFormat="1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164" fontId="10" fillId="10" borderId="59" xfId="0" applyNumberFormat="1" applyFont="1" applyFill="1" applyBorder="1" applyAlignment="1">
      <alignment horizontal="center" vertical="top"/>
    </xf>
    <xf numFmtId="164" fontId="10" fillId="10" borderId="30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164" fontId="10" fillId="10" borderId="21" xfId="0" applyNumberFormat="1" applyFont="1" applyFill="1" applyBorder="1" applyAlignment="1">
      <alignment horizontal="center" vertical="top"/>
    </xf>
    <xf numFmtId="0" fontId="10" fillId="0" borderId="71" xfId="0" applyFont="1" applyBorder="1" applyAlignment="1">
      <alignment horizontal="justify" vertical="center"/>
    </xf>
    <xf numFmtId="49" fontId="4" fillId="5" borderId="35" xfId="0" applyNumberFormat="1" applyFont="1" applyFill="1" applyBorder="1" applyAlignment="1">
      <alignment horizontal="center" vertical="center" wrapText="1"/>
    </xf>
    <xf numFmtId="49" fontId="4" fillId="5" borderId="3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164" fontId="11" fillId="11" borderId="4" xfId="0" applyNumberFormat="1" applyFont="1" applyFill="1" applyBorder="1" applyAlignment="1">
      <alignment horizontal="center" vertical="top"/>
    </xf>
    <xf numFmtId="0" fontId="25" fillId="0" borderId="6" xfId="0" applyFont="1" applyBorder="1" applyAlignment="1">
      <alignment horizontal="justify" vertical="center"/>
    </xf>
    <xf numFmtId="0" fontId="25" fillId="0" borderId="71" xfId="0" applyFont="1" applyBorder="1" applyAlignment="1">
      <alignment horizontal="justify" vertical="center"/>
    </xf>
    <xf numFmtId="0" fontId="4" fillId="5" borderId="34" xfId="0" applyFont="1" applyFill="1" applyBorder="1" applyAlignment="1">
      <alignment horizontal="center" vertical="center" wrapText="1"/>
    </xf>
    <xf numFmtId="0" fontId="25" fillId="0" borderId="58" xfId="0" applyFont="1" applyBorder="1" applyAlignment="1">
      <alignment horizontal="justify" vertical="center"/>
    </xf>
    <xf numFmtId="0" fontId="4" fillId="5" borderId="35" xfId="0" applyFont="1" applyFill="1" applyBorder="1" applyAlignment="1">
      <alignment horizontal="center" vertical="center"/>
    </xf>
    <xf numFmtId="49" fontId="3" fillId="5" borderId="22" xfId="0" applyNumberFormat="1" applyFont="1" applyFill="1" applyBorder="1" applyAlignment="1">
      <alignment vertical="top" wrapText="1"/>
    </xf>
    <xf numFmtId="164" fontId="11" fillId="7" borderId="28" xfId="0" applyNumberFormat="1" applyFont="1" applyFill="1" applyBorder="1" applyAlignment="1">
      <alignment horizontal="center" vertical="top"/>
    </xf>
    <xf numFmtId="9" fontId="4" fillId="7" borderId="11" xfId="0" applyNumberFormat="1" applyFont="1" applyFill="1" applyBorder="1" applyAlignment="1">
      <alignment horizontal="center" vertical="top"/>
    </xf>
    <xf numFmtId="9" fontId="4" fillId="7" borderId="12" xfId="0" applyNumberFormat="1" applyFont="1" applyFill="1" applyBorder="1" applyAlignment="1">
      <alignment horizontal="center" vertical="top"/>
    </xf>
    <xf numFmtId="0" fontId="12" fillId="7" borderId="40" xfId="0" applyFont="1" applyFill="1" applyBorder="1" applyAlignment="1">
      <alignment vertical="top" wrapText="1"/>
    </xf>
    <xf numFmtId="0" fontId="55" fillId="7" borderId="40" xfId="0" applyFont="1" applyFill="1" applyBorder="1" applyAlignment="1">
      <alignment vertical="top" wrapText="1"/>
    </xf>
    <xf numFmtId="0" fontId="12" fillId="7" borderId="12" xfId="0" applyFont="1" applyFill="1" applyBorder="1" applyAlignment="1">
      <alignment vertical="top" wrapText="1"/>
    </xf>
    <xf numFmtId="0" fontId="55" fillId="0" borderId="11" xfId="0" applyFont="1" applyBorder="1" applyAlignment="1">
      <alignment vertical="top" wrapText="1"/>
    </xf>
    <xf numFmtId="0" fontId="55" fillId="0" borderId="12" xfId="0" applyFont="1" applyBorder="1" applyAlignment="1">
      <alignment vertical="top" wrapText="1"/>
    </xf>
    <xf numFmtId="0" fontId="10" fillId="0" borderId="69" xfId="0" applyFont="1" applyBorder="1" applyAlignment="1">
      <alignment horizontal="justify" vertical="center"/>
    </xf>
    <xf numFmtId="0" fontId="10" fillId="5" borderId="51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0" fillId="5" borderId="59" xfId="0" applyNumberFormat="1" applyFont="1" applyFill="1" applyBorder="1" applyAlignment="1">
      <alignment horizontal="center" vertical="top"/>
    </xf>
    <xf numFmtId="164" fontId="10" fillId="5" borderId="30" xfId="0" applyNumberFormat="1" applyFont="1" applyFill="1" applyBorder="1" applyAlignment="1">
      <alignment horizontal="center" vertical="top"/>
    </xf>
    <xf numFmtId="164" fontId="11" fillId="13" borderId="4" xfId="0" applyNumberFormat="1" applyFont="1" applyFill="1" applyBorder="1" applyAlignment="1">
      <alignment horizontal="center" vertical="top"/>
    </xf>
    <xf numFmtId="164" fontId="11" fillId="7" borderId="12" xfId="0" applyNumberFormat="1" applyFont="1" applyFill="1" applyBorder="1" applyAlignment="1">
      <alignment horizontal="center" vertical="top"/>
    </xf>
    <xf numFmtId="49" fontId="3" fillId="7" borderId="23" xfId="0" applyNumberFormat="1" applyFont="1" applyFill="1" applyBorder="1" applyAlignment="1">
      <alignment horizontal="center" vertical="top"/>
    </xf>
    <xf numFmtId="164" fontId="56" fillId="7" borderId="21" xfId="0" applyNumberFormat="1" applyFont="1" applyFill="1" applyBorder="1" applyAlignment="1">
      <alignment horizontal="center" vertical="top"/>
    </xf>
    <xf numFmtId="164" fontId="56" fillId="7" borderId="24" xfId="0" applyNumberFormat="1" applyFont="1" applyFill="1" applyBorder="1" applyAlignment="1">
      <alignment horizontal="center" vertical="top"/>
    </xf>
    <xf numFmtId="0" fontId="22" fillId="7" borderId="22" xfId="0" applyFont="1" applyFill="1" applyBorder="1" applyAlignment="1">
      <alignment horizontal="center" vertical="top"/>
    </xf>
    <xf numFmtId="0" fontId="22" fillId="7" borderId="24" xfId="0" applyFont="1" applyFill="1" applyBorder="1" applyAlignment="1">
      <alignment horizontal="center" vertical="top"/>
    </xf>
    <xf numFmtId="164" fontId="11" fillId="8" borderId="21" xfId="7" applyNumberFormat="1" applyFont="1" applyFill="1" applyBorder="1" applyAlignment="1">
      <alignment horizontal="center" vertical="top"/>
    </xf>
    <xf numFmtId="164" fontId="3" fillId="6" borderId="28" xfId="0" applyNumberFormat="1" applyFont="1" applyFill="1" applyBorder="1" applyAlignment="1">
      <alignment horizontal="center" vertical="top"/>
    </xf>
    <xf numFmtId="164" fontId="11" fillId="6" borderId="28" xfId="0" applyNumberFormat="1" applyFont="1" applyFill="1" applyBorder="1" applyAlignment="1">
      <alignment horizontal="center" vertical="top"/>
    </xf>
    <xf numFmtId="164" fontId="11" fillId="4" borderId="28" xfId="0" applyNumberFormat="1" applyFont="1" applyFill="1" applyBorder="1" applyAlignment="1">
      <alignment vertical="top" wrapText="1"/>
    </xf>
    <xf numFmtId="164" fontId="10" fillId="0" borderId="2" xfId="0" applyNumberFormat="1" applyFont="1" applyBorder="1" applyAlignment="1">
      <alignment vertical="top" wrapText="1"/>
    </xf>
    <xf numFmtId="164" fontId="10" fillId="0" borderId="30" xfId="0" applyNumberFormat="1" applyFont="1" applyBorder="1" applyAlignment="1">
      <alignment vertical="top" wrapText="1"/>
    </xf>
    <xf numFmtId="164" fontId="10" fillId="0" borderId="30" xfId="33" applyNumberFormat="1" applyFont="1" applyBorder="1" applyAlignment="1">
      <alignment vertical="top" wrapText="1"/>
    </xf>
    <xf numFmtId="164" fontId="10" fillId="0" borderId="3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 wrapText="1"/>
    </xf>
    <xf numFmtId="164" fontId="11" fillId="9" borderId="28" xfId="0" applyNumberFormat="1" applyFont="1" applyFill="1" applyBorder="1" applyAlignment="1">
      <alignment vertical="top" wrapText="1"/>
    </xf>
    <xf numFmtId="0" fontId="57" fillId="0" borderId="30" xfId="0" applyFont="1" applyBorder="1" applyAlignment="1">
      <alignment horizontal="center" vertical="top"/>
    </xf>
    <xf numFmtId="164" fontId="57" fillId="0" borderId="59" xfId="0" applyNumberFormat="1" applyFont="1" applyBorder="1" applyAlignment="1">
      <alignment horizontal="center" vertical="top"/>
    </xf>
    <xf numFmtId="164" fontId="56" fillId="9" borderId="28" xfId="0" applyNumberFormat="1" applyFont="1" applyFill="1" applyBorder="1" applyAlignment="1">
      <alignment vertical="top" wrapText="1"/>
    </xf>
    <xf numFmtId="0" fontId="7" fillId="0" borderId="73" xfId="0" applyFont="1" applyBorder="1"/>
    <xf numFmtId="0" fontId="7" fillId="0" borderId="64" xfId="0" applyFont="1" applyBorder="1"/>
    <xf numFmtId="0" fontId="7" fillId="0" borderId="63" xfId="0" applyFont="1" applyBorder="1"/>
    <xf numFmtId="0" fontId="57" fillId="0" borderId="47" xfId="0" applyFont="1" applyBorder="1" applyAlignment="1">
      <alignment horizontal="center" vertical="top"/>
    </xf>
    <xf numFmtId="2" fontId="57" fillId="0" borderId="3" xfId="0" applyNumberFormat="1" applyFont="1" applyBorder="1" applyAlignment="1">
      <alignment horizontal="center" vertical="top"/>
    </xf>
    <xf numFmtId="2" fontId="58" fillId="0" borderId="30" xfId="0" applyNumberFormat="1" applyFont="1" applyBorder="1" applyAlignment="1">
      <alignment horizontal="center" vertical="top" wrapText="1"/>
    </xf>
    <xf numFmtId="0" fontId="57" fillId="0" borderId="59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center"/>
    </xf>
    <xf numFmtId="2" fontId="10" fillId="10" borderId="56" xfId="0" applyNumberFormat="1" applyFont="1" applyFill="1" applyBorder="1" applyAlignment="1">
      <alignment horizontal="center" vertical="center" wrapText="1"/>
    </xf>
    <xf numFmtId="0" fontId="10" fillId="10" borderId="57" xfId="0" applyNumberFormat="1" applyFont="1" applyFill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top"/>
    </xf>
    <xf numFmtId="164" fontId="57" fillId="0" borderId="9" xfId="0" applyNumberFormat="1" applyFont="1" applyBorder="1" applyAlignment="1">
      <alignment horizontal="center" vertical="top"/>
    </xf>
    <xf numFmtId="164" fontId="57" fillId="0" borderId="30" xfId="0" applyNumberFormat="1" applyFont="1" applyBorder="1" applyAlignment="1">
      <alignment horizontal="center" vertical="top"/>
    </xf>
    <xf numFmtId="2" fontId="57" fillId="0" borderId="0" xfId="0" applyNumberFormat="1" applyFont="1" applyAlignment="1">
      <alignment horizontal="center" vertical="top"/>
    </xf>
    <xf numFmtId="0" fontId="45" fillId="0" borderId="2" xfId="0" applyFont="1" applyBorder="1" applyAlignment="1">
      <alignment horizontal="center" vertical="top"/>
    </xf>
    <xf numFmtId="164" fontId="45" fillId="0" borderId="2" xfId="0" applyNumberFormat="1" applyFont="1" applyBorder="1" applyAlignment="1">
      <alignment horizontal="center" vertical="top"/>
    </xf>
    <xf numFmtId="164" fontId="59" fillId="0" borderId="30" xfId="0" applyNumberFormat="1" applyFont="1" applyBorder="1" applyAlignment="1">
      <alignment vertical="top" wrapText="1"/>
    </xf>
    <xf numFmtId="0" fontId="57" fillId="0" borderId="4" xfId="0" applyFont="1" applyBorder="1" applyAlignment="1">
      <alignment horizontal="center" vertical="top"/>
    </xf>
    <xf numFmtId="164" fontId="57" fillId="0" borderId="21" xfId="0" applyNumberFormat="1" applyFont="1" applyBorder="1" applyAlignment="1">
      <alignment horizontal="center" vertical="top"/>
    </xf>
    <xf numFmtId="0" fontId="6" fillId="0" borderId="3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7" fillId="9" borderId="15" xfId="0" applyFont="1" applyFill="1" applyBorder="1" applyAlignment="1">
      <alignment horizontal="center" vertical="top" wrapText="1"/>
    </xf>
    <xf numFmtId="0" fontId="7" fillId="9" borderId="11" xfId="0" applyFont="1" applyFill="1" applyBorder="1" applyAlignment="1">
      <alignment horizontal="center" vertical="top" wrapText="1"/>
    </xf>
    <xf numFmtId="0" fontId="7" fillId="9" borderId="12" xfId="0" applyFont="1" applyFill="1" applyBorder="1" applyAlignment="1">
      <alignment horizontal="center" vertical="top" wrapText="1"/>
    </xf>
    <xf numFmtId="0" fontId="25" fillId="0" borderId="33" xfId="0" applyFont="1" applyBorder="1" applyAlignment="1">
      <alignment horizontal="left" vertical="top" wrapText="1"/>
    </xf>
    <xf numFmtId="0" fontId="25" fillId="0" borderId="38" xfId="0" applyFont="1" applyBorder="1" applyAlignment="1">
      <alignment horizontal="left" vertical="top" wrapText="1"/>
    </xf>
    <xf numFmtId="0" fontId="25" fillId="0" borderId="41" xfId="0" applyFont="1" applyBorder="1" applyAlignment="1">
      <alignment horizontal="left" vertical="top" wrapText="1"/>
    </xf>
    <xf numFmtId="0" fontId="25" fillId="0" borderId="32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10" fillId="4" borderId="15" xfId="0" applyFont="1" applyFill="1" applyBorder="1" applyAlignment="1">
      <alignment horizontal="right" vertical="top" wrapText="1"/>
    </xf>
    <xf numFmtId="0" fontId="10" fillId="4" borderId="11" xfId="0" applyFont="1" applyFill="1" applyBorder="1" applyAlignment="1">
      <alignment horizontal="right" vertical="top" wrapText="1"/>
    </xf>
    <xf numFmtId="0" fontId="3" fillId="4" borderId="31" xfId="0" applyFont="1" applyFill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 vertical="top" wrapText="1"/>
    </xf>
    <xf numFmtId="0" fontId="3" fillId="4" borderId="25" xfId="0" applyFont="1" applyFill="1" applyBorder="1" applyAlignment="1">
      <alignment horizontal="right" vertical="top" wrapText="1"/>
    </xf>
    <xf numFmtId="0" fontId="25" fillId="0" borderId="33" xfId="33" applyFont="1" applyBorder="1" applyAlignment="1">
      <alignment horizontal="left" vertical="top" wrapText="1"/>
    </xf>
    <xf numFmtId="0" fontId="25" fillId="0" borderId="38" xfId="33" applyFont="1" applyBorder="1" applyAlignment="1">
      <alignment horizontal="left" vertical="top" wrapText="1"/>
    </xf>
    <xf numFmtId="0" fontId="25" fillId="0" borderId="41" xfId="33" applyFont="1" applyBorder="1" applyAlignment="1">
      <alignment horizontal="left" vertical="top" wrapText="1"/>
    </xf>
    <xf numFmtId="0" fontId="26" fillId="7" borderId="22" xfId="0" applyFont="1" applyFill="1" applyBorder="1" applyAlignment="1">
      <alignment horizontal="right" vertical="top" wrapText="1"/>
    </xf>
    <xf numFmtId="0" fontId="26" fillId="7" borderId="24" xfId="0" applyFont="1" applyFill="1" applyBorder="1" applyAlignment="1">
      <alignment horizontal="right" vertical="top" wrapText="1"/>
    </xf>
    <xf numFmtId="0" fontId="26" fillId="12" borderId="22" xfId="0" applyFont="1" applyFill="1" applyBorder="1" applyAlignment="1">
      <alignment horizontal="right" vertical="top" wrapText="1"/>
    </xf>
    <xf numFmtId="0" fontId="26" fillId="12" borderId="24" xfId="0" applyFont="1" applyFill="1" applyBorder="1" applyAlignment="1">
      <alignment horizontal="right" vertical="top" wrapText="1"/>
    </xf>
    <xf numFmtId="49" fontId="26" fillId="6" borderId="15" xfId="0" applyNumberFormat="1" applyFont="1" applyFill="1" applyBorder="1" applyAlignment="1">
      <alignment horizontal="right" vertical="top"/>
    </xf>
    <xf numFmtId="49" fontId="26" fillId="6" borderId="11" xfId="0" applyNumberFormat="1" applyFont="1" applyFill="1" applyBorder="1" applyAlignment="1">
      <alignment horizontal="right" vertical="top"/>
    </xf>
    <xf numFmtId="49" fontId="26" fillId="6" borderId="12" xfId="0" applyNumberFormat="1" applyFont="1" applyFill="1" applyBorder="1" applyAlignment="1">
      <alignment horizontal="right" vertical="top"/>
    </xf>
    <xf numFmtId="0" fontId="29" fillId="6" borderId="15" xfId="0" applyFont="1" applyFill="1" applyBorder="1" applyAlignment="1">
      <alignment horizontal="center" vertical="top"/>
    </xf>
    <xf numFmtId="0" fontId="29" fillId="6" borderId="11" xfId="0" applyFont="1" applyFill="1" applyBorder="1" applyAlignment="1">
      <alignment horizontal="center" vertical="top"/>
    </xf>
    <xf numFmtId="0" fontId="29" fillId="6" borderId="12" xfId="0" applyFont="1" applyFill="1" applyBorder="1" applyAlignment="1">
      <alignment horizontal="center" vertical="top"/>
    </xf>
    <xf numFmtId="49" fontId="17" fillId="0" borderId="22" xfId="0" applyNumberFormat="1" applyFont="1" applyBorder="1" applyAlignment="1">
      <alignment horizontal="center" vertical="top" wrapText="1"/>
    </xf>
    <xf numFmtId="0" fontId="29" fillId="0" borderId="55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49" fontId="26" fillId="2" borderId="31" xfId="0" applyNumberFormat="1" applyFont="1" applyFill="1" applyBorder="1" applyAlignment="1">
      <alignment horizontal="center" vertical="top"/>
    </xf>
    <xf numFmtId="49" fontId="26" fillId="2" borderId="36" xfId="0" applyNumberFormat="1" applyFont="1" applyFill="1" applyBorder="1" applyAlignment="1">
      <alignment horizontal="center" vertical="top"/>
    </xf>
    <xf numFmtId="49" fontId="26" fillId="2" borderId="32" xfId="0" applyNumberFormat="1" applyFont="1" applyFill="1" applyBorder="1" applyAlignment="1">
      <alignment horizontal="center" vertical="top"/>
    </xf>
    <xf numFmtId="49" fontId="26" fillId="3" borderId="2" xfId="0" applyNumberFormat="1" applyFont="1" applyFill="1" applyBorder="1" applyAlignment="1">
      <alignment horizontal="center" vertical="top"/>
    </xf>
    <xf numFmtId="49" fontId="26" fillId="3" borderId="9" xfId="0" applyNumberFormat="1" applyFont="1" applyFill="1" applyBorder="1" applyAlignment="1">
      <alignment horizontal="center" vertical="top"/>
    </xf>
    <xf numFmtId="49" fontId="26" fillId="3" borderId="4" xfId="0" applyNumberFormat="1" applyFont="1" applyFill="1" applyBorder="1" applyAlignment="1">
      <alignment horizontal="center" vertical="top"/>
    </xf>
    <xf numFmtId="49" fontId="26" fillId="5" borderId="48" xfId="0" applyNumberFormat="1" applyFont="1" applyFill="1" applyBorder="1" applyAlignment="1">
      <alignment horizontal="center" vertical="top" wrapText="1"/>
    </xf>
    <xf numFmtId="49" fontId="26" fillId="5" borderId="13" xfId="0" applyNumberFormat="1" applyFont="1" applyFill="1" applyBorder="1" applyAlignment="1">
      <alignment horizontal="center" vertical="top" wrapText="1"/>
    </xf>
    <xf numFmtId="0" fontId="31" fillId="5" borderId="20" xfId="0" applyFont="1" applyFill="1" applyBorder="1" applyAlignment="1">
      <alignment horizontal="center" vertical="top" wrapText="1"/>
    </xf>
    <xf numFmtId="0" fontId="29" fillId="0" borderId="2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21" xfId="0" applyFont="1" applyBorder="1" applyAlignment="1">
      <alignment horizontal="left" vertical="top" wrapText="1"/>
    </xf>
    <xf numFmtId="49" fontId="25" fillId="0" borderId="2" xfId="0" applyNumberFormat="1" applyFont="1" applyBorder="1" applyAlignment="1">
      <alignment horizontal="center" vertical="top"/>
    </xf>
    <xf numFmtId="49" fontId="25" fillId="0" borderId="9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horizontal="center" vertical="top"/>
    </xf>
    <xf numFmtId="49" fontId="29" fillId="0" borderId="29" xfId="0" applyNumberFormat="1" applyFont="1" applyBorder="1" applyAlignment="1">
      <alignment horizontal="center" vertical="top"/>
    </xf>
    <xf numFmtId="49" fontId="29" fillId="0" borderId="9" xfId="0" applyNumberFormat="1" applyFont="1" applyBorder="1" applyAlignment="1">
      <alignment horizontal="center" vertical="top"/>
    </xf>
    <xf numFmtId="49" fontId="29" fillId="0" borderId="21" xfId="0" applyNumberFormat="1" applyFont="1" applyBorder="1" applyAlignment="1">
      <alignment horizontal="center" vertical="top"/>
    </xf>
    <xf numFmtId="0" fontId="29" fillId="5" borderId="29" xfId="0" applyFont="1" applyFill="1" applyBorder="1" applyAlignment="1">
      <alignment horizontal="left" vertical="top" wrapText="1"/>
    </xf>
    <xf numFmtId="0" fontId="29" fillId="5" borderId="21" xfId="0" applyFont="1" applyFill="1" applyBorder="1" applyAlignment="1">
      <alignment horizontal="left" vertical="top" wrapText="1"/>
    </xf>
    <xf numFmtId="0" fontId="29" fillId="7" borderId="15" xfId="0" applyFont="1" applyFill="1" applyBorder="1" applyAlignment="1">
      <alignment horizontal="center" vertical="top"/>
    </xf>
    <xf numFmtId="0" fontId="29" fillId="7" borderId="11" xfId="0" applyFont="1" applyFill="1" applyBorder="1" applyAlignment="1">
      <alignment horizontal="center" vertical="top"/>
    </xf>
    <xf numFmtId="0" fontId="29" fillId="7" borderId="12" xfId="0" applyFont="1" applyFill="1" applyBorder="1" applyAlignment="1">
      <alignment horizontal="center" vertical="top"/>
    </xf>
    <xf numFmtId="49" fontId="29" fillId="0" borderId="59" xfId="0" applyNumberFormat="1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29" fillId="0" borderId="59" xfId="0" applyFont="1" applyBorder="1" applyAlignment="1">
      <alignment horizontal="center" vertical="top"/>
    </xf>
    <xf numFmtId="164" fontId="29" fillId="0" borderId="3" xfId="0" applyNumberFormat="1" applyFont="1" applyBorder="1" applyAlignment="1">
      <alignment horizontal="center" vertical="top"/>
    </xf>
    <xf numFmtId="164" fontId="29" fillId="0" borderId="59" xfId="0" applyNumberFormat="1" applyFont="1" applyBorder="1" applyAlignment="1">
      <alignment horizontal="center" vertical="top"/>
    </xf>
    <xf numFmtId="164" fontId="29" fillId="10" borderId="3" xfId="0" applyNumberFormat="1" applyFont="1" applyFill="1" applyBorder="1" applyAlignment="1">
      <alignment horizontal="center" vertical="top"/>
    </xf>
    <xf numFmtId="164" fontId="29" fillId="10" borderId="59" xfId="0" applyNumberFormat="1" applyFont="1" applyFill="1" applyBorder="1" applyAlignment="1">
      <alignment horizontal="center" vertical="top"/>
    </xf>
    <xf numFmtId="0" fontId="26" fillId="7" borderId="11" xfId="0" applyFont="1" applyFill="1" applyBorder="1" applyAlignment="1">
      <alignment horizontal="center" vertical="top" wrapText="1"/>
    </xf>
    <xf numFmtId="0" fontId="26" fillId="7" borderId="12" xfId="0" applyFont="1" applyFill="1" applyBorder="1" applyAlignment="1">
      <alignment horizontal="center" vertical="top" wrapText="1"/>
    </xf>
    <xf numFmtId="49" fontId="26" fillId="2" borderId="29" xfId="0" applyNumberFormat="1" applyFont="1" applyFill="1" applyBorder="1" applyAlignment="1">
      <alignment horizontal="center" vertical="top"/>
    </xf>
    <xf numFmtId="49" fontId="26" fillId="2" borderId="9" xfId="0" applyNumberFormat="1" applyFont="1" applyFill="1" applyBorder="1" applyAlignment="1">
      <alignment horizontal="center" vertical="top"/>
    </xf>
    <xf numFmtId="49" fontId="26" fillId="2" borderId="21" xfId="0" applyNumberFormat="1" applyFont="1" applyFill="1" applyBorder="1" applyAlignment="1">
      <alignment horizontal="center" vertical="top"/>
    </xf>
    <xf numFmtId="49" fontId="26" fillId="3" borderId="29" xfId="0" applyNumberFormat="1" applyFont="1" applyFill="1" applyBorder="1" applyAlignment="1">
      <alignment horizontal="center" vertical="top"/>
    </xf>
    <xf numFmtId="49" fontId="26" fillId="3" borderId="21" xfId="0" applyNumberFormat="1" applyFont="1" applyFill="1" applyBorder="1" applyAlignment="1">
      <alignment horizontal="center" vertical="top"/>
    </xf>
    <xf numFmtId="49" fontId="26" fillId="5" borderId="29" xfId="0" applyNumberFormat="1" applyFont="1" applyFill="1" applyBorder="1" applyAlignment="1">
      <alignment horizontal="center" vertical="top" wrapText="1"/>
    </xf>
    <xf numFmtId="49" fontId="26" fillId="5" borderId="9" xfId="0" applyNumberFormat="1" applyFont="1" applyFill="1" applyBorder="1" applyAlignment="1">
      <alignment horizontal="center" vertical="top" wrapText="1"/>
    </xf>
    <xf numFmtId="49" fontId="26" fillId="5" borderId="21" xfId="0" applyNumberFormat="1" applyFont="1" applyFill="1" applyBorder="1" applyAlignment="1">
      <alignment horizontal="center" vertical="top" wrapText="1"/>
    </xf>
    <xf numFmtId="49" fontId="25" fillId="0" borderId="29" xfId="0" applyNumberFormat="1" applyFont="1" applyBorder="1" applyAlignment="1">
      <alignment horizontal="center" vertical="top"/>
    </xf>
    <xf numFmtId="49" fontId="25" fillId="0" borderId="59" xfId="0" applyNumberFormat="1" applyFont="1" applyBorder="1" applyAlignment="1">
      <alignment horizontal="center" vertical="top"/>
    </xf>
    <xf numFmtId="49" fontId="25" fillId="0" borderId="21" xfId="0" applyNumberFormat="1" applyFont="1" applyBorder="1" applyAlignment="1">
      <alignment horizontal="center" vertical="top"/>
    </xf>
    <xf numFmtId="49" fontId="26" fillId="5" borderId="40" xfId="0" applyNumberFormat="1" applyFont="1" applyFill="1" applyBorder="1" applyAlignment="1">
      <alignment horizontal="center" vertical="top" wrapText="1"/>
    </xf>
    <xf numFmtId="0" fontId="31" fillId="5" borderId="22" xfId="0" applyFont="1" applyFill="1" applyBorder="1" applyAlignment="1">
      <alignment horizontal="center" vertical="top" wrapText="1"/>
    </xf>
    <xf numFmtId="0" fontId="29" fillId="0" borderId="29" xfId="0" applyFont="1" applyBorder="1" applyAlignment="1">
      <alignment horizontal="left" vertical="top"/>
    </xf>
    <xf numFmtId="0" fontId="29" fillId="0" borderId="21" xfId="0" applyFont="1" applyBorder="1" applyAlignment="1">
      <alignment horizontal="left" vertical="top"/>
    </xf>
    <xf numFmtId="0" fontId="31" fillId="0" borderId="3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164" fontId="29" fillId="0" borderId="9" xfId="0" applyNumberFormat="1" applyFont="1" applyBorder="1" applyAlignment="1">
      <alignment horizontal="center" vertical="top"/>
    </xf>
    <xf numFmtId="0" fontId="31" fillId="0" borderId="59" xfId="0" applyFont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 vertical="top"/>
    </xf>
    <xf numFmtId="49" fontId="26" fillId="5" borderId="0" xfId="0" applyNumberFormat="1" applyFont="1" applyFill="1" applyAlignment="1">
      <alignment horizontal="center" vertical="top" wrapText="1"/>
    </xf>
    <xf numFmtId="49" fontId="26" fillId="2" borderId="59" xfId="0" applyNumberFormat="1" applyFont="1" applyFill="1" applyBorder="1" applyAlignment="1">
      <alignment horizontal="center" vertical="top"/>
    </xf>
    <xf numFmtId="49" fontId="26" fillId="3" borderId="59" xfId="0" applyNumberFormat="1" applyFont="1" applyFill="1" applyBorder="1" applyAlignment="1">
      <alignment horizontal="center" vertical="top"/>
    </xf>
    <xf numFmtId="49" fontId="26" fillId="5" borderId="59" xfId="0" applyNumberFormat="1" applyFont="1" applyFill="1" applyBorder="1" applyAlignment="1">
      <alignment horizontal="center" vertical="top" wrapText="1"/>
    </xf>
    <xf numFmtId="0" fontId="31" fillId="0" borderId="21" xfId="0" applyFont="1" applyBorder="1" applyAlignment="1">
      <alignment vertical="top" wrapText="1"/>
    </xf>
    <xf numFmtId="0" fontId="31" fillId="0" borderId="21" xfId="0" applyFont="1" applyBorder="1" applyAlignment="1">
      <alignment horizontal="left" vertical="top" wrapText="1"/>
    </xf>
    <xf numFmtId="49" fontId="26" fillId="8" borderId="29" xfId="0" applyNumberFormat="1" applyFont="1" applyFill="1" applyBorder="1" applyAlignment="1">
      <alignment horizontal="center" vertical="top" wrapText="1"/>
    </xf>
    <xf numFmtId="49" fontId="26" fillId="8" borderId="21" xfId="0" applyNumberFormat="1" applyFont="1" applyFill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center" textRotation="90" wrapText="1"/>
    </xf>
    <xf numFmtId="0" fontId="29" fillId="0" borderId="38" xfId="0" applyFont="1" applyBorder="1" applyAlignment="1">
      <alignment horizontal="center" vertical="center" textRotation="90" wrapText="1"/>
    </xf>
    <xf numFmtId="0" fontId="29" fillId="0" borderId="10" xfId="0" applyFont="1" applyBorder="1" applyAlignment="1">
      <alignment horizontal="center" vertical="center" textRotation="90" wrapText="1"/>
    </xf>
    <xf numFmtId="0" fontId="29" fillId="0" borderId="29" xfId="0" applyFont="1" applyBorder="1" applyAlignment="1">
      <alignment horizontal="center" vertical="center" textRotation="90" wrapText="1"/>
    </xf>
    <xf numFmtId="0" fontId="29" fillId="0" borderId="9" xfId="0" applyFont="1" applyBorder="1" applyAlignment="1">
      <alignment horizontal="center" vertical="center" textRotation="90" wrapText="1"/>
    </xf>
    <xf numFmtId="0" fontId="29" fillId="0" borderId="21" xfId="0" applyFont="1" applyBorder="1" applyAlignment="1">
      <alignment horizontal="center" vertical="center" textRotation="90" wrapText="1"/>
    </xf>
    <xf numFmtId="0" fontId="26" fillId="0" borderId="39" xfId="0" applyFont="1" applyBorder="1" applyAlignment="1">
      <alignment horizontal="center" vertical="center" textRotation="90"/>
    </xf>
    <xf numFmtId="0" fontId="26" fillId="0" borderId="36" xfId="0" applyFont="1" applyBorder="1" applyAlignment="1">
      <alignment horizontal="center" vertical="center" textRotation="90"/>
    </xf>
    <xf numFmtId="0" fontId="26" fillId="0" borderId="23" xfId="0" applyFont="1" applyBorder="1" applyAlignment="1">
      <alignment horizontal="center" vertical="center" textRotation="90"/>
    </xf>
    <xf numFmtId="0" fontId="26" fillId="0" borderId="1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center"/>
    </xf>
    <xf numFmtId="0" fontId="0" fillId="0" borderId="22" xfId="0" applyBorder="1" applyAlignment="1">
      <alignment horizontal="center"/>
    </xf>
    <xf numFmtId="0" fontId="29" fillId="0" borderId="2" xfId="0" applyFont="1" applyBorder="1" applyAlignment="1">
      <alignment horizontal="center" vertical="center" textRotation="90" wrapText="1"/>
    </xf>
    <xf numFmtId="0" fontId="29" fillId="0" borderId="30" xfId="0" applyFont="1" applyBorder="1" applyAlignment="1">
      <alignment horizontal="center" vertical="center" textRotation="90" wrapText="1"/>
    </xf>
    <xf numFmtId="0" fontId="29" fillId="0" borderId="4" xfId="0" applyFont="1" applyBorder="1" applyAlignment="1">
      <alignment horizontal="center" vertical="center" textRotation="90" wrapText="1"/>
    </xf>
    <xf numFmtId="0" fontId="29" fillId="0" borderId="43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top" wrapText="1"/>
    </xf>
    <xf numFmtId="0" fontId="3" fillId="7" borderId="24" xfId="0" applyFont="1" applyFill="1" applyBorder="1" applyAlignment="1">
      <alignment horizontal="center" vertical="top" wrapText="1"/>
    </xf>
    <xf numFmtId="0" fontId="22" fillId="7" borderId="23" xfId="0" applyFont="1" applyFill="1" applyBorder="1" applyAlignment="1">
      <alignment horizontal="center" vertical="top" wrapText="1"/>
    </xf>
    <xf numFmtId="0" fontId="22" fillId="7" borderId="22" xfId="0" applyFont="1" applyFill="1" applyBorder="1" applyAlignment="1">
      <alignment horizontal="center" vertical="top" wrapText="1"/>
    </xf>
    <xf numFmtId="0" fontId="22" fillId="7" borderId="24" xfId="0" applyFont="1" applyFill="1" applyBorder="1" applyAlignment="1">
      <alignment horizontal="center" vertical="top" wrapText="1"/>
    </xf>
    <xf numFmtId="49" fontId="3" fillId="8" borderId="15" xfId="7" applyNumberFormat="1" applyFont="1" applyFill="1" applyBorder="1" applyAlignment="1">
      <alignment horizontal="right" vertical="top"/>
    </xf>
    <xf numFmtId="49" fontId="3" fillId="8" borderId="11" xfId="7" applyNumberFormat="1" applyFont="1" applyFill="1" applyBorder="1" applyAlignment="1">
      <alignment horizontal="right" vertical="top"/>
    </xf>
    <xf numFmtId="49" fontId="3" fillId="8" borderId="12" xfId="7" applyNumberFormat="1" applyFont="1" applyFill="1" applyBorder="1" applyAlignment="1">
      <alignment horizontal="right" vertical="top"/>
    </xf>
    <xf numFmtId="49" fontId="3" fillId="6" borderId="15" xfId="0" applyNumberFormat="1" applyFont="1" applyFill="1" applyBorder="1" applyAlignment="1">
      <alignment horizontal="right" vertical="top"/>
    </xf>
    <xf numFmtId="49" fontId="3" fillId="6" borderId="11" xfId="0" applyNumberFormat="1" applyFont="1" applyFill="1" applyBorder="1" applyAlignment="1">
      <alignment horizontal="right" vertical="top"/>
    </xf>
    <xf numFmtId="49" fontId="3" fillId="6" borderId="12" xfId="0" applyNumberFormat="1" applyFont="1" applyFill="1" applyBorder="1" applyAlignment="1">
      <alignment horizontal="right" vertical="top"/>
    </xf>
    <xf numFmtId="0" fontId="4" fillId="6" borderId="15" xfId="0" applyFont="1" applyFill="1" applyBorder="1" applyAlignment="1">
      <alignment horizontal="center" vertical="top"/>
    </xf>
    <xf numFmtId="0" fontId="4" fillId="6" borderId="11" xfId="0" applyFont="1" applyFill="1" applyBorder="1" applyAlignment="1">
      <alignment horizontal="center" vertical="top"/>
    </xf>
    <xf numFmtId="0" fontId="4" fillId="6" borderId="12" xfId="0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2" borderId="36" xfId="0" applyNumberFormat="1" applyFont="1" applyFill="1" applyBorder="1" applyAlignment="1">
      <alignment horizontal="center" vertical="top"/>
    </xf>
    <xf numFmtId="49" fontId="5" fillId="2" borderId="32" xfId="0" applyNumberFormat="1" applyFont="1" applyFill="1" applyBorder="1" applyAlignment="1">
      <alignment horizontal="center" vertical="top"/>
    </xf>
    <xf numFmtId="49" fontId="3" fillId="3" borderId="2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 vertical="top"/>
    </xf>
    <xf numFmtId="49" fontId="3" fillId="5" borderId="48" xfId="0" applyNumberFormat="1" applyFont="1" applyFill="1" applyBorder="1" applyAlignment="1">
      <alignment horizontal="center" vertical="top" wrapText="1"/>
    </xf>
    <xf numFmtId="49" fontId="3" fillId="5" borderId="13" xfId="0" applyNumberFormat="1" applyFont="1" applyFill="1" applyBorder="1" applyAlignment="1">
      <alignment horizontal="center" vertical="top" wrapText="1"/>
    </xf>
    <xf numFmtId="0" fontId="15" fillId="5" borderId="20" xfId="0" applyFont="1" applyFill="1" applyBorder="1" applyAlignment="1">
      <alignment horizontal="center" vertical="top" wrapText="1"/>
    </xf>
    <xf numFmtId="0" fontId="10" fillId="0" borderId="2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/>
    </xf>
    <xf numFmtId="0" fontId="3" fillId="7" borderId="11" xfId="0" applyFont="1" applyFill="1" applyBorder="1" applyAlignment="1">
      <alignment horizontal="center" vertical="top" wrapText="1"/>
    </xf>
    <xf numFmtId="0" fontId="3" fillId="7" borderId="12" xfId="0" applyFont="1" applyFill="1" applyBorder="1" applyAlignment="1">
      <alignment horizontal="center" vertical="top" wrapText="1"/>
    </xf>
    <xf numFmtId="0" fontId="4" fillId="7" borderId="15" xfId="0" applyFont="1" applyFill="1" applyBorder="1" applyAlignment="1">
      <alignment horizontal="center" vertical="top"/>
    </xf>
    <xf numFmtId="0" fontId="4" fillId="7" borderId="11" xfId="0" applyFont="1" applyFill="1" applyBorder="1" applyAlignment="1">
      <alignment horizontal="center" vertical="top"/>
    </xf>
    <xf numFmtId="0" fontId="4" fillId="7" borderId="12" xfId="0" applyFont="1" applyFill="1" applyBorder="1" applyAlignment="1">
      <alignment horizontal="center" vertical="top"/>
    </xf>
    <xf numFmtId="49" fontId="3" fillId="8" borderId="23" xfId="7" applyNumberFormat="1" applyFont="1" applyFill="1" applyBorder="1" applyAlignment="1">
      <alignment horizontal="right" vertical="top"/>
    </xf>
    <xf numFmtId="49" fontId="3" fillId="8" borderId="22" xfId="7" applyNumberFormat="1" applyFont="1" applyFill="1" applyBorder="1" applyAlignment="1">
      <alignment horizontal="right" vertical="top"/>
    </xf>
    <xf numFmtId="0" fontId="0" fillId="0" borderId="21" xfId="0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49" fontId="5" fillId="2" borderId="9" xfId="0" applyNumberFormat="1" applyFont="1" applyFill="1" applyBorder="1" applyAlignment="1">
      <alignment horizontal="center" vertical="top"/>
    </xf>
    <xf numFmtId="49" fontId="5" fillId="2" borderId="21" xfId="0" applyNumberFormat="1" applyFont="1" applyFill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49" fontId="3" fillId="3" borderId="21" xfId="0" applyNumberFormat="1" applyFont="1" applyFill="1" applyBorder="1" applyAlignment="1">
      <alignment horizontal="center" vertical="top"/>
    </xf>
    <xf numFmtId="49" fontId="3" fillId="5" borderId="29" xfId="0" applyNumberFormat="1" applyFont="1" applyFill="1" applyBorder="1" applyAlignment="1">
      <alignment horizontal="center" vertical="top" wrapText="1"/>
    </xf>
    <xf numFmtId="49" fontId="3" fillId="5" borderId="9" xfId="0" applyNumberFormat="1" applyFont="1" applyFill="1" applyBorder="1" applyAlignment="1">
      <alignment horizontal="center" vertical="top" wrapText="1"/>
    </xf>
    <xf numFmtId="49" fontId="3" fillId="5" borderId="21" xfId="0" applyNumberFormat="1" applyFont="1" applyFill="1" applyBorder="1" applyAlignment="1">
      <alignment horizontal="center" vertical="top" wrapText="1"/>
    </xf>
    <xf numFmtId="0" fontId="10" fillId="0" borderId="4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/>
    </xf>
    <xf numFmtId="49" fontId="4" fillId="0" borderId="26" xfId="0" applyNumberFormat="1" applyFont="1" applyBorder="1" applyAlignment="1">
      <alignment horizontal="center" vertical="top"/>
    </xf>
    <xf numFmtId="49" fontId="4" fillId="0" borderId="24" xfId="0" applyNumberFormat="1" applyFont="1" applyBorder="1" applyAlignment="1">
      <alignment horizontal="center" vertical="top"/>
    </xf>
    <xf numFmtId="49" fontId="3" fillId="5" borderId="40" xfId="0" applyNumberFormat="1" applyFont="1" applyFill="1" applyBorder="1" applyAlignment="1">
      <alignment horizontal="center" vertical="top" wrapText="1"/>
    </xf>
    <xf numFmtId="49" fontId="3" fillId="5" borderId="0" xfId="0" applyNumberFormat="1" applyFont="1" applyFill="1" applyBorder="1" applyAlignment="1">
      <alignment horizontal="center" vertical="top" wrapText="1"/>
    </xf>
    <xf numFmtId="0" fontId="15" fillId="5" borderId="22" xfId="0" applyFont="1" applyFill="1" applyBorder="1" applyAlignment="1">
      <alignment horizontal="center" vertical="top" wrapText="1"/>
    </xf>
    <xf numFmtId="0" fontId="10" fillId="0" borderId="29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3" fillId="5" borderId="0" xfId="0" applyNumberFormat="1" applyFont="1" applyFill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5" fillId="2" borderId="31" xfId="0" applyNumberFormat="1" applyFont="1" applyFill="1" applyBorder="1" applyAlignment="1">
      <alignment horizontal="center" vertical="top"/>
    </xf>
    <xf numFmtId="49" fontId="5" fillId="2" borderId="58" xfId="0" applyNumberFormat="1" applyFont="1" applyFill="1" applyBorder="1" applyAlignment="1">
      <alignment horizontal="center" vertical="top"/>
    </xf>
    <xf numFmtId="49" fontId="3" fillId="3" borderId="59" xfId="0" applyNumberFormat="1" applyFont="1" applyFill="1" applyBorder="1" applyAlignment="1">
      <alignment horizontal="center" vertical="top"/>
    </xf>
    <xf numFmtId="49" fontId="3" fillId="5" borderId="59" xfId="0" applyNumberFormat="1" applyFont="1" applyFill="1" applyBorder="1" applyAlignment="1">
      <alignment horizontal="center" vertical="top"/>
    </xf>
    <xf numFmtId="49" fontId="3" fillId="5" borderId="9" xfId="0" applyNumberFormat="1" applyFont="1" applyFill="1" applyBorder="1" applyAlignment="1">
      <alignment horizontal="center" vertical="top"/>
    </xf>
    <xf numFmtId="49" fontId="3" fillId="5" borderId="4" xfId="0" applyNumberFormat="1" applyFont="1" applyFill="1" applyBorder="1" applyAlignment="1">
      <alignment horizontal="center" vertical="top"/>
    </xf>
    <xf numFmtId="49" fontId="2" fillId="0" borderId="59" xfId="0" applyNumberFormat="1" applyFont="1" applyBorder="1" applyAlignment="1">
      <alignment horizontal="center" vertical="top"/>
    </xf>
    <xf numFmtId="0" fontId="10" fillId="0" borderId="55" xfId="0" applyFont="1" applyBorder="1" applyAlignment="1">
      <alignment vertical="top" wrapText="1"/>
    </xf>
    <xf numFmtId="0" fontId="10" fillId="0" borderId="46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3" fillId="3" borderId="2" xfId="0" applyNumberFormat="1" applyFont="1" applyFill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 wrapText="1"/>
    </xf>
    <xf numFmtId="49" fontId="3" fillId="8" borderId="21" xfId="0" applyNumberFormat="1" applyFont="1" applyFill="1" applyBorder="1" applyAlignment="1">
      <alignment horizontal="center" vertical="top" wrapText="1"/>
    </xf>
    <xf numFmtId="0" fontId="27" fillId="0" borderId="29" xfId="0" applyFont="1" applyBorder="1" applyAlignment="1">
      <alignment horizontal="center" vertical="top"/>
    </xf>
    <xf numFmtId="0" fontId="27" fillId="0" borderId="21" xfId="0" applyFont="1" applyBorder="1" applyAlignment="1">
      <alignment horizontal="center" vertical="top"/>
    </xf>
    <xf numFmtId="2" fontId="29" fillId="0" borderId="17" xfId="0" applyNumberFormat="1" applyFont="1" applyBorder="1" applyAlignment="1">
      <alignment horizontal="center" vertical="center"/>
    </xf>
    <xf numFmtId="2" fontId="29" fillId="0" borderId="42" xfId="0" applyNumberFormat="1" applyFont="1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0" fontId="10" fillId="0" borderId="55" xfId="0" applyFont="1" applyBorder="1" applyAlignment="1">
      <alignment horizontal="left" vertical="top" wrapText="1"/>
    </xf>
    <xf numFmtId="0" fontId="10" fillId="0" borderId="46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164" fontId="10" fillId="10" borderId="50" xfId="0" applyNumberFormat="1" applyFont="1" applyFill="1" applyBorder="1" applyAlignment="1">
      <alignment horizontal="center" vertical="center" wrapText="1"/>
    </xf>
    <xf numFmtId="164" fontId="10" fillId="10" borderId="56" xfId="0" applyNumberFormat="1" applyFont="1" applyFill="1" applyBorder="1" applyAlignment="1">
      <alignment horizontal="center" vertical="center" wrapText="1"/>
    </xf>
    <xf numFmtId="164" fontId="10" fillId="10" borderId="51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justify" vertical="top"/>
    </xf>
    <xf numFmtId="0" fontId="10" fillId="0" borderId="9" xfId="0" applyFont="1" applyBorder="1" applyAlignment="1">
      <alignment horizontal="justify" vertical="top"/>
    </xf>
    <xf numFmtId="0" fontId="10" fillId="0" borderId="21" xfId="0" applyFont="1" applyBorder="1" applyAlignment="1">
      <alignment horizontal="justify" vertical="top"/>
    </xf>
    <xf numFmtId="49" fontId="2" fillId="0" borderId="59" xfId="0" applyNumberFormat="1" applyFont="1" applyBorder="1" applyAlignment="1">
      <alignment horizontal="center" vertical="top" textRotation="90"/>
    </xf>
    <xf numFmtId="49" fontId="2" fillId="0" borderId="9" xfId="0" applyNumberFormat="1" applyFont="1" applyBorder="1" applyAlignment="1">
      <alignment horizontal="center" vertical="top" textRotation="90"/>
    </xf>
    <xf numFmtId="49" fontId="2" fillId="0" borderId="4" xfId="0" applyNumberFormat="1" applyFont="1" applyBorder="1" applyAlignment="1">
      <alignment horizontal="center" vertical="top" textRotation="90"/>
    </xf>
    <xf numFmtId="49" fontId="4" fillId="0" borderId="29" xfId="0" applyNumberFormat="1" applyFont="1" applyBorder="1" applyAlignment="1">
      <alignment vertical="top"/>
    </xf>
    <xf numFmtId="49" fontId="4" fillId="0" borderId="9" xfId="0" applyNumberFormat="1" applyFont="1" applyBorder="1" applyAlignment="1">
      <alignment vertical="top"/>
    </xf>
    <xf numFmtId="49" fontId="4" fillId="0" borderId="21" xfId="0" applyNumberFormat="1" applyFont="1" applyBorder="1" applyAlignment="1">
      <alignment vertical="top"/>
    </xf>
    <xf numFmtId="0" fontId="4" fillId="0" borderId="6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center" vertical="top" textRotation="90"/>
    </xf>
    <xf numFmtId="49" fontId="2" fillId="0" borderId="21" xfId="0" applyNumberFormat="1" applyFont="1" applyBorder="1" applyAlignment="1">
      <alignment horizontal="center" vertical="top" textRotation="90"/>
    </xf>
    <xf numFmtId="49" fontId="6" fillId="0" borderId="29" xfId="0" applyNumberFormat="1" applyFont="1" applyBorder="1" applyAlignment="1">
      <alignment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21" xfId="0" applyNumberFormat="1" applyFont="1" applyBorder="1" applyAlignment="1">
      <alignment vertical="top" wrapText="1"/>
    </xf>
    <xf numFmtId="0" fontId="10" fillId="0" borderId="67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6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5" fillId="2" borderId="29" xfId="0" applyNumberFormat="1" applyFont="1" applyFill="1" applyBorder="1" applyAlignment="1">
      <alignment vertical="top"/>
    </xf>
    <xf numFmtId="49" fontId="5" fillId="2" borderId="9" xfId="0" applyNumberFormat="1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3" fillId="3" borderId="29" xfId="0" applyNumberFormat="1" applyFont="1" applyFill="1" applyBorder="1" applyAlignment="1">
      <alignment vertical="top"/>
    </xf>
    <xf numFmtId="49" fontId="3" fillId="3" borderId="9" xfId="0" applyNumberFormat="1" applyFont="1" applyFill="1" applyBorder="1" applyAlignment="1">
      <alignment vertical="top"/>
    </xf>
    <xf numFmtId="49" fontId="3" fillId="3" borderId="21" xfId="0" applyNumberFormat="1" applyFont="1" applyFill="1" applyBorder="1" applyAlignment="1">
      <alignment vertical="top"/>
    </xf>
    <xf numFmtId="49" fontId="6" fillId="0" borderId="29" xfId="0" applyNumberFormat="1" applyFont="1" applyBorder="1" applyAlignment="1">
      <alignment horizontal="center" vertical="top" textRotation="90"/>
    </xf>
    <xf numFmtId="49" fontId="6" fillId="0" borderId="9" xfId="0" applyNumberFormat="1" applyFont="1" applyBorder="1" applyAlignment="1">
      <alignment horizontal="center" vertical="top" textRotation="90"/>
    </xf>
    <xf numFmtId="49" fontId="6" fillId="0" borderId="21" xfId="0" applyNumberFormat="1" applyFont="1" applyBorder="1" applyAlignment="1">
      <alignment horizontal="center" vertical="top" textRotation="90"/>
    </xf>
    <xf numFmtId="0" fontId="10" fillId="0" borderId="67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164" fontId="10" fillId="10" borderId="64" xfId="0" applyNumberFormat="1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5" borderId="64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9" fontId="6" fillId="0" borderId="29" xfId="0" applyNumberFormat="1" applyFont="1" applyBorder="1" applyAlignment="1">
      <alignment vertical="top"/>
    </xf>
    <xf numFmtId="49" fontId="6" fillId="0" borderId="9" xfId="0" applyNumberFormat="1" applyFont="1" applyBorder="1" applyAlignment="1">
      <alignment vertical="top"/>
    </xf>
    <xf numFmtId="49" fontId="6" fillId="0" borderId="21" xfId="0" applyNumberFormat="1" applyFont="1" applyBorder="1" applyAlignment="1">
      <alignment vertical="top"/>
    </xf>
    <xf numFmtId="164" fontId="4" fillId="0" borderId="3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164" fontId="10" fillId="0" borderId="3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/>
    </xf>
    <xf numFmtId="164" fontId="10" fillId="0" borderId="59" xfId="0" applyNumberFormat="1" applyFont="1" applyBorder="1" applyAlignment="1">
      <alignment horizontal="center" vertical="top"/>
    </xf>
    <xf numFmtId="0" fontId="25" fillId="0" borderId="67" xfId="0" applyFont="1" applyBorder="1" applyAlignment="1">
      <alignment horizontal="justify" vertical="center"/>
    </xf>
    <xf numFmtId="0" fontId="25" fillId="0" borderId="18" xfId="0" applyFont="1" applyBorder="1" applyAlignment="1">
      <alignment horizontal="justify" vertical="center"/>
    </xf>
    <xf numFmtId="0" fontId="10" fillId="0" borderId="2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59" xfId="0" applyFont="1" applyBorder="1" applyAlignment="1">
      <alignment horizontal="center" vertical="top"/>
    </xf>
    <xf numFmtId="0" fontId="4" fillId="0" borderId="64" xfId="0" applyFont="1" applyBorder="1" applyAlignment="1">
      <alignment horizontal="left" vertical="top" wrapText="1"/>
    </xf>
    <xf numFmtId="0" fontId="4" fillId="0" borderId="56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0" fontId="4" fillId="5" borderId="57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justify" vertical="center"/>
    </xf>
    <xf numFmtId="0" fontId="10" fillId="0" borderId="18" xfId="0" applyFont="1" applyBorder="1" applyAlignment="1">
      <alignment horizontal="justify" vertical="center"/>
    </xf>
    <xf numFmtId="49" fontId="4" fillId="10" borderId="64" xfId="0" applyNumberFormat="1" applyFont="1" applyFill="1" applyBorder="1" applyAlignment="1">
      <alignment horizontal="center" vertical="center" wrapText="1"/>
    </xf>
    <xf numFmtId="49" fontId="4" fillId="10" borderId="51" xfId="0" applyNumberFormat="1" applyFont="1" applyFill="1" applyBorder="1" applyAlignment="1">
      <alignment horizontal="center" vertical="center" wrapText="1"/>
    </xf>
    <xf numFmtId="49" fontId="4" fillId="10" borderId="63" xfId="0" applyNumberFormat="1" applyFont="1" applyFill="1" applyBorder="1" applyAlignment="1">
      <alignment horizontal="center" vertical="center" wrapText="1"/>
    </xf>
    <xf numFmtId="49" fontId="4" fillId="10" borderId="14" xfId="0" applyNumberFormat="1" applyFont="1" applyFill="1" applyBorder="1" applyAlignment="1">
      <alignment horizontal="center" vertical="center" wrapText="1"/>
    </xf>
    <xf numFmtId="49" fontId="6" fillId="0" borderId="59" xfId="0" applyNumberFormat="1" applyFont="1" applyBorder="1" applyAlignment="1">
      <alignment horizontal="center" vertical="top" textRotation="90"/>
    </xf>
    <xf numFmtId="49" fontId="6" fillId="0" borderId="4" xfId="0" applyNumberFormat="1" applyFont="1" applyBorder="1" applyAlignment="1">
      <alignment horizontal="center" vertical="top" textRotation="90"/>
    </xf>
    <xf numFmtId="0" fontId="10" fillId="5" borderId="48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vertical="center" wrapText="1"/>
    </xf>
    <xf numFmtId="0" fontId="10" fillId="5" borderId="18" xfId="0" applyFont="1" applyFill="1" applyBorder="1" applyAlignment="1">
      <alignment vertical="center" wrapText="1"/>
    </xf>
    <xf numFmtId="0" fontId="10" fillId="5" borderId="50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49" fontId="4" fillId="10" borderId="50" xfId="0" applyNumberFormat="1" applyFont="1" applyFill="1" applyBorder="1" applyAlignment="1">
      <alignment horizontal="center" vertical="center" wrapText="1"/>
    </xf>
    <xf numFmtId="49" fontId="4" fillId="10" borderId="56" xfId="0" applyNumberFormat="1" applyFont="1" applyFill="1" applyBorder="1" applyAlignment="1">
      <alignment horizontal="center" vertical="center" wrapText="1"/>
    </xf>
    <xf numFmtId="49" fontId="4" fillId="10" borderId="54" xfId="0" applyNumberFormat="1" applyFont="1" applyFill="1" applyBorder="1" applyAlignment="1">
      <alignment horizontal="center" vertical="center" wrapText="1"/>
    </xf>
    <xf numFmtId="49" fontId="4" fillId="10" borderId="57" xfId="0" applyNumberFormat="1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vertical="center" wrapText="1"/>
    </xf>
    <xf numFmtId="0" fontId="10" fillId="5" borderId="46" xfId="0" applyFont="1" applyFill="1" applyBorder="1" applyAlignment="1">
      <alignment vertical="center" wrapText="1"/>
    </xf>
    <xf numFmtId="49" fontId="4" fillId="5" borderId="50" xfId="0" applyNumberFormat="1" applyFont="1" applyFill="1" applyBorder="1" applyAlignment="1">
      <alignment horizontal="center" vertical="center" wrapText="1"/>
    </xf>
    <xf numFmtId="49" fontId="4" fillId="5" borderId="56" xfId="0" applyNumberFormat="1" applyFont="1" applyFill="1" applyBorder="1" applyAlignment="1">
      <alignment horizontal="center" vertical="center" wrapText="1"/>
    </xf>
    <xf numFmtId="49" fontId="4" fillId="5" borderId="51" xfId="0" applyNumberFormat="1" applyFont="1" applyFill="1" applyBorder="1" applyAlignment="1">
      <alignment horizontal="center" vertical="center" wrapText="1"/>
    </xf>
    <xf numFmtId="49" fontId="4" fillId="5" borderId="54" xfId="0" applyNumberFormat="1" applyFont="1" applyFill="1" applyBorder="1" applyAlignment="1">
      <alignment horizontal="center" vertical="center" wrapText="1"/>
    </xf>
    <xf numFmtId="49" fontId="4" fillId="5" borderId="57" xfId="0" applyNumberFormat="1" applyFont="1" applyFill="1" applyBorder="1" applyAlignment="1">
      <alignment horizontal="center" vertical="center" wrapText="1"/>
    </xf>
    <xf numFmtId="49" fontId="4" fillId="5" borderId="14" xfId="0" applyNumberFormat="1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left" vertical="top" wrapText="1"/>
    </xf>
    <xf numFmtId="0" fontId="10" fillId="5" borderId="21" xfId="0" applyFont="1" applyFill="1" applyBorder="1" applyAlignment="1">
      <alignment horizontal="left" vertical="top" wrapText="1"/>
    </xf>
    <xf numFmtId="0" fontId="10" fillId="5" borderId="29" xfId="0" applyFont="1" applyFill="1" applyBorder="1" applyAlignment="1">
      <alignment vertical="top" wrapText="1"/>
    </xf>
    <xf numFmtId="0" fontId="10" fillId="5" borderId="9" xfId="0" applyFont="1" applyFill="1" applyBorder="1" applyAlignment="1">
      <alignment vertical="top" wrapText="1"/>
    </xf>
    <xf numFmtId="0" fontId="10" fillId="5" borderId="21" xfId="0" applyFont="1" applyFill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textRotation="90"/>
    </xf>
    <xf numFmtId="0" fontId="10" fillId="5" borderId="20" xfId="0" applyFont="1" applyFill="1" applyBorder="1" applyAlignment="1">
      <alignment vertical="center" wrapText="1"/>
    </xf>
    <xf numFmtId="0" fontId="11" fillId="7" borderId="15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left" vertical="center"/>
    </xf>
    <xf numFmtId="0" fontId="11" fillId="7" borderId="12" xfId="0" applyFont="1" applyFill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0" fillId="5" borderId="29" xfId="0" applyFont="1" applyFill="1" applyBorder="1" applyAlignment="1">
      <alignment horizontal="left" vertical="top" wrapText="1"/>
    </xf>
    <xf numFmtId="0" fontId="30" fillId="5" borderId="21" xfId="0" applyFont="1" applyFill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/>
    </xf>
    <xf numFmtId="49" fontId="2" fillId="0" borderId="21" xfId="0" applyNumberFormat="1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textRotation="90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top" wrapText="1"/>
    </xf>
    <xf numFmtId="49" fontId="21" fillId="2" borderId="29" xfId="0" applyNumberFormat="1" applyFont="1" applyFill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49" fontId="21" fillId="3" borderId="29" xfId="0" applyNumberFormat="1" applyFont="1" applyFill="1" applyBorder="1" applyAlignment="1">
      <alignment horizontal="center" vertical="top" wrapText="1"/>
    </xf>
    <xf numFmtId="49" fontId="42" fillId="5" borderId="29" xfId="0" applyNumberFormat="1" applyFont="1" applyFill="1" applyBorder="1" applyAlignment="1">
      <alignment horizontal="center" vertical="top" wrapText="1"/>
    </xf>
    <xf numFmtId="0" fontId="43" fillId="0" borderId="21" xfId="0" applyFont="1" applyBorder="1" applyAlignment="1">
      <alignment horizontal="center" vertical="top" wrapText="1"/>
    </xf>
    <xf numFmtId="0" fontId="7" fillId="5" borderId="29" xfId="0" applyFont="1" applyFill="1" applyBorder="1" applyAlignment="1">
      <alignment horizontal="center" vertical="top" wrapText="1"/>
    </xf>
    <xf numFmtId="49" fontId="21" fillId="2" borderId="31" xfId="0" applyNumberFormat="1" applyFont="1" applyFill="1" applyBorder="1" applyAlignment="1">
      <alignment horizontal="center" vertical="top"/>
    </xf>
    <xf numFmtId="49" fontId="21" fillId="2" borderId="36" xfId="0" applyNumberFormat="1" applyFont="1" applyFill="1" applyBorder="1" applyAlignment="1">
      <alignment horizontal="center" vertical="top"/>
    </xf>
    <xf numFmtId="49" fontId="21" fillId="2" borderId="32" xfId="0" applyNumberFormat="1" applyFont="1" applyFill="1" applyBorder="1" applyAlignment="1">
      <alignment horizontal="center" vertical="top"/>
    </xf>
    <xf numFmtId="49" fontId="11" fillId="3" borderId="2" xfId="0" applyNumberFormat="1" applyFont="1" applyFill="1" applyBorder="1" applyAlignment="1">
      <alignment horizontal="center" vertical="top"/>
    </xf>
    <xf numFmtId="49" fontId="11" fillId="3" borderId="9" xfId="0" applyNumberFormat="1" applyFont="1" applyFill="1" applyBorder="1" applyAlignment="1">
      <alignment horizontal="center" vertical="top"/>
    </xf>
    <xf numFmtId="49" fontId="11" fillId="3" borderId="4" xfId="0" applyNumberFormat="1" applyFont="1" applyFill="1" applyBorder="1" applyAlignment="1">
      <alignment horizontal="center" vertical="top"/>
    </xf>
    <xf numFmtId="49" fontId="11" fillId="5" borderId="40" xfId="0" applyNumberFormat="1" applyFont="1" applyFill="1" applyBorder="1" applyAlignment="1">
      <alignment horizontal="center" vertical="top" wrapText="1"/>
    </xf>
    <xf numFmtId="49" fontId="11" fillId="5" borderId="0" xfId="0" applyNumberFormat="1" applyFont="1" applyFill="1" applyAlignment="1">
      <alignment horizontal="center" vertical="top" wrapText="1"/>
    </xf>
    <xf numFmtId="0" fontId="7" fillId="5" borderId="22" xfId="0" applyFont="1" applyFill="1" applyBorder="1" applyAlignment="1">
      <alignment horizontal="center" vertical="top" wrapText="1"/>
    </xf>
    <xf numFmtId="0" fontId="4" fillId="7" borderId="23" xfId="0" applyFont="1" applyFill="1" applyBorder="1" applyAlignment="1">
      <alignment horizontal="center" vertical="top"/>
    </xf>
    <xf numFmtId="0" fontId="4" fillId="7" borderId="22" xfId="0" applyFont="1" applyFill="1" applyBorder="1" applyAlignment="1">
      <alignment horizontal="center" vertical="top"/>
    </xf>
    <xf numFmtId="0" fontId="4" fillId="7" borderId="24" xfId="0" applyFont="1" applyFill="1" applyBorder="1" applyAlignment="1">
      <alignment horizontal="center" vertical="top"/>
    </xf>
  </cellXfs>
  <cellStyles count="34">
    <cellStyle name="Comma 2" xfId="6"/>
    <cellStyle name="Comma 2 2" xfId="10"/>
    <cellStyle name="Comma 2 2 2" xfId="12"/>
    <cellStyle name="Comma 2 2 2 2" xfId="18"/>
    <cellStyle name="Comma 2 2 2 2 2" xfId="30"/>
    <cellStyle name="Comma 2 2 2 3" xfId="24"/>
    <cellStyle name="Comma 2 2 3" xfId="14"/>
    <cellStyle name="Comma 2 2 3 2" xfId="20"/>
    <cellStyle name="Comma 2 2 3 2 2" xfId="32"/>
    <cellStyle name="Comma 2 2 3 3" xfId="26"/>
    <cellStyle name="Comma 2 2 4" xfId="16"/>
    <cellStyle name="Comma 2 2 4 2" xfId="28"/>
    <cellStyle name="Comma 2 2 5" xfId="22"/>
    <cellStyle name="Comma 2 3" xfId="11"/>
    <cellStyle name="Comma 2 3 2" xfId="17"/>
    <cellStyle name="Comma 2 3 2 2" xfId="29"/>
    <cellStyle name="Comma 2 3 3" xfId="23"/>
    <cellStyle name="Comma 2 4" xfId="13"/>
    <cellStyle name="Comma 2 4 2" xfId="19"/>
    <cellStyle name="Comma 2 4 2 2" xfId="31"/>
    <cellStyle name="Comma 2 4 3" xfId="25"/>
    <cellStyle name="Comma 2 5" xfId="15"/>
    <cellStyle name="Comma 2 5 2" xfId="27"/>
    <cellStyle name="Comma 2 6" xfId="21"/>
    <cellStyle name="Įprastas" xfId="0" builtinId="0"/>
    <cellStyle name="Įprastas 2" xfId="2"/>
    <cellStyle name="Įprastas 3" xfId="7"/>
    <cellStyle name="Įprastas 4" xfId="9"/>
    <cellStyle name="Įprastas 5" xfId="33"/>
    <cellStyle name="Normal 2" xfId="1"/>
    <cellStyle name="Normal 2 2" xfId="3"/>
    <cellStyle name="Normal 3" xfId="4"/>
    <cellStyle name="Normal_1 lentelė(1)" xfId="5"/>
    <cellStyle name="Percent 2" xfId="8"/>
  </cellStyles>
  <dxfs count="0"/>
  <tableStyles count="0" defaultTableStyle="TableStyleMedium9" defaultPivotStyle="PivotStyleLight16"/>
  <colors>
    <mruColors>
      <color rgb="FFCCFFCC"/>
      <color rgb="FF99CC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4"/>
  <sheetViews>
    <sheetView workbookViewId="0">
      <selection activeCell="L2" sqref="L2:O2"/>
    </sheetView>
  </sheetViews>
  <sheetFormatPr defaultRowHeight="12.75" x14ac:dyDescent="0.2"/>
  <cols>
    <col min="1" max="1" width="3.5703125" customWidth="1"/>
    <col min="2" max="2" width="2.5703125" customWidth="1"/>
    <col min="3" max="3" width="3.7109375" customWidth="1"/>
    <col min="4" max="4" width="2.5703125" customWidth="1"/>
    <col min="5" max="5" width="30.28515625" customWidth="1"/>
    <col min="6" max="6" width="7.85546875" customWidth="1"/>
    <col min="7" max="7" width="4.42578125" customWidth="1"/>
    <col min="8" max="8" width="7.28515625" customWidth="1"/>
    <col min="9" max="9" width="10" customWidth="1"/>
    <col min="10" max="10" width="9.85546875" customWidth="1"/>
    <col min="11" max="11" width="9.140625" customWidth="1"/>
    <col min="12" max="12" width="41.28515625" customWidth="1"/>
    <col min="13" max="13" width="9.140625" customWidth="1"/>
    <col min="14" max="14" width="6.85546875" customWidth="1"/>
    <col min="15" max="15" width="7.28515625" customWidth="1"/>
    <col min="16" max="16" width="8.42578125" customWidth="1"/>
  </cols>
  <sheetData>
    <row r="1" spans="1:16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48.6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57" t="s">
        <v>444</v>
      </c>
      <c r="M2" s="957"/>
      <c r="N2" s="957"/>
      <c r="O2" s="957"/>
      <c r="P2" s="98"/>
    </row>
    <row r="3" spans="1:16" ht="14.25" x14ac:dyDescent="0.2">
      <c r="A3" s="958" t="s">
        <v>270</v>
      </c>
      <c r="B3" s="958"/>
      <c r="C3" s="958"/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10"/>
      <c r="P3" s="10"/>
    </row>
    <row r="4" spans="1:16" ht="14.25" x14ac:dyDescent="0.2">
      <c r="A4" s="959" t="s">
        <v>39</v>
      </c>
      <c r="B4" s="959"/>
      <c r="C4" s="959"/>
      <c r="D4" s="959"/>
      <c r="E4" s="959"/>
      <c r="F4" s="959"/>
      <c r="G4" s="959"/>
      <c r="H4" s="959"/>
      <c r="I4" s="959"/>
      <c r="J4" s="959"/>
      <c r="K4" s="959"/>
      <c r="L4" s="959"/>
      <c r="M4" s="959"/>
      <c r="N4" s="959"/>
      <c r="O4" s="959"/>
      <c r="P4" s="959"/>
    </row>
    <row r="5" spans="1:16" ht="16.5" thickBot="1" x14ac:dyDescent="0.25">
      <c r="A5" s="575"/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35"/>
      <c r="M5" s="575"/>
      <c r="N5" s="36"/>
      <c r="O5" s="960" t="s">
        <v>59</v>
      </c>
      <c r="P5" s="960"/>
    </row>
    <row r="6" spans="1:16" ht="15" thickBot="1" x14ac:dyDescent="0.25">
      <c r="A6" s="961" t="s">
        <v>0</v>
      </c>
      <c r="B6" s="961" t="s">
        <v>1</v>
      </c>
      <c r="C6" s="939" t="s">
        <v>2</v>
      </c>
      <c r="D6" s="961" t="s">
        <v>35</v>
      </c>
      <c r="E6" s="964" t="s">
        <v>61</v>
      </c>
      <c r="F6" s="942" t="s">
        <v>3</v>
      </c>
      <c r="G6" s="939" t="s">
        <v>4</v>
      </c>
      <c r="H6" s="942" t="s">
        <v>5</v>
      </c>
      <c r="I6" s="945" t="s">
        <v>138</v>
      </c>
      <c r="J6" s="942" t="s">
        <v>85</v>
      </c>
      <c r="K6" s="942" t="s">
        <v>75</v>
      </c>
      <c r="L6" s="948" t="s">
        <v>11</v>
      </c>
      <c r="M6" s="949"/>
      <c r="N6" s="949"/>
      <c r="O6" s="949"/>
      <c r="P6" s="950"/>
    </row>
    <row r="7" spans="1:16" ht="15" x14ac:dyDescent="0.2">
      <c r="A7" s="962"/>
      <c r="B7" s="962"/>
      <c r="C7" s="940"/>
      <c r="D7" s="962"/>
      <c r="E7" s="965"/>
      <c r="F7" s="943"/>
      <c r="G7" s="940"/>
      <c r="H7" s="943"/>
      <c r="I7" s="946"/>
      <c r="J7" s="943"/>
      <c r="K7" s="943"/>
      <c r="L7" s="951" t="s">
        <v>41</v>
      </c>
      <c r="M7" s="953" t="s">
        <v>40</v>
      </c>
      <c r="N7" s="955" t="s">
        <v>42</v>
      </c>
      <c r="O7" s="955"/>
      <c r="P7" s="956"/>
    </row>
    <row r="8" spans="1:16" ht="161.44999999999999" customHeight="1" thickBot="1" x14ac:dyDescent="0.25">
      <c r="A8" s="963"/>
      <c r="B8" s="963"/>
      <c r="C8" s="941"/>
      <c r="D8" s="963"/>
      <c r="E8" s="966"/>
      <c r="F8" s="944"/>
      <c r="G8" s="941"/>
      <c r="H8" s="944"/>
      <c r="I8" s="947"/>
      <c r="J8" s="944"/>
      <c r="K8" s="944"/>
      <c r="L8" s="952"/>
      <c r="M8" s="954"/>
      <c r="N8" s="69" t="s">
        <v>56</v>
      </c>
      <c r="O8" s="69" t="s">
        <v>57</v>
      </c>
      <c r="P8" s="70" t="s">
        <v>58</v>
      </c>
    </row>
    <row r="9" spans="1:16" ht="15" thickBot="1" x14ac:dyDescent="0.25">
      <c r="A9" s="71" t="s">
        <v>6</v>
      </c>
      <c r="B9" s="577" t="s">
        <v>271</v>
      </c>
      <c r="C9" s="99"/>
      <c r="D9" s="100"/>
      <c r="E9" s="100"/>
      <c r="F9" s="100"/>
      <c r="G9" s="100"/>
      <c r="H9" s="100"/>
      <c r="I9" s="100"/>
      <c r="J9" s="99"/>
      <c r="K9" s="100"/>
      <c r="L9" s="101"/>
      <c r="M9" s="101"/>
      <c r="N9" s="100"/>
      <c r="O9" s="99"/>
      <c r="P9" s="102"/>
    </row>
    <row r="10" spans="1:16" ht="30" x14ac:dyDescent="0.2">
      <c r="A10" s="937"/>
      <c r="B10" s="75"/>
      <c r="C10" s="578"/>
      <c r="D10" s="578"/>
      <c r="E10" s="579"/>
      <c r="F10" s="578"/>
      <c r="G10" s="578"/>
      <c r="H10" s="578"/>
      <c r="I10" s="578"/>
      <c r="J10" s="578"/>
      <c r="K10" s="580"/>
      <c r="L10" s="581" t="s">
        <v>272</v>
      </c>
      <c r="M10" s="573" t="s">
        <v>78</v>
      </c>
      <c r="N10" s="573">
        <v>5</v>
      </c>
      <c r="O10" s="573">
        <v>10</v>
      </c>
      <c r="P10" s="574">
        <v>15</v>
      </c>
    </row>
    <row r="11" spans="1:16" ht="39" thickBot="1" x14ac:dyDescent="0.25">
      <c r="A11" s="938"/>
      <c r="B11" s="582"/>
      <c r="C11" s="583"/>
      <c r="D11" s="583"/>
      <c r="E11" s="584"/>
      <c r="F11" s="583"/>
      <c r="G11" s="583"/>
      <c r="H11" s="583"/>
      <c r="I11" s="583"/>
      <c r="J11" s="583"/>
      <c r="K11" s="585"/>
      <c r="L11" s="586" t="s">
        <v>273</v>
      </c>
      <c r="M11" s="587" t="s">
        <v>274</v>
      </c>
      <c r="N11" s="588" t="s">
        <v>275</v>
      </c>
      <c r="O11" s="588" t="s">
        <v>275</v>
      </c>
      <c r="P11" s="589" t="s">
        <v>275</v>
      </c>
    </row>
    <row r="12" spans="1:16" ht="15.75" thickBot="1" x14ac:dyDescent="0.25">
      <c r="A12" s="76" t="s">
        <v>6</v>
      </c>
      <c r="B12" s="78" t="s">
        <v>6</v>
      </c>
      <c r="C12" s="590" t="s">
        <v>276</v>
      </c>
      <c r="D12" s="591"/>
      <c r="E12" s="592"/>
      <c r="F12" s="593"/>
      <c r="G12" s="593"/>
      <c r="H12" s="593"/>
      <c r="I12" s="593"/>
      <c r="J12" s="593"/>
      <c r="K12" s="593"/>
      <c r="L12" s="593"/>
      <c r="M12" s="594"/>
      <c r="N12" s="594"/>
      <c r="O12" s="594"/>
      <c r="P12" s="595"/>
    </row>
    <row r="13" spans="1:16" ht="39" thickBot="1" x14ac:dyDescent="0.25">
      <c r="A13" s="87"/>
      <c r="B13" s="596"/>
      <c r="C13" s="597"/>
      <c r="D13" s="103"/>
      <c r="E13" s="598"/>
      <c r="F13" s="598"/>
      <c r="G13" s="598"/>
      <c r="H13" s="598"/>
      <c r="I13" s="598"/>
      <c r="J13" s="598"/>
      <c r="K13" s="599"/>
      <c r="L13" s="600" t="s">
        <v>277</v>
      </c>
      <c r="M13" s="55" t="s">
        <v>278</v>
      </c>
      <c r="N13" s="601" t="s">
        <v>279</v>
      </c>
      <c r="O13" s="601" t="s">
        <v>279</v>
      </c>
      <c r="P13" s="602" t="s">
        <v>279</v>
      </c>
    </row>
    <row r="14" spans="1:16" ht="30" x14ac:dyDescent="0.25">
      <c r="A14" s="879" t="s">
        <v>6</v>
      </c>
      <c r="B14" s="882" t="s">
        <v>6</v>
      </c>
      <c r="C14" s="922" t="s">
        <v>6</v>
      </c>
      <c r="D14" s="566"/>
      <c r="E14" s="888" t="s">
        <v>280</v>
      </c>
      <c r="F14" s="891" t="s">
        <v>69</v>
      </c>
      <c r="G14" s="894" t="s">
        <v>281</v>
      </c>
      <c r="H14" s="104" t="s">
        <v>52</v>
      </c>
      <c r="I14" s="105">
        <v>3</v>
      </c>
      <c r="J14" s="106">
        <v>3</v>
      </c>
      <c r="K14" s="107">
        <v>3</v>
      </c>
      <c r="L14" s="108" t="s">
        <v>282</v>
      </c>
      <c r="M14" s="603" t="s">
        <v>84</v>
      </c>
      <c r="N14" s="109" t="s">
        <v>77</v>
      </c>
      <c r="O14" s="109" t="s">
        <v>77</v>
      </c>
      <c r="P14" s="110" t="s">
        <v>77</v>
      </c>
    </row>
    <row r="15" spans="1:16" ht="15.75" thickBot="1" x14ac:dyDescent="0.25">
      <c r="A15" s="881"/>
      <c r="B15" s="884"/>
      <c r="C15" s="923"/>
      <c r="D15" s="568"/>
      <c r="E15" s="936"/>
      <c r="F15" s="893"/>
      <c r="G15" s="896"/>
      <c r="H15" s="111" t="s">
        <v>7</v>
      </c>
      <c r="I15" s="112">
        <f>SUM(I14:I14)</f>
        <v>3</v>
      </c>
      <c r="J15" s="112">
        <f>SUM(J14:J14)</f>
        <v>3</v>
      </c>
      <c r="K15" s="112">
        <f>SUM(K14:K14)</f>
        <v>3</v>
      </c>
      <c r="L15" s="113"/>
      <c r="M15" s="114"/>
      <c r="N15" s="115"/>
      <c r="O15" s="115"/>
      <c r="P15" s="116"/>
    </row>
    <row r="16" spans="1:16" ht="32.450000000000003" customHeight="1" x14ac:dyDescent="0.2">
      <c r="A16" s="879" t="s">
        <v>6</v>
      </c>
      <c r="B16" s="882" t="s">
        <v>6</v>
      </c>
      <c r="C16" s="922" t="s">
        <v>8</v>
      </c>
      <c r="D16" s="566"/>
      <c r="E16" s="888" t="s">
        <v>283</v>
      </c>
      <c r="F16" s="891" t="s">
        <v>69</v>
      </c>
      <c r="G16" s="894" t="s">
        <v>281</v>
      </c>
      <c r="H16" s="104" t="s">
        <v>52</v>
      </c>
      <c r="I16" s="105">
        <v>8</v>
      </c>
      <c r="J16" s="106">
        <v>9</v>
      </c>
      <c r="K16" s="107">
        <v>10</v>
      </c>
      <c r="L16" s="604" t="s">
        <v>284</v>
      </c>
      <c r="M16" s="117" t="s">
        <v>84</v>
      </c>
      <c r="N16" s="605" t="s">
        <v>190</v>
      </c>
      <c r="O16" s="605" t="s">
        <v>285</v>
      </c>
      <c r="P16" s="606" t="s">
        <v>285</v>
      </c>
    </row>
    <row r="17" spans="1:16" ht="38.450000000000003" customHeight="1" thickBot="1" x14ac:dyDescent="0.25">
      <c r="A17" s="881"/>
      <c r="B17" s="884"/>
      <c r="C17" s="923"/>
      <c r="D17" s="568"/>
      <c r="E17" s="936"/>
      <c r="F17" s="893"/>
      <c r="G17" s="896"/>
      <c r="H17" s="111" t="s">
        <v>7</v>
      </c>
      <c r="I17" s="112">
        <f>SUM(I16:I16)</f>
        <v>8</v>
      </c>
      <c r="J17" s="112">
        <f>SUM(J16:J16)</f>
        <v>9</v>
      </c>
      <c r="K17" s="112">
        <f>SUM(K16:K16)</f>
        <v>10</v>
      </c>
      <c r="L17" s="114"/>
      <c r="M17" s="114"/>
      <c r="N17" s="115"/>
      <c r="O17" s="115"/>
      <c r="P17" s="116"/>
    </row>
    <row r="18" spans="1:16" ht="30" x14ac:dyDescent="0.2">
      <c r="A18" s="879" t="s">
        <v>6</v>
      </c>
      <c r="B18" s="882" t="s">
        <v>6</v>
      </c>
      <c r="C18" s="922" t="s">
        <v>53</v>
      </c>
      <c r="D18" s="566"/>
      <c r="E18" s="888" t="s">
        <v>286</v>
      </c>
      <c r="F18" s="891" t="s">
        <v>69</v>
      </c>
      <c r="G18" s="894" t="s">
        <v>281</v>
      </c>
      <c r="H18" s="841" t="s">
        <v>52</v>
      </c>
      <c r="I18" s="842">
        <v>128.9</v>
      </c>
      <c r="J18" s="106">
        <v>135</v>
      </c>
      <c r="K18" s="107">
        <v>140</v>
      </c>
      <c r="L18" s="607" t="s">
        <v>287</v>
      </c>
      <c r="M18" s="118" t="s">
        <v>76</v>
      </c>
      <c r="N18" s="608" t="s">
        <v>191</v>
      </c>
      <c r="O18" s="608" t="s">
        <v>191</v>
      </c>
      <c r="P18" s="609" t="s">
        <v>191</v>
      </c>
    </row>
    <row r="19" spans="1:16" ht="30" x14ac:dyDescent="0.25">
      <c r="A19" s="880"/>
      <c r="B19" s="883"/>
      <c r="C19" s="931"/>
      <c r="D19" s="567"/>
      <c r="E19" s="889"/>
      <c r="F19" s="892"/>
      <c r="G19" s="895"/>
      <c r="H19" s="119"/>
      <c r="I19" s="292"/>
      <c r="J19" s="293"/>
      <c r="K19" s="610"/>
      <c r="L19" s="611" t="s">
        <v>288</v>
      </c>
      <c r="M19" s="118" t="s">
        <v>84</v>
      </c>
      <c r="N19" s="612" t="s">
        <v>289</v>
      </c>
      <c r="O19" s="612" t="s">
        <v>290</v>
      </c>
      <c r="P19" s="613" t="s">
        <v>291</v>
      </c>
    </row>
    <row r="20" spans="1:16" ht="15" x14ac:dyDescent="0.25">
      <c r="A20" s="880"/>
      <c r="B20" s="883"/>
      <c r="C20" s="931"/>
      <c r="D20" s="567"/>
      <c r="E20" s="889"/>
      <c r="F20" s="892"/>
      <c r="G20" s="895"/>
      <c r="H20" s="119"/>
      <c r="I20" s="292"/>
      <c r="J20" s="293"/>
      <c r="K20" s="610"/>
      <c r="L20" s="611" t="s">
        <v>292</v>
      </c>
      <c r="M20" s="118" t="s">
        <v>84</v>
      </c>
      <c r="N20" s="612" t="s">
        <v>79</v>
      </c>
      <c r="O20" s="612" t="s">
        <v>79</v>
      </c>
      <c r="P20" s="613" t="s">
        <v>79</v>
      </c>
    </row>
    <row r="21" spans="1:16" ht="15.75" thickBot="1" x14ac:dyDescent="0.25">
      <c r="A21" s="881"/>
      <c r="B21" s="884"/>
      <c r="C21" s="923"/>
      <c r="D21" s="568"/>
      <c r="E21" s="936"/>
      <c r="F21" s="893"/>
      <c r="G21" s="896"/>
      <c r="H21" s="111" t="s">
        <v>7</v>
      </c>
      <c r="I21" s="112">
        <f>SUM(I18:I20)</f>
        <v>128.9</v>
      </c>
      <c r="J21" s="112">
        <f>SUM(J18:J20)</f>
        <v>135</v>
      </c>
      <c r="K21" s="112">
        <f>SUM(K18:K20)</f>
        <v>140</v>
      </c>
      <c r="L21" s="114"/>
      <c r="M21" s="114"/>
      <c r="N21" s="115"/>
      <c r="O21" s="115"/>
      <c r="P21" s="116"/>
    </row>
    <row r="22" spans="1:16" ht="30" x14ac:dyDescent="0.2">
      <c r="A22" s="911" t="s">
        <v>6</v>
      </c>
      <c r="B22" s="914" t="s">
        <v>6</v>
      </c>
      <c r="C22" s="916" t="s">
        <v>54</v>
      </c>
      <c r="D22" s="916"/>
      <c r="E22" s="888" t="s">
        <v>293</v>
      </c>
      <c r="F22" s="919" t="s">
        <v>294</v>
      </c>
      <c r="G22" s="894" t="s">
        <v>281</v>
      </c>
      <c r="H22" s="104" t="s">
        <v>52</v>
      </c>
      <c r="I22" s="105">
        <v>991.7</v>
      </c>
      <c r="J22" s="106">
        <v>1041</v>
      </c>
      <c r="K22" s="107">
        <v>1093</v>
      </c>
      <c r="L22" s="614" t="s">
        <v>295</v>
      </c>
      <c r="M22" s="615" t="s">
        <v>296</v>
      </c>
      <c r="N22" s="616">
        <v>132</v>
      </c>
      <c r="O22" s="616">
        <v>132.30000000000001</v>
      </c>
      <c r="P22" s="617">
        <v>132.5</v>
      </c>
    </row>
    <row r="23" spans="1:16" ht="24" x14ac:dyDescent="0.2">
      <c r="A23" s="912"/>
      <c r="B23" s="883"/>
      <c r="C23" s="917"/>
      <c r="D23" s="917"/>
      <c r="E23" s="889"/>
      <c r="F23" s="892"/>
      <c r="G23" s="895"/>
      <c r="H23" s="119" t="s">
        <v>63</v>
      </c>
      <c r="I23" s="292">
        <v>50.6</v>
      </c>
      <c r="J23" s="293">
        <v>53</v>
      </c>
      <c r="K23" s="610">
        <v>55</v>
      </c>
      <c r="L23" s="618" t="s">
        <v>297</v>
      </c>
      <c r="M23" s="619" t="s">
        <v>298</v>
      </c>
      <c r="N23" s="120">
        <v>220</v>
      </c>
      <c r="O23" s="120">
        <v>220.3</v>
      </c>
      <c r="P23" s="121">
        <v>220.5</v>
      </c>
    </row>
    <row r="24" spans="1:16" ht="15" x14ac:dyDescent="0.2">
      <c r="A24" s="912"/>
      <c r="B24" s="883"/>
      <c r="C24" s="917"/>
      <c r="D24" s="917"/>
      <c r="E24" s="889"/>
      <c r="F24" s="892"/>
      <c r="G24" s="895"/>
      <c r="H24" s="119" t="s">
        <v>89</v>
      </c>
      <c r="I24" s="292">
        <v>3</v>
      </c>
      <c r="J24" s="293">
        <v>3.2</v>
      </c>
      <c r="K24" s="610">
        <v>3.3</v>
      </c>
      <c r="L24" s="620" t="s">
        <v>299</v>
      </c>
      <c r="M24" s="621" t="s">
        <v>76</v>
      </c>
      <c r="N24" s="120">
        <v>400</v>
      </c>
      <c r="O24" s="120">
        <v>430</v>
      </c>
      <c r="P24" s="121">
        <v>500</v>
      </c>
    </row>
    <row r="25" spans="1:16" ht="15" x14ac:dyDescent="0.2">
      <c r="A25" s="912"/>
      <c r="B25" s="883"/>
      <c r="C25" s="917"/>
      <c r="D25" s="917"/>
      <c r="E25" s="889"/>
      <c r="F25" s="892"/>
      <c r="G25" s="895"/>
      <c r="H25" s="119" t="s">
        <v>62</v>
      </c>
      <c r="I25" s="292"/>
      <c r="J25" s="293"/>
      <c r="K25" s="610"/>
      <c r="L25" s="620" t="s">
        <v>300</v>
      </c>
      <c r="M25" s="621" t="s">
        <v>84</v>
      </c>
      <c r="N25" s="120">
        <v>8.9</v>
      </c>
      <c r="O25" s="120">
        <v>9.1</v>
      </c>
      <c r="P25" s="121">
        <v>9.5</v>
      </c>
    </row>
    <row r="26" spans="1:16" ht="30" x14ac:dyDescent="0.2">
      <c r="A26" s="912"/>
      <c r="B26" s="883"/>
      <c r="C26" s="917"/>
      <c r="D26" s="917"/>
      <c r="E26" s="889"/>
      <c r="F26" s="892"/>
      <c r="G26" s="895"/>
      <c r="H26" s="122" t="s">
        <v>64</v>
      </c>
      <c r="I26" s="292">
        <v>9.1</v>
      </c>
      <c r="J26" s="293"/>
      <c r="K26" s="610"/>
      <c r="L26" s="620" t="s">
        <v>301</v>
      </c>
      <c r="M26" s="621" t="s">
        <v>84</v>
      </c>
      <c r="N26" s="120">
        <v>260</v>
      </c>
      <c r="O26" s="120">
        <v>270</v>
      </c>
      <c r="P26" s="121">
        <v>300</v>
      </c>
    </row>
    <row r="27" spans="1:16" ht="30" x14ac:dyDescent="0.2">
      <c r="A27" s="912"/>
      <c r="B27" s="883"/>
      <c r="C27" s="917"/>
      <c r="D27" s="917"/>
      <c r="E27" s="889"/>
      <c r="F27" s="892"/>
      <c r="G27" s="895"/>
      <c r="H27" s="122"/>
      <c r="I27" s="292"/>
      <c r="J27" s="293"/>
      <c r="K27" s="610"/>
      <c r="L27" s="622" t="s">
        <v>302</v>
      </c>
      <c r="M27" s="621" t="s">
        <v>84</v>
      </c>
      <c r="N27" s="120">
        <v>4000</v>
      </c>
      <c r="O27" s="120">
        <v>4100</v>
      </c>
      <c r="P27" s="121">
        <v>4200</v>
      </c>
    </row>
    <row r="28" spans="1:16" ht="30" x14ac:dyDescent="0.25">
      <c r="A28" s="912"/>
      <c r="B28" s="883"/>
      <c r="C28" s="917"/>
      <c r="D28" s="917"/>
      <c r="E28" s="889"/>
      <c r="F28" s="892"/>
      <c r="G28" s="895"/>
      <c r="H28" s="122"/>
      <c r="I28" s="292"/>
      <c r="J28" s="293"/>
      <c r="K28" s="610"/>
      <c r="L28" s="123" t="s">
        <v>303</v>
      </c>
      <c r="M28" s="621" t="s">
        <v>78</v>
      </c>
      <c r="N28" s="120">
        <v>85</v>
      </c>
      <c r="O28" s="120">
        <v>85</v>
      </c>
      <c r="P28" s="121">
        <v>85</v>
      </c>
    </row>
    <row r="29" spans="1:16" ht="30" x14ac:dyDescent="0.2">
      <c r="A29" s="912"/>
      <c r="B29" s="883"/>
      <c r="C29" s="917"/>
      <c r="D29" s="917"/>
      <c r="E29" s="889"/>
      <c r="F29" s="892"/>
      <c r="G29" s="895"/>
      <c r="H29" s="119"/>
      <c r="I29" s="124"/>
      <c r="J29" s="125"/>
      <c r="K29" s="126"/>
      <c r="L29" s="623" t="s">
        <v>304</v>
      </c>
      <c r="M29" s="624" t="s">
        <v>305</v>
      </c>
      <c r="N29" s="625" t="s">
        <v>279</v>
      </c>
      <c r="O29" s="625" t="s">
        <v>279</v>
      </c>
      <c r="P29" s="626" t="s">
        <v>279</v>
      </c>
    </row>
    <row r="30" spans="1:16" ht="30.75" thickBot="1" x14ac:dyDescent="0.3">
      <c r="A30" s="912"/>
      <c r="B30" s="883"/>
      <c r="C30" s="917"/>
      <c r="D30" s="917"/>
      <c r="E30" s="889"/>
      <c r="F30" s="892"/>
      <c r="G30" s="895"/>
      <c r="H30" s="627"/>
      <c r="I30" s="628"/>
      <c r="J30" s="629"/>
      <c r="K30" s="630"/>
      <c r="L30" s="631" t="s">
        <v>306</v>
      </c>
      <c r="M30" s="632" t="s">
        <v>307</v>
      </c>
      <c r="N30" s="625" t="s">
        <v>279</v>
      </c>
      <c r="O30" s="625" t="s">
        <v>279</v>
      </c>
      <c r="P30" s="626" t="s">
        <v>279</v>
      </c>
    </row>
    <row r="31" spans="1:16" ht="15.75" thickBot="1" x14ac:dyDescent="0.25">
      <c r="A31" s="913"/>
      <c r="B31" s="915"/>
      <c r="C31" s="918"/>
      <c r="D31" s="918"/>
      <c r="E31" s="935"/>
      <c r="F31" s="921"/>
      <c r="G31" s="896"/>
      <c r="H31" s="111" t="s">
        <v>7</v>
      </c>
      <c r="I31" s="112">
        <f>SUM(I22:I26)</f>
        <v>1054.3999999999999</v>
      </c>
      <c r="J31" s="112">
        <f t="shared" ref="J31:K31" si="0">SUM(J22:J25)</f>
        <v>1097.2</v>
      </c>
      <c r="K31" s="112">
        <f t="shared" si="0"/>
        <v>1151.3</v>
      </c>
      <c r="L31" s="633"/>
      <c r="M31" s="58"/>
      <c r="N31" s="634"/>
      <c r="O31" s="634"/>
      <c r="P31" s="635"/>
    </row>
    <row r="32" spans="1:16" ht="15" x14ac:dyDescent="0.2">
      <c r="A32" s="911" t="s">
        <v>6</v>
      </c>
      <c r="B32" s="914" t="s">
        <v>6</v>
      </c>
      <c r="C32" s="916" t="s">
        <v>60</v>
      </c>
      <c r="D32" s="916"/>
      <c r="E32" s="888" t="s">
        <v>308</v>
      </c>
      <c r="F32" s="919" t="s">
        <v>309</v>
      </c>
      <c r="G32" s="894" t="s">
        <v>281</v>
      </c>
      <c r="H32" s="841" t="s">
        <v>52</v>
      </c>
      <c r="I32" s="842">
        <v>580.5</v>
      </c>
      <c r="J32" s="106">
        <v>607</v>
      </c>
      <c r="K32" s="107">
        <v>638</v>
      </c>
      <c r="L32" s="129" t="s">
        <v>310</v>
      </c>
      <c r="M32" s="636" t="s">
        <v>84</v>
      </c>
      <c r="N32" s="120">
        <v>15000</v>
      </c>
      <c r="O32" s="120">
        <v>17000</v>
      </c>
      <c r="P32" s="121">
        <v>19000</v>
      </c>
    </row>
    <row r="33" spans="1:16" ht="30" x14ac:dyDescent="0.25">
      <c r="A33" s="912"/>
      <c r="B33" s="883"/>
      <c r="C33" s="917"/>
      <c r="D33" s="917"/>
      <c r="E33" s="889"/>
      <c r="F33" s="892"/>
      <c r="G33" s="895"/>
      <c r="H33" s="119" t="s">
        <v>63</v>
      </c>
      <c r="I33" s="292">
        <v>8.6999999999999993</v>
      </c>
      <c r="J33" s="293">
        <v>9.1</v>
      </c>
      <c r="K33" s="610">
        <v>9.5</v>
      </c>
      <c r="L33" s="123" t="s">
        <v>301</v>
      </c>
      <c r="M33" s="621" t="s">
        <v>84</v>
      </c>
      <c r="N33" s="120">
        <v>350</v>
      </c>
      <c r="O33" s="120">
        <v>380</v>
      </c>
      <c r="P33" s="121">
        <v>400</v>
      </c>
    </row>
    <row r="34" spans="1:16" ht="30" x14ac:dyDescent="0.2">
      <c r="A34" s="912"/>
      <c r="B34" s="883"/>
      <c r="C34" s="917"/>
      <c r="D34" s="917"/>
      <c r="E34" s="889"/>
      <c r="F34" s="892"/>
      <c r="G34" s="895"/>
      <c r="H34" s="119" t="s">
        <v>89</v>
      </c>
      <c r="I34" s="292">
        <v>4.3</v>
      </c>
      <c r="J34" s="293">
        <v>4.5</v>
      </c>
      <c r="K34" s="610">
        <v>4.5</v>
      </c>
      <c r="L34" s="637" t="s">
        <v>311</v>
      </c>
      <c r="M34" s="621" t="s">
        <v>84</v>
      </c>
      <c r="N34" s="120">
        <v>6000</v>
      </c>
      <c r="O34" s="120">
        <v>6500</v>
      </c>
      <c r="P34" s="121">
        <v>7000</v>
      </c>
    </row>
    <row r="35" spans="1:16" ht="15" x14ac:dyDescent="0.2">
      <c r="A35" s="912"/>
      <c r="B35" s="883"/>
      <c r="C35" s="917"/>
      <c r="D35" s="917"/>
      <c r="E35" s="889"/>
      <c r="F35" s="892"/>
      <c r="G35" s="895"/>
      <c r="H35" s="119" t="s">
        <v>62</v>
      </c>
      <c r="I35" s="292"/>
      <c r="J35" s="293"/>
      <c r="K35" s="610"/>
      <c r="L35" s="637" t="s">
        <v>299</v>
      </c>
      <c r="M35" s="621" t="s">
        <v>84</v>
      </c>
      <c r="N35" s="120">
        <v>85</v>
      </c>
      <c r="O35" s="120">
        <v>120</v>
      </c>
      <c r="P35" s="121">
        <v>150</v>
      </c>
    </row>
    <row r="36" spans="1:16" ht="15" x14ac:dyDescent="0.2">
      <c r="A36" s="912"/>
      <c r="B36" s="883"/>
      <c r="C36" s="917"/>
      <c r="D36" s="917"/>
      <c r="E36" s="889"/>
      <c r="F36" s="892"/>
      <c r="G36" s="895"/>
      <c r="H36" s="122" t="s">
        <v>64</v>
      </c>
      <c r="I36" s="292">
        <v>5.9</v>
      </c>
      <c r="J36" s="293"/>
      <c r="K36" s="610"/>
      <c r="L36" s="637" t="s">
        <v>300</v>
      </c>
      <c r="M36" s="621" t="s">
        <v>84</v>
      </c>
      <c r="N36" s="120">
        <v>3000</v>
      </c>
      <c r="O36" s="120">
        <v>3500</v>
      </c>
      <c r="P36" s="121">
        <v>4800</v>
      </c>
    </row>
    <row r="37" spans="1:16" ht="15" x14ac:dyDescent="0.2">
      <c r="A37" s="912"/>
      <c r="B37" s="883"/>
      <c r="C37" s="917"/>
      <c r="D37" s="917"/>
      <c r="E37" s="889"/>
      <c r="F37" s="892"/>
      <c r="G37" s="895"/>
      <c r="H37" s="122"/>
      <c r="I37" s="292"/>
      <c r="J37" s="293"/>
      <c r="K37" s="610"/>
      <c r="L37" s="130" t="s">
        <v>312</v>
      </c>
      <c r="M37" s="621" t="s">
        <v>84</v>
      </c>
      <c r="N37" s="120">
        <v>30</v>
      </c>
      <c r="O37" s="120">
        <v>30</v>
      </c>
      <c r="P37" s="121">
        <v>30</v>
      </c>
    </row>
    <row r="38" spans="1:16" ht="30" x14ac:dyDescent="0.2">
      <c r="A38" s="912"/>
      <c r="B38" s="883"/>
      <c r="C38" s="917"/>
      <c r="D38" s="917"/>
      <c r="E38" s="889"/>
      <c r="F38" s="892"/>
      <c r="G38" s="895"/>
      <c r="H38" s="119"/>
      <c r="I38" s="292"/>
      <c r="J38" s="293"/>
      <c r="K38" s="610"/>
      <c r="L38" s="129" t="s">
        <v>313</v>
      </c>
      <c r="M38" s="621" t="s">
        <v>84</v>
      </c>
      <c r="N38" s="120" t="s">
        <v>314</v>
      </c>
      <c r="O38" s="120" t="s">
        <v>315</v>
      </c>
      <c r="P38" s="121" t="s">
        <v>316</v>
      </c>
    </row>
    <row r="39" spans="1:16" ht="30" x14ac:dyDescent="0.2">
      <c r="A39" s="912"/>
      <c r="B39" s="883"/>
      <c r="C39" s="917"/>
      <c r="D39" s="917"/>
      <c r="E39" s="889"/>
      <c r="F39" s="892"/>
      <c r="G39" s="895"/>
      <c r="H39" s="122"/>
      <c r="I39" s="292"/>
      <c r="J39" s="293"/>
      <c r="K39" s="610"/>
      <c r="L39" s="130" t="s">
        <v>303</v>
      </c>
      <c r="M39" s="638" t="s">
        <v>78</v>
      </c>
      <c r="N39" s="120">
        <v>50</v>
      </c>
      <c r="O39" s="120">
        <v>70</v>
      </c>
      <c r="P39" s="121">
        <v>90</v>
      </c>
    </row>
    <row r="40" spans="1:16" ht="60" x14ac:dyDescent="0.2">
      <c r="A40" s="912"/>
      <c r="B40" s="883"/>
      <c r="C40" s="917"/>
      <c r="D40" s="917"/>
      <c r="E40" s="889"/>
      <c r="F40" s="892"/>
      <c r="G40" s="895"/>
      <c r="H40" s="122"/>
      <c r="I40" s="124"/>
      <c r="J40" s="125"/>
      <c r="K40" s="126"/>
      <c r="L40" s="623" t="s">
        <v>304</v>
      </c>
      <c r="M40" s="639" t="s">
        <v>305</v>
      </c>
      <c r="N40" s="640" t="s">
        <v>279</v>
      </c>
      <c r="O40" s="640" t="s">
        <v>279</v>
      </c>
      <c r="P40" s="641" t="s">
        <v>279</v>
      </c>
    </row>
    <row r="41" spans="1:16" ht="60" x14ac:dyDescent="0.2">
      <c r="A41" s="912"/>
      <c r="B41" s="883"/>
      <c r="C41" s="917"/>
      <c r="D41" s="917"/>
      <c r="E41" s="889"/>
      <c r="F41" s="892"/>
      <c r="G41" s="895"/>
      <c r="H41" s="122"/>
      <c r="I41" s="124"/>
      <c r="J41" s="125"/>
      <c r="K41" s="126"/>
      <c r="L41" s="642" t="s">
        <v>306</v>
      </c>
      <c r="M41" s="643" t="s">
        <v>307</v>
      </c>
      <c r="N41" s="640" t="s">
        <v>279</v>
      </c>
      <c r="O41" s="640" t="s">
        <v>279</v>
      </c>
      <c r="P41" s="641" t="s">
        <v>279</v>
      </c>
    </row>
    <row r="42" spans="1:16" ht="15.75" thickBot="1" x14ac:dyDescent="0.25">
      <c r="A42" s="913"/>
      <c r="B42" s="915"/>
      <c r="C42" s="918"/>
      <c r="D42" s="918"/>
      <c r="E42" s="935"/>
      <c r="F42" s="921"/>
      <c r="G42" s="896"/>
      <c r="H42" s="644" t="s">
        <v>7</v>
      </c>
      <c r="I42" s="132">
        <f>SUM(I32:I36)</f>
        <v>599.4</v>
      </c>
      <c r="J42" s="132">
        <f t="shared" ref="J42:K42" si="1">SUM(J32:J35)</f>
        <v>620.6</v>
      </c>
      <c r="K42" s="132">
        <f t="shared" si="1"/>
        <v>652</v>
      </c>
      <c r="L42" s="645"/>
      <c r="M42" s="646"/>
      <c r="N42" s="115"/>
      <c r="O42" s="115"/>
      <c r="P42" s="116"/>
    </row>
    <row r="43" spans="1:16" ht="15" x14ac:dyDescent="0.2">
      <c r="A43" s="911" t="s">
        <v>6</v>
      </c>
      <c r="B43" s="914" t="s">
        <v>6</v>
      </c>
      <c r="C43" s="916" t="s">
        <v>65</v>
      </c>
      <c r="D43" s="916"/>
      <c r="E43" s="888" t="s">
        <v>317</v>
      </c>
      <c r="F43" s="919" t="s">
        <v>318</v>
      </c>
      <c r="G43" s="894" t="s">
        <v>281</v>
      </c>
      <c r="H43" s="104" t="s">
        <v>52</v>
      </c>
      <c r="I43" s="105">
        <v>298.5</v>
      </c>
      <c r="J43" s="106">
        <v>313</v>
      </c>
      <c r="K43" s="107">
        <v>329</v>
      </c>
      <c r="L43" s="647" t="s">
        <v>319</v>
      </c>
      <c r="M43" s="615" t="s">
        <v>84</v>
      </c>
      <c r="N43" s="616">
        <v>20</v>
      </c>
      <c r="O43" s="616">
        <v>24</v>
      </c>
      <c r="P43" s="617">
        <v>26</v>
      </c>
    </row>
    <row r="44" spans="1:16" ht="15" x14ac:dyDescent="0.2">
      <c r="A44" s="912"/>
      <c r="B44" s="883"/>
      <c r="C44" s="917"/>
      <c r="D44" s="917"/>
      <c r="E44" s="889"/>
      <c r="F44" s="892"/>
      <c r="G44" s="895"/>
      <c r="H44" s="119" t="s">
        <v>63</v>
      </c>
      <c r="I44" s="292">
        <v>1.2</v>
      </c>
      <c r="J44" s="293">
        <v>1.3</v>
      </c>
      <c r="K44" s="610">
        <v>1.4</v>
      </c>
      <c r="L44" s="623" t="s">
        <v>320</v>
      </c>
      <c r="M44" s="621" t="s">
        <v>84</v>
      </c>
      <c r="N44" s="120">
        <v>5500</v>
      </c>
      <c r="O44" s="120">
        <v>6000</v>
      </c>
      <c r="P44" s="121">
        <v>6500</v>
      </c>
    </row>
    <row r="45" spans="1:16" ht="30" x14ac:dyDescent="0.2">
      <c r="A45" s="912"/>
      <c r="B45" s="883"/>
      <c r="C45" s="917"/>
      <c r="D45" s="917"/>
      <c r="E45" s="889"/>
      <c r="F45" s="892"/>
      <c r="G45" s="895"/>
      <c r="H45" s="119" t="s">
        <v>89</v>
      </c>
      <c r="I45" s="292">
        <v>5.8</v>
      </c>
      <c r="J45" s="293">
        <v>6.1</v>
      </c>
      <c r="K45" s="610">
        <v>6.4</v>
      </c>
      <c r="L45" s="623" t="s">
        <v>321</v>
      </c>
      <c r="M45" s="621" t="s">
        <v>84</v>
      </c>
      <c r="N45" s="120">
        <v>3</v>
      </c>
      <c r="O45" s="120">
        <v>4</v>
      </c>
      <c r="P45" s="121">
        <v>5</v>
      </c>
    </row>
    <row r="46" spans="1:16" ht="30" x14ac:dyDescent="0.2">
      <c r="A46" s="912"/>
      <c r="B46" s="883"/>
      <c r="C46" s="917"/>
      <c r="D46" s="917"/>
      <c r="E46" s="889"/>
      <c r="F46" s="892"/>
      <c r="G46" s="895"/>
      <c r="H46" s="119" t="s">
        <v>62</v>
      </c>
      <c r="I46" s="292"/>
      <c r="J46" s="293"/>
      <c r="K46" s="610"/>
      <c r="L46" s="648" t="s">
        <v>302</v>
      </c>
      <c r="M46" s="621" t="s">
        <v>84</v>
      </c>
      <c r="N46" s="120">
        <v>1050</v>
      </c>
      <c r="O46" s="120">
        <v>1100</v>
      </c>
      <c r="P46" s="121">
        <v>1150</v>
      </c>
    </row>
    <row r="47" spans="1:16" ht="20.45" customHeight="1" x14ac:dyDescent="0.25">
      <c r="A47" s="912"/>
      <c r="B47" s="883"/>
      <c r="C47" s="917"/>
      <c r="D47" s="917"/>
      <c r="E47" s="889"/>
      <c r="F47" s="892"/>
      <c r="G47" s="895"/>
      <c r="H47" s="122" t="s">
        <v>64</v>
      </c>
      <c r="I47" s="292">
        <v>7.5</v>
      </c>
      <c r="J47" s="293"/>
      <c r="K47" s="610"/>
      <c r="L47" s="649" t="s">
        <v>312</v>
      </c>
      <c r="M47" s="621" t="s">
        <v>84</v>
      </c>
      <c r="N47" s="120">
        <v>53</v>
      </c>
      <c r="O47" s="120">
        <v>14</v>
      </c>
      <c r="P47" s="121">
        <v>54</v>
      </c>
    </row>
    <row r="48" spans="1:16" ht="20.45" customHeight="1" x14ac:dyDescent="0.2">
      <c r="A48" s="912"/>
      <c r="B48" s="883"/>
      <c r="C48" s="917"/>
      <c r="D48" s="917"/>
      <c r="E48" s="889"/>
      <c r="F48" s="892"/>
      <c r="G48" s="895"/>
      <c r="H48" s="650"/>
      <c r="I48" s="292"/>
      <c r="J48" s="293"/>
      <c r="K48" s="610"/>
      <c r="L48" s="651" t="s">
        <v>322</v>
      </c>
      <c r="M48" s="636" t="s">
        <v>76</v>
      </c>
      <c r="N48" s="120">
        <v>3</v>
      </c>
      <c r="O48" s="120">
        <v>1</v>
      </c>
      <c r="P48" s="121">
        <v>2</v>
      </c>
    </row>
    <row r="49" spans="1:16" ht="30" x14ac:dyDescent="0.25">
      <c r="A49" s="912"/>
      <c r="B49" s="883"/>
      <c r="C49" s="917"/>
      <c r="D49" s="917"/>
      <c r="E49" s="889"/>
      <c r="F49" s="892"/>
      <c r="G49" s="895"/>
      <c r="H49" s="650"/>
      <c r="I49" s="133"/>
      <c r="J49" s="134"/>
      <c r="K49" s="133"/>
      <c r="L49" s="123" t="s">
        <v>303</v>
      </c>
      <c r="M49" s="638" t="s">
        <v>78</v>
      </c>
      <c r="N49" s="120">
        <v>100</v>
      </c>
      <c r="O49" s="120">
        <v>100</v>
      </c>
      <c r="P49" s="121">
        <v>100</v>
      </c>
    </row>
    <row r="50" spans="1:16" ht="60" x14ac:dyDescent="0.2">
      <c r="A50" s="912"/>
      <c r="B50" s="883"/>
      <c r="C50" s="917"/>
      <c r="D50" s="917"/>
      <c r="E50" s="889"/>
      <c r="F50" s="892"/>
      <c r="G50" s="895"/>
      <c r="H50" s="122"/>
      <c r="I50" s="124"/>
      <c r="J50" s="125"/>
      <c r="K50" s="126"/>
      <c r="L50" s="623" t="s">
        <v>304</v>
      </c>
      <c r="M50" s="639" t="s">
        <v>305</v>
      </c>
      <c r="N50" s="640" t="s">
        <v>279</v>
      </c>
      <c r="O50" s="640" t="s">
        <v>279</v>
      </c>
      <c r="P50" s="641" t="s">
        <v>279</v>
      </c>
    </row>
    <row r="51" spans="1:16" ht="60" x14ac:dyDescent="0.25">
      <c r="A51" s="912"/>
      <c r="B51" s="883"/>
      <c r="C51" s="917"/>
      <c r="D51" s="917"/>
      <c r="E51" s="889"/>
      <c r="F51" s="892"/>
      <c r="G51" s="895"/>
      <c r="H51" s="122"/>
      <c r="I51" s="124"/>
      <c r="J51" s="125"/>
      <c r="K51" s="126"/>
      <c r="L51" s="652" t="s">
        <v>306</v>
      </c>
      <c r="M51" s="643" t="s">
        <v>307</v>
      </c>
      <c r="N51" s="640" t="s">
        <v>279</v>
      </c>
      <c r="O51" s="640" t="s">
        <v>279</v>
      </c>
      <c r="P51" s="641" t="s">
        <v>279</v>
      </c>
    </row>
    <row r="52" spans="1:16" ht="15.75" thickBot="1" x14ac:dyDescent="0.25">
      <c r="A52" s="913"/>
      <c r="B52" s="915"/>
      <c r="C52" s="918"/>
      <c r="D52" s="918"/>
      <c r="E52" s="890"/>
      <c r="F52" s="921"/>
      <c r="G52" s="896"/>
      <c r="H52" s="644" t="s">
        <v>7</v>
      </c>
      <c r="I52" s="132">
        <f>SUM(I43:I47)</f>
        <v>313</v>
      </c>
      <c r="J52" s="132">
        <f t="shared" ref="J52:K52" si="2">SUM(J43:J46)</f>
        <v>320.40000000000003</v>
      </c>
      <c r="K52" s="132">
        <f t="shared" si="2"/>
        <v>336.79999999999995</v>
      </c>
      <c r="L52" s="645"/>
      <c r="M52" s="653"/>
      <c r="N52" s="115"/>
      <c r="O52" s="115"/>
      <c r="P52" s="116"/>
    </row>
    <row r="53" spans="1:16" ht="30" x14ac:dyDescent="0.2">
      <c r="A53" s="911" t="s">
        <v>6</v>
      </c>
      <c r="B53" s="914" t="s">
        <v>6</v>
      </c>
      <c r="C53" s="916" t="s">
        <v>66</v>
      </c>
      <c r="D53" s="916"/>
      <c r="E53" s="888" t="s">
        <v>323</v>
      </c>
      <c r="F53" s="919" t="s">
        <v>324</v>
      </c>
      <c r="G53" s="894" t="s">
        <v>281</v>
      </c>
      <c r="H53" s="104" t="s">
        <v>52</v>
      </c>
      <c r="I53" s="105">
        <v>161.80000000000001</v>
      </c>
      <c r="J53" s="106">
        <v>169</v>
      </c>
      <c r="K53" s="107">
        <v>177</v>
      </c>
      <c r="L53" s="654" t="s">
        <v>325</v>
      </c>
      <c r="M53" s="615" t="s">
        <v>76</v>
      </c>
      <c r="N53" s="616">
        <v>2</v>
      </c>
      <c r="O53" s="616">
        <v>2</v>
      </c>
      <c r="P53" s="617">
        <v>2</v>
      </c>
    </row>
    <row r="54" spans="1:16" ht="30" x14ac:dyDescent="0.2">
      <c r="A54" s="912"/>
      <c r="B54" s="883"/>
      <c r="C54" s="917"/>
      <c r="D54" s="917"/>
      <c r="E54" s="889"/>
      <c r="F54" s="892"/>
      <c r="G54" s="895"/>
      <c r="H54" s="119" t="s">
        <v>63</v>
      </c>
      <c r="I54" s="292"/>
      <c r="J54" s="293"/>
      <c r="K54" s="610"/>
      <c r="L54" s="655" t="s">
        <v>301</v>
      </c>
      <c r="M54" s="621" t="s">
        <v>76</v>
      </c>
      <c r="N54" s="120">
        <v>30</v>
      </c>
      <c r="O54" s="120">
        <v>50</v>
      </c>
      <c r="P54" s="121">
        <v>50</v>
      </c>
    </row>
    <row r="55" spans="1:16" ht="15" x14ac:dyDescent="0.2">
      <c r="A55" s="912"/>
      <c r="B55" s="883"/>
      <c r="C55" s="917"/>
      <c r="D55" s="917"/>
      <c r="E55" s="889"/>
      <c r="F55" s="892"/>
      <c r="G55" s="895"/>
      <c r="H55" s="119" t="s">
        <v>89</v>
      </c>
      <c r="I55" s="292"/>
      <c r="J55" s="293"/>
      <c r="K55" s="610"/>
      <c r="L55" s="655" t="s">
        <v>326</v>
      </c>
      <c r="M55" s="621" t="s">
        <v>76</v>
      </c>
      <c r="N55" s="120">
        <v>1</v>
      </c>
      <c r="O55" s="120">
        <v>2</v>
      </c>
      <c r="P55" s="121">
        <v>2</v>
      </c>
    </row>
    <row r="56" spans="1:16" ht="30" x14ac:dyDescent="0.2">
      <c r="A56" s="912"/>
      <c r="B56" s="883"/>
      <c r="C56" s="917"/>
      <c r="D56" s="917"/>
      <c r="E56" s="889"/>
      <c r="F56" s="892"/>
      <c r="G56" s="895"/>
      <c r="H56" s="119" t="s">
        <v>62</v>
      </c>
      <c r="I56" s="292"/>
      <c r="J56" s="293"/>
      <c r="K56" s="610"/>
      <c r="L56" s="655" t="s">
        <v>327</v>
      </c>
      <c r="M56" s="621" t="s">
        <v>76</v>
      </c>
      <c r="N56" s="120">
        <v>1</v>
      </c>
      <c r="O56" s="120">
        <v>1</v>
      </c>
      <c r="P56" s="121">
        <v>1</v>
      </c>
    </row>
    <row r="57" spans="1:16" ht="30" x14ac:dyDescent="0.2">
      <c r="A57" s="912"/>
      <c r="B57" s="883"/>
      <c r="C57" s="917"/>
      <c r="D57" s="917"/>
      <c r="E57" s="889"/>
      <c r="F57" s="892"/>
      <c r="G57" s="895"/>
      <c r="H57" s="656" t="s">
        <v>64</v>
      </c>
      <c r="I57" s="292">
        <v>0.2</v>
      </c>
      <c r="J57" s="293"/>
      <c r="K57" s="610"/>
      <c r="L57" s="85" t="s">
        <v>328</v>
      </c>
      <c r="M57" s="657" t="s">
        <v>76</v>
      </c>
      <c r="N57" s="120">
        <v>100</v>
      </c>
      <c r="O57" s="120">
        <v>100</v>
      </c>
      <c r="P57" s="121">
        <v>100</v>
      </c>
    </row>
    <row r="58" spans="1:16" ht="30" x14ac:dyDescent="0.2">
      <c r="A58" s="912"/>
      <c r="B58" s="883"/>
      <c r="C58" s="917"/>
      <c r="D58" s="917"/>
      <c r="E58" s="889"/>
      <c r="F58" s="892"/>
      <c r="G58" s="895"/>
      <c r="H58" s="650"/>
      <c r="I58" s="292"/>
      <c r="J58" s="293"/>
      <c r="K58" s="610"/>
      <c r="L58" s="135" t="s">
        <v>329</v>
      </c>
      <c r="M58" s="636" t="s">
        <v>76</v>
      </c>
      <c r="N58" s="120">
        <v>3</v>
      </c>
      <c r="O58" s="120">
        <v>5</v>
      </c>
      <c r="P58" s="121">
        <v>7</v>
      </c>
    </row>
    <row r="59" spans="1:16" ht="30" x14ac:dyDescent="0.2">
      <c r="A59" s="912"/>
      <c r="B59" s="883"/>
      <c r="C59" s="917"/>
      <c r="D59" s="917"/>
      <c r="E59" s="889"/>
      <c r="F59" s="892"/>
      <c r="G59" s="895"/>
      <c r="H59" s="650"/>
      <c r="I59" s="292"/>
      <c r="J59" s="293"/>
      <c r="K59" s="610"/>
      <c r="L59" s="85" t="s">
        <v>322</v>
      </c>
      <c r="M59" s="636" t="s">
        <v>76</v>
      </c>
      <c r="N59" s="120"/>
      <c r="O59" s="120">
        <v>2</v>
      </c>
      <c r="P59" s="121">
        <v>2</v>
      </c>
    </row>
    <row r="60" spans="1:16" ht="30" x14ac:dyDescent="0.2">
      <c r="A60" s="912"/>
      <c r="B60" s="883"/>
      <c r="C60" s="917"/>
      <c r="D60" s="917"/>
      <c r="E60" s="889"/>
      <c r="F60" s="892"/>
      <c r="G60" s="895"/>
      <c r="H60" s="658"/>
      <c r="I60" s="659"/>
      <c r="J60" s="660"/>
      <c r="K60" s="659"/>
      <c r="L60" s="85" t="s">
        <v>330</v>
      </c>
      <c r="M60" s="636" t="s">
        <v>76</v>
      </c>
      <c r="N60" s="120"/>
      <c r="O60" s="120">
        <v>2</v>
      </c>
      <c r="P60" s="121">
        <v>2</v>
      </c>
    </row>
    <row r="61" spans="1:16" ht="30" x14ac:dyDescent="0.2">
      <c r="A61" s="912"/>
      <c r="B61" s="883"/>
      <c r="C61" s="917"/>
      <c r="D61" s="917"/>
      <c r="E61" s="889"/>
      <c r="F61" s="892"/>
      <c r="G61" s="895"/>
      <c r="H61" s="661"/>
      <c r="I61" s="662"/>
      <c r="J61" s="663"/>
      <c r="K61" s="662"/>
      <c r="L61" s="85" t="s">
        <v>303</v>
      </c>
      <c r="M61" s="638" t="s">
        <v>78</v>
      </c>
      <c r="N61" s="120">
        <v>50</v>
      </c>
      <c r="O61" s="120">
        <v>50</v>
      </c>
      <c r="P61" s="121">
        <v>50</v>
      </c>
    </row>
    <row r="62" spans="1:16" ht="60" x14ac:dyDescent="0.2">
      <c r="A62" s="912"/>
      <c r="B62" s="883"/>
      <c r="C62" s="917"/>
      <c r="D62" s="917"/>
      <c r="E62" s="889"/>
      <c r="F62" s="892"/>
      <c r="G62" s="895"/>
      <c r="H62" s="122"/>
      <c r="I62" s="124"/>
      <c r="J62" s="125"/>
      <c r="K62" s="126"/>
      <c r="L62" s="571" t="s">
        <v>306</v>
      </c>
      <c r="M62" s="664" t="s">
        <v>307</v>
      </c>
      <c r="N62" s="640" t="s">
        <v>279</v>
      </c>
      <c r="O62" s="640" t="s">
        <v>279</v>
      </c>
      <c r="P62" s="641" t="s">
        <v>279</v>
      </c>
    </row>
    <row r="63" spans="1:16" ht="60" x14ac:dyDescent="0.2">
      <c r="A63" s="912"/>
      <c r="B63" s="883"/>
      <c r="C63" s="917"/>
      <c r="D63" s="917"/>
      <c r="E63" s="889"/>
      <c r="F63" s="920"/>
      <c r="G63" s="902"/>
      <c r="H63" s="122"/>
      <c r="I63" s="124"/>
      <c r="J63" s="125"/>
      <c r="K63" s="126"/>
      <c r="L63" s="665" t="s">
        <v>304</v>
      </c>
      <c r="M63" s="639" t="s">
        <v>305</v>
      </c>
      <c r="N63" s="640" t="s">
        <v>279</v>
      </c>
      <c r="O63" s="640" t="s">
        <v>279</v>
      </c>
      <c r="P63" s="641" t="s">
        <v>279</v>
      </c>
    </row>
    <row r="64" spans="1:16" ht="15.75" thickBot="1" x14ac:dyDescent="0.25">
      <c r="A64" s="913"/>
      <c r="B64" s="915"/>
      <c r="C64" s="918"/>
      <c r="D64" s="918"/>
      <c r="E64" s="890"/>
      <c r="F64" s="666"/>
      <c r="G64" s="667"/>
      <c r="H64" s="644" t="s">
        <v>7</v>
      </c>
      <c r="I64" s="132">
        <f>SUM(I53:I57)</f>
        <v>162</v>
      </c>
      <c r="J64" s="132">
        <f t="shared" ref="J64:K64" si="3">SUM(J53:J56)</f>
        <v>169</v>
      </c>
      <c r="K64" s="132">
        <f t="shared" si="3"/>
        <v>177</v>
      </c>
      <c r="L64" s="668"/>
      <c r="M64" s="669"/>
      <c r="N64" s="670"/>
      <c r="O64" s="670"/>
      <c r="P64" s="671"/>
    </row>
    <row r="65" spans="1:16" ht="15" x14ac:dyDescent="0.2">
      <c r="A65" s="911" t="s">
        <v>6</v>
      </c>
      <c r="B65" s="914" t="s">
        <v>6</v>
      </c>
      <c r="C65" s="916" t="s">
        <v>67</v>
      </c>
      <c r="D65" s="916"/>
      <c r="E65" s="888" t="s">
        <v>331</v>
      </c>
      <c r="F65" s="919" t="s">
        <v>332</v>
      </c>
      <c r="G65" s="894" t="s">
        <v>281</v>
      </c>
      <c r="H65" s="104" t="s">
        <v>52</v>
      </c>
      <c r="I65" s="105">
        <v>930.5</v>
      </c>
      <c r="J65" s="106">
        <v>977</v>
      </c>
      <c r="K65" s="107">
        <v>1026</v>
      </c>
      <c r="L65" s="647" t="s">
        <v>299</v>
      </c>
      <c r="M65" s="615" t="s">
        <v>76</v>
      </c>
      <c r="N65" s="616">
        <v>189</v>
      </c>
      <c r="O65" s="616">
        <v>190</v>
      </c>
      <c r="P65" s="617">
        <v>191</v>
      </c>
    </row>
    <row r="66" spans="1:16" ht="30" x14ac:dyDescent="0.2">
      <c r="A66" s="912"/>
      <c r="B66" s="883"/>
      <c r="C66" s="917"/>
      <c r="D66" s="917"/>
      <c r="E66" s="889"/>
      <c r="F66" s="892"/>
      <c r="G66" s="895"/>
      <c r="H66" s="119" t="s">
        <v>63</v>
      </c>
      <c r="I66" s="292">
        <v>5.5</v>
      </c>
      <c r="J66" s="293">
        <v>5.7</v>
      </c>
      <c r="K66" s="610">
        <v>5.9</v>
      </c>
      <c r="L66" s="672" t="s">
        <v>333</v>
      </c>
      <c r="M66" s="621" t="s">
        <v>76</v>
      </c>
      <c r="N66" s="120">
        <v>65</v>
      </c>
      <c r="O66" s="120">
        <v>66</v>
      </c>
      <c r="P66" s="121">
        <v>67</v>
      </c>
    </row>
    <row r="67" spans="1:16" ht="30" x14ac:dyDescent="0.2">
      <c r="A67" s="912"/>
      <c r="B67" s="883"/>
      <c r="C67" s="917"/>
      <c r="D67" s="917"/>
      <c r="E67" s="889"/>
      <c r="F67" s="892"/>
      <c r="G67" s="895"/>
      <c r="H67" s="119" t="s">
        <v>89</v>
      </c>
      <c r="I67" s="292">
        <v>70</v>
      </c>
      <c r="J67" s="293">
        <v>73</v>
      </c>
      <c r="K67" s="610">
        <v>77</v>
      </c>
      <c r="L67" s="672" t="s">
        <v>334</v>
      </c>
      <c r="M67" s="621" t="s">
        <v>76</v>
      </c>
      <c r="N67" s="120">
        <v>9</v>
      </c>
      <c r="O67" s="120">
        <v>9</v>
      </c>
      <c r="P67" s="121">
        <v>9</v>
      </c>
    </row>
    <row r="68" spans="1:16" ht="30" x14ac:dyDescent="0.2">
      <c r="A68" s="912"/>
      <c r="B68" s="883"/>
      <c r="C68" s="917"/>
      <c r="D68" s="917"/>
      <c r="E68" s="889"/>
      <c r="F68" s="892"/>
      <c r="G68" s="895"/>
      <c r="H68" s="119" t="s">
        <v>62</v>
      </c>
      <c r="I68" s="292"/>
      <c r="J68" s="293"/>
      <c r="K68" s="610"/>
      <c r="L68" s="672" t="s">
        <v>335</v>
      </c>
      <c r="M68" s="621" t="s">
        <v>296</v>
      </c>
      <c r="N68" s="572">
        <v>16.899999999999999</v>
      </c>
      <c r="O68" s="572">
        <v>17.5</v>
      </c>
      <c r="P68" s="136">
        <v>18.8</v>
      </c>
    </row>
    <row r="69" spans="1:16" ht="15" x14ac:dyDescent="0.2">
      <c r="A69" s="912"/>
      <c r="B69" s="883"/>
      <c r="C69" s="917"/>
      <c r="D69" s="917"/>
      <c r="E69" s="889"/>
      <c r="F69" s="892"/>
      <c r="G69" s="895"/>
      <c r="H69" s="122" t="s">
        <v>64</v>
      </c>
      <c r="I69" s="292">
        <v>13.9</v>
      </c>
      <c r="J69" s="293"/>
      <c r="K69" s="610"/>
      <c r="L69" s="673" t="s">
        <v>336</v>
      </c>
      <c r="M69" s="621" t="s">
        <v>84</v>
      </c>
      <c r="N69" s="120">
        <v>27</v>
      </c>
      <c r="O69" s="120">
        <v>28</v>
      </c>
      <c r="P69" s="121">
        <v>29</v>
      </c>
    </row>
    <row r="70" spans="1:16" ht="30" x14ac:dyDescent="0.2">
      <c r="A70" s="912"/>
      <c r="B70" s="883"/>
      <c r="C70" s="917"/>
      <c r="D70" s="917"/>
      <c r="E70" s="889"/>
      <c r="F70" s="892"/>
      <c r="G70" s="895"/>
      <c r="H70" s="122"/>
      <c r="I70" s="292"/>
      <c r="J70" s="293"/>
      <c r="K70" s="610"/>
      <c r="L70" s="674" t="s">
        <v>337</v>
      </c>
      <c r="M70" s="621" t="s">
        <v>84</v>
      </c>
      <c r="N70" s="120">
        <v>323</v>
      </c>
      <c r="O70" s="120">
        <v>332</v>
      </c>
      <c r="P70" s="121">
        <v>348</v>
      </c>
    </row>
    <row r="71" spans="1:16" ht="30" x14ac:dyDescent="0.2">
      <c r="A71" s="912"/>
      <c r="B71" s="883"/>
      <c r="C71" s="917"/>
      <c r="D71" s="917"/>
      <c r="E71" s="889"/>
      <c r="F71" s="892"/>
      <c r="G71" s="895"/>
      <c r="H71" s="122"/>
      <c r="I71" s="292"/>
      <c r="J71" s="293"/>
      <c r="K71" s="610"/>
      <c r="L71" s="673" t="s">
        <v>301</v>
      </c>
      <c r="M71" s="621" t="s">
        <v>84</v>
      </c>
      <c r="N71" s="572">
        <v>43</v>
      </c>
      <c r="O71" s="572">
        <v>44</v>
      </c>
      <c r="P71" s="136">
        <v>45</v>
      </c>
    </row>
    <row r="72" spans="1:16" ht="30" x14ac:dyDescent="0.2">
      <c r="A72" s="912"/>
      <c r="B72" s="883"/>
      <c r="C72" s="917"/>
      <c r="D72" s="917"/>
      <c r="E72" s="889"/>
      <c r="F72" s="892"/>
      <c r="G72" s="895"/>
      <c r="H72" s="122"/>
      <c r="I72" s="292"/>
      <c r="J72" s="293"/>
      <c r="K72" s="610"/>
      <c r="L72" s="673" t="s">
        <v>338</v>
      </c>
      <c r="M72" s="621" t="s">
        <v>84</v>
      </c>
      <c r="N72" s="120">
        <v>6103</v>
      </c>
      <c r="O72" s="120">
        <v>6105</v>
      </c>
      <c r="P72" s="121">
        <v>6108</v>
      </c>
    </row>
    <row r="73" spans="1:16" ht="30" x14ac:dyDescent="0.2">
      <c r="A73" s="912"/>
      <c r="B73" s="883"/>
      <c r="C73" s="917"/>
      <c r="D73" s="917"/>
      <c r="E73" s="889"/>
      <c r="F73" s="892"/>
      <c r="G73" s="895"/>
      <c r="H73" s="122"/>
      <c r="I73" s="292"/>
      <c r="J73" s="293"/>
      <c r="K73" s="610"/>
      <c r="L73" s="85" t="s">
        <v>303</v>
      </c>
      <c r="M73" s="638" t="s">
        <v>78</v>
      </c>
      <c r="N73" s="120">
        <v>33</v>
      </c>
      <c r="O73" s="120">
        <v>35</v>
      </c>
      <c r="P73" s="121">
        <v>37</v>
      </c>
    </row>
    <row r="74" spans="1:16" ht="30" x14ac:dyDescent="0.2">
      <c r="A74" s="912"/>
      <c r="B74" s="883"/>
      <c r="C74" s="917"/>
      <c r="D74" s="917"/>
      <c r="E74" s="889"/>
      <c r="F74" s="892"/>
      <c r="G74" s="895"/>
      <c r="H74" s="122"/>
      <c r="I74" s="292"/>
      <c r="J74" s="293"/>
      <c r="K74" s="610"/>
      <c r="L74" s="675" t="s">
        <v>306</v>
      </c>
      <c r="M74" s="676" t="s">
        <v>307</v>
      </c>
      <c r="N74" s="640" t="s">
        <v>279</v>
      </c>
      <c r="O74" s="640" t="s">
        <v>279</v>
      </c>
      <c r="P74" s="641" t="s">
        <v>279</v>
      </c>
    </row>
    <row r="75" spans="1:16" ht="30" x14ac:dyDescent="0.2">
      <c r="A75" s="912"/>
      <c r="B75" s="883"/>
      <c r="C75" s="917"/>
      <c r="D75" s="917"/>
      <c r="E75" s="889"/>
      <c r="F75" s="920"/>
      <c r="G75" s="895"/>
      <c r="H75" s="122"/>
      <c r="I75" s="292"/>
      <c r="J75" s="293"/>
      <c r="K75" s="610"/>
      <c r="L75" s="623" t="s">
        <v>304</v>
      </c>
      <c r="M75" s="677" t="s">
        <v>305</v>
      </c>
      <c r="N75" s="640" t="s">
        <v>279</v>
      </c>
      <c r="O75" s="640" t="s">
        <v>279</v>
      </c>
      <c r="P75" s="641" t="s">
        <v>279</v>
      </c>
    </row>
    <row r="76" spans="1:16" ht="15.75" thickBot="1" x14ac:dyDescent="0.25">
      <c r="A76" s="678"/>
      <c r="B76" s="679"/>
      <c r="C76" s="680"/>
      <c r="D76" s="568"/>
      <c r="E76" s="890"/>
      <c r="F76" s="681"/>
      <c r="G76" s="667"/>
      <c r="H76" s="644" t="s">
        <v>7</v>
      </c>
      <c r="I76" s="132">
        <f>SUM(I65:I69)</f>
        <v>1019.9</v>
      </c>
      <c r="J76" s="132">
        <f t="shared" ref="J76:K76" si="4">SUM(J65:J68)</f>
        <v>1055.7</v>
      </c>
      <c r="K76" s="132">
        <f t="shared" si="4"/>
        <v>1108.9000000000001</v>
      </c>
      <c r="L76" s="668"/>
      <c r="M76" s="646"/>
      <c r="N76" s="115"/>
      <c r="O76" s="115"/>
      <c r="P76" s="116"/>
    </row>
    <row r="77" spans="1:16" ht="15" x14ac:dyDescent="0.2">
      <c r="A77" s="911" t="s">
        <v>6</v>
      </c>
      <c r="B77" s="914" t="s">
        <v>6</v>
      </c>
      <c r="C77" s="916" t="s">
        <v>68</v>
      </c>
      <c r="D77" s="916"/>
      <c r="E77" s="888" t="s">
        <v>339</v>
      </c>
      <c r="F77" s="919" t="s">
        <v>340</v>
      </c>
      <c r="G77" s="894" t="s">
        <v>281</v>
      </c>
      <c r="H77" s="104" t="s">
        <v>52</v>
      </c>
      <c r="I77" s="105">
        <v>308.3</v>
      </c>
      <c r="J77" s="106">
        <v>324</v>
      </c>
      <c r="K77" s="107">
        <v>340</v>
      </c>
      <c r="L77" s="682" t="s">
        <v>341</v>
      </c>
      <c r="M77" s="683" t="s">
        <v>78</v>
      </c>
      <c r="N77" s="684">
        <v>72</v>
      </c>
      <c r="O77" s="684">
        <v>73</v>
      </c>
      <c r="P77" s="685">
        <v>74</v>
      </c>
    </row>
    <row r="78" spans="1:16" ht="15" x14ac:dyDescent="0.2">
      <c r="A78" s="912"/>
      <c r="B78" s="883"/>
      <c r="C78" s="917"/>
      <c r="D78" s="917"/>
      <c r="E78" s="889"/>
      <c r="F78" s="892"/>
      <c r="G78" s="895"/>
      <c r="H78" s="119" t="s">
        <v>63</v>
      </c>
      <c r="I78" s="292"/>
      <c r="J78" s="293"/>
      <c r="K78" s="610"/>
      <c r="L78" s="686" t="s">
        <v>342</v>
      </c>
      <c r="M78" s="687" t="s">
        <v>76</v>
      </c>
      <c r="N78" s="684">
        <v>27</v>
      </c>
      <c r="O78" s="684">
        <v>28</v>
      </c>
      <c r="P78" s="685">
        <v>29</v>
      </c>
    </row>
    <row r="79" spans="1:16" ht="15" x14ac:dyDescent="0.2">
      <c r="A79" s="912"/>
      <c r="B79" s="883"/>
      <c r="C79" s="917"/>
      <c r="D79" s="917"/>
      <c r="E79" s="889"/>
      <c r="F79" s="892"/>
      <c r="G79" s="895"/>
      <c r="H79" s="119" t="s">
        <v>89</v>
      </c>
      <c r="I79" s="292">
        <v>35</v>
      </c>
      <c r="J79" s="293">
        <v>37</v>
      </c>
      <c r="K79" s="610">
        <v>39</v>
      </c>
      <c r="L79" s="688" t="s">
        <v>343</v>
      </c>
      <c r="M79" s="687" t="s">
        <v>76</v>
      </c>
      <c r="N79" s="684">
        <v>95</v>
      </c>
      <c r="O79" s="684">
        <v>100</v>
      </c>
      <c r="P79" s="685">
        <v>105</v>
      </c>
    </row>
    <row r="80" spans="1:16" ht="30" x14ac:dyDescent="0.2">
      <c r="A80" s="912"/>
      <c r="B80" s="883"/>
      <c r="C80" s="917"/>
      <c r="D80" s="917"/>
      <c r="E80" s="889"/>
      <c r="F80" s="892"/>
      <c r="G80" s="895"/>
      <c r="H80" s="119" t="s">
        <v>62</v>
      </c>
      <c r="I80" s="292"/>
      <c r="J80" s="293"/>
      <c r="K80" s="610"/>
      <c r="L80" s="686" t="s">
        <v>344</v>
      </c>
      <c r="M80" s="687" t="s">
        <v>296</v>
      </c>
      <c r="N80" s="684">
        <v>20</v>
      </c>
      <c r="O80" s="684">
        <v>21</v>
      </c>
      <c r="P80" s="685">
        <v>22</v>
      </c>
    </row>
    <row r="81" spans="1:16" ht="30" x14ac:dyDescent="0.2">
      <c r="A81" s="912"/>
      <c r="B81" s="883"/>
      <c r="C81" s="917"/>
      <c r="D81" s="917"/>
      <c r="E81" s="889"/>
      <c r="F81" s="892"/>
      <c r="G81" s="895"/>
      <c r="H81" s="122" t="s">
        <v>64</v>
      </c>
      <c r="I81" s="292">
        <v>11.6</v>
      </c>
      <c r="J81" s="293"/>
      <c r="K81" s="610"/>
      <c r="L81" s="689" t="s">
        <v>333</v>
      </c>
      <c r="M81" s="687" t="s">
        <v>84</v>
      </c>
      <c r="N81" s="684">
        <v>20</v>
      </c>
      <c r="O81" s="684">
        <v>22</v>
      </c>
      <c r="P81" s="685">
        <v>24</v>
      </c>
    </row>
    <row r="82" spans="1:16" ht="30" x14ac:dyDescent="0.2">
      <c r="A82" s="912"/>
      <c r="B82" s="883"/>
      <c r="C82" s="917"/>
      <c r="D82" s="917"/>
      <c r="E82" s="889"/>
      <c r="F82" s="892"/>
      <c r="G82" s="895"/>
      <c r="H82" s="122"/>
      <c r="I82" s="292"/>
      <c r="J82" s="293"/>
      <c r="K82" s="610"/>
      <c r="L82" s="607" t="s">
        <v>345</v>
      </c>
      <c r="M82" s="687" t="s">
        <v>76</v>
      </c>
      <c r="N82" s="684">
        <v>1</v>
      </c>
      <c r="O82" s="684">
        <v>2</v>
      </c>
      <c r="P82" s="685">
        <v>2</v>
      </c>
    </row>
    <row r="83" spans="1:16" ht="15" x14ac:dyDescent="0.2">
      <c r="A83" s="912"/>
      <c r="B83" s="883"/>
      <c r="C83" s="917"/>
      <c r="D83" s="917"/>
      <c r="E83" s="889"/>
      <c r="F83" s="892"/>
      <c r="G83" s="895"/>
      <c r="H83" s="926"/>
      <c r="I83" s="905"/>
      <c r="J83" s="907"/>
      <c r="K83" s="905"/>
      <c r="L83" s="607" t="s">
        <v>346</v>
      </c>
      <c r="M83" s="687" t="s">
        <v>78</v>
      </c>
      <c r="N83" s="684">
        <v>5</v>
      </c>
      <c r="O83" s="684">
        <v>5</v>
      </c>
      <c r="P83" s="685">
        <v>5</v>
      </c>
    </row>
    <row r="84" spans="1:16" ht="30" x14ac:dyDescent="0.2">
      <c r="A84" s="912"/>
      <c r="B84" s="883"/>
      <c r="C84" s="917"/>
      <c r="D84" s="917"/>
      <c r="E84" s="889"/>
      <c r="F84" s="892"/>
      <c r="G84" s="895"/>
      <c r="H84" s="927"/>
      <c r="I84" s="928"/>
      <c r="J84" s="930"/>
      <c r="K84" s="928"/>
      <c r="L84" s="690" t="s">
        <v>347</v>
      </c>
      <c r="M84" s="683" t="s">
        <v>76</v>
      </c>
      <c r="N84" s="684">
        <v>1</v>
      </c>
      <c r="O84" s="684">
        <v>1</v>
      </c>
      <c r="P84" s="685">
        <v>1</v>
      </c>
    </row>
    <row r="85" spans="1:16" ht="30" x14ac:dyDescent="0.2">
      <c r="A85" s="912"/>
      <c r="B85" s="883"/>
      <c r="C85" s="917"/>
      <c r="D85" s="917"/>
      <c r="E85" s="889"/>
      <c r="F85" s="892"/>
      <c r="G85" s="895"/>
      <c r="H85" s="124"/>
      <c r="I85" s="133"/>
      <c r="J85" s="134"/>
      <c r="K85" s="133"/>
      <c r="L85" s="138" t="s">
        <v>303</v>
      </c>
      <c r="M85" s="691" t="s">
        <v>78</v>
      </c>
      <c r="N85" s="684">
        <v>50</v>
      </c>
      <c r="O85" s="684">
        <v>50</v>
      </c>
      <c r="P85" s="685">
        <v>50</v>
      </c>
    </row>
    <row r="86" spans="1:16" ht="30" x14ac:dyDescent="0.2">
      <c r="A86" s="912"/>
      <c r="B86" s="883"/>
      <c r="C86" s="917"/>
      <c r="D86" s="917"/>
      <c r="E86" s="889"/>
      <c r="F86" s="892"/>
      <c r="G86" s="895"/>
      <c r="H86" s="122"/>
      <c r="I86" s="124"/>
      <c r="J86" s="125"/>
      <c r="K86" s="126"/>
      <c r="L86" s="686" t="s">
        <v>304</v>
      </c>
      <c r="M86" s="692" t="s">
        <v>305</v>
      </c>
      <c r="N86" s="640" t="s">
        <v>279</v>
      </c>
      <c r="O86" s="640" t="s">
        <v>279</v>
      </c>
      <c r="P86" s="641" t="s">
        <v>279</v>
      </c>
    </row>
    <row r="87" spans="1:16" ht="30" x14ac:dyDescent="0.2">
      <c r="A87" s="932"/>
      <c r="B87" s="933"/>
      <c r="C87" s="934"/>
      <c r="D87" s="934"/>
      <c r="E87" s="889"/>
      <c r="F87" s="920"/>
      <c r="G87" s="902"/>
      <c r="H87" s="122"/>
      <c r="I87" s="124"/>
      <c r="J87" s="125"/>
      <c r="K87" s="126"/>
      <c r="L87" s="138" t="s">
        <v>306</v>
      </c>
      <c r="M87" s="139" t="s">
        <v>307</v>
      </c>
      <c r="N87" s="640" t="s">
        <v>279</v>
      </c>
      <c r="O87" s="640" t="s">
        <v>279</v>
      </c>
      <c r="P87" s="641" t="s">
        <v>279</v>
      </c>
    </row>
    <row r="88" spans="1:16" ht="15.75" thickBot="1" x14ac:dyDescent="0.25">
      <c r="A88" s="678"/>
      <c r="B88" s="679"/>
      <c r="C88" s="693"/>
      <c r="D88" s="568"/>
      <c r="E88" s="890"/>
      <c r="F88" s="666"/>
      <c r="G88" s="667"/>
      <c r="H88" s="644" t="s">
        <v>7</v>
      </c>
      <c r="I88" s="132">
        <f>SUM(I77:I81)</f>
        <v>354.90000000000003</v>
      </c>
      <c r="J88" s="132">
        <f>SUM(J77:J80)</f>
        <v>361</v>
      </c>
      <c r="K88" s="132">
        <f t="shared" ref="K88" si="5">SUM(K77:K80)</f>
        <v>379</v>
      </c>
      <c r="L88" s="668"/>
      <c r="M88" s="646"/>
      <c r="N88" s="115"/>
      <c r="O88" s="115"/>
      <c r="P88" s="116"/>
    </row>
    <row r="89" spans="1:16" ht="15.75" thickBot="1" x14ac:dyDescent="0.25">
      <c r="A89" s="694" t="s">
        <v>6</v>
      </c>
      <c r="B89" s="570" t="s">
        <v>6</v>
      </c>
      <c r="C89" s="695"/>
      <c r="D89" s="696"/>
      <c r="E89" s="866" t="s">
        <v>34</v>
      </c>
      <c r="F89" s="866"/>
      <c r="G89" s="867"/>
      <c r="H89" s="697" t="s">
        <v>7</v>
      </c>
      <c r="I89" s="698">
        <f>SUM(I15+I17+I21+I31+I42+I52+I64+I76+I88)</f>
        <v>3643.5</v>
      </c>
      <c r="J89" s="698">
        <f>SUM(J15+J17+J21+J31+J42+J52+J64+J76+J88)</f>
        <v>3770.9000000000005</v>
      </c>
      <c r="K89" s="698">
        <f>SUM(K15+K17+K21+K31+K42+K52+K64+K76+K88)</f>
        <v>3958</v>
      </c>
      <c r="L89" s="699"/>
      <c r="M89" s="700"/>
      <c r="N89" s="701"/>
      <c r="O89" s="701"/>
      <c r="P89" s="702"/>
    </row>
    <row r="90" spans="1:16" ht="15.75" thickBot="1" x14ac:dyDescent="0.25">
      <c r="A90" s="76" t="s">
        <v>6</v>
      </c>
      <c r="B90" s="140" t="s">
        <v>8</v>
      </c>
      <c r="C90" s="703" t="s">
        <v>348</v>
      </c>
      <c r="D90" s="591"/>
      <c r="E90" s="704"/>
      <c r="F90" s="704"/>
      <c r="G90" s="704"/>
      <c r="H90" s="704"/>
      <c r="I90" s="704"/>
      <c r="J90" s="704"/>
      <c r="K90" s="704"/>
      <c r="L90" s="705"/>
      <c r="M90" s="705"/>
      <c r="N90" s="705"/>
      <c r="O90" s="705"/>
      <c r="P90" s="706"/>
    </row>
    <row r="91" spans="1:16" ht="30.75" thickBot="1" x14ac:dyDescent="0.3">
      <c r="A91" s="87"/>
      <c r="B91" s="569"/>
      <c r="C91" s="141"/>
      <c r="D91" s="707"/>
      <c r="E91" s="708"/>
      <c r="F91" s="708"/>
      <c r="G91" s="708"/>
      <c r="H91" s="708"/>
      <c r="I91" s="708"/>
      <c r="J91" s="708"/>
      <c r="K91" s="709"/>
      <c r="L91" s="710" t="s">
        <v>349</v>
      </c>
      <c r="M91" s="142" t="s">
        <v>78</v>
      </c>
      <c r="N91" s="83">
        <v>2</v>
      </c>
      <c r="O91" s="83">
        <v>2</v>
      </c>
      <c r="P91" s="711">
        <v>2</v>
      </c>
    </row>
    <row r="92" spans="1:16" ht="45" x14ac:dyDescent="0.2">
      <c r="A92" s="879" t="s">
        <v>6</v>
      </c>
      <c r="B92" s="882" t="s">
        <v>8</v>
      </c>
      <c r="C92" s="922" t="s">
        <v>6</v>
      </c>
      <c r="D92" s="566"/>
      <c r="E92" s="888" t="s">
        <v>350</v>
      </c>
      <c r="F92" s="891" t="s">
        <v>69</v>
      </c>
      <c r="G92" s="894" t="s">
        <v>281</v>
      </c>
      <c r="H92" s="104" t="s">
        <v>52</v>
      </c>
      <c r="I92" s="105">
        <v>20</v>
      </c>
      <c r="J92" s="106">
        <v>22</v>
      </c>
      <c r="K92" s="107">
        <v>24</v>
      </c>
      <c r="L92" s="564" t="s">
        <v>351</v>
      </c>
      <c r="M92" s="131" t="s">
        <v>78</v>
      </c>
      <c r="N92" s="77">
        <v>22.6</v>
      </c>
      <c r="O92" s="77">
        <v>23</v>
      </c>
      <c r="P92" s="712">
        <v>24</v>
      </c>
    </row>
    <row r="93" spans="1:16" ht="15" x14ac:dyDescent="0.2">
      <c r="A93" s="880"/>
      <c r="B93" s="883"/>
      <c r="C93" s="931"/>
      <c r="D93" s="567"/>
      <c r="E93" s="889"/>
      <c r="F93" s="892"/>
      <c r="G93" s="895"/>
      <c r="H93" s="119"/>
      <c r="I93" s="292"/>
      <c r="J93" s="293"/>
      <c r="K93" s="610"/>
      <c r="L93" s="564" t="s">
        <v>352</v>
      </c>
      <c r="M93" s="131" t="s">
        <v>76</v>
      </c>
      <c r="N93" s="86">
        <v>3</v>
      </c>
      <c r="O93" s="86">
        <v>3</v>
      </c>
      <c r="P93" s="713">
        <v>3</v>
      </c>
    </row>
    <row r="94" spans="1:16" ht="30" x14ac:dyDescent="0.2">
      <c r="A94" s="880"/>
      <c r="B94" s="883"/>
      <c r="C94" s="931"/>
      <c r="D94" s="567"/>
      <c r="E94" s="889"/>
      <c r="F94" s="892"/>
      <c r="G94" s="895"/>
      <c r="H94" s="119"/>
      <c r="I94" s="292"/>
      <c r="J94" s="293"/>
      <c r="K94" s="610"/>
      <c r="L94" s="714" t="s">
        <v>353</v>
      </c>
      <c r="M94" s="120" t="s">
        <v>90</v>
      </c>
      <c r="N94" s="86">
        <v>9</v>
      </c>
      <c r="O94" s="86">
        <v>10</v>
      </c>
      <c r="P94" s="713">
        <v>11</v>
      </c>
    </row>
    <row r="95" spans="1:16" ht="15.75" thickBot="1" x14ac:dyDescent="0.25">
      <c r="A95" s="881"/>
      <c r="B95" s="884"/>
      <c r="C95" s="923"/>
      <c r="D95" s="568"/>
      <c r="E95" s="890"/>
      <c r="F95" s="893"/>
      <c r="G95" s="896"/>
      <c r="H95" s="143" t="s">
        <v>7</v>
      </c>
      <c r="I95" s="132">
        <f>SUM(I92:I94)</f>
        <v>20</v>
      </c>
      <c r="J95" s="132">
        <f>SUM(J92:J94)</f>
        <v>22</v>
      </c>
      <c r="K95" s="132">
        <f>SUM(K92:K94)</f>
        <v>24</v>
      </c>
      <c r="L95" s="669"/>
      <c r="M95" s="144"/>
      <c r="N95" s="653"/>
      <c r="O95" s="653"/>
      <c r="P95" s="116"/>
    </row>
    <row r="96" spans="1:16" ht="15" x14ac:dyDescent="0.2">
      <c r="A96" s="879" t="s">
        <v>6</v>
      </c>
      <c r="B96" s="882" t="s">
        <v>8</v>
      </c>
      <c r="C96" s="922" t="s">
        <v>8</v>
      </c>
      <c r="D96" s="566"/>
      <c r="E96" s="924" t="s">
        <v>354</v>
      </c>
      <c r="F96" s="891" t="s">
        <v>69</v>
      </c>
      <c r="G96" s="894" t="s">
        <v>281</v>
      </c>
      <c r="H96" s="104" t="s">
        <v>52</v>
      </c>
      <c r="I96" s="105"/>
      <c r="J96" s="106"/>
      <c r="K96" s="107"/>
      <c r="L96" s="715" t="s">
        <v>355</v>
      </c>
      <c r="M96" s="603" t="s">
        <v>90</v>
      </c>
      <c r="N96" s="84">
        <v>1</v>
      </c>
      <c r="O96" s="84">
        <v>2</v>
      </c>
      <c r="P96" s="145">
        <v>3</v>
      </c>
    </row>
    <row r="97" spans="1:16" ht="15.75" thickBot="1" x14ac:dyDescent="0.25">
      <c r="A97" s="881"/>
      <c r="B97" s="884"/>
      <c r="C97" s="923"/>
      <c r="D97" s="568"/>
      <c r="E97" s="925"/>
      <c r="F97" s="893"/>
      <c r="G97" s="896"/>
      <c r="H97" s="644" t="s">
        <v>7</v>
      </c>
      <c r="I97" s="132">
        <f>SUM(I96:I96)</f>
        <v>0</v>
      </c>
      <c r="J97" s="132">
        <f>SUM(J96:J96)</f>
        <v>0</v>
      </c>
      <c r="K97" s="132">
        <f>SUM(K96:K96)</f>
        <v>0</v>
      </c>
      <c r="L97" s="113"/>
      <c r="M97" s="146"/>
      <c r="N97" s="115"/>
      <c r="O97" s="115"/>
      <c r="P97" s="116"/>
    </row>
    <row r="98" spans="1:16" ht="15" x14ac:dyDescent="0.2">
      <c r="A98" s="89" t="s">
        <v>6</v>
      </c>
      <c r="B98" s="914" t="s">
        <v>8</v>
      </c>
      <c r="C98" s="916" t="s">
        <v>53</v>
      </c>
      <c r="D98" s="916"/>
      <c r="E98" s="888" t="s">
        <v>356</v>
      </c>
      <c r="F98" s="919" t="s">
        <v>357</v>
      </c>
      <c r="G98" s="894" t="s">
        <v>281</v>
      </c>
      <c r="H98" s="104" t="s">
        <v>52</v>
      </c>
      <c r="I98" s="105">
        <v>534.20000000000005</v>
      </c>
      <c r="J98" s="106">
        <v>561</v>
      </c>
      <c r="K98" s="107">
        <v>588</v>
      </c>
      <c r="L98" s="716" t="s">
        <v>358</v>
      </c>
      <c r="M98" s="717" t="s">
        <v>76</v>
      </c>
      <c r="N98" s="616">
        <v>148</v>
      </c>
      <c r="O98" s="616">
        <v>148</v>
      </c>
      <c r="P98" s="617">
        <v>148</v>
      </c>
    </row>
    <row r="99" spans="1:16" ht="15" x14ac:dyDescent="0.25">
      <c r="A99" s="912"/>
      <c r="B99" s="883"/>
      <c r="C99" s="917"/>
      <c r="D99" s="917"/>
      <c r="E99" s="889"/>
      <c r="F99" s="892"/>
      <c r="G99" s="895"/>
      <c r="H99" s="119" t="s">
        <v>63</v>
      </c>
      <c r="I99" s="292">
        <v>5</v>
      </c>
      <c r="J99" s="293">
        <v>5.2</v>
      </c>
      <c r="K99" s="610">
        <v>5.4</v>
      </c>
      <c r="L99" s="718" t="s">
        <v>359</v>
      </c>
      <c r="M99" s="639" t="s">
        <v>76</v>
      </c>
      <c r="N99" s="120">
        <v>4</v>
      </c>
      <c r="O99" s="120">
        <v>4</v>
      </c>
      <c r="P99" s="121">
        <v>4</v>
      </c>
    </row>
    <row r="100" spans="1:16" ht="30" x14ac:dyDescent="0.2">
      <c r="A100" s="912"/>
      <c r="B100" s="883"/>
      <c r="C100" s="917"/>
      <c r="D100" s="917"/>
      <c r="E100" s="889"/>
      <c r="F100" s="892"/>
      <c r="G100" s="895"/>
      <c r="H100" s="119" t="s">
        <v>89</v>
      </c>
      <c r="I100" s="292">
        <v>30</v>
      </c>
      <c r="J100" s="293">
        <v>31</v>
      </c>
      <c r="K100" s="610">
        <v>32</v>
      </c>
      <c r="L100" s="623" t="s">
        <v>301</v>
      </c>
      <c r="M100" s="639" t="s">
        <v>76</v>
      </c>
      <c r="N100" s="120">
        <v>13</v>
      </c>
      <c r="O100" s="120">
        <v>14</v>
      </c>
      <c r="P100" s="121">
        <v>15</v>
      </c>
    </row>
    <row r="101" spans="1:16" ht="30" x14ac:dyDescent="0.2">
      <c r="A101" s="912"/>
      <c r="B101" s="883"/>
      <c r="C101" s="917"/>
      <c r="D101" s="917"/>
      <c r="E101" s="889"/>
      <c r="F101" s="892"/>
      <c r="G101" s="895"/>
      <c r="H101" s="119" t="s">
        <v>62</v>
      </c>
      <c r="I101" s="292"/>
      <c r="J101" s="293"/>
      <c r="K101" s="610"/>
      <c r="L101" s="623" t="s">
        <v>360</v>
      </c>
      <c r="M101" s="636" t="s">
        <v>296</v>
      </c>
      <c r="N101" s="120">
        <v>11</v>
      </c>
      <c r="O101" s="120">
        <v>11</v>
      </c>
      <c r="P101" s="121">
        <v>11</v>
      </c>
    </row>
    <row r="102" spans="1:16" ht="30" x14ac:dyDescent="0.2">
      <c r="A102" s="912"/>
      <c r="B102" s="883"/>
      <c r="C102" s="917"/>
      <c r="D102" s="917"/>
      <c r="E102" s="889"/>
      <c r="F102" s="892"/>
      <c r="G102" s="895"/>
      <c r="H102" s="122" t="s">
        <v>64</v>
      </c>
      <c r="I102" s="292">
        <v>12.6</v>
      </c>
      <c r="J102" s="293"/>
      <c r="K102" s="610"/>
      <c r="L102" s="85" t="s">
        <v>322</v>
      </c>
      <c r="M102" s="636" t="s">
        <v>76</v>
      </c>
      <c r="N102" s="120">
        <v>1</v>
      </c>
      <c r="O102" s="120">
        <v>1</v>
      </c>
      <c r="P102" s="121">
        <v>1</v>
      </c>
    </row>
    <row r="103" spans="1:16" ht="30" x14ac:dyDescent="0.2">
      <c r="A103" s="912"/>
      <c r="B103" s="883"/>
      <c r="C103" s="917"/>
      <c r="D103" s="917"/>
      <c r="E103" s="889"/>
      <c r="F103" s="892"/>
      <c r="G103" s="895"/>
      <c r="H103" s="122"/>
      <c r="I103" s="292"/>
      <c r="J103" s="293"/>
      <c r="K103" s="610"/>
      <c r="L103" s="85" t="s">
        <v>330</v>
      </c>
      <c r="M103" s="639" t="s">
        <v>76</v>
      </c>
      <c r="N103" s="120"/>
      <c r="O103" s="120">
        <v>1</v>
      </c>
      <c r="P103" s="121">
        <v>1</v>
      </c>
    </row>
    <row r="104" spans="1:16" ht="30" x14ac:dyDescent="0.2">
      <c r="A104" s="912"/>
      <c r="B104" s="883"/>
      <c r="C104" s="917"/>
      <c r="D104" s="917"/>
      <c r="E104" s="889"/>
      <c r="F104" s="892"/>
      <c r="G104" s="895"/>
      <c r="H104" s="122"/>
      <c r="I104" s="292"/>
      <c r="J104" s="293"/>
      <c r="K104" s="610"/>
      <c r="L104" s="85" t="s">
        <v>303</v>
      </c>
      <c r="M104" s="638" t="s">
        <v>78</v>
      </c>
      <c r="N104" s="120">
        <v>7</v>
      </c>
      <c r="O104" s="120">
        <v>7</v>
      </c>
      <c r="P104" s="121">
        <v>7</v>
      </c>
    </row>
    <row r="105" spans="1:16" ht="30" x14ac:dyDescent="0.2">
      <c r="A105" s="912"/>
      <c r="B105" s="883"/>
      <c r="C105" s="917"/>
      <c r="D105" s="917"/>
      <c r="E105" s="889"/>
      <c r="F105" s="892"/>
      <c r="G105" s="895"/>
      <c r="H105" s="122"/>
      <c r="I105" s="292"/>
      <c r="J105" s="293"/>
      <c r="K105" s="610"/>
      <c r="L105" s="623" t="s">
        <v>304</v>
      </c>
      <c r="M105" s="719" t="s">
        <v>305</v>
      </c>
      <c r="N105" s="640" t="s">
        <v>279</v>
      </c>
      <c r="O105" s="640" t="s">
        <v>279</v>
      </c>
      <c r="P105" s="641" t="s">
        <v>279</v>
      </c>
    </row>
    <row r="106" spans="1:16" ht="30" x14ac:dyDescent="0.2">
      <c r="A106" s="912"/>
      <c r="B106" s="883"/>
      <c r="C106" s="917"/>
      <c r="D106" s="917"/>
      <c r="E106" s="889"/>
      <c r="F106" s="892"/>
      <c r="G106" s="895"/>
      <c r="H106" s="122"/>
      <c r="I106" s="124"/>
      <c r="J106" s="125"/>
      <c r="K106" s="126"/>
      <c r="L106" s="571" t="s">
        <v>306</v>
      </c>
      <c r="M106" s="720" t="s">
        <v>307</v>
      </c>
      <c r="N106" s="640" t="s">
        <v>279</v>
      </c>
      <c r="O106" s="640" t="s">
        <v>279</v>
      </c>
      <c r="P106" s="641" t="s">
        <v>279</v>
      </c>
    </row>
    <row r="107" spans="1:16" ht="15.75" thickBot="1" x14ac:dyDescent="0.25">
      <c r="A107" s="913"/>
      <c r="B107" s="915"/>
      <c r="C107" s="918"/>
      <c r="D107" s="918"/>
      <c r="E107" s="890"/>
      <c r="F107" s="921"/>
      <c r="G107" s="896"/>
      <c r="H107" s="644" t="s">
        <v>7</v>
      </c>
      <c r="I107" s="132">
        <f>SUM(I98:I102)</f>
        <v>581.80000000000007</v>
      </c>
      <c r="J107" s="132">
        <f t="shared" ref="J107:K107" si="6">SUM(J98:J101)</f>
        <v>597.20000000000005</v>
      </c>
      <c r="K107" s="132">
        <f t="shared" si="6"/>
        <v>625.4</v>
      </c>
      <c r="L107" s="668"/>
      <c r="M107" s="646"/>
      <c r="N107" s="115"/>
      <c r="O107" s="115"/>
      <c r="P107" s="116"/>
    </row>
    <row r="108" spans="1:16" ht="15" x14ac:dyDescent="0.2">
      <c r="A108" s="911" t="s">
        <v>6</v>
      </c>
      <c r="B108" s="914" t="s">
        <v>8</v>
      </c>
      <c r="C108" s="916" t="s">
        <v>54</v>
      </c>
      <c r="D108" s="916"/>
      <c r="E108" s="888" t="s">
        <v>361</v>
      </c>
      <c r="F108" s="919" t="s">
        <v>362</v>
      </c>
      <c r="G108" s="894" t="s">
        <v>281</v>
      </c>
      <c r="H108" s="104" t="s">
        <v>52</v>
      </c>
      <c r="I108" s="105">
        <v>432</v>
      </c>
      <c r="J108" s="106">
        <v>453</v>
      </c>
      <c r="K108" s="107">
        <v>476</v>
      </c>
      <c r="L108" s="716" t="s">
        <v>358</v>
      </c>
      <c r="M108" s="717" t="s">
        <v>76</v>
      </c>
      <c r="N108" s="616">
        <v>190</v>
      </c>
      <c r="O108" s="616">
        <v>195</v>
      </c>
      <c r="P108" s="617">
        <v>195</v>
      </c>
    </row>
    <row r="109" spans="1:16" ht="15" x14ac:dyDescent="0.25">
      <c r="A109" s="912"/>
      <c r="B109" s="883"/>
      <c r="C109" s="917"/>
      <c r="D109" s="917"/>
      <c r="E109" s="889"/>
      <c r="F109" s="892"/>
      <c r="G109" s="895"/>
      <c r="H109" s="119" t="s">
        <v>63</v>
      </c>
      <c r="I109" s="292">
        <v>1.7</v>
      </c>
      <c r="J109" s="293">
        <v>1.8</v>
      </c>
      <c r="K109" s="610">
        <v>1.9</v>
      </c>
      <c r="L109" s="718" t="s">
        <v>359</v>
      </c>
      <c r="M109" s="639" t="s">
        <v>76</v>
      </c>
      <c r="N109" s="120">
        <v>2</v>
      </c>
      <c r="O109" s="120">
        <v>2</v>
      </c>
      <c r="P109" s="121">
        <v>2</v>
      </c>
    </row>
    <row r="110" spans="1:16" ht="30" x14ac:dyDescent="0.2">
      <c r="A110" s="912"/>
      <c r="B110" s="883"/>
      <c r="C110" s="917"/>
      <c r="D110" s="917"/>
      <c r="E110" s="889"/>
      <c r="F110" s="892"/>
      <c r="G110" s="895"/>
      <c r="H110" s="119" t="s">
        <v>89</v>
      </c>
      <c r="I110" s="292">
        <v>23.5</v>
      </c>
      <c r="J110" s="293">
        <v>24.6</v>
      </c>
      <c r="K110" s="610">
        <v>25.9</v>
      </c>
      <c r="L110" s="623" t="s">
        <v>301</v>
      </c>
      <c r="M110" s="639" t="s">
        <v>76</v>
      </c>
      <c r="N110" s="120">
        <v>30</v>
      </c>
      <c r="O110" s="120">
        <v>30</v>
      </c>
      <c r="P110" s="121">
        <v>30</v>
      </c>
    </row>
    <row r="111" spans="1:16" ht="15" x14ac:dyDescent="0.2">
      <c r="A111" s="912"/>
      <c r="B111" s="883"/>
      <c r="C111" s="917"/>
      <c r="D111" s="917"/>
      <c r="E111" s="889"/>
      <c r="F111" s="892"/>
      <c r="G111" s="895"/>
      <c r="H111" s="119" t="s">
        <v>62</v>
      </c>
      <c r="I111" s="292"/>
      <c r="J111" s="293"/>
      <c r="K111" s="610"/>
      <c r="L111" s="623" t="s">
        <v>360</v>
      </c>
      <c r="M111" s="639" t="s">
        <v>76</v>
      </c>
      <c r="N111" s="120">
        <v>14000</v>
      </c>
      <c r="O111" s="120">
        <v>14000</v>
      </c>
      <c r="P111" s="121">
        <v>14000</v>
      </c>
    </row>
    <row r="112" spans="1:16" ht="30" x14ac:dyDescent="0.2">
      <c r="A112" s="912"/>
      <c r="B112" s="883"/>
      <c r="C112" s="917"/>
      <c r="D112" s="917"/>
      <c r="E112" s="889"/>
      <c r="F112" s="892"/>
      <c r="G112" s="895"/>
      <c r="H112" s="122" t="s">
        <v>64</v>
      </c>
      <c r="I112" s="292">
        <v>12.2</v>
      </c>
      <c r="J112" s="293"/>
      <c r="K112" s="610"/>
      <c r="L112" s="721" t="s">
        <v>322</v>
      </c>
      <c r="M112" s="636" t="s">
        <v>76</v>
      </c>
      <c r="N112" s="120"/>
      <c r="O112" s="120">
        <v>1</v>
      </c>
      <c r="P112" s="121"/>
    </row>
    <row r="113" spans="1:16" ht="30" x14ac:dyDescent="0.2">
      <c r="A113" s="912"/>
      <c r="B113" s="883"/>
      <c r="C113" s="917"/>
      <c r="D113" s="917"/>
      <c r="E113" s="889"/>
      <c r="F113" s="892"/>
      <c r="G113" s="895"/>
      <c r="H113" s="122"/>
      <c r="I113" s="292"/>
      <c r="J113" s="293"/>
      <c r="K113" s="610"/>
      <c r="L113" s="721" t="s">
        <v>330</v>
      </c>
      <c r="M113" s="636" t="s">
        <v>76</v>
      </c>
      <c r="N113" s="120">
        <v>2</v>
      </c>
      <c r="O113" s="120">
        <v>2</v>
      </c>
      <c r="P113" s="121">
        <v>2</v>
      </c>
    </row>
    <row r="114" spans="1:16" ht="30" x14ac:dyDescent="0.2">
      <c r="A114" s="912"/>
      <c r="B114" s="883"/>
      <c r="C114" s="917"/>
      <c r="D114" s="917"/>
      <c r="E114" s="889"/>
      <c r="F114" s="892"/>
      <c r="G114" s="895"/>
      <c r="H114" s="722"/>
      <c r="I114" s="659"/>
      <c r="J114" s="660"/>
      <c r="K114" s="659"/>
      <c r="L114" s="85" t="s">
        <v>303</v>
      </c>
      <c r="M114" s="638" t="s">
        <v>78</v>
      </c>
      <c r="N114" s="120">
        <v>25</v>
      </c>
      <c r="O114" s="120">
        <v>25</v>
      </c>
      <c r="P114" s="121">
        <v>25</v>
      </c>
    </row>
    <row r="115" spans="1:16" ht="30" x14ac:dyDescent="0.2">
      <c r="A115" s="912"/>
      <c r="B115" s="883"/>
      <c r="C115" s="917"/>
      <c r="D115" s="917"/>
      <c r="E115" s="889"/>
      <c r="F115" s="892"/>
      <c r="G115" s="895"/>
      <c r="H115" s="926"/>
      <c r="I115" s="905"/>
      <c r="J115" s="907"/>
      <c r="K115" s="905"/>
      <c r="L115" s="623" t="s">
        <v>304</v>
      </c>
      <c r="M115" s="719" t="s">
        <v>305</v>
      </c>
      <c r="N115" s="640" t="s">
        <v>279</v>
      </c>
      <c r="O115" s="640" t="s">
        <v>279</v>
      </c>
      <c r="P115" s="641" t="s">
        <v>279</v>
      </c>
    </row>
    <row r="116" spans="1:16" ht="30" x14ac:dyDescent="0.2">
      <c r="A116" s="912"/>
      <c r="B116" s="883"/>
      <c r="C116" s="917"/>
      <c r="D116" s="917"/>
      <c r="E116" s="889"/>
      <c r="F116" s="920"/>
      <c r="G116" s="902"/>
      <c r="H116" s="929"/>
      <c r="I116" s="906"/>
      <c r="J116" s="908"/>
      <c r="K116" s="906"/>
      <c r="L116" s="675" t="s">
        <v>306</v>
      </c>
      <c r="M116" s="720" t="s">
        <v>307</v>
      </c>
      <c r="N116" s="640" t="s">
        <v>279</v>
      </c>
      <c r="O116" s="640" t="s">
        <v>279</v>
      </c>
      <c r="P116" s="641" t="s">
        <v>279</v>
      </c>
    </row>
    <row r="117" spans="1:16" ht="15.75" thickBot="1" x14ac:dyDescent="0.25">
      <c r="A117" s="913"/>
      <c r="B117" s="915"/>
      <c r="C117" s="918"/>
      <c r="D117" s="918"/>
      <c r="E117" s="890"/>
      <c r="F117" s="681"/>
      <c r="G117" s="666"/>
      <c r="H117" s="111" t="s">
        <v>7</v>
      </c>
      <c r="I117" s="112">
        <f>SUM(I108:I112)</f>
        <v>469.4</v>
      </c>
      <c r="J117" s="112">
        <f t="shared" ref="J117:K117" si="7">SUM(J108:J111)</f>
        <v>479.40000000000003</v>
      </c>
      <c r="K117" s="112">
        <f t="shared" si="7"/>
        <v>503.79999999999995</v>
      </c>
      <c r="L117" s="645"/>
      <c r="M117" s="723"/>
      <c r="N117" s="115"/>
      <c r="O117" s="115"/>
      <c r="P117" s="116"/>
    </row>
    <row r="118" spans="1:16" ht="15" x14ac:dyDescent="0.2">
      <c r="A118" s="911" t="s">
        <v>6</v>
      </c>
      <c r="B118" s="914" t="s">
        <v>8</v>
      </c>
      <c r="C118" s="916" t="s">
        <v>60</v>
      </c>
      <c r="D118" s="916"/>
      <c r="E118" s="888" t="s">
        <v>363</v>
      </c>
      <c r="F118" s="919" t="s">
        <v>364</v>
      </c>
      <c r="G118" s="894" t="s">
        <v>281</v>
      </c>
      <c r="H118" s="104" t="s">
        <v>52</v>
      </c>
      <c r="I118" s="105">
        <v>1581.2</v>
      </c>
      <c r="J118" s="106">
        <v>1660</v>
      </c>
      <c r="K118" s="107">
        <v>1743</v>
      </c>
      <c r="L118" s="724" t="s">
        <v>358</v>
      </c>
      <c r="M118" s="717" t="s">
        <v>76</v>
      </c>
      <c r="N118" s="616">
        <v>13</v>
      </c>
      <c r="O118" s="616">
        <v>16</v>
      </c>
      <c r="P118" s="617">
        <v>18</v>
      </c>
    </row>
    <row r="119" spans="1:16" ht="15" x14ac:dyDescent="0.25">
      <c r="A119" s="912"/>
      <c r="B119" s="883"/>
      <c r="C119" s="917"/>
      <c r="D119" s="917"/>
      <c r="E119" s="889"/>
      <c r="F119" s="892"/>
      <c r="G119" s="895"/>
      <c r="H119" s="119" t="s">
        <v>63</v>
      </c>
      <c r="I119" s="292">
        <v>1.8</v>
      </c>
      <c r="J119" s="293">
        <v>1.9</v>
      </c>
      <c r="K119" s="610">
        <v>2</v>
      </c>
      <c r="L119" s="725" t="s">
        <v>359</v>
      </c>
      <c r="M119" s="639" t="s">
        <v>76</v>
      </c>
      <c r="N119" s="120">
        <v>1</v>
      </c>
      <c r="O119" s="120">
        <v>2</v>
      </c>
      <c r="P119" s="121">
        <v>3</v>
      </c>
    </row>
    <row r="120" spans="1:16" ht="15" x14ac:dyDescent="0.2">
      <c r="A120" s="912"/>
      <c r="B120" s="883"/>
      <c r="C120" s="917"/>
      <c r="D120" s="917"/>
      <c r="E120" s="889"/>
      <c r="F120" s="892"/>
      <c r="G120" s="895"/>
      <c r="H120" s="119" t="s">
        <v>89</v>
      </c>
      <c r="I120" s="292">
        <v>75</v>
      </c>
      <c r="J120" s="293">
        <v>78</v>
      </c>
      <c r="K120" s="610">
        <v>80</v>
      </c>
      <c r="L120" s="726" t="s">
        <v>365</v>
      </c>
      <c r="M120" s="639" t="s">
        <v>76</v>
      </c>
      <c r="N120" s="120">
        <v>52</v>
      </c>
      <c r="O120" s="120">
        <v>59</v>
      </c>
      <c r="P120" s="121">
        <v>65</v>
      </c>
    </row>
    <row r="121" spans="1:16" ht="30" x14ac:dyDescent="0.2">
      <c r="A121" s="912"/>
      <c r="B121" s="883"/>
      <c r="C121" s="917"/>
      <c r="D121" s="917"/>
      <c r="E121" s="889"/>
      <c r="F121" s="892"/>
      <c r="G121" s="895"/>
      <c r="H121" s="119" t="s">
        <v>62</v>
      </c>
      <c r="I121" s="292"/>
      <c r="J121" s="293"/>
      <c r="K121" s="610"/>
      <c r="L121" s="665" t="s">
        <v>366</v>
      </c>
      <c r="M121" s="639" t="s">
        <v>76</v>
      </c>
      <c r="N121" s="120">
        <v>6</v>
      </c>
      <c r="O121" s="120">
        <v>10</v>
      </c>
      <c r="P121" s="121">
        <v>10</v>
      </c>
    </row>
    <row r="122" spans="1:16" ht="15" x14ac:dyDescent="0.2">
      <c r="A122" s="912"/>
      <c r="B122" s="883"/>
      <c r="C122" s="917"/>
      <c r="D122" s="917"/>
      <c r="E122" s="889"/>
      <c r="F122" s="892"/>
      <c r="G122" s="895"/>
      <c r="H122" s="122" t="s">
        <v>64</v>
      </c>
      <c r="I122" s="292">
        <v>19.7</v>
      </c>
      <c r="J122" s="293"/>
      <c r="K122" s="610"/>
      <c r="L122" s="665" t="s">
        <v>360</v>
      </c>
      <c r="M122" s="639" t="s">
        <v>76</v>
      </c>
      <c r="N122" s="120">
        <v>13000</v>
      </c>
      <c r="O122" s="120">
        <v>14000</v>
      </c>
      <c r="P122" s="121">
        <v>16000</v>
      </c>
    </row>
    <row r="123" spans="1:16" ht="15" x14ac:dyDescent="0.2">
      <c r="A123" s="912"/>
      <c r="B123" s="883"/>
      <c r="C123" s="917"/>
      <c r="D123" s="917"/>
      <c r="E123" s="889"/>
      <c r="F123" s="892"/>
      <c r="G123" s="895"/>
      <c r="H123" s="122"/>
      <c r="I123" s="292"/>
      <c r="J123" s="293"/>
      <c r="K123" s="610"/>
      <c r="L123" s="665" t="s">
        <v>343</v>
      </c>
      <c r="M123" s="639" t="s">
        <v>76</v>
      </c>
      <c r="N123" s="120">
        <v>12</v>
      </c>
      <c r="O123" s="120">
        <v>16</v>
      </c>
      <c r="P123" s="121">
        <v>20</v>
      </c>
    </row>
    <row r="124" spans="1:16" ht="30" x14ac:dyDescent="0.2">
      <c r="A124" s="912"/>
      <c r="B124" s="883"/>
      <c r="C124" s="917"/>
      <c r="D124" s="917"/>
      <c r="E124" s="889"/>
      <c r="F124" s="892"/>
      <c r="G124" s="895"/>
      <c r="H124" s="122"/>
      <c r="I124" s="292"/>
      <c r="J124" s="293"/>
      <c r="K124" s="610"/>
      <c r="L124" s="721" t="s">
        <v>330</v>
      </c>
      <c r="M124" s="636" t="s">
        <v>76</v>
      </c>
      <c r="N124" s="120"/>
      <c r="O124" s="120">
        <v>1</v>
      </c>
      <c r="P124" s="121">
        <v>1</v>
      </c>
    </row>
    <row r="125" spans="1:16" ht="30" x14ac:dyDescent="0.2">
      <c r="A125" s="912"/>
      <c r="B125" s="883"/>
      <c r="C125" s="917"/>
      <c r="D125" s="917"/>
      <c r="E125" s="889"/>
      <c r="F125" s="892"/>
      <c r="G125" s="895"/>
      <c r="H125" s="903"/>
      <c r="I125" s="905"/>
      <c r="J125" s="907"/>
      <c r="K125" s="905"/>
      <c r="L125" s="721" t="s">
        <v>322</v>
      </c>
      <c r="M125" s="636" t="s">
        <v>76</v>
      </c>
      <c r="N125" s="120">
        <v>1</v>
      </c>
      <c r="O125" s="120">
        <v>2</v>
      </c>
      <c r="P125" s="121">
        <v>3</v>
      </c>
    </row>
    <row r="126" spans="1:16" ht="30" x14ac:dyDescent="0.2">
      <c r="A126" s="912"/>
      <c r="B126" s="883"/>
      <c r="C126" s="917"/>
      <c r="D126" s="917"/>
      <c r="E126" s="889"/>
      <c r="F126" s="892"/>
      <c r="G126" s="895"/>
      <c r="H126" s="904"/>
      <c r="I126" s="906"/>
      <c r="J126" s="908"/>
      <c r="K126" s="906"/>
      <c r="L126" s="85" t="s">
        <v>303</v>
      </c>
      <c r="M126" s="638" t="s">
        <v>78</v>
      </c>
      <c r="N126" s="120">
        <v>30</v>
      </c>
      <c r="O126" s="120">
        <v>40</v>
      </c>
      <c r="P126" s="121">
        <v>45</v>
      </c>
    </row>
    <row r="127" spans="1:16" ht="30" x14ac:dyDescent="0.2">
      <c r="A127" s="912"/>
      <c r="B127" s="883"/>
      <c r="C127" s="917"/>
      <c r="D127" s="917"/>
      <c r="E127" s="889"/>
      <c r="F127" s="892"/>
      <c r="G127" s="895"/>
      <c r="H127" s="122"/>
      <c r="I127" s="124"/>
      <c r="J127" s="125"/>
      <c r="K127" s="126"/>
      <c r="L127" s="665" t="s">
        <v>304</v>
      </c>
      <c r="M127" s="719" t="s">
        <v>305</v>
      </c>
      <c r="N127" s="640" t="s">
        <v>279</v>
      </c>
      <c r="O127" s="640" t="s">
        <v>279</v>
      </c>
      <c r="P127" s="641" t="s">
        <v>279</v>
      </c>
    </row>
    <row r="128" spans="1:16" ht="30" x14ac:dyDescent="0.2">
      <c r="A128" s="912"/>
      <c r="B128" s="883"/>
      <c r="C128" s="917"/>
      <c r="D128" s="917"/>
      <c r="E128" s="889"/>
      <c r="F128" s="920"/>
      <c r="G128" s="902"/>
      <c r="H128" s="122"/>
      <c r="I128" s="124"/>
      <c r="J128" s="125"/>
      <c r="K128" s="126"/>
      <c r="L128" s="675" t="s">
        <v>306</v>
      </c>
      <c r="M128" s="720" t="s">
        <v>307</v>
      </c>
      <c r="N128" s="640" t="s">
        <v>279</v>
      </c>
      <c r="O128" s="640" t="s">
        <v>279</v>
      </c>
      <c r="P128" s="641" t="s">
        <v>279</v>
      </c>
    </row>
    <row r="129" spans="1:16" ht="15.75" thickBot="1" x14ac:dyDescent="0.25">
      <c r="A129" s="913"/>
      <c r="B129" s="915"/>
      <c r="C129" s="918"/>
      <c r="D129" s="918"/>
      <c r="E129" s="890"/>
      <c r="F129" s="666"/>
      <c r="G129" s="667"/>
      <c r="H129" s="111" t="s">
        <v>7</v>
      </c>
      <c r="I129" s="112">
        <f>SUM(I118:I122)</f>
        <v>1677.7</v>
      </c>
      <c r="J129" s="112">
        <f t="shared" ref="J129:K129" si="8">SUM(J118:J121)</f>
        <v>1739.9</v>
      </c>
      <c r="K129" s="112">
        <f t="shared" si="8"/>
        <v>1825</v>
      </c>
      <c r="L129" s="669"/>
      <c r="M129" s="669"/>
      <c r="N129" s="115"/>
      <c r="O129" s="115"/>
      <c r="P129" s="116"/>
    </row>
    <row r="130" spans="1:16" ht="15.75" thickBot="1" x14ac:dyDescent="0.25">
      <c r="A130" s="76" t="s">
        <v>6</v>
      </c>
      <c r="B130" s="140" t="s">
        <v>8</v>
      </c>
      <c r="C130" s="909" t="s">
        <v>34</v>
      </c>
      <c r="D130" s="909"/>
      <c r="E130" s="909"/>
      <c r="F130" s="909"/>
      <c r="G130" s="910"/>
      <c r="H130" s="147" t="s">
        <v>7</v>
      </c>
      <c r="I130" s="148">
        <f>SUM(I95+I97+I107+I117+I129)</f>
        <v>2748.9</v>
      </c>
      <c r="J130" s="148">
        <f>SUM(J95+J97+J107+J117+J129)</f>
        <v>2838.5</v>
      </c>
      <c r="K130" s="148">
        <f>SUM(K95+K97+K107+K117+K129)</f>
        <v>2978.2</v>
      </c>
      <c r="L130" s="899"/>
      <c r="M130" s="900"/>
      <c r="N130" s="900"/>
      <c r="O130" s="900"/>
      <c r="P130" s="901"/>
    </row>
    <row r="131" spans="1:16" ht="15.75" thickBot="1" x14ac:dyDescent="0.3">
      <c r="A131" s="76" t="s">
        <v>6</v>
      </c>
      <c r="B131" s="140" t="s">
        <v>53</v>
      </c>
      <c r="C131" s="727" t="s">
        <v>367</v>
      </c>
      <c r="D131" s="591"/>
      <c r="E131" s="704"/>
      <c r="F131" s="704"/>
      <c r="G131" s="704"/>
      <c r="H131" s="704"/>
      <c r="I131" s="704"/>
      <c r="J131" s="704"/>
      <c r="K131" s="704"/>
      <c r="L131" s="704"/>
      <c r="M131" s="704"/>
      <c r="N131" s="704"/>
      <c r="O131" s="704"/>
      <c r="P131" s="728"/>
    </row>
    <row r="132" spans="1:16" ht="45.75" thickBot="1" x14ac:dyDescent="0.3">
      <c r="A132" s="87"/>
      <c r="B132" s="569"/>
      <c r="C132" s="729"/>
      <c r="D132" s="707"/>
      <c r="E132" s="708"/>
      <c r="F132" s="708"/>
      <c r="G132" s="708"/>
      <c r="H132" s="708"/>
      <c r="I132" s="708"/>
      <c r="J132" s="708"/>
      <c r="K132" s="709"/>
      <c r="L132" s="710" t="s">
        <v>368</v>
      </c>
      <c r="M132" s="601" t="s">
        <v>278</v>
      </c>
      <c r="N132" s="601" t="s">
        <v>279</v>
      </c>
      <c r="O132" s="601" t="s">
        <v>279</v>
      </c>
      <c r="P132" s="602" t="s">
        <v>279</v>
      </c>
    </row>
    <row r="133" spans="1:16" ht="60" x14ac:dyDescent="0.2">
      <c r="A133" s="879" t="s">
        <v>6</v>
      </c>
      <c r="B133" s="882" t="s">
        <v>53</v>
      </c>
      <c r="C133" s="885" t="s">
        <v>6</v>
      </c>
      <c r="D133" s="730"/>
      <c r="E133" s="888" t="s">
        <v>369</v>
      </c>
      <c r="F133" s="891" t="s">
        <v>69</v>
      </c>
      <c r="G133" s="894" t="s">
        <v>281</v>
      </c>
      <c r="H133" s="104" t="s">
        <v>52</v>
      </c>
      <c r="I133" s="105"/>
      <c r="J133" s="106"/>
      <c r="K133" s="107"/>
      <c r="L133" s="731" t="s">
        <v>370</v>
      </c>
      <c r="M133" s="117" t="s">
        <v>76</v>
      </c>
      <c r="N133" s="84"/>
      <c r="O133" s="84">
        <v>1</v>
      </c>
      <c r="P133" s="145"/>
    </row>
    <row r="134" spans="1:16" ht="45" x14ac:dyDescent="0.25">
      <c r="A134" s="880"/>
      <c r="B134" s="883"/>
      <c r="C134" s="886"/>
      <c r="D134" s="732"/>
      <c r="E134" s="889"/>
      <c r="F134" s="892"/>
      <c r="G134" s="895"/>
      <c r="H134" s="119" t="s">
        <v>63</v>
      </c>
      <c r="I134" s="124"/>
      <c r="J134" s="125"/>
      <c r="K134" s="610"/>
      <c r="L134" s="733" t="s">
        <v>371</v>
      </c>
      <c r="M134" s="603" t="s">
        <v>76</v>
      </c>
      <c r="N134" s="88"/>
      <c r="O134" s="88"/>
      <c r="P134" s="734">
        <v>1</v>
      </c>
    </row>
    <row r="135" spans="1:16" ht="15.75" thickBot="1" x14ac:dyDescent="0.25">
      <c r="A135" s="881"/>
      <c r="B135" s="884"/>
      <c r="C135" s="887"/>
      <c r="D135" s="735"/>
      <c r="E135" s="890"/>
      <c r="F135" s="893"/>
      <c r="G135" s="896"/>
      <c r="H135" s="644" t="s">
        <v>7</v>
      </c>
      <c r="I135" s="132"/>
      <c r="J135" s="132"/>
      <c r="K135" s="132"/>
      <c r="L135" s="565"/>
      <c r="M135" s="736"/>
      <c r="N135" s="115"/>
      <c r="O135" s="115"/>
      <c r="P135" s="116"/>
    </row>
    <row r="136" spans="1:16" ht="15" x14ac:dyDescent="0.2">
      <c r="A136" s="879" t="s">
        <v>6</v>
      </c>
      <c r="B136" s="882" t="s">
        <v>53</v>
      </c>
      <c r="C136" s="885" t="s">
        <v>8</v>
      </c>
      <c r="D136" s="730"/>
      <c r="E136" s="897" t="s">
        <v>372</v>
      </c>
      <c r="F136" s="891" t="s">
        <v>69</v>
      </c>
      <c r="G136" s="894" t="s">
        <v>281</v>
      </c>
      <c r="H136" s="104" t="s">
        <v>52</v>
      </c>
      <c r="I136" s="105"/>
      <c r="J136" s="106"/>
      <c r="K136" s="107"/>
      <c r="L136" s="877" t="s">
        <v>373</v>
      </c>
      <c r="M136" s="117" t="s">
        <v>76</v>
      </c>
      <c r="N136" s="84">
        <v>4</v>
      </c>
      <c r="O136" s="84">
        <v>5</v>
      </c>
      <c r="P136" s="145">
        <v>4</v>
      </c>
    </row>
    <row r="137" spans="1:16" ht="15.75" thickBot="1" x14ac:dyDescent="0.25">
      <c r="A137" s="881"/>
      <c r="B137" s="884"/>
      <c r="C137" s="887"/>
      <c r="D137" s="735"/>
      <c r="E137" s="898"/>
      <c r="F137" s="893"/>
      <c r="G137" s="896"/>
      <c r="H137" s="644" t="s">
        <v>7</v>
      </c>
      <c r="I137" s="132"/>
      <c r="J137" s="132"/>
      <c r="K137" s="132"/>
      <c r="L137" s="878"/>
      <c r="M137" s="114"/>
      <c r="N137" s="115"/>
      <c r="O137" s="115"/>
      <c r="P137" s="116"/>
    </row>
    <row r="138" spans="1:16" ht="15" x14ac:dyDescent="0.2">
      <c r="A138" s="879" t="s">
        <v>6</v>
      </c>
      <c r="B138" s="882" t="s">
        <v>53</v>
      </c>
      <c r="C138" s="885" t="s">
        <v>53</v>
      </c>
      <c r="D138" s="730"/>
      <c r="E138" s="888" t="s">
        <v>374</v>
      </c>
      <c r="F138" s="891" t="s">
        <v>69</v>
      </c>
      <c r="G138" s="894" t="s">
        <v>281</v>
      </c>
      <c r="H138" s="104" t="s">
        <v>52</v>
      </c>
      <c r="I138" s="105">
        <v>28</v>
      </c>
      <c r="J138" s="106"/>
      <c r="K138" s="107"/>
      <c r="L138" s="731" t="s">
        <v>375</v>
      </c>
      <c r="M138" s="603" t="s">
        <v>76</v>
      </c>
      <c r="N138" s="84">
        <v>1</v>
      </c>
      <c r="O138" s="84"/>
      <c r="P138" s="145"/>
    </row>
    <row r="139" spans="1:16" ht="45" x14ac:dyDescent="0.25">
      <c r="A139" s="880"/>
      <c r="B139" s="883"/>
      <c r="C139" s="886"/>
      <c r="D139" s="732"/>
      <c r="E139" s="889"/>
      <c r="F139" s="892"/>
      <c r="G139" s="895"/>
      <c r="H139" s="119"/>
      <c r="I139" s="124"/>
      <c r="J139" s="125"/>
      <c r="K139" s="126"/>
      <c r="L139" s="737" t="s">
        <v>376</v>
      </c>
      <c r="M139" s="603" t="s">
        <v>76</v>
      </c>
      <c r="N139" s="88"/>
      <c r="O139" s="88">
        <v>1</v>
      </c>
      <c r="P139" s="734"/>
    </row>
    <row r="140" spans="1:16" ht="30" x14ac:dyDescent="0.2">
      <c r="A140" s="880"/>
      <c r="B140" s="883"/>
      <c r="C140" s="886"/>
      <c r="D140" s="732"/>
      <c r="E140" s="889"/>
      <c r="F140" s="892"/>
      <c r="G140" s="895"/>
      <c r="H140" s="119"/>
      <c r="I140" s="124"/>
      <c r="J140" s="125"/>
      <c r="K140" s="126"/>
      <c r="L140" s="738" t="s">
        <v>377</v>
      </c>
      <c r="M140" s="739" t="s">
        <v>76</v>
      </c>
      <c r="N140" s="690">
        <v>1</v>
      </c>
      <c r="O140" s="690"/>
      <c r="P140" s="740"/>
    </row>
    <row r="141" spans="1:16" ht="15.75" thickBot="1" x14ac:dyDescent="0.25">
      <c r="A141" s="881"/>
      <c r="B141" s="884"/>
      <c r="C141" s="887"/>
      <c r="D141" s="735"/>
      <c r="E141" s="890"/>
      <c r="F141" s="893"/>
      <c r="G141" s="896"/>
      <c r="H141" s="644" t="s">
        <v>7</v>
      </c>
      <c r="I141" s="132">
        <f>SUM(I138:I140)</f>
        <v>28</v>
      </c>
      <c r="J141" s="132">
        <f>SUM(J138:J140)</f>
        <v>0</v>
      </c>
      <c r="K141" s="132">
        <f>SUM(K138:K140)</f>
        <v>0</v>
      </c>
      <c r="L141" s="113"/>
      <c r="M141" s="114"/>
      <c r="N141" s="115"/>
      <c r="O141" s="115"/>
      <c r="P141" s="116"/>
    </row>
    <row r="142" spans="1:16" ht="15" thickBot="1" x14ac:dyDescent="0.25">
      <c r="A142" s="576" t="s">
        <v>6</v>
      </c>
      <c r="B142" s="78" t="s">
        <v>8</v>
      </c>
      <c r="C142" s="866" t="s">
        <v>34</v>
      </c>
      <c r="D142" s="866"/>
      <c r="E142" s="866"/>
      <c r="F142" s="866"/>
      <c r="G142" s="867"/>
      <c r="H142" s="79" t="s">
        <v>7</v>
      </c>
      <c r="I142" s="80">
        <f>SUM(I135+I137+I141)</f>
        <v>28</v>
      </c>
      <c r="J142" s="80">
        <f>SUM(J135+J137+J141)</f>
        <v>0</v>
      </c>
      <c r="K142" s="80">
        <f>SUM(K135+K137+K141)</f>
        <v>0</v>
      </c>
      <c r="L142" s="81"/>
      <c r="M142" s="81"/>
      <c r="N142" s="81"/>
      <c r="O142" s="81"/>
      <c r="P142" s="82"/>
    </row>
    <row r="143" spans="1:16" ht="15.75" thickBot="1" x14ac:dyDescent="0.25">
      <c r="A143" s="576" t="s">
        <v>6</v>
      </c>
      <c r="B143" s="78"/>
      <c r="C143" s="868" t="s">
        <v>55</v>
      </c>
      <c r="D143" s="868"/>
      <c r="E143" s="868"/>
      <c r="F143" s="868"/>
      <c r="G143" s="869"/>
      <c r="H143" s="741" t="s">
        <v>7</v>
      </c>
      <c r="I143" s="742">
        <f>I89+I130+I142</f>
        <v>6420.4</v>
      </c>
      <c r="J143" s="742">
        <f>J89+J130+J142</f>
        <v>6609.4000000000005</v>
      </c>
      <c r="K143" s="742">
        <f>K89+K130+K142</f>
        <v>6936.2</v>
      </c>
      <c r="L143" s="743"/>
      <c r="M143" s="743"/>
      <c r="N143" s="743"/>
      <c r="O143" s="743"/>
      <c r="P143" s="744"/>
    </row>
    <row r="144" spans="1:16" ht="15.75" thickBot="1" x14ac:dyDescent="0.25">
      <c r="A144" s="576"/>
      <c r="B144" s="78"/>
      <c r="C144" s="868" t="s">
        <v>87</v>
      </c>
      <c r="D144" s="868"/>
      <c r="E144" s="868"/>
      <c r="F144" s="868"/>
      <c r="G144" s="869"/>
      <c r="H144" s="741" t="s">
        <v>7</v>
      </c>
      <c r="I144" s="742">
        <f>I145-I26-I36-I47-I57-I69-I81-I102-I112-I122</f>
        <v>6327.7</v>
      </c>
      <c r="J144" s="742">
        <f t="shared" ref="J144:K144" si="9">J145-J26-J36-J47-J57-J69-J81-J102-J112-J122</f>
        <v>6609.4000000000005</v>
      </c>
      <c r="K144" s="742">
        <f t="shared" si="9"/>
        <v>6936.2</v>
      </c>
      <c r="L144" s="743"/>
      <c r="M144" s="743"/>
      <c r="N144" s="743"/>
      <c r="O144" s="743"/>
      <c r="P144" s="744"/>
    </row>
    <row r="145" spans="1:16" ht="15.75" thickBot="1" x14ac:dyDescent="0.25">
      <c r="A145" s="870" t="s">
        <v>9</v>
      </c>
      <c r="B145" s="871"/>
      <c r="C145" s="871"/>
      <c r="D145" s="871"/>
      <c r="E145" s="871"/>
      <c r="F145" s="871"/>
      <c r="G145" s="871"/>
      <c r="H145" s="872"/>
      <c r="I145" s="90">
        <f>I143*1</f>
        <v>6420.4</v>
      </c>
      <c r="J145" s="90">
        <f t="shared" ref="J145:K145" si="10">J143*1</f>
        <v>6609.4000000000005</v>
      </c>
      <c r="K145" s="90">
        <f t="shared" si="10"/>
        <v>6936.2</v>
      </c>
      <c r="L145" s="873"/>
      <c r="M145" s="874"/>
      <c r="N145" s="874"/>
      <c r="O145" s="874"/>
      <c r="P145" s="875"/>
    </row>
    <row r="146" spans="1:16" x14ac:dyDescent="0.2">
      <c r="A146" s="16" t="s">
        <v>36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2"/>
      <c r="N146" s="14"/>
      <c r="O146" s="14"/>
      <c r="P146" s="14"/>
    </row>
    <row r="147" spans="1:16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4"/>
      <c r="O147" s="14"/>
      <c r="P147" s="14"/>
    </row>
    <row r="148" spans="1:16" ht="16.5" thickBot="1" x14ac:dyDescent="0.25">
      <c r="A148" s="10"/>
      <c r="B148" s="13"/>
      <c r="C148" s="13"/>
      <c r="D148" s="13"/>
      <c r="E148" s="876" t="s">
        <v>10</v>
      </c>
      <c r="F148" s="876"/>
      <c r="G148" s="876"/>
      <c r="H148" s="876"/>
      <c r="I148" s="876"/>
      <c r="J148" s="876"/>
      <c r="K148" s="876"/>
      <c r="L148" s="26"/>
      <c r="M148" s="26"/>
      <c r="N148" s="15"/>
      <c r="O148" s="13"/>
      <c r="P148" s="13"/>
    </row>
    <row r="149" spans="1:16" ht="42.75" thickBot="1" x14ac:dyDescent="0.25">
      <c r="A149" s="10"/>
      <c r="B149" s="13"/>
      <c r="C149" s="13"/>
      <c r="D149" s="13"/>
      <c r="E149" s="17"/>
      <c r="F149" s="18"/>
      <c r="G149" s="18"/>
      <c r="H149" s="25"/>
      <c r="I149" s="265" t="s">
        <v>139</v>
      </c>
      <c r="J149" s="266" t="s">
        <v>85</v>
      </c>
      <c r="K149" s="267" t="s">
        <v>86</v>
      </c>
      <c r="L149" s="10"/>
      <c r="M149" s="10"/>
      <c r="N149" s="15"/>
      <c r="O149" s="13"/>
      <c r="P149" s="13"/>
    </row>
    <row r="150" spans="1:16" ht="13.5" thickBot="1" x14ac:dyDescent="0.25">
      <c r="A150" s="10"/>
      <c r="B150" s="13"/>
      <c r="C150" s="13"/>
      <c r="D150" s="13"/>
      <c r="E150" s="860" t="s">
        <v>37</v>
      </c>
      <c r="F150" s="861"/>
      <c r="G150" s="861"/>
      <c r="H150" s="862"/>
      <c r="I150" s="41">
        <f>SUM(I151:I161)</f>
        <v>6420.4000000000005</v>
      </c>
      <c r="J150" s="41">
        <f t="shared" ref="J150:K150" si="11">SUM(J151:J161)</f>
        <v>6609.4</v>
      </c>
      <c r="K150" s="41">
        <f t="shared" si="11"/>
        <v>6936.2000000000007</v>
      </c>
      <c r="L150" s="66"/>
      <c r="M150" s="10"/>
      <c r="N150" s="15"/>
      <c r="O150" s="13"/>
      <c r="P150" s="13"/>
    </row>
    <row r="151" spans="1:16" x14ac:dyDescent="0.2">
      <c r="A151" s="10"/>
      <c r="B151" s="13"/>
      <c r="C151" s="13"/>
      <c r="D151" s="13"/>
      <c r="E151" s="852" t="s">
        <v>43</v>
      </c>
      <c r="F151" s="853"/>
      <c r="G151" s="853"/>
      <c r="H151" s="854"/>
      <c r="I151" s="42">
        <v>6006.6</v>
      </c>
      <c r="J151" s="43">
        <f>J14+J16+J18+J22+J32+J43+J53+J65+J77+J92+J98+J108+J118+J133+J136+J138</f>
        <v>6274</v>
      </c>
      <c r="K151" s="42">
        <f>K14+K16+K18+K22+K32+K43+K53+K65+K77+K92+K98+K108+K118+K133+K136+K138</f>
        <v>6587</v>
      </c>
      <c r="L151" s="450"/>
      <c r="M151" s="10"/>
      <c r="N151" s="15"/>
      <c r="O151" s="13"/>
      <c r="P151" s="13"/>
    </row>
    <row r="152" spans="1:16" x14ac:dyDescent="0.2">
      <c r="A152" s="10"/>
      <c r="B152" s="13"/>
      <c r="C152" s="13"/>
      <c r="D152" s="13"/>
      <c r="E152" s="852" t="s">
        <v>44</v>
      </c>
      <c r="F152" s="853"/>
      <c r="G152" s="853"/>
      <c r="H152" s="854"/>
      <c r="I152" s="44">
        <v>246.6</v>
      </c>
      <c r="J152" s="45">
        <f>J24+J34+J45+J55+J67+J79+J100+J110+J120</f>
        <v>257.39999999999998</v>
      </c>
      <c r="K152" s="44">
        <f>K24+K34+K45+K55+K67+K79+K100+K110+K120</f>
        <v>268.10000000000002</v>
      </c>
      <c r="L152" s="10"/>
      <c r="M152" s="10"/>
      <c r="N152" s="15"/>
      <c r="O152" s="13"/>
      <c r="P152" s="13"/>
    </row>
    <row r="153" spans="1:16" x14ac:dyDescent="0.2">
      <c r="A153" s="10"/>
      <c r="B153" s="13"/>
      <c r="C153" s="13"/>
      <c r="D153" s="13"/>
      <c r="E153" s="852" t="s">
        <v>45</v>
      </c>
      <c r="F153" s="853"/>
      <c r="G153" s="853"/>
      <c r="H153" s="854"/>
      <c r="I153" s="44">
        <v>74.5</v>
      </c>
      <c r="J153" s="45">
        <f>J23+J33+J44+J66+J78+J99+J109+J119+J134</f>
        <v>78</v>
      </c>
      <c r="K153" s="44">
        <f>K23+K33+K44+K66+K78+K99+K109+K119+K134</f>
        <v>81.100000000000023</v>
      </c>
      <c r="L153" s="10"/>
      <c r="M153" s="10"/>
      <c r="N153" s="15"/>
      <c r="O153" s="13"/>
      <c r="P153" s="13"/>
    </row>
    <row r="154" spans="1:16" x14ac:dyDescent="0.2">
      <c r="A154" s="10"/>
      <c r="B154" s="13"/>
      <c r="C154" s="13"/>
      <c r="D154" s="13"/>
      <c r="E154" s="852" t="s">
        <v>46</v>
      </c>
      <c r="F154" s="853"/>
      <c r="G154" s="853"/>
      <c r="H154" s="854"/>
      <c r="I154" s="92"/>
      <c r="J154" s="93"/>
      <c r="K154" s="92"/>
      <c r="L154" s="10"/>
      <c r="M154" s="10"/>
      <c r="N154" s="15"/>
      <c r="O154" s="13"/>
      <c r="P154" s="13"/>
    </row>
    <row r="155" spans="1:16" x14ac:dyDescent="0.2">
      <c r="A155" s="10"/>
      <c r="B155" s="13"/>
      <c r="C155" s="13"/>
      <c r="D155" s="13"/>
      <c r="E155" s="863" t="s">
        <v>47</v>
      </c>
      <c r="F155" s="864"/>
      <c r="G155" s="864"/>
      <c r="H155" s="865"/>
      <c r="I155" s="94"/>
      <c r="J155" s="95"/>
      <c r="K155" s="745"/>
      <c r="L155" s="10"/>
      <c r="M155" s="10"/>
      <c r="N155" s="15"/>
      <c r="O155" s="13"/>
      <c r="P155" s="13"/>
    </row>
    <row r="156" spans="1:16" x14ac:dyDescent="0.2">
      <c r="A156" s="10"/>
      <c r="B156" s="13"/>
      <c r="C156" s="13"/>
      <c r="D156" s="13"/>
      <c r="E156" s="30" t="s">
        <v>48</v>
      </c>
      <c r="F156" s="67"/>
      <c r="G156" s="67"/>
      <c r="H156" s="31"/>
      <c r="I156" s="92"/>
      <c r="J156" s="93"/>
      <c r="K156" s="92"/>
      <c r="L156" s="10"/>
      <c r="M156" s="10"/>
      <c r="N156" s="15"/>
      <c r="O156" s="13"/>
      <c r="P156" s="13"/>
    </row>
    <row r="157" spans="1:16" x14ac:dyDescent="0.2">
      <c r="A157" s="10"/>
      <c r="B157" s="13"/>
      <c r="C157" s="13"/>
      <c r="D157" s="13"/>
      <c r="E157" s="852" t="s">
        <v>70</v>
      </c>
      <c r="F157" s="853"/>
      <c r="G157" s="853"/>
      <c r="H157" s="854"/>
      <c r="I157" s="92"/>
      <c r="J157" s="93"/>
      <c r="K157" s="92"/>
      <c r="L157" s="10"/>
      <c r="M157" s="10"/>
      <c r="N157" s="68"/>
      <c r="O157" s="68"/>
      <c r="P157" s="68"/>
    </row>
    <row r="158" spans="1:16" x14ac:dyDescent="0.2">
      <c r="A158" s="10"/>
      <c r="B158" s="13"/>
      <c r="C158" s="13"/>
      <c r="D158" s="13"/>
      <c r="E158" s="852" t="s">
        <v>71</v>
      </c>
      <c r="F158" s="853"/>
      <c r="G158" s="853"/>
      <c r="H158" s="854"/>
      <c r="I158" s="96"/>
      <c r="J158" s="97"/>
      <c r="K158" s="96"/>
      <c r="L158" s="10"/>
      <c r="M158" s="10"/>
      <c r="N158" s="15"/>
      <c r="O158" s="13"/>
      <c r="P158" s="13"/>
    </row>
    <row r="159" spans="1:16" x14ac:dyDescent="0.2">
      <c r="A159" s="10"/>
      <c r="B159" s="13"/>
      <c r="C159" s="13"/>
      <c r="D159" s="13"/>
      <c r="E159" s="852" t="s">
        <v>51</v>
      </c>
      <c r="F159" s="853"/>
      <c r="G159" s="853"/>
      <c r="H159" s="854"/>
      <c r="I159" s="96"/>
      <c r="J159" s="97"/>
      <c r="K159" s="96"/>
      <c r="L159" s="10"/>
      <c r="M159" s="10"/>
      <c r="N159" s="15"/>
      <c r="O159" s="13"/>
      <c r="P159" s="13"/>
    </row>
    <row r="160" spans="1:16" x14ac:dyDescent="0.2">
      <c r="A160" s="10"/>
      <c r="B160" s="13"/>
      <c r="C160" s="13"/>
      <c r="D160" s="13"/>
      <c r="E160" s="852" t="s">
        <v>49</v>
      </c>
      <c r="F160" s="853"/>
      <c r="G160" s="853"/>
      <c r="H160" s="854"/>
      <c r="I160" s="96"/>
      <c r="J160" s="97"/>
      <c r="K160" s="96"/>
      <c r="L160" s="10"/>
      <c r="M160" s="10"/>
      <c r="N160" s="15"/>
      <c r="O160" s="13"/>
      <c r="P160" s="13"/>
    </row>
    <row r="161" spans="1:16" ht="13.5" thickBot="1" x14ac:dyDescent="0.25">
      <c r="A161" s="9"/>
      <c r="B161" s="9"/>
      <c r="C161" s="9"/>
      <c r="D161" s="9"/>
      <c r="E161" s="855" t="s">
        <v>72</v>
      </c>
      <c r="F161" s="856"/>
      <c r="G161" s="856"/>
      <c r="H161" s="857"/>
      <c r="I161" s="50">
        <v>92.7</v>
      </c>
      <c r="J161" s="51"/>
      <c r="K161" s="50"/>
      <c r="L161" s="10"/>
      <c r="M161" s="10"/>
      <c r="N161" s="9"/>
      <c r="O161" s="9"/>
      <c r="P161" s="9"/>
    </row>
    <row r="162" spans="1:16" ht="13.5" thickBot="1" x14ac:dyDescent="0.25">
      <c r="A162" s="9"/>
      <c r="B162" s="9"/>
      <c r="C162" s="9"/>
      <c r="D162" s="9"/>
      <c r="E162" s="858" t="s">
        <v>38</v>
      </c>
      <c r="F162" s="859"/>
      <c r="G162" s="859"/>
      <c r="H162" s="859"/>
      <c r="I162" s="21"/>
      <c r="J162" s="21"/>
      <c r="K162" s="19"/>
      <c r="L162" s="10"/>
      <c r="M162" s="10"/>
      <c r="N162" s="9"/>
      <c r="O162" s="9"/>
      <c r="P162" s="9"/>
    </row>
    <row r="163" spans="1:16" ht="13.5" thickBot="1" x14ac:dyDescent="0.25">
      <c r="A163" s="9"/>
      <c r="B163" s="9"/>
      <c r="C163" s="9"/>
      <c r="D163" s="9"/>
      <c r="E163" s="846" t="s">
        <v>50</v>
      </c>
      <c r="F163" s="847"/>
      <c r="G163" s="847"/>
      <c r="H163" s="848"/>
      <c r="I163" s="22"/>
      <c r="J163" s="22"/>
      <c r="K163" s="20"/>
      <c r="L163" s="9"/>
      <c r="M163" s="9"/>
      <c r="N163" s="9"/>
      <c r="O163" s="9"/>
      <c r="P163" s="9"/>
    </row>
    <row r="164" spans="1:16" ht="13.5" thickBot="1" x14ac:dyDescent="0.25">
      <c r="A164" s="9"/>
      <c r="B164" s="9"/>
      <c r="C164" s="9"/>
      <c r="D164" s="9"/>
      <c r="E164" s="849"/>
      <c r="F164" s="850"/>
      <c r="G164" s="850"/>
      <c r="H164" s="851"/>
      <c r="I164" s="24"/>
      <c r="J164" s="24"/>
      <c r="K164" s="23"/>
      <c r="L164" s="9"/>
      <c r="M164" s="9"/>
      <c r="N164" s="9"/>
      <c r="O164" s="9"/>
      <c r="P164" s="9"/>
    </row>
  </sheetData>
  <mergeCells count="167">
    <mergeCell ref="J6:J8"/>
    <mergeCell ref="K6:K8"/>
    <mergeCell ref="L6:P6"/>
    <mergeCell ref="L7:L8"/>
    <mergeCell ref="M7:M8"/>
    <mergeCell ref="N7:P7"/>
    <mergeCell ref="L2:O2"/>
    <mergeCell ref="A3:N3"/>
    <mergeCell ref="A4:P4"/>
    <mergeCell ref="O5:P5"/>
    <mergeCell ref="A6:A8"/>
    <mergeCell ref="B6:B8"/>
    <mergeCell ref="C6:C8"/>
    <mergeCell ref="D6:D8"/>
    <mergeCell ref="E6:E8"/>
    <mergeCell ref="F6:F8"/>
    <mergeCell ref="A10:A11"/>
    <mergeCell ref="A14:A15"/>
    <mergeCell ref="B14:B15"/>
    <mergeCell ref="C14:C15"/>
    <mergeCell ref="E14:E15"/>
    <mergeCell ref="F14:F15"/>
    <mergeCell ref="G6:G8"/>
    <mergeCell ref="H6:H8"/>
    <mergeCell ref="I6:I8"/>
    <mergeCell ref="A18:A21"/>
    <mergeCell ref="B18:B21"/>
    <mergeCell ref="C18:C21"/>
    <mergeCell ref="E18:E21"/>
    <mergeCell ref="F18:F21"/>
    <mergeCell ref="G18:G21"/>
    <mergeCell ref="G14:G15"/>
    <mergeCell ref="A16:A17"/>
    <mergeCell ref="B16:B17"/>
    <mergeCell ref="C16:C17"/>
    <mergeCell ref="E16:E17"/>
    <mergeCell ref="F16:F17"/>
    <mergeCell ref="G16:G17"/>
    <mergeCell ref="G22:G31"/>
    <mergeCell ref="A32:A42"/>
    <mergeCell ref="B32:B42"/>
    <mergeCell ref="C32:C42"/>
    <mergeCell ref="D32:D42"/>
    <mergeCell ref="E32:E42"/>
    <mergeCell ref="F32:F42"/>
    <mergeCell ref="G32:G42"/>
    <mergeCell ref="A22:A31"/>
    <mergeCell ref="B22:B31"/>
    <mergeCell ref="C22:C31"/>
    <mergeCell ref="D22:D31"/>
    <mergeCell ref="E22:E31"/>
    <mergeCell ref="F22:F31"/>
    <mergeCell ref="G43:G52"/>
    <mergeCell ref="A53:A64"/>
    <mergeCell ref="B53:B64"/>
    <mergeCell ref="C53:C64"/>
    <mergeCell ref="D53:D64"/>
    <mergeCell ref="E53:E64"/>
    <mergeCell ref="F53:F63"/>
    <mergeCell ref="G53:G63"/>
    <mergeCell ref="A43:A52"/>
    <mergeCell ref="B43:B52"/>
    <mergeCell ref="C43:C52"/>
    <mergeCell ref="D43:D52"/>
    <mergeCell ref="E43:E52"/>
    <mergeCell ref="F43:F52"/>
    <mergeCell ref="J83:J84"/>
    <mergeCell ref="K83:K84"/>
    <mergeCell ref="E89:G89"/>
    <mergeCell ref="A92:A95"/>
    <mergeCell ref="B92:B95"/>
    <mergeCell ref="C92:C95"/>
    <mergeCell ref="E92:E95"/>
    <mergeCell ref="F92:F95"/>
    <mergeCell ref="G65:G75"/>
    <mergeCell ref="A77:A87"/>
    <mergeCell ref="B77:B87"/>
    <mergeCell ref="C77:C87"/>
    <mergeCell ref="D77:D87"/>
    <mergeCell ref="E77:E88"/>
    <mergeCell ref="F77:F87"/>
    <mergeCell ref="G77:G87"/>
    <mergeCell ref="A65:A75"/>
    <mergeCell ref="B65:B75"/>
    <mergeCell ref="C65:C75"/>
    <mergeCell ref="D65:D75"/>
    <mergeCell ref="E65:E76"/>
    <mergeCell ref="F65:F75"/>
    <mergeCell ref="G92:G95"/>
    <mergeCell ref="A96:A97"/>
    <mergeCell ref="B96:B97"/>
    <mergeCell ref="C96:C97"/>
    <mergeCell ref="E96:E97"/>
    <mergeCell ref="F96:F97"/>
    <mergeCell ref="G96:G97"/>
    <mergeCell ref="H83:H84"/>
    <mergeCell ref="I83:I84"/>
    <mergeCell ref="F108:F116"/>
    <mergeCell ref="G108:G116"/>
    <mergeCell ref="H115:H116"/>
    <mergeCell ref="I115:I116"/>
    <mergeCell ref="J115:J116"/>
    <mergeCell ref="K115:K116"/>
    <mergeCell ref="A99:A107"/>
    <mergeCell ref="A108:A117"/>
    <mergeCell ref="B108:B117"/>
    <mergeCell ref="C108:C117"/>
    <mergeCell ref="D108:D117"/>
    <mergeCell ref="E108:E117"/>
    <mergeCell ref="B98:B107"/>
    <mergeCell ref="C98:C107"/>
    <mergeCell ref="D98:D107"/>
    <mergeCell ref="E98:E107"/>
    <mergeCell ref="F98:F107"/>
    <mergeCell ref="G98:G107"/>
    <mergeCell ref="L130:P130"/>
    <mergeCell ref="A133:A135"/>
    <mergeCell ref="B133:B135"/>
    <mergeCell ref="C133:C135"/>
    <mergeCell ref="E133:E135"/>
    <mergeCell ref="F133:F135"/>
    <mergeCell ref="G133:G135"/>
    <mergeCell ref="G118:G128"/>
    <mergeCell ref="H125:H126"/>
    <mergeCell ref="I125:I126"/>
    <mergeCell ref="J125:J126"/>
    <mergeCell ref="K125:K126"/>
    <mergeCell ref="C130:G130"/>
    <mergeCell ref="A118:A129"/>
    <mergeCell ref="B118:B129"/>
    <mergeCell ref="C118:C129"/>
    <mergeCell ref="D118:D129"/>
    <mergeCell ref="E118:E129"/>
    <mergeCell ref="F118:F128"/>
    <mergeCell ref="C142:G142"/>
    <mergeCell ref="C143:G143"/>
    <mergeCell ref="C144:G144"/>
    <mergeCell ref="A145:H145"/>
    <mergeCell ref="L145:P145"/>
    <mergeCell ref="E148:K148"/>
    <mergeCell ref="L136:L137"/>
    <mergeCell ref="A138:A141"/>
    <mergeCell ref="B138:B141"/>
    <mergeCell ref="C138:C141"/>
    <mergeCell ref="E138:E141"/>
    <mergeCell ref="F138:F141"/>
    <mergeCell ref="G138:G141"/>
    <mergeCell ref="A136:A137"/>
    <mergeCell ref="B136:B137"/>
    <mergeCell ref="C136:C137"/>
    <mergeCell ref="E136:E137"/>
    <mergeCell ref="F136:F137"/>
    <mergeCell ref="G136:G137"/>
    <mergeCell ref="E163:H163"/>
    <mergeCell ref="E164:H164"/>
    <mergeCell ref="E157:H157"/>
    <mergeCell ref="E158:H158"/>
    <mergeCell ref="E159:H159"/>
    <mergeCell ref="E160:H160"/>
    <mergeCell ref="E161:H161"/>
    <mergeCell ref="E162:H162"/>
    <mergeCell ref="E150:H150"/>
    <mergeCell ref="E151:H151"/>
    <mergeCell ref="E152:H152"/>
    <mergeCell ref="E153:H153"/>
    <mergeCell ref="E154:H154"/>
    <mergeCell ref="E155:H155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4"/>
  <sheetViews>
    <sheetView zoomScale="102" zoomScaleNormal="102" workbookViewId="0">
      <selection activeCell="F10" sqref="F10"/>
    </sheetView>
  </sheetViews>
  <sheetFormatPr defaultRowHeight="12.75" x14ac:dyDescent="0.2"/>
  <cols>
    <col min="1" max="1" width="3.5703125" customWidth="1"/>
    <col min="2" max="2" width="2.7109375" customWidth="1"/>
    <col min="3" max="3" width="3.7109375" customWidth="1"/>
    <col min="4" max="4" width="2.5703125" customWidth="1"/>
    <col min="5" max="5" width="30.28515625" customWidth="1"/>
    <col min="6" max="6" width="7.85546875" customWidth="1"/>
    <col min="7" max="7" width="4.42578125" customWidth="1"/>
    <col min="8" max="8" width="7.28515625" customWidth="1"/>
    <col min="9" max="9" width="10" customWidth="1"/>
    <col min="10" max="10" width="9.85546875" customWidth="1"/>
    <col min="11" max="11" width="9.140625" customWidth="1"/>
    <col min="12" max="12" width="44.140625" customWidth="1"/>
    <col min="13" max="13" width="9.140625" customWidth="1"/>
    <col min="14" max="14" width="9.28515625" style="57" customWidth="1"/>
    <col min="15" max="15" width="9.42578125" style="57" customWidth="1"/>
    <col min="16" max="16" width="8.85546875" style="57"/>
  </cols>
  <sheetData>
    <row r="1" spans="1:16" ht="40.1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57" t="s">
        <v>378</v>
      </c>
      <c r="M1" s="957"/>
      <c r="N1" s="957"/>
      <c r="O1" s="957"/>
      <c r="P1" s="458"/>
    </row>
    <row r="2" spans="1:16" ht="14.25" x14ac:dyDescent="0.2">
      <c r="A2" s="958" t="s">
        <v>142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450"/>
      <c r="P2" s="450"/>
    </row>
    <row r="3" spans="1:16" ht="14.25" x14ac:dyDescent="0.2">
      <c r="A3" s="959" t="s">
        <v>39</v>
      </c>
      <c r="B3" s="959"/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</row>
    <row r="4" spans="1:16" ht="16.5" thickBot="1" x14ac:dyDescent="0.2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35"/>
      <c r="M4" s="294"/>
      <c r="N4" s="459"/>
      <c r="O4" s="1052" t="s">
        <v>59</v>
      </c>
      <c r="P4" s="1052"/>
    </row>
    <row r="5" spans="1:16" ht="15" thickBot="1" x14ac:dyDescent="0.25">
      <c r="A5" s="961" t="s">
        <v>0</v>
      </c>
      <c r="B5" s="961" t="s">
        <v>1</v>
      </c>
      <c r="C5" s="939" t="s">
        <v>2</v>
      </c>
      <c r="D5" s="961" t="s">
        <v>35</v>
      </c>
      <c r="E5" s="964" t="s">
        <v>61</v>
      </c>
      <c r="F5" s="942" t="s">
        <v>3</v>
      </c>
      <c r="G5" s="939" t="s">
        <v>4</v>
      </c>
      <c r="H5" s="942" t="s">
        <v>5</v>
      </c>
      <c r="I5" s="945" t="s">
        <v>141</v>
      </c>
      <c r="J5" s="942" t="s">
        <v>85</v>
      </c>
      <c r="K5" s="942" t="s">
        <v>75</v>
      </c>
      <c r="L5" s="948" t="s">
        <v>11</v>
      </c>
      <c r="M5" s="949"/>
      <c r="N5" s="949"/>
      <c r="O5" s="949"/>
      <c r="P5" s="950"/>
    </row>
    <row r="6" spans="1:16" ht="15" x14ac:dyDescent="0.2">
      <c r="A6" s="962"/>
      <c r="B6" s="962"/>
      <c r="C6" s="940"/>
      <c r="D6" s="962"/>
      <c r="E6" s="965"/>
      <c r="F6" s="943"/>
      <c r="G6" s="940"/>
      <c r="H6" s="943"/>
      <c r="I6" s="946"/>
      <c r="J6" s="943"/>
      <c r="K6" s="943"/>
      <c r="L6" s="951" t="s">
        <v>41</v>
      </c>
      <c r="M6" s="953" t="s">
        <v>40</v>
      </c>
      <c r="N6" s="1050" t="s">
        <v>42</v>
      </c>
      <c r="O6" s="1050"/>
      <c r="P6" s="1051"/>
    </row>
    <row r="7" spans="1:16" ht="145.15" customHeight="1" thickBot="1" x14ac:dyDescent="0.25">
      <c r="A7" s="963"/>
      <c r="B7" s="963"/>
      <c r="C7" s="941"/>
      <c r="D7" s="963"/>
      <c r="E7" s="966"/>
      <c r="F7" s="944"/>
      <c r="G7" s="941"/>
      <c r="H7" s="944"/>
      <c r="I7" s="947"/>
      <c r="J7" s="944"/>
      <c r="K7" s="944"/>
      <c r="L7" s="952"/>
      <c r="M7" s="954"/>
      <c r="N7" s="460" t="s">
        <v>56</v>
      </c>
      <c r="O7" s="460" t="s">
        <v>57</v>
      </c>
      <c r="P7" s="461" t="s">
        <v>58</v>
      </c>
    </row>
    <row r="8" spans="1:16" ht="15.75" thickBot="1" x14ac:dyDescent="0.25">
      <c r="A8" s="34" t="s">
        <v>6</v>
      </c>
      <c r="B8" s="298" t="s">
        <v>143</v>
      </c>
      <c r="C8" s="299"/>
      <c r="D8" s="300"/>
      <c r="E8" s="301"/>
      <c r="F8" s="300"/>
      <c r="G8" s="300"/>
      <c r="H8" s="300"/>
      <c r="I8" s="149"/>
      <c r="J8" s="150"/>
      <c r="K8" s="149"/>
      <c r="L8" s="33"/>
      <c r="M8" s="33"/>
      <c r="N8" s="462"/>
      <c r="O8" s="463"/>
      <c r="P8" s="464"/>
    </row>
    <row r="9" spans="1:16" ht="25.5" x14ac:dyDescent="0.2">
      <c r="A9" s="1046"/>
      <c r="B9" s="1048"/>
      <c r="C9" s="60"/>
      <c r="D9" s="60"/>
      <c r="E9" s="61"/>
      <c r="F9" s="60"/>
      <c r="G9" s="60"/>
      <c r="H9" s="60"/>
      <c r="I9" s="62"/>
      <c r="J9" s="62"/>
      <c r="K9" s="151"/>
      <c r="L9" s="302" t="s">
        <v>144</v>
      </c>
      <c r="M9" s="303" t="s">
        <v>78</v>
      </c>
      <c r="N9" s="465">
        <v>17.5</v>
      </c>
      <c r="O9" s="465">
        <v>17.600000000000001</v>
      </c>
      <c r="P9" s="466">
        <v>17.7</v>
      </c>
    </row>
    <row r="10" spans="1:16" ht="26.25" thickBot="1" x14ac:dyDescent="0.25">
      <c r="A10" s="1047"/>
      <c r="B10" s="1049"/>
      <c r="C10" s="152"/>
      <c r="D10" s="152"/>
      <c r="E10" s="153"/>
      <c r="F10" s="152"/>
      <c r="G10" s="152"/>
      <c r="H10" s="152"/>
      <c r="I10" s="154"/>
      <c r="J10" s="154"/>
      <c r="K10" s="155"/>
      <c r="L10" s="156" t="s">
        <v>145</v>
      </c>
      <c r="M10" s="304" t="s">
        <v>146</v>
      </c>
      <c r="N10" s="467" t="s">
        <v>147</v>
      </c>
      <c r="O10" s="467" t="s">
        <v>148</v>
      </c>
      <c r="P10" s="468" t="s">
        <v>149</v>
      </c>
    </row>
    <row r="11" spans="1:16" ht="13.5" thickBot="1" x14ac:dyDescent="0.25">
      <c r="A11" s="11" t="s">
        <v>6</v>
      </c>
      <c r="B11" s="28" t="s">
        <v>6</v>
      </c>
      <c r="C11" s="305" t="s">
        <v>150</v>
      </c>
      <c r="D11" s="306"/>
      <c r="E11" s="307"/>
      <c r="F11" s="307"/>
      <c r="G11" s="307"/>
      <c r="H11" s="307"/>
      <c r="I11" s="307"/>
      <c r="J11" s="307"/>
      <c r="K11" s="307"/>
      <c r="L11" s="308"/>
      <c r="M11" s="308"/>
      <c r="N11" s="469"/>
      <c r="O11" s="469"/>
      <c r="P11" s="470"/>
    </row>
    <row r="12" spans="1:16" ht="25.5" x14ac:dyDescent="0.2">
      <c r="A12" s="1009"/>
      <c r="B12" s="309"/>
      <c r="C12" s="310"/>
      <c r="D12" s="311"/>
      <c r="E12" s="312"/>
      <c r="F12" s="312"/>
      <c r="G12" s="312"/>
      <c r="H12" s="312"/>
      <c r="I12" s="312"/>
      <c r="J12" s="312"/>
      <c r="K12" s="313"/>
      <c r="L12" s="314" t="s">
        <v>151</v>
      </c>
      <c r="M12" s="303" t="s">
        <v>78</v>
      </c>
      <c r="N12" s="471">
        <v>97.9</v>
      </c>
      <c r="O12" s="471">
        <v>98</v>
      </c>
      <c r="P12" s="472">
        <v>98.1</v>
      </c>
    </row>
    <row r="13" spans="1:16" ht="45" x14ac:dyDescent="0.2">
      <c r="A13" s="1010"/>
      <c r="B13" s="309"/>
      <c r="C13" s="315"/>
      <c r="D13" s="316"/>
      <c r="E13" s="317"/>
      <c r="F13" s="317"/>
      <c r="G13" s="317"/>
      <c r="H13" s="317"/>
      <c r="I13" s="317"/>
      <c r="J13" s="317"/>
      <c r="K13" s="318"/>
      <c r="L13" s="319" t="s">
        <v>152</v>
      </c>
      <c r="M13" s="137" t="s">
        <v>78</v>
      </c>
      <c r="N13" s="473" t="s">
        <v>153</v>
      </c>
      <c r="O13" s="473" t="s">
        <v>154</v>
      </c>
      <c r="P13" s="473" t="s">
        <v>155</v>
      </c>
    </row>
    <row r="14" spans="1:16" ht="25.5" x14ac:dyDescent="0.2">
      <c r="A14" s="1010"/>
      <c r="B14" s="309"/>
      <c r="C14" s="315"/>
      <c r="D14" s="316"/>
      <c r="E14" s="317"/>
      <c r="F14" s="317"/>
      <c r="G14" s="317"/>
      <c r="H14" s="317"/>
      <c r="I14" s="317"/>
      <c r="J14" s="317"/>
      <c r="K14" s="318"/>
      <c r="L14" s="320" t="s">
        <v>156</v>
      </c>
      <c r="M14" s="137" t="s">
        <v>90</v>
      </c>
      <c r="N14" s="474">
        <v>16.399999999999999</v>
      </c>
      <c r="O14" s="474">
        <v>16.7</v>
      </c>
      <c r="P14" s="475">
        <v>17</v>
      </c>
    </row>
    <row r="15" spans="1:16" ht="25.5" x14ac:dyDescent="0.2">
      <c r="A15" s="1010"/>
      <c r="B15" s="309"/>
      <c r="C15" s="315"/>
      <c r="D15" s="316"/>
      <c r="E15" s="317"/>
      <c r="F15" s="317"/>
      <c r="G15" s="317"/>
      <c r="H15" s="317"/>
      <c r="I15" s="317"/>
      <c r="J15" s="317"/>
      <c r="K15" s="318"/>
      <c r="L15" s="321" t="s">
        <v>157</v>
      </c>
      <c r="M15" s="137" t="s">
        <v>76</v>
      </c>
      <c r="N15" s="474">
        <v>16</v>
      </c>
      <c r="O15" s="474">
        <v>16</v>
      </c>
      <c r="P15" s="475">
        <v>17</v>
      </c>
    </row>
    <row r="16" spans="1:16" ht="25.5" x14ac:dyDescent="0.2">
      <c r="A16" s="1010"/>
      <c r="B16" s="309"/>
      <c r="C16" s="315"/>
      <c r="D16" s="316"/>
      <c r="E16" s="317"/>
      <c r="F16" s="317"/>
      <c r="G16" s="317"/>
      <c r="H16" s="317"/>
      <c r="I16" s="317"/>
      <c r="J16" s="317"/>
      <c r="K16" s="318"/>
      <c r="L16" s="322" t="s">
        <v>158</v>
      </c>
      <c r="M16" s="137" t="s">
        <v>159</v>
      </c>
      <c r="N16" s="474">
        <v>35000</v>
      </c>
      <c r="O16" s="474">
        <v>40000</v>
      </c>
      <c r="P16" s="475">
        <v>45000</v>
      </c>
    </row>
    <row r="17" spans="1:16" ht="26.25" thickBot="1" x14ac:dyDescent="0.25">
      <c r="A17" s="1011"/>
      <c r="B17" s="309"/>
      <c r="C17" s="323"/>
      <c r="D17" s="324"/>
      <c r="E17" s="325"/>
      <c r="F17" s="325"/>
      <c r="G17" s="325"/>
      <c r="H17" s="325"/>
      <c r="I17" s="325"/>
      <c r="J17" s="325"/>
      <c r="K17" s="326"/>
      <c r="L17" s="327" t="s">
        <v>160</v>
      </c>
      <c r="M17" s="304" t="s">
        <v>78</v>
      </c>
      <c r="N17" s="476">
        <v>39</v>
      </c>
      <c r="O17" s="476">
        <v>50</v>
      </c>
      <c r="P17" s="477">
        <v>60</v>
      </c>
    </row>
    <row r="18" spans="1:16" x14ac:dyDescent="0.2">
      <c r="A18" s="981" t="s">
        <v>6</v>
      </c>
      <c r="B18" s="984" t="s">
        <v>6</v>
      </c>
      <c r="C18" s="1025" t="s">
        <v>6</v>
      </c>
      <c r="D18" s="295"/>
      <c r="E18" s="1028" t="s">
        <v>161</v>
      </c>
      <c r="F18" s="992" t="s">
        <v>69</v>
      </c>
      <c r="G18" s="995" t="s">
        <v>94</v>
      </c>
      <c r="H18" s="162" t="s">
        <v>52</v>
      </c>
      <c r="I18" s="181">
        <v>13051</v>
      </c>
      <c r="J18" s="182">
        <v>13703</v>
      </c>
      <c r="K18" s="328">
        <v>14388</v>
      </c>
      <c r="L18" s="329" t="s">
        <v>162</v>
      </c>
      <c r="M18" s="330" t="s">
        <v>76</v>
      </c>
      <c r="N18" s="558">
        <v>29</v>
      </c>
      <c r="O18" s="556" t="s">
        <v>82</v>
      </c>
      <c r="P18" s="560">
        <v>29</v>
      </c>
    </row>
    <row r="19" spans="1:16" ht="25.5" x14ac:dyDescent="0.2">
      <c r="A19" s="982"/>
      <c r="B19" s="985"/>
      <c r="C19" s="1031"/>
      <c r="D19" s="296"/>
      <c r="E19" s="1029"/>
      <c r="F19" s="993"/>
      <c r="G19" s="996"/>
      <c r="H19" s="164" t="s">
        <v>89</v>
      </c>
      <c r="I19" s="165">
        <v>1765.3</v>
      </c>
      <c r="J19" s="166">
        <v>1853</v>
      </c>
      <c r="K19" s="167">
        <v>1946</v>
      </c>
      <c r="L19" s="331" t="s">
        <v>163</v>
      </c>
      <c r="M19" s="332" t="s">
        <v>90</v>
      </c>
      <c r="N19" s="549">
        <v>4500</v>
      </c>
      <c r="O19" s="512" t="s">
        <v>164</v>
      </c>
      <c r="P19" s="559">
        <v>4600</v>
      </c>
    </row>
    <row r="20" spans="1:16" ht="25.5" x14ac:dyDescent="0.2">
      <c r="A20" s="982"/>
      <c r="B20" s="985"/>
      <c r="C20" s="1031"/>
      <c r="D20" s="296"/>
      <c r="E20" s="1029"/>
      <c r="F20" s="993"/>
      <c r="G20" s="996"/>
      <c r="H20" s="164" t="s">
        <v>165</v>
      </c>
      <c r="I20" s="165">
        <v>9120.5</v>
      </c>
      <c r="J20" s="166">
        <v>9576</v>
      </c>
      <c r="K20" s="167">
        <v>10055</v>
      </c>
      <c r="L20" s="333" t="s">
        <v>166</v>
      </c>
      <c r="M20" s="332" t="s">
        <v>90</v>
      </c>
      <c r="N20" s="512" t="s">
        <v>167</v>
      </c>
      <c r="O20" s="512" t="s">
        <v>168</v>
      </c>
      <c r="P20" s="559">
        <v>1400</v>
      </c>
    </row>
    <row r="21" spans="1:16" x14ac:dyDescent="0.2">
      <c r="A21" s="982"/>
      <c r="B21" s="985"/>
      <c r="C21" s="1031"/>
      <c r="D21" s="296"/>
      <c r="E21" s="1029"/>
      <c r="F21" s="993"/>
      <c r="G21" s="996"/>
      <c r="H21" s="164" t="s">
        <v>64</v>
      </c>
      <c r="I21" s="165">
        <v>298.10000000000002</v>
      </c>
      <c r="J21" s="166"/>
      <c r="K21" s="167"/>
      <c r="L21" s="334" t="s">
        <v>169</v>
      </c>
      <c r="M21" s="335" t="s">
        <v>90</v>
      </c>
      <c r="N21" s="512" t="s">
        <v>170</v>
      </c>
      <c r="O21" s="549">
        <v>780</v>
      </c>
      <c r="P21" s="559">
        <v>790</v>
      </c>
    </row>
    <row r="22" spans="1:16" x14ac:dyDescent="0.2">
      <c r="A22" s="982"/>
      <c r="B22" s="985"/>
      <c r="C22" s="1031"/>
      <c r="D22" s="296"/>
      <c r="E22" s="1029"/>
      <c r="F22" s="993"/>
      <c r="G22" s="996"/>
      <c r="H22" s="833" t="s">
        <v>63</v>
      </c>
      <c r="I22" s="825">
        <v>560.4</v>
      </c>
      <c r="J22" s="163">
        <v>586</v>
      </c>
      <c r="K22" s="338">
        <v>616</v>
      </c>
      <c r="L22" s="339"/>
      <c r="M22" s="340"/>
      <c r="N22" s="480"/>
      <c r="O22" s="480"/>
      <c r="P22" s="481"/>
    </row>
    <row r="23" spans="1:16" x14ac:dyDescent="0.2">
      <c r="A23" s="982"/>
      <c r="B23" s="985"/>
      <c r="C23" s="1031"/>
      <c r="D23" s="296"/>
      <c r="E23" s="1029"/>
      <c r="F23" s="993"/>
      <c r="G23" s="996"/>
      <c r="H23" s="336" t="s">
        <v>74</v>
      </c>
      <c r="I23" s="337"/>
      <c r="J23" s="341"/>
      <c r="K23" s="342"/>
      <c r="L23" s="339"/>
      <c r="M23" s="340"/>
      <c r="N23" s="480"/>
      <c r="O23" s="480"/>
      <c r="P23" s="481"/>
    </row>
    <row r="24" spans="1:16" ht="21" customHeight="1" thickBot="1" x14ac:dyDescent="0.25">
      <c r="A24" s="983"/>
      <c r="B24" s="986"/>
      <c r="C24" s="1027"/>
      <c r="D24" s="168"/>
      <c r="E24" s="1005"/>
      <c r="F24" s="994"/>
      <c r="G24" s="997"/>
      <c r="H24" s="223" t="s">
        <v>7</v>
      </c>
      <c r="I24" s="184">
        <f>SUM(I18:I23)</f>
        <v>24795.3</v>
      </c>
      <c r="J24" s="184">
        <f t="shared" ref="J24:K24" si="0">SUM(J18:J23)</f>
        <v>25718</v>
      </c>
      <c r="K24" s="184">
        <f t="shared" si="0"/>
        <v>27005</v>
      </c>
      <c r="L24" s="343"/>
      <c r="M24" s="344"/>
      <c r="N24" s="482"/>
      <c r="O24" s="482"/>
      <c r="P24" s="483"/>
    </row>
    <row r="25" spans="1:16" ht="17.45" customHeight="1" x14ac:dyDescent="0.2">
      <c r="A25" s="981" t="s">
        <v>6</v>
      </c>
      <c r="B25" s="984" t="s">
        <v>6</v>
      </c>
      <c r="C25" s="1025" t="s">
        <v>8</v>
      </c>
      <c r="D25" s="452"/>
      <c r="E25" s="1028" t="s">
        <v>171</v>
      </c>
      <c r="F25" s="1044">
        <v>288724610</v>
      </c>
      <c r="G25" s="995" t="s">
        <v>94</v>
      </c>
      <c r="H25" s="162" t="s">
        <v>165</v>
      </c>
      <c r="I25" s="181">
        <v>84.3</v>
      </c>
      <c r="J25" s="182">
        <v>88</v>
      </c>
      <c r="K25" s="328">
        <v>93</v>
      </c>
      <c r="L25" s="1040" t="s">
        <v>172</v>
      </c>
      <c r="M25" s="330" t="s">
        <v>76</v>
      </c>
      <c r="N25" s="547" t="s">
        <v>77</v>
      </c>
      <c r="O25" s="547" t="s">
        <v>77</v>
      </c>
      <c r="P25" s="548">
        <v>2</v>
      </c>
    </row>
    <row r="26" spans="1:16" s="9" customFormat="1" ht="17.45" customHeight="1" x14ac:dyDescent="0.2">
      <c r="A26" s="982"/>
      <c r="B26" s="985"/>
      <c r="C26" s="1026"/>
      <c r="D26" s="749"/>
      <c r="E26" s="1029"/>
      <c r="F26" s="1045"/>
      <c r="G26" s="996"/>
      <c r="H26" s="837" t="s">
        <v>63</v>
      </c>
      <c r="I26" s="838">
        <v>0.1</v>
      </c>
      <c r="J26" s="352"/>
      <c r="K26" s="353"/>
      <c r="L26" s="1041"/>
      <c r="M26" s="834"/>
      <c r="N26" s="835"/>
      <c r="O26" s="835"/>
      <c r="P26" s="836"/>
    </row>
    <row r="27" spans="1:16" ht="23.45" customHeight="1" thickBot="1" x14ac:dyDescent="0.25">
      <c r="A27" s="983"/>
      <c r="B27" s="986"/>
      <c r="C27" s="1027"/>
      <c r="D27" s="168"/>
      <c r="E27" s="1005"/>
      <c r="F27" s="994"/>
      <c r="G27" s="997"/>
      <c r="H27" s="223" t="s">
        <v>7</v>
      </c>
      <c r="I27" s="184">
        <f>I25+I26</f>
        <v>84.399999999999991</v>
      </c>
      <c r="J27" s="184">
        <f t="shared" ref="J27:K27" si="1">J25+J26</f>
        <v>88</v>
      </c>
      <c r="K27" s="184">
        <f t="shared" si="1"/>
        <v>93</v>
      </c>
      <c r="L27" s="1042"/>
      <c r="M27" s="344"/>
      <c r="N27" s="484"/>
      <c r="O27" s="484"/>
      <c r="P27" s="485"/>
    </row>
    <row r="28" spans="1:16" x14ac:dyDescent="0.2">
      <c r="A28" s="981" t="s">
        <v>6</v>
      </c>
      <c r="B28" s="1043" t="s">
        <v>6</v>
      </c>
      <c r="C28" s="1025" t="s">
        <v>53</v>
      </c>
      <c r="D28" s="452"/>
      <c r="E28" s="1028" t="s">
        <v>173</v>
      </c>
      <c r="F28" s="1044">
        <v>288724610</v>
      </c>
      <c r="G28" s="995" t="s">
        <v>94</v>
      </c>
      <c r="H28" s="162" t="s">
        <v>52</v>
      </c>
      <c r="I28" s="181">
        <v>6507.7</v>
      </c>
      <c r="J28" s="182">
        <v>6833</v>
      </c>
      <c r="K28" s="328">
        <v>7174</v>
      </c>
      <c r="L28" s="329" t="s">
        <v>174</v>
      </c>
      <c r="M28" s="389" t="s">
        <v>76</v>
      </c>
      <c r="N28" s="544">
        <v>22</v>
      </c>
      <c r="O28" s="545" t="s">
        <v>175</v>
      </c>
      <c r="P28" s="546" t="s">
        <v>175</v>
      </c>
    </row>
    <row r="29" spans="1:16" x14ac:dyDescent="0.2">
      <c r="A29" s="982"/>
      <c r="B29" s="985"/>
      <c r="C29" s="1026"/>
      <c r="D29" s="453"/>
      <c r="E29" s="1029"/>
      <c r="F29" s="993"/>
      <c r="G29" s="996"/>
      <c r="H29" s="164" t="s">
        <v>64</v>
      </c>
      <c r="I29" s="165">
        <v>191.3</v>
      </c>
      <c r="J29" s="166"/>
      <c r="K29" s="167"/>
      <c r="L29" s="333" t="s">
        <v>176</v>
      </c>
      <c r="M29" s="332" t="s">
        <v>90</v>
      </c>
      <c r="N29" s="512" t="s">
        <v>177</v>
      </c>
      <c r="O29" s="549">
        <v>9600</v>
      </c>
      <c r="P29" s="513" t="s">
        <v>178</v>
      </c>
    </row>
    <row r="30" spans="1:16" ht="25.5" x14ac:dyDescent="0.2">
      <c r="A30" s="982"/>
      <c r="B30" s="985"/>
      <c r="C30" s="1026"/>
      <c r="D30" s="453"/>
      <c r="E30" s="1029"/>
      <c r="F30" s="993"/>
      <c r="G30" s="996"/>
      <c r="H30" s="164" t="s">
        <v>89</v>
      </c>
      <c r="I30" s="165">
        <v>347.8</v>
      </c>
      <c r="J30" s="166">
        <v>365</v>
      </c>
      <c r="K30" s="167">
        <v>383</v>
      </c>
      <c r="L30" s="334" t="s">
        <v>179</v>
      </c>
      <c r="M30" s="335" t="s">
        <v>90</v>
      </c>
      <c r="N30" s="512" t="s">
        <v>180</v>
      </c>
      <c r="O30" s="512" t="s">
        <v>181</v>
      </c>
      <c r="P30" s="513" t="s">
        <v>182</v>
      </c>
    </row>
    <row r="31" spans="1:16" x14ac:dyDescent="0.2">
      <c r="A31" s="982"/>
      <c r="B31" s="985"/>
      <c r="C31" s="1026"/>
      <c r="D31" s="453"/>
      <c r="E31" s="1029"/>
      <c r="F31" s="993"/>
      <c r="G31" s="996"/>
      <c r="H31" s="164" t="s">
        <v>165</v>
      </c>
      <c r="I31" s="165">
        <v>22196.1</v>
      </c>
      <c r="J31" s="166">
        <v>23305</v>
      </c>
      <c r="K31" s="167">
        <v>24471</v>
      </c>
      <c r="L31" s="455" t="s">
        <v>194</v>
      </c>
      <c r="M31" s="456" t="s">
        <v>78</v>
      </c>
      <c r="N31" s="550" t="s">
        <v>195</v>
      </c>
      <c r="O31" s="551" t="s">
        <v>196</v>
      </c>
      <c r="P31" s="552" t="s">
        <v>197</v>
      </c>
    </row>
    <row r="32" spans="1:16" ht="25.5" x14ac:dyDescent="0.2">
      <c r="A32" s="982"/>
      <c r="B32" s="985"/>
      <c r="C32" s="1026"/>
      <c r="D32" s="453"/>
      <c r="E32" s="1029"/>
      <c r="F32" s="993"/>
      <c r="G32" s="996"/>
      <c r="H32" s="824" t="s">
        <v>63</v>
      </c>
      <c r="I32" s="839">
        <v>251.3</v>
      </c>
      <c r="J32" s="166">
        <v>77</v>
      </c>
      <c r="K32" s="167">
        <v>81</v>
      </c>
      <c r="L32" s="346" t="s">
        <v>184</v>
      </c>
      <c r="M32" s="137" t="s">
        <v>76</v>
      </c>
      <c r="N32" s="549">
        <v>1</v>
      </c>
      <c r="O32" s="512" t="s">
        <v>73</v>
      </c>
      <c r="P32" s="513" t="s">
        <v>73</v>
      </c>
    </row>
    <row r="33" spans="1:16" ht="25.5" x14ac:dyDescent="0.2">
      <c r="A33" s="982"/>
      <c r="B33" s="985"/>
      <c r="C33" s="1026"/>
      <c r="D33" s="453"/>
      <c r="E33" s="1029"/>
      <c r="F33" s="993"/>
      <c r="G33" s="996"/>
      <c r="H33" s="164" t="s">
        <v>74</v>
      </c>
      <c r="I33" s="165"/>
      <c r="J33" s="166"/>
      <c r="K33" s="167"/>
      <c r="L33" s="347" t="s">
        <v>186</v>
      </c>
      <c r="M33" s="348" t="s">
        <v>76</v>
      </c>
      <c r="N33" s="553">
        <v>1</v>
      </c>
      <c r="O33" s="554" t="s">
        <v>73</v>
      </c>
      <c r="P33" s="555" t="s">
        <v>73</v>
      </c>
    </row>
    <row r="34" spans="1:16" ht="38.25" x14ac:dyDescent="0.2">
      <c r="A34" s="982"/>
      <c r="B34" s="985"/>
      <c r="C34" s="1026"/>
      <c r="D34" s="453"/>
      <c r="E34" s="1029"/>
      <c r="F34" s="993"/>
      <c r="G34" s="996"/>
      <c r="H34" s="164" t="s">
        <v>187</v>
      </c>
      <c r="I34" s="165">
        <v>2222.5</v>
      </c>
      <c r="J34" s="166">
        <v>2333</v>
      </c>
      <c r="K34" s="167">
        <v>2450</v>
      </c>
      <c r="L34" s="349" t="s">
        <v>188</v>
      </c>
      <c r="M34" s="171" t="s">
        <v>76</v>
      </c>
      <c r="N34" s="554" t="s">
        <v>185</v>
      </c>
      <c r="O34" s="554" t="s">
        <v>73</v>
      </c>
      <c r="P34" s="555" t="s">
        <v>73</v>
      </c>
    </row>
    <row r="35" spans="1:16" ht="38.25" x14ac:dyDescent="0.2">
      <c r="A35" s="982"/>
      <c r="B35" s="985"/>
      <c r="C35" s="1026"/>
      <c r="D35" s="453"/>
      <c r="E35" s="1029"/>
      <c r="F35" s="993"/>
      <c r="G35" s="996"/>
      <c r="H35" s="350"/>
      <c r="I35" s="351"/>
      <c r="J35" s="352"/>
      <c r="K35" s="353"/>
      <c r="L35" s="322" t="s">
        <v>189</v>
      </c>
      <c r="M35" s="171" t="s">
        <v>78</v>
      </c>
      <c r="N35" s="549">
        <v>10</v>
      </c>
      <c r="O35" s="549">
        <v>20</v>
      </c>
      <c r="P35" s="513" t="s">
        <v>191</v>
      </c>
    </row>
    <row r="36" spans="1:16" ht="38.25" x14ac:dyDescent="0.2">
      <c r="A36" s="982"/>
      <c r="B36" s="985"/>
      <c r="C36" s="1026"/>
      <c r="D36" s="453"/>
      <c r="E36" s="1029"/>
      <c r="F36" s="993"/>
      <c r="G36" s="996"/>
      <c r="H36" s="336"/>
      <c r="I36" s="337"/>
      <c r="J36" s="163"/>
      <c r="K36" s="338"/>
      <c r="L36" s="346" t="s">
        <v>192</v>
      </c>
      <c r="M36" s="139" t="s">
        <v>78</v>
      </c>
      <c r="N36" s="512" t="s">
        <v>193</v>
      </c>
      <c r="O36" s="549">
        <v>9</v>
      </c>
      <c r="P36" s="513" t="s">
        <v>190</v>
      </c>
    </row>
    <row r="37" spans="1:16" ht="13.5" thickBot="1" x14ac:dyDescent="0.25">
      <c r="A37" s="983"/>
      <c r="B37" s="986"/>
      <c r="C37" s="1027"/>
      <c r="D37" s="168"/>
      <c r="E37" s="1005"/>
      <c r="F37" s="994"/>
      <c r="G37" s="997"/>
      <c r="H37" s="223" t="s">
        <v>7</v>
      </c>
      <c r="I37" s="184">
        <f>I28+I29+I30+I31+I32+I33+I34</f>
        <v>31716.699999999997</v>
      </c>
      <c r="J37" s="184">
        <f t="shared" ref="J37:K37" si="2">J28+J29+J30+J31+J32+J33+J34</f>
        <v>32913</v>
      </c>
      <c r="K37" s="184">
        <f t="shared" si="2"/>
        <v>34559</v>
      </c>
      <c r="L37" s="398"/>
      <c r="M37" s="211"/>
      <c r="N37" s="482"/>
      <c r="O37" s="482"/>
      <c r="P37" s="483"/>
    </row>
    <row r="38" spans="1:16" x14ac:dyDescent="0.2">
      <c r="A38" s="1034" t="s">
        <v>6</v>
      </c>
      <c r="B38" s="1035" t="s">
        <v>6</v>
      </c>
      <c r="C38" s="1036" t="s">
        <v>54</v>
      </c>
      <c r="D38" s="453"/>
      <c r="E38" s="991" t="s">
        <v>198</v>
      </c>
      <c r="F38" s="1039" t="s">
        <v>69</v>
      </c>
      <c r="G38" s="996" t="s">
        <v>94</v>
      </c>
      <c r="H38" s="336" t="s">
        <v>165</v>
      </c>
      <c r="I38" s="337">
        <v>1986.5</v>
      </c>
      <c r="J38" s="163">
        <v>2085</v>
      </c>
      <c r="K38" s="338">
        <v>2190</v>
      </c>
      <c r="L38" s="349"/>
      <c r="M38" s="171"/>
      <c r="N38" s="488"/>
      <c r="O38" s="488"/>
      <c r="P38" s="489"/>
    </row>
    <row r="39" spans="1:16" x14ac:dyDescent="0.2">
      <c r="A39" s="982"/>
      <c r="B39" s="985"/>
      <c r="C39" s="1037"/>
      <c r="D39" s="296"/>
      <c r="E39" s="991"/>
      <c r="F39" s="993"/>
      <c r="G39" s="996"/>
      <c r="H39" s="336" t="s">
        <v>52</v>
      </c>
      <c r="I39" s="355"/>
      <c r="J39" s="341"/>
      <c r="K39" s="342"/>
      <c r="L39" s="347"/>
      <c r="M39" s="171"/>
      <c r="N39" s="488"/>
      <c r="O39" s="488"/>
      <c r="P39" s="489"/>
    </row>
    <row r="40" spans="1:16" x14ac:dyDescent="0.2">
      <c r="A40" s="982"/>
      <c r="B40" s="985"/>
      <c r="C40" s="1037"/>
      <c r="D40" s="296"/>
      <c r="E40" s="991"/>
      <c r="F40" s="993"/>
      <c r="G40" s="996"/>
      <c r="H40" s="824" t="s">
        <v>63</v>
      </c>
      <c r="I40" s="839">
        <v>4.4000000000000004</v>
      </c>
      <c r="J40" s="166"/>
      <c r="K40" s="167"/>
      <c r="L40" s="356"/>
      <c r="M40" s="137"/>
      <c r="N40" s="490"/>
      <c r="O40" s="490"/>
      <c r="P40" s="491"/>
    </row>
    <row r="41" spans="1:16" ht="13.5" thickBot="1" x14ac:dyDescent="0.25">
      <c r="A41" s="983"/>
      <c r="B41" s="986"/>
      <c r="C41" s="1038"/>
      <c r="D41" s="168"/>
      <c r="E41" s="1005"/>
      <c r="F41" s="994"/>
      <c r="G41" s="997"/>
      <c r="H41" s="172" t="s">
        <v>7</v>
      </c>
      <c r="I41" s="173">
        <f>I38+I40+I39</f>
        <v>1990.9</v>
      </c>
      <c r="J41" s="173">
        <f t="shared" ref="J41:K41" si="3">J38+J40+J39</f>
        <v>2085</v>
      </c>
      <c r="K41" s="173">
        <f t="shared" si="3"/>
        <v>2190</v>
      </c>
      <c r="L41" s="357"/>
      <c r="M41" s="174"/>
      <c r="N41" s="492"/>
      <c r="O41" s="492"/>
      <c r="P41" s="493"/>
    </row>
    <row r="42" spans="1:16" ht="38.25" x14ac:dyDescent="0.2">
      <c r="A42" s="1033" t="s">
        <v>6</v>
      </c>
      <c r="B42" s="984" t="s">
        <v>6</v>
      </c>
      <c r="C42" s="1025" t="s">
        <v>60</v>
      </c>
      <c r="D42" s="295"/>
      <c r="E42" s="990" t="s">
        <v>199</v>
      </c>
      <c r="F42" s="992" t="s">
        <v>69</v>
      </c>
      <c r="G42" s="995" t="s">
        <v>94</v>
      </c>
      <c r="H42" s="336" t="s">
        <v>52</v>
      </c>
      <c r="I42" s="337">
        <v>2206.4</v>
      </c>
      <c r="J42" s="163">
        <v>2316</v>
      </c>
      <c r="K42" s="328">
        <v>2432</v>
      </c>
      <c r="L42" s="354" t="s">
        <v>200</v>
      </c>
      <c r="M42" s="303" t="s">
        <v>78</v>
      </c>
      <c r="N42" s="561">
        <v>20</v>
      </c>
      <c r="O42" s="561">
        <v>21</v>
      </c>
      <c r="P42" s="562">
        <v>22</v>
      </c>
    </row>
    <row r="43" spans="1:16" ht="25.5" x14ac:dyDescent="0.2">
      <c r="A43" s="982"/>
      <c r="B43" s="985"/>
      <c r="C43" s="1031"/>
      <c r="D43" s="296"/>
      <c r="E43" s="991"/>
      <c r="F43" s="993"/>
      <c r="G43" s="996"/>
      <c r="H43" s="164" t="s">
        <v>63</v>
      </c>
      <c r="I43" s="165">
        <v>170.3</v>
      </c>
      <c r="J43" s="166">
        <v>178</v>
      </c>
      <c r="K43" s="167">
        <v>187</v>
      </c>
      <c r="L43" s="356" t="s">
        <v>201</v>
      </c>
      <c r="M43" s="137" t="s">
        <v>78</v>
      </c>
      <c r="N43" s="563">
        <v>10</v>
      </c>
      <c r="O43" s="563">
        <v>12</v>
      </c>
      <c r="P43" s="495">
        <v>14</v>
      </c>
    </row>
    <row r="44" spans="1:16" ht="25.5" x14ac:dyDescent="0.2">
      <c r="A44" s="982"/>
      <c r="B44" s="985"/>
      <c r="C44" s="1031"/>
      <c r="D44" s="296"/>
      <c r="E44" s="991"/>
      <c r="F44" s="993"/>
      <c r="G44" s="996"/>
      <c r="H44" s="164" t="s">
        <v>74</v>
      </c>
      <c r="I44" s="176"/>
      <c r="J44" s="166"/>
      <c r="K44" s="167"/>
      <c r="L44" s="346" t="s">
        <v>202</v>
      </c>
      <c r="M44" s="358" t="s">
        <v>93</v>
      </c>
      <c r="N44" s="494">
        <v>1</v>
      </c>
      <c r="O44" s="494">
        <v>1</v>
      </c>
      <c r="P44" s="495">
        <v>1</v>
      </c>
    </row>
    <row r="45" spans="1:16" ht="25.5" x14ac:dyDescent="0.2">
      <c r="A45" s="982"/>
      <c r="B45" s="985"/>
      <c r="C45" s="1031"/>
      <c r="D45" s="296"/>
      <c r="E45" s="359"/>
      <c r="F45" s="993"/>
      <c r="G45" s="996"/>
      <c r="H45" s="360" t="s">
        <v>165</v>
      </c>
      <c r="I45" s="361">
        <v>229.8</v>
      </c>
      <c r="J45" s="163">
        <v>241</v>
      </c>
      <c r="K45" s="338">
        <v>253</v>
      </c>
      <c r="L45" s="362" t="s">
        <v>203</v>
      </c>
      <c r="M45" s="358" t="s">
        <v>76</v>
      </c>
      <c r="N45" s="496">
        <v>4</v>
      </c>
      <c r="O45" s="496">
        <v>4</v>
      </c>
      <c r="P45" s="497">
        <v>4</v>
      </c>
    </row>
    <row r="46" spans="1:16" ht="38.25" x14ac:dyDescent="0.2">
      <c r="A46" s="982"/>
      <c r="B46" s="985"/>
      <c r="C46" s="1031"/>
      <c r="D46" s="296"/>
      <c r="E46" s="359"/>
      <c r="F46" s="993"/>
      <c r="G46" s="996"/>
      <c r="H46" s="363" t="s">
        <v>89</v>
      </c>
      <c r="I46" s="176">
        <v>192</v>
      </c>
      <c r="J46" s="166">
        <v>201</v>
      </c>
      <c r="K46" s="167">
        <v>211</v>
      </c>
      <c r="L46" s="364" t="s">
        <v>204</v>
      </c>
      <c r="M46" s="358" t="s">
        <v>90</v>
      </c>
      <c r="N46" s="494">
        <v>93</v>
      </c>
      <c r="O46" s="494">
        <v>93</v>
      </c>
      <c r="P46" s="495">
        <v>94</v>
      </c>
    </row>
    <row r="47" spans="1:16" ht="25.5" x14ac:dyDescent="0.2">
      <c r="A47" s="982"/>
      <c r="B47" s="985"/>
      <c r="C47" s="1031"/>
      <c r="D47" s="296"/>
      <c r="E47" s="359"/>
      <c r="F47" s="993"/>
      <c r="G47" s="996"/>
      <c r="H47" s="363" t="s">
        <v>63</v>
      </c>
      <c r="I47" s="176">
        <v>561.70000000000005</v>
      </c>
      <c r="J47" s="166">
        <v>589</v>
      </c>
      <c r="K47" s="167">
        <v>619</v>
      </c>
      <c r="L47" s="364" t="s">
        <v>205</v>
      </c>
      <c r="M47" s="358" t="s">
        <v>90</v>
      </c>
      <c r="N47" s="494">
        <v>3800</v>
      </c>
      <c r="O47" s="494">
        <v>4100</v>
      </c>
      <c r="P47" s="495">
        <v>4200</v>
      </c>
    </row>
    <row r="48" spans="1:16" ht="25.5" x14ac:dyDescent="0.2">
      <c r="A48" s="982"/>
      <c r="B48" s="985"/>
      <c r="C48" s="1031"/>
      <c r="D48" s="296"/>
      <c r="E48" s="359"/>
      <c r="F48" s="993"/>
      <c r="G48" s="996"/>
      <c r="H48" s="363"/>
      <c r="I48" s="176"/>
      <c r="J48" s="166"/>
      <c r="K48" s="167"/>
      <c r="L48" s="364" t="s">
        <v>206</v>
      </c>
      <c r="M48" s="358" t="s">
        <v>76</v>
      </c>
      <c r="N48" s="494">
        <v>110</v>
      </c>
      <c r="O48" s="494">
        <v>120</v>
      </c>
      <c r="P48" s="495">
        <v>125</v>
      </c>
    </row>
    <row r="49" spans="1:16" ht="13.5" thickBot="1" x14ac:dyDescent="0.25">
      <c r="A49" s="983"/>
      <c r="B49" s="986"/>
      <c r="C49" s="1027"/>
      <c r="D49" s="168"/>
      <c r="E49" s="365"/>
      <c r="F49" s="994"/>
      <c r="G49" s="997"/>
      <c r="H49" s="172" t="s">
        <v>7</v>
      </c>
      <c r="I49" s="173">
        <f>I42+I43+I44+I45+I46+I47</f>
        <v>3360.2000000000007</v>
      </c>
      <c r="J49" s="173">
        <f>J42+J43+J44+J45+J46+J47</f>
        <v>3525</v>
      </c>
      <c r="K49" s="173">
        <f>K42+K43+K44+K45+K46+K47</f>
        <v>3702</v>
      </c>
      <c r="L49" s="366"/>
      <c r="M49" s="367"/>
      <c r="N49" s="492"/>
      <c r="O49" s="492"/>
      <c r="P49" s="498"/>
    </row>
    <row r="50" spans="1:16" ht="13.5" thickBot="1" x14ac:dyDescent="0.25">
      <c r="A50" s="11" t="s">
        <v>6</v>
      </c>
      <c r="B50" s="557">
        <v>1</v>
      </c>
      <c r="C50" s="368"/>
      <c r="D50" s="369"/>
      <c r="E50" s="998" t="s">
        <v>34</v>
      </c>
      <c r="F50" s="998"/>
      <c r="G50" s="999"/>
      <c r="H50" s="370" t="s">
        <v>7</v>
      </c>
      <c r="I50" s="371">
        <f>I24+I27+I37+I41+I49</f>
        <v>61947.5</v>
      </c>
      <c r="J50" s="371">
        <f t="shared" ref="J50:K50" si="4">J24+J27+J37+J41+J49</f>
        <v>64329</v>
      </c>
      <c r="K50" s="371">
        <f t="shared" si="4"/>
        <v>67549</v>
      </c>
      <c r="L50" s="372"/>
      <c r="M50" s="373"/>
      <c r="N50" s="499"/>
      <c r="O50" s="499"/>
      <c r="P50" s="500"/>
    </row>
    <row r="51" spans="1:16" ht="13.5" thickBot="1" x14ac:dyDescent="0.25">
      <c r="A51" s="11" t="s">
        <v>6</v>
      </c>
      <c r="B51" s="54" t="s">
        <v>8</v>
      </c>
      <c r="C51" s="374" t="s">
        <v>207</v>
      </c>
      <c r="D51" s="180"/>
      <c r="E51" s="375"/>
      <c r="F51" s="375"/>
      <c r="G51" s="375"/>
      <c r="H51" s="375"/>
      <c r="I51" s="375"/>
      <c r="J51" s="375"/>
      <c r="K51" s="375"/>
      <c r="L51" s="375"/>
      <c r="M51" s="375"/>
      <c r="N51" s="501"/>
      <c r="O51" s="501"/>
      <c r="P51" s="502"/>
    </row>
    <row r="52" spans="1:16" ht="39" thickBot="1" x14ac:dyDescent="0.25">
      <c r="A52" s="11"/>
      <c r="B52" s="54"/>
      <c r="C52" s="376"/>
      <c r="D52" s="377"/>
      <c r="E52" s="378"/>
      <c r="F52" s="378"/>
      <c r="G52" s="378"/>
      <c r="H52" s="378"/>
      <c r="I52" s="378"/>
      <c r="J52" s="378"/>
      <c r="K52" s="379"/>
      <c r="L52" s="380" t="s">
        <v>208</v>
      </c>
      <c r="M52" s="284" t="s">
        <v>93</v>
      </c>
      <c r="N52" s="503">
        <v>1</v>
      </c>
      <c r="O52" s="503">
        <v>1</v>
      </c>
      <c r="P52" s="504">
        <v>1</v>
      </c>
    </row>
    <row r="53" spans="1:16" ht="43.15" customHeight="1" thickBot="1" x14ac:dyDescent="0.25">
      <c r="A53" s="11"/>
      <c r="B53" s="54"/>
      <c r="C53" s="381"/>
      <c r="D53" s="377"/>
      <c r="E53" s="378"/>
      <c r="F53" s="378"/>
      <c r="G53" s="378"/>
      <c r="H53" s="378"/>
      <c r="I53" s="378"/>
      <c r="J53" s="378"/>
      <c r="K53" s="379"/>
      <c r="L53" s="382" t="s">
        <v>209</v>
      </c>
      <c r="M53" s="284"/>
      <c r="N53" s="503"/>
      <c r="O53" s="503"/>
      <c r="P53" s="504"/>
    </row>
    <row r="54" spans="1:16" ht="38.25" x14ac:dyDescent="0.2">
      <c r="A54" s="981" t="s">
        <v>6</v>
      </c>
      <c r="B54" s="984" t="s">
        <v>8</v>
      </c>
      <c r="C54" s="1025" t="s">
        <v>6</v>
      </c>
      <c r="D54" s="295"/>
      <c r="E54" s="1028" t="s">
        <v>210</v>
      </c>
      <c r="F54" s="992" t="s">
        <v>69</v>
      </c>
      <c r="G54" s="995" t="s">
        <v>211</v>
      </c>
      <c r="H54" s="162" t="s">
        <v>52</v>
      </c>
      <c r="I54" s="181">
        <v>358</v>
      </c>
      <c r="J54" s="182">
        <v>375</v>
      </c>
      <c r="K54" s="328">
        <v>394</v>
      </c>
      <c r="L54" s="383" t="s">
        <v>212</v>
      </c>
      <c r="M54" s="303"/>
      <c r="N54" s="505"/>
      <c r="O54" s="505" t="s">
        <v>73</v>
      </c>
      <c r="P54" s="506" t="s">
        <v>73</v>
      </c>
    </row>
    <row r="55" spans="1:16" ht="25.5" x14ac:dyDescent="0.2">
      <c r="A55" s="982"/>
      <c r="B55" s="985"/>
      <c r="C55" s="1031"/>
      <c r="D55" s="296"/>
      <c r="E55" s="1029"/>
      <c r="F55" s="993"/>
      <c r="G55" s="996"/>
      <c r="H55" s="164" t="s">
        <v>63</v>
      </c>
      <c r="I55" s="165"/>
      <c r="J55" s="166"/>
      <c r="K55" s="167"/>
      <c r="L55" s="384" t="s">
        <v>213</v>
      </c>
      <c r="M55" s="139" t="s">
        <v>76</v>
      </c>
      <c r="N55" s="494">
        <v>3600</v>
      </c>
      <c r="O55" s="494">
        <v>3700</v>
      </c>
      <c r="P55" s="507">
        <v>3800</v>
      </c>
    </row>
    <row r="56" spans="1:16" ht="38.25" x14ac:dyDescent="0.2">
      <c r="A56" s="982"/>
      <c r="B56" s="985"/>
      <c r="C56" s="1031"/>
      <c r="D56" s="296"/>
      <c r="E56" s="1029"/>
      <c r="F56" s="993"/>
      <c r="G56" s="996"/>
      <c r="H56" s="164" t="s">
        <v>62</v>
      </c>
      <c r="I56" s="165">
        <v>306.3</v>
      </c>
      <c r="J56" s="166">
        <v>321</v>
      </c>
      <c r="K56" s="167">
        <v>337</v>
      </c>
      <c r="L56" s="384" t="s">
        <v>214</v>
      </c>
      <c r="M56" s="385" t="s">
        <v>76</v>
      </c>
      <c r="N56" s="508">
        <v>5000</v>
      </c>
      <c r="O56" s="508">
        <v>5500</v>
      </c>
      <c r="P56" s="509">
        <v>6000</v>
      </c>
    </row>
    <row r="57" spans="1:16" ht="25.5" x14ac:dyDescent="0.2">
      <c r="A57" s="982"/>
      <c r="B57" s="985"/>
      <c r="C57" s="1031"/>
      <c r="D57" s="296"/>
      <c r="E57" s="1029"/>
      <c r="F57" s="993"/>
      <c r="G57" s="996"/>
      <c r="H57" s="164" t="s">
        <v>89</v>
      </c>
      <c r="I57" s="165"/>
      <c r="J57" s="166"/>
      <c r="K57" s="167"/>
      <c r="L57" s="384" t="s">
        <v>215</v>
      </c>
      <c r="M57" s="137"/>
      <c r="N57" s="494" t="s">
        <v>73</v>
      </c>
      <c r="O57" s="494"/>
      <c r="P57" s="507"/>
    </row>
    <row r="58" spans="1:16" ht="38.25" x14ac:dyDescent="0.2">
      <c r="A58" s="982"/>
      <c r="B58" s="985"/>
      <c r="C58" s="1031"/>
      <c r="D58" s="296"/>
      <c r="E58" s="1029"/>
      <c r="F58" s="993"/>
      <c r="G58" s="996"/>
      <c r="H58" s="164"/>
      <c r="I58" s="165"/>
      <c r="J58" s="166"/>
      <c r="K58" s="167"/>
      <c r="L58" s="333" t="s">
        <v>216</v>
      </c>
      <c r="M58" s="137" t="s">
        <v>76</v>
      </c>
      <c r="N58" s="494">
        <v>2000</v>
      </c>
      <c r="O58" s="494">
        <v>2000</v>
      </c>
      <c r="P58" s="507">
        <v>2000</v>
      </c>
    </row>
    <row r="59" spans="1:16" ht="25.5" x14ac:dyDescent="0.2">
      <c r="A59" s="982"/>
      <c r="B59" s="985"/>
      <c r="C59" s="1031"/>
      <c r="D59" s="296"/>
      <c r="E59" s="1032"/>
      <c r="F59" s="993"/>
      <c r="G59" s="996"/>
      <c r="H59" s="164"/>
      <c r="I59" s="165"/>
      <c r="J59" s="166"/>
      <c r="K59" s="167"/>
      <c r="L59" s="333" t="s">
        <v>217</v>
      </c>
      <c r="M59" s="386" t="s">
        <v>90</v>
      </c>
      <c r="N59" s="494">
        <v>15</v>
      </c>
      <c r="O59" s="494">
        <v>17</v>
      </c>
      <c r="P59" s="507">
        <v>20</v>
      </c>
    </row>
    <row r="60" spans="1:16" ht="25.5" x14ac:dyDescent="0.2">
      <c r="A60" s="982"/>
      <c r="B60" s="985"/>
      <c r="C60" s="1031"/>
      <c r="D60" s="296"/>
      <c r="E60" s="1032"/>
      <c r="F60" s="993"/>
      <c r="G60" s="996"/>
      <c r="H60" s="164"/>
      <c r="I60" s="165"/>
      <c r="J60" s="166"/>
      <c r="K60" s="167"/>
      <c r="L60" s="333" t="s">
        <v>218</v>
      </c>
      <c r="M60" s="386" t="s">
        <v>76</v>
      </c>
      <c r="N60" s="494">
        <v>1</v>
      </c>
      <c r="O60" s="494">
        <v>1</v>
      </c>
      <c r="P60" s="507">
        <v>1</v>
      </c>
    </row>
    <row r="61" spans="1:16" ht="25.5" x14ac:dyDescent="0.2">
      <c r="A61" s="982"/>
      <c r="B61" s="985"/>
      <c r="C61" s="1031"/>
      <c r="D61" s="296"/>
      <c r="E61" s="1032"/>
      <c r="F61" s="993"/>
      <c r="G61" s="996"/>
      <c r="H61" s="164"/>
      <c r="I61" s="165"/>
      <c r="J61" s="166"/>
      <c r="K61" s="167"/>
      <c r="L61" s="333" t="s">
        <v>219</v>
      </c>
      <c r="M61" s="386" t="s">
        <v>78</v>
      </c>
      <c r="N61" s="494">
        <v>80</v>
      </c>
      <c r="O61" s="494">
        <v>80</v>
      </c>
      <c r="P61" s="507">
        <v>80</v>
      </c>
    </row>
    <row r="62" spans="1:16" ht="30.6" customHeight="1" x14ac:dyDescent="0.2">
      <c r="A62" s="982"/>
      <c r="B62" s="985"/>
      <c r="C62" s="1031"/>
      <c r="D62" s="296"/>
      <c r="E62" s="1032"/>
      <c r="F62" s="993"/>
      <c r="G62" s="996"/>
      <c r="H62" s="164"/>
      <c r="I62" s="165"/>
      <c r="J62" s="166"/>
      <c r="K62" s="167"/>
      <c r="L62" s="333" t="s">
        <v>220</v>
      </c>
      <c r="M62" s="386" t="s">
        <v>76</v>
      </c>
      <c r="N62" s="494">
        <v>40</v>
      </c>
      <c r="O62" s="494">
        <v>45</v>
      </c>
      <c r="P62" s="507">
        <v>48</v>
      </c>
    </row>
    <row r="63" spans="1:16" ht="37.9" customHeight="1" x14ac:dyDescent="0.2">
      <c r="A63" s="982"/>
      <c r="B63" s="985"/>
      <c r="C63" s="1031"/>
      <c r="D63" s="296"/>
      <c r="E63" s="1032"/>
      <c r="F63" s="993"/>
      <c r="G63" s="996"/>
      <c r="H63" s="164"/>
      <c r="I63" s="165"/>
      <c r="J63" s="166"/>
      <c r="K63" s="167"/>
      <c r="L63" s="356" t="s">
        <v>221</v>
      </c>
      <c r="M63" s="386" t="s">
        <v>76</v>
      </c>
      <c r="N63" s="494">
        <v>40</v>
      </c>
      <c r="O63" s="494">
        <v>45</v>
      </c>
      <c r="P63" s="507">
        <v>48</v>
      </c>
    </row>
    <row r="64" spans="1:16" ht="25.5" x14ac:dyDescent="0.2">
      <c r="A64" s="982"/>
      <c r="B64" s="985"/>
      <c r="C64" s="1031"/>
      <c r="D64" s="296"/>
      <c r="E64" s="1032"/>
      <c r="F64" s="993"/>
      <c r="G64" s="996"/>
      <c r="H64" s="164"/>
      <c r="I64" s="165"/>
      <c r="J64" s="166"/>
      <c r="K64" s="167"/>
      <c r="L64" s="356" t="s">
        <v>222</v>
      </c>
      <c r="M64" s="386" t="s">
        <v>76</v>
      </c>
      <c r="N64" s="494">
        <v>3</v>
      </c>
      <c r="O64" s="494">
        <v>3</v>
      </c>
      <c r="P64" s="507">
        <v>3</v>
      </c>
    </row>
    <row r="65" spans="1:16" ht="30" customHeight="1" x14ac:dyDescent="0.2">
      <c r="A65" s="982"/>
      <c r="B65" s="985"/>
      <c r="C65" s="1031"/>
      <c r="D65" s="296"/>
      <c r="E65" s="1032"/>
      <c r="F65" s="993"/>
      <c r="G65" s="996"/>
      <c r="H65" s="164"/>
      <c r="I65" s="165"/>
      <c r="J65" s="166"/>
      <c r="K65" s="167"/>
      <c r="L65" s="356" t="s">
        <v>223</v>
      </c>
      <c r="M65" s="386" t="s">
        <v>76</v>
      </c>
      <c r="N65" s="494">
        <v>3</v>
      </c>
      <c r="O65" s="494">
        <v>3</v>
      </c>
      <c r="P65" s="507">
        <v>3</v>
      </c>
    </row>
    <row r="66" spans="1:16" ht="33.6" customHeight="1" x14ac:dyDescent="0.2">
      <c r="A66" s="982"/>
      <c r="B66" s="985"/>
      <c r="C66" s="1031"/>
      <c r="D66" s="296"/>
      <c r="E66" s="1032"/>
      <c r="F66" s="993"/>
      <c r="G66" s="996"/>
      <c r="H66" s="164"/>
      <c r="I66" s="165"/>
      <c r="J66" s="166"/>
      <c r="K66" s="167"/>
      <c r="L66" s="356" t="s">
        <v>224</v>
      </c>
      <c r="M66" s="386" t="s">
        <v>76</v>
      </c>
      <c r="N66" s="494">
        <v>1</v>
      </c>
      <c r="O66" s="494">
        <v>1</v>
      </c>
      <c r="P66" s="507">
        <v>1</v>
      </c>
    </row>
    <row r="67" spans="1:16" ht="46.9" customHeight="1" x14ac:dyDescent="0.2">
      <c r="A67" s="982"/>
      <c r="B67" s="985"/>
      <c r="C67" s="1031"/>
      <c r="D67" s="296"/>
      <c r="E67" s="1032"/>
      <c r="F67" s="993"/>
      <c r="G67" s="996"/>
      <c r="H67" s="164"/>
      <c r="I67" s="165"/>
      <c r="J67" s="166"/>
      <c r="K67" s="167"/>
      <c r="L67" s="356" t="s">
        <v>225</v>
      </c>
      <c r="M67" s="386" t="s">
        <v>90</v>
      </c>
      <c r="N67" s="494">
        <v>10</v>
      </c>
      <c r="O67" s="494">
        <v>12</v>
      </c>
      <c r="P67" s="507">
        <v>15</v>
      </c>
    </row>
    <row r="68" spans="1:16" ht="38.25" x14ac:dyDescent="0.2">
      <c r="A68" s="982"/>
      <c r="B68" s="985"/>
      <c r="C68" s="1031"/>
      <c r="D68" s="296"/>
      <c r="E68" s="1032"/>
      <c r="F68" s="993"/>
      <c r="G68" s="996"/>
      <c r="H68" s="164"/>
      <c r="I68" s="165"/>
      <c r="J68" s="166"/>
      <c r="K68" s="167"/>
      <c r="L68" s="356" t="s">
        <v>226</v>
      </c>
      <c r="M68" s="386" t="s">
        <v>90</v>
      </c>
      <c r="N68" s="494">
        <v>40</v>
      </c>
      <c r="O68" s="494">
        <v>50</v>
      </c>
      <c r="P68" s="507">
        <v>60</v>
      </c>
    </row>
    <row r="69" spans="1:16" ht="31.9" customHeight="1" x14ac:dyDescent="0.2">
      <c r="A69" s="982"/>
      <c r="B69" s="985"/>
      <c r="C69" s="1031"/>
      <c r="D69" s="296"/>
      <c r="E69" s="1032"/>
      <c r="F69" s="993"/>
      <c r="G69" s="996"/>
      <c r="H69" s="164"/>
      <c r="I69" s="165"/>
      <c r="J69" s="166"/>
      <c r="K69" s="167"/>
      <c r="L69" s="356" t="s">
        <v>227</v>
      </c>
      <c r="M69" s="386" t="s">
        <v>90</v>
      </c>
      <c r="N69" s="494">
        <v>100</v>
      </c>
      <c r="O69" s="494">
        <v>120</v>
      </c>
      <c r="P69" s="507">
        <v>150</v>
      </c>
    </row>
    <row r="70" spans="1:16" ht="25.5" x14ac:dyDescent="0.2">
      <c r="A70" s="982"/>
      <c r="B70" s="985"/>
      <c r="C70" s="1031"/>
      <c r="D70" s="296"/>
      <c r="E70" s="1032"/>
      <c r="F70" s="993"/>
      <c r="G70" s="996"/>
      <c r="H70" s="164"/>
      <c r="I70" s="165"/>
      <c r="J70" s="166"/>
      <c r="K70" s="167"/>
      <c r="L70" s="356" t="s">
        <v>228</v>
      </c>
      <c r="M70" s="386" t="s">
        <v>76</v>
      </c>
      <c r="N70" s="494">
        <v>5</v>
      </c>
      <c r="O70" s="494">
        <v>5</v>
      </c>
      <c r="P70" s="507">
        <v>5</v>
      </c>
    </row>
    <row r="71" spans="1:16" ht="25.5" x14ac:dyDescent="0.2">
      <c r="A71" s="982"/>
      <c r="B71" s="985"/>
      <c r="C71" s="1031"/>
      <c r="D71" s="296"/>
      <c r="E71" s="1032"/>
      <c r="F71" s="993"/>
      <c r="G71" s="996"/>
      <c r="H71" s="164"/>
      <c r="I71" s="165"/>
      <c r="J71" s="166"/>
      <c r="K71" s="167"/>
      <c r="L71" s="356" t="s">
        <v>229</v>
      </c>
      <c r="M71" s="139" t="s">
        <v>76</v>
      </c>
      <c r="N71" s="508">
        <v>38</v>
      </c>
      <c r="O71" s="508">
        <v>40</v>
      </c>
      <c r="P71" s="509">
        <v>45</v>
      </c>
    </row>
    <row r="72" spans="1:16" s="9" customFormat="1" ht="23.45" customHeight="1" x14ac:dyDescent="0.2">
      <c r="A72" s="982"/>
      <c r="B72" s="985"/>
      <c r="C72" s="1031"/>
      <c r="D72" s="296"/>
      <c r="E72" s="1032"/>
      <c r="F72" s="993"/>
      <c r="G72" s="996"/>
      <c r="H72" s="451"/>
      <c r="I72" s="285"/>
      <c r="J72" s="188"/>
      <c r="K72" s="406"/>
      <c r="L72" s="457" t="s">
        <v>269</v>
      </c>
      <c r="M72" s="139" t="s">
        <v>76</v>
      </c>
      <c r="N72" s="510">
        <v>1</v>
      </c>
      <c r="O72" s="510"/>
      <c r="P72" s="511"/>
    </row>
    <row r="73" spans="1:16" s="9" customFormat="1" ht="28.15" customHeight="1" x14ac:dyDescent="0.2">
      <c r="A73" s="982"/>
      <c r="B73" s="985"/>
      <c r="C73" s="1031"/>
      <c r="D73" s="453"/>
      <c r="E73" s="1032"/>
      <c r="F73" s="993"/>
      <c r="G73" s="996"/>
      <c r="H73" s="451"/>
      <c r="I73" s="285"/>
      <c r="J73" s="188"/>
      <c r="K73" s="406"/>
      <c r="L73" s="334" t="s">
        <v>183</v>
      </c>
      <c r="M73" s="454" t="s">
        <v>76</v>
      </c>
      <c r="N73" s="512" t="s">
        <v>80</v>
      </c>
      <c r="O73" s="512" t="s">
        <v>80</v>
      </c>
      <c r="P73" s="513" t="s">
        <v>79</v>
      </c>
    </row>
    <row r="74" spans="1:16" ht="30.6" customHeight="1" thickBot="1" x14ac:dyDescent="0.25">
      <c r="A74" s="983"/>
      <c r="B74" s="986"/>
      <c r="C74" s="1027"/>
      <c r="D74" s="168"/>
      <c r="E74" s="1005"/>
      <c r="F74" s="994"/>
      <c r="G74" s="997"/>
      <c r="H74" s="387" t="s">
        <v>7</v>
      </c>
      <c r="I74" s="173">
        <f>I54+I55+I56+I57</f>
        <v>664.3</v>
      </c>
      <c r="J74" s="173">
        <f t="shared" ref="J74:K74" si="5">J54+J55+J56</f>
        <v>696</v>
      </c>
      <c r="K74" s="173">
        <f t="shared" si="5"/>
        <v>731</v>
      </c>
      <c r="L74" s="357"/>
      <c r="M74" s="174"/>
      <c r="N74" s="492"/>
      <c r="O74" s="492"/>
      <c r="P74" s="493"/>
    </row>
    <row r="75" spans="1:16" ht="25.5" x14ac:dyDescent="0.2">
      <c r="A75" s="981" t="s">
        <v>6</v>
      </c>
      <c r="B75" s="984" t="s">
        <v>8</v>
      </c>
      <c r="C75" s="1025" t="s">
        <v>8</v>
      </c>
      <c r="D75" s="452"/>
      <c r="E75" s="1028" t="s">
        <v>230</v>
      </c>
      <c r="F75" s="1030" t="s">
        <v>231</v>
      </c>
      <c r="G75" s="995" t="s">
        <v>94</v>
      </c>
      <c r="H75" s="162" t="s">
        <v>52</v>
      </c>
      <c r="I75" s="181">
        <v>63.9</v>
      </c>
      <c r="J75" s="182">
        <v>67</v>
      </c>
      <c r="K75" s="328">
        <v>70</v>
      </c>
      <c r="L75" s="388" t="s">
        <v>232</v>
      </c>
      <c r="M75" s="389" t="s">
        <v>76</v>
      </c>
      <c r="N75" s="486" t="s">
        <v>185</v>
      </c>
      <c r="O75" s="486"/>
      <c r="P75" s="487"/>
    </row>
    <row r="76" spans="1:16" ht="25.5" x14ac:dyDescent="0.2">
      <c r="A76" s="982"/>
      <c r="B76" s="985"/>
      <c r="C76" s="1026"/>
      <c r="D76" s="453"/>
      <c r="E76" s="1029"/>
      <c r="F76" s="993"/>
      <c r="G76" s="996"/>
      <c r="H76" s="164" t="s">
        <v>165</v>
      </c>
      <c r="I76" s="165">
        <v>367.3</v>
      </c>
      <c r="J76" s="166">
        <v>385</v>
      </c>
      <c r="K76" s="167">
        <v>404</v>
      </c>
      <c r="L76" s="183" t="s">
        <v>233</v>
      </c>
      <c r="M76" s="345"/>
      <c r="N76" s="478"/>
      <c r="O76" s="478" t="s">
        <v>73</v>
      </c>
      <c r="P76" s="479" t="s">
        <v>73</v>
      </c>
    </row>
    <row r="77" spans="1:16" x14ac:dyDescent="0.2">
      <c r="A77" s="982"/>
      <c r="B77" s="985"/>
      <c r="C77" s="1026"/>
      <c r="D77" s="453"/>
      <c r="E77" s="1029"/>
      <c r="F77" s="993"/>
      <c r="G77" s="996"/>
      <c r="H77" s="336" t="s">
        <v>64</v>
      </c>
      <c r="I77" s="337">
        <v>1</v>
      </c>
      <c r="J77" s="163"/>
      <c r="K77" s="167"/>
      <c r="L77" s="183"/>
      <c r="M77" s="345"/>
      <c r="N77" s="478"/>
      <c r="O77" s="478"/>
      <c r="P77" s="479"/>
    </row>
    <row r="78" spans="1:16" x14ac:dyDescent="0.2">
      <c r="A78" s="982"/>
      <c r="B78" s="985"/>
      <c r="C78" s="1026"/>
      <c r="D78" s="453"/>
      <c r="E78" s="1029"/>
      <c r="F78" s="993"/>
      <c r="G78" s="996"/>
      <c r="H78" s="336" t="s">
        <v>89</v>
      </c>
      <c r="I78" s="337"/>
      <c r="J78" s="163"/>
      <c r="K78" s="338"/>
      <c r="L78" s="183"/>
      <c r="M78" s="345"/>
      <c r="N78" s="478"/>
      <c r="O78" s="478"/>
      <c r="P78" s="479"/>
    </row>
    <row r="79" spans="1:16" ht="26.25" thickBot="1" x14ac:dyDescent="0.25">
      <c r="A79" s="983"/>
      <c r="B79" s="986"/>
      <c r="C79" s="1027"/>
      <c r="D79" s="168"/>
      <c r="E79" s="1005"/>
      <c r="F79" s="994"/>
      <c r="G79" s="997"/>
      <c r="H79" s="223" t="s">
        <v>7</v>
      </c>
      <c r="I79" s="184">
        <f>I75+I76+I77+I78</f>
        <v>432.2</v>
      </c>
      <c r="J79" s="184">
        <f t="shared" ref="J79:K79" si="6">J75+J76+J77+J78</f>
        <v>452</v>
      </c>
      <c r="K79" s="184">
        <f t="shared" si="6"/>
        <v>474</v>
      </c>
      <c r="L79" s="390" t="s">
        <v>234</v>
      </c>
      <c r="M79" s="224" t="s">
        <v>90</v>
      </c>
      <c r="N79" s="514" t="s">
        <v>91</v>
      </c>
      <c r="O79" s="514" t="s">
        <v>175</v>
      </c>
      <c r="P79" s="515" t="s">
        <v>175</v>
      </c>
    </row>
    <row r="80" spans="1:16" ht="13.5" thickBot="1" x14ac:dyDescent="0.25">
      <c r="A80" s="11" t="s">
        <v>6</v>
      </c>
      <c r="B80" s="54" t="s">
        <v>8</v>
      </c>
      <c r="C80" s="998" t="s">
        <v>34</v>
      </c>
      <c r="D80" s="998"/>
      <c r="E80" s="998"/>
      <c r="F80" s="998"/>
      <c r="G80" s="999"/>
      <c r="H80" s="370" t="s">
        <v>7</v>
      </c>
      <c r="I80" s="371">
        <f>I74+I79</f>
        <v>1096.5</v>
      </c>
      <c r="J80" s="371">
        <f t="shared" ref="J80:K80" si="7">J74+J79</f>
        <v>1148</v>
      </c>
      <c r="K80" s="371">
        <f t="shared" si="7"/>
        <v>1205</v>
      </c>
      <c r="L80" s="1000"/>
      <c r="M80" s="1001"/>
      <c r="N80" s="1001"/>
      <c r="O80" s="1001"/>
      <c r="P80" s="1002"/>
    </row>
    <row r="81" spans="1:16" ht="13.5" thickBot="1" x14ac:dyDescent="0.25">
      <c r="A81" s="11" t="s">
        <v>6</v>
      </c>
      <c r="B81" s="54" t="s">
        <v>53</v>
      </c>
      <c r="C81" s="374" t="s">
        <v>235</v>
      </c>
      <c r="D81" s="180"/>
      <c r="E81" s="375"/>
      <c r="F81" s="375"/>
      <c r="G81" s="375"/>
      <c r="H81" s="375"/>
      <c r="I81" s="375"/>
      <c r="J81" s="375"/>
      <c r="K81" s="375"/>
      <c r="L81" s="375"/>
      <c r="M81" s="375"/>
      <c r="N81" s="501"/>
      <c r="O81" s="501"/>
      <c r="P81" s="502"/>
    </row>
    <row r="82" spans="1:16" ht="38.25" x14ac:dyDescent="0.2">
      <c r="A82" s="1009"/>
      <c r="B82" s="1012"/>
      <c r="C82" s="391"/>
      <c r="D82" s="316"/>
      <c r="E82" s="392"/>
      <c r="F82" s="392"/>
      <c r="G82" s="392"/>
      <c r="H82" s="392"/>
      <c r="I82" s="392"/>
      <c r="J82" s="392"/>
      <c r="K82" s="393"/>
      <c r="L82" s="354" t="s">
        <v>236</v>
      </c>
      <c r="M82" s="303" t="s">
        <v>78</v>
      </c>
      <c r="N82" s="471">
        <v>25</v>
      </c>
      <c r="O82" s="471">
        <v>27</v>
      </c>
      <c r="P82" s="472">
        <v>29</v>
      </c>
    </row>
    <row r="83" spans="1:16" ht="51" x14ac:dyDescent="0.2">
      <c r="A83" s="1010"/>
      <c r="B83" s="985"/>
      <c r="C83" s="391"/>
      <c r="D83" s="316"/>
      <c r="E83" s="392"/>
      <c r="F83" s="392"/>
      <c r="G83" s="392"/>
      <c r="H83" s="392"/>
      <c r="I83" s="392"/>
      <c r="J83" s="392"/>
      <c r="K83" s="393"/>
      <c r="L83" s="322" t="s">
        <v>237</v>
      </c>
      <c r="M83" s="137" t="s">
        <v>78</v>
      </c>
      <c r="N83" s="474">
        <v>5</v>
      </c>
      <c r="O83" s="474">
        <v>10</v>
      </c>
      <c r="P83" s="475">
        <v>15</v>
      </c>
    </row>
    <row r="84" spans="1:16" ht="38.25" x14ac:dyDescent="0.2">
      <c r="A84" s="1010"/>
      <c r="B84" s="985"/>
      <c r="C84" s="391"/>
      <c r="D84" s="316"/>
      <c r="E84" s="392"/>
      <c r="F84" s="392"/>
      <c r="G84" s="392"/>
      <c r="H84" s="392"/>
      <c r="I84" s="392"/>
      <c r="J84" s="392"/>
      <c r="K84" s="393"/>
      <c r="L84" s="394" t="s">
        <v>238</v>
      </c>
      <c r="M84" s="137" t="s">
        <v>239</v>
      </c>
      <c r="N84" s="516">
        <v>25000</v>
      </c>
      <c r="O84" s="516">
        <v>27000</v>
      </c>
      <c r="P84" s="517">
        <v>29000</v>
      </c>
    </row>
    <row r="85" spans="1:16" ht="39" thickBot="1" x14ac:dyDescent="0.25">
      <c r="A85" s="1011"/>
      <c r="B85" s="1013"/>
      <c r="C85" s="395"/>
      <c r="D85" s="324"/>
      <c r="E85" s="396"/>
      <c r="F85" s="396"/>
      <c r="G85" s="396"/>
      <c r="H85" s="396"/>
      <c r="I85" s="396"/>
      <c r="J85" s="396"/>
      <c r="K85" s="397"/>
      <c r="L85" s="398" t="s">
        <v>240</v>
      </c>
      <c r="M85" s="304" t="s">
        <v>78</v>
      </c>
      <c r="N85" s="518">
        <v>60</v>
      </c>
      <c r="O85" s="518">
        <v>62</v>
      </c>
      <c r="P85" s="519">
        <v>64</v>
      </c>
    </row>
    <row r="86" spans="1:16" x14ac:dyDescent="0.2">
      <c r="A86" s="1009" t="s">
        <v>6</v>
      </c>
      <c r="B86" s="1012" t="s">
        <v>53</v>
      </c>
      <c r="C86" s="1014" t="s">
        <v>6</v>
      </c>
      <c r="D86" s="399"/>
      <c r="E86" s="1017" t="s">
        <v>241</v>
      </c>
      <c r="F86" s="1020" t="s">
        <v>242</v>
      </c>
      <c r="G86" s="1022" t="s">
        <v>94</v>
      </c>
      <c r="H86" s="336" t="s">
        <v>52</v>
      </c>
      <c r="I86" s="337">
        <v>455</v>
      </c>
      <c r="J86" s="163">
        <v>477</v>
      </c>
      <c r="K86" s="338">
        <v>501</v>
      </c>
      <c r="L86" s="400" t="s">
        <v>243</v>
      </c>
      <c r="M86" s="401" t="s">
        <v>90</v>
      </c>
      <c r="N86" s="488">
        <v>19</v>
      </c>
      <c r="O86" s="488">
        <v>20</v>
      </c>
      <c r="P86" s="489">
        <v>21</v>
      </c>
    </row>
    <row r="87" spans="1:16" ht="25.5" x14ac:dyDescent="0.2">
      <c r="A87" s="1010"/>
      <c r="B87" s="985"/>
      <c r="C87" s="1015"/>
      <c r="D87" s="402"/>
      <c r="E87" s="1018"/>
      <c r="F87" s="993"/>
      <c r="G87" s="1023"/>
      <c r="H87" s="164" t="s">
        <v>165</v>
      </c>
      <c r="I87" s="165"/>
      <c r="J87" s="166"/>
      <c r="K87" s="167"/>
      <c r="L87" s="384" t="s">
        <v>244</v>
      </c>
      <c r="M87" s="358" t="s">
        <v>93</v>
      </c>
      <c r="N87" s="490">
        <v>1</v>
      </c>
      <c r="O87" s="490">
        <v>1</v>
      </c>
      <c r="P87" s="491">
        <v>1</v>
      </c>
    </row>
    <row r="88" spans="1:16" ht="25.5" x14ac:dyDescent="0.2">
      <c r="A88" s="1010"/>
      <c r="B88" s="985"/>
      <c r="C88" s="1015"/>
      <c r="D88" s="402"/>
      <c r="E88" s="1018"/>
      <c r="F88" s="993"/>
      <c r="G88" s="1023"/>
      <c r="H88" s="336" t="s">
        <v>63</v>
      </c>
      <c r="I88" s="337">
        <v>10</v>
      </c>
      <c r="J88" s="163">
        <v>11</v>
      </c>
      <c r="K88" s="338">
        <v>12</v>
      </c>
      <c r="L88" s="185" t="s">
        <v>245</v>
      </c>
      <c r="M88" s="401" t="s">
        <v>93</v>
      </c>
      <c r="N88" s="488">
        <v>10</v>
      </c>
      <c r="O88" s="488">
        <v>12</v>
      </c>
      <c r="P88" s="489">
        <v>14</v>
      </c>
    </row>
    <row r="89" spans="1:16" ht="51" x14ac:dyDescent="0.2">
      <c r="A89" s="1010"/>
      <c r="B89" s="985"/>
      <c r="C89" s="1015"/>
      <c r="D89" s="402"/>
      <c r="E89" s="1018"/>
      <c r="F89" s="993"/>
      <c r="G89" s="1023"/>
      <c r="H89" s="164" t="s">
        <v>74</v>
      </c>
      <c r="I89" s="165"/>
      <c r="J89" s="166"/>
      <c r="K89" s="167"/>
      <c r="L89" s="403" t="s">
        <v>246</v>
      </c>
      <c r="M89" s="186" t="s">
        <v>76</v>
      </c>
      <c r="N89" s="490">
        <v>1</v>
      </c>
      <c r="O89" s="490">
        <v>1</v>
      </c>
      <c r="P89" s="491">
        <v>1</v>
      </c>
    </row>
    <row r="90" spans="1:16" ht="38.25" x14ac:dyDescent="0.2">
      <c r="A90" s="1010"/>
      <c r="B90" s="985"/>
      <c r="C90" s="1015"/>
      <c r="D90" s="402"/>
      <c r="E90" s="1018"/>
      <c r="F90" s="993"/>
      <c r="G90" s="1023"/>
      <c r="H90" s="164" t="s">
        <v>64</v>
      </c>
      <c r="I90" s="176">
        <v>4.4000000000000004</v>
      </c>
      <c r="J90" s="166"/>
      <c r="K90" s="167"/>
      <c r="L90" s="39" t="s">
        <v>247</v>
      </c>
      <c r="M90" s="404" t="s">
        <v>76</v>
      </c>
      <c r="N90" s="494">
        <v>10</v>
      </c>
      <c r="O90" s="494">
        <v>12</v>
      </c>
      <c r="P90" s="495">
        <v>14</v>
      </c>
    </row>
    <row r="91" spans="1:16" ht="25.5" x14ac:dyDescent="0.2">
      <c r="A91" s="1010"/>
      <c r="B91" s="985"/>
      <c r="C91" s="1015"/>
      <c r="D91" s="402"/>
      <c r="E91" s="1018"/>
      <c r="F91" s="993"/>
      <c r="G91" s="1023"/>
      <c r="H91" s="187" t="s">
        <v>62</v>
      </c>
      <c r="I91" s="405">
        <v>125.3</v>
      </c>
      <c r="J91" s="188">
        <v>131</v>
      </c>
      <c r="K91" s="406">
        <v>138</v>
      </c>
      <c r="L91" s="407" t="s">
        <v>248</v>
      </c>
      <c r="M91" s="408" t="s">
        <v>93</v>
      </c>
      <c r="N91" s="510">
        <v>3</v>
      </c>
      <c r="O91" s="510">
        <v>3</v>
      </c>
      <c r="P91" s="520">
        <v>3</v>
      </c>
    </row>
    <row r="92" spans="1:16" ht="38.25" x14ac:dyDescent="0.2">
      <c r="A92" s="1010"/>
      <c r="B92" s="985"/>
      <c r="C92" s="1015"/>
      <c r="D92" s="402"/>
      <c r="E92" s="1018"/>
      <c r="F92" s="993"/>
      <c r="G92" s="1023"/>
      <c r="H92" s="187" t="s">
        <v>89</v>
      </c>
      <c r="I92" s="405">
        <v>18</v>
      </c>
      <c r="J92" s="188">
        <v>19</v>
      </c>
      <c r="K92" s="406">
        <v>20</v>
      </c>
      <c r="L92" s="407" t="s">
        <v>249</v>
      </c>
      <c r="M92" s="408" t="s">
        <v>93</v>
      </c>
      <c r="N92" s="510">
        <v>3</v>
      </c>
      <c r="O92" s="510">
        <v>3</v>
      </c>
      <c r="P92" s="520">
        <v>3</v>
      </c>
    </row>
    <row r="93" spans="1:16" ht="63.75" x14ac:dyDescent="0.2">
      <c r="A93" s="1010"/>
      <c r="B93" s="985"/>
      <c r="C93" s="1015"/>
      <c r="D93" s="402"/>
      <c r="E93" s="1018"/>
      <c r="F93" s="993"/>
      <c r="G93" s="1023"/>
      <c r="H93" s="187"/>
      <c r="I93" s="405"/>
      <c r="J93" s="188"/>
      <c r="K93" s="406"/>
      <c r="L93" s="407" t="s">
        <v>250</v>
      </c>
      <c r="M93" s="409" t="s">
        <v>251</v>
      </c>
      <c r="N93" s="510">
        <v>10000</v>
      </c>
      <c r="O93" s="510">
        <v>20000</v>
      </c>
      <c r="P93" s="520">
        <v>30000</v>
      </c>
    </row>
    <row r="94" spans="1:16" ht="38.25" x14ac:dyDescent="0.2">
      <c r="A94" s="1010"/>
      <c r="B94" s="985"/>
      <c r="C94" s="1015"/>
      <c r="D94" s="402"/>
      <c r="E94" s="1018"/>
      <c r="F94" s="993"/>
      <c r="G94" s="1023"/>
      <c r="H94" s="410"/>
      <c r="I94" s="411"/>
      <c r="J94" s="411"/>
      <c r="K94" s="412"/>
      <c r="L94" s="189" t="s">
        <v>252</v>
      </c>
      <c r="M94" s="409" t="s">
        <v>90</v>
      </c>
      <c r="N94" s="508">
        <v>1000</v>
      </c>
      <c r="O94" s="508">
        <v>1400</v>
      </c>
      <c r="P94" s="475">
        <v>1800</v>
      </c>
    </row>
    <row r="95" spans="1:16" ht="38.25" x14ac:dyDescent="0.2">
      <c r="A95" s="1010"/>
      <c r="B95" s="985"/>
      <c r="C95" s="1015"/>
      <c r="D95" s="402"/>
      <c r="E95" s="1018"/>
      <c r="F95" s="993"/>
      <c r="G95" s="1023"/>
      <c r="H95" s="410"/>
      <c r="I95" s="411"/>
      <c r="J95" s="411"/>
      <c r="K95" s="412"/>
      <c r="L95" s="413" t="s">
        <v>253</v>
      </c>
      <c r="M95" s="414" t="s">
        <v>76</v>
      </c>
      <c r="N95" s="521"/>
      <c r="O95" s="521"/>
      <c r="P95" s="475" t="s">
        <v>185</v>
      </c>
    </row>
    <row r="96" spans="1:16" ht="26.25" thickBot="1" x14ac:dyDescent="0.25">
      <c r="A96" s="1011"/>
      <c r="B96" s="1013"/>
      <c r="C96" s="1016"/>
      <c r="D96" s="415"/>
      <c r="E96" s="1019"/>
      <c r="F96" s="1021"/>
      <c r="G96" s="1024"/>
      <c r="H96" s="416" t="s">
        <v>7</v>
      </c>
      <c r="I96" s="184">
        <f>I86+I87+I88+I89+I90+I91+I92</f>
        <v>612.69999999999993</v>
      </c>
      <c r="J96" s="184">
        <f t="shared" ref="J96:K96" si="8">J86+J87+J88+J89+J90+J91+J92</f>
        <v>638</v>
      </c>
      <c r="K96" s="184">
        <f t="shared" si="8"/>
        <v>671</v>
      </c>
      <c r="L96" s="417" t="s">
        <v>254</v>
      </c>
      <c r="M96" s="418" t="s">
        <v>76</v>
      </c>
      <c r="N96" s="522">
        <v>7</v>
      </c>
      <c r="O96" s="522">
        <v>8</v>
      </c>
      <c r="P96" s="523">
        <v>9</v>
      </c>
    </row>
    <row r="97" spans="1:16" ht="13.5" thickBot="1" x14ac:dyDescent="0.25">
      <c r="A97" s="11" t="s">
        <v>6</v>
      </c>
      <c r="B97" s="54" t="s">
        <v>53</v>
      </c>
      <c r="C97" s="998" t="s">
        <v>34</v>
      </c>
      <c r="D97" s="998"/>
      <c r="E97" s="998"/>
      <c r="F97" s="998"/>
      <c r="G97" s="999"/>
      <c r="H97" s="370" t="s">
        <v>7</v>
      </c>
      <c r="I97" s="371">
        <f>I96*1</f>
        <v>612.69999999999993</v>
      </c>
      <c r="J97" s="371">
        <f t="shared" ref="J97:K97" si="9">J96*1</f>
        <v>638</v>
      </c>
      <c r="K97" s="371">
        <f t="shared" si="9"/>
        <v>671</v>
      </c>
      <c r="L97" s="1000"/>
      <c r="M97" s="1001"/>
      <c r="N97" s="1001"/>
      <c r="O97" s="1001"/>
      <c r="P97" s="1002"/>
    </row>
    <row r="98" spans="1:16" ht="13.5" thickBot="1" x14ac:dyDescent="0.25">
      <c r="A98" s="419" t="s">
        <v>6</v>
      </c>
      <c r="B98" s="1003" t="s">
        <v>83</v>
      </c>
      <c r="C98" s="1004"/>
      <c r="D98" s="1004"/>
      <c r="E98" s="1004"/>
      <c r="F98" s="1004"/>
      <c r="G98" s="1004"/>
      <c r="H98" s="1004"/>
      <c r="I98" s="191">
        <f>I50+I80+I97</f>
        <v>63656.7</v>
      </c>
      <c r="J98" s="191">
        <f t="shared" ref="J98:K98" si="10">J50+J80+J97</f>
        <v>66115</v>
      </c>
      <c r="K98" s="191">
        <f t="shared" si="10"/>
        <v>69425</v>
      </c>
      <c r="L98" s="420"/>
      <c r="M98" s="192"/>
      <c r="N98" s="524"/>
      <c r="O98" s="524"/>
      <c r="P98" s="525"/>
    </row>
    <row r="99" spans="1:16" ht="15" thickBot="1" x14ac:dyDescent="0.25">
      <c r="A99" s="421" t="s">
        <v>8</v>
      </c>
      <c r="B99" s="422" t="s">
        <v>255</v>
      </c>
      <c r="C99" s="423"/>
      <c r="D99" s="423"/>
      <c r="E99" s="424"/>
      <c r="F99" s="425"/>
      <c r="G99" s="425"/>
      <c r="H99" s="425"/>
      <c r="I99" s="425"/>
      <c r="J99" s="425"/>
      <c r="K99" s="425"/>
      <c r="L99" s="425"/>
      <c r="M99" s="425"/>
      <c r="N99" s="526"/>
      <c r="O99" s="526"/>
      <c r="P99" s="527"/>
    </row>
    <row r="100" spans="1:16" ht="26.25" thickBot="1" x14ac:dyDescent="0.25">
      <c r="A100" s="53"/>
      <c r="B100" s="426"/>
      <c r="C100" s="427"/>
      <c r="D100" s="427"/>
      <c r="E100" s="427"/>
      <c r="F100" s="427"/>
      <c r="G100" s="427"/>
      <c r="H100" s="427"/>
      <c r="I100" s="427"/>
      <c r="J100" s="427"/>
      <c r="K100" s="428"/>
      <c r="L100" s="429" t="s">
        <v>256</v>
      </c>
      <c r="M100" s="430" t="s">
        <v>78</v>
      </c>
      <c r="N100" s="528">
        <v>37.6</v>
      </c>
      <c r="O100" s="528">
        <v>37.799999999999997</v>
      </c>
      <c r="P100" s="529">
        <v>38</v>
      </c>
    </row>
    <row r="101" spans="1:16" ht="13.5" thickBot="1" x14ac:dyDescent="0.25">
      <c r="A101" s="53" t="s">
        <v>8</v>
      </c>
      <c r="B101" s="431" t="s">
        <v>6</v>
      </c>
      <c r="C101" s="432" t="s">
        <v>257</v>
      </c>
      <c r="D101" s="433"/>
      <c r="E101" s="433"/>
      <c r="F101" s="433"/>
      <c r="G101" s="433"/>
      <c r="H101" s="433"/>
      <c r="I101" s="433"/>
      <c r="J101" s="433"/>
      <c r="K101" s="194"/>
      <c r="L101" s="194"/>
      <c r="M101" s="433"/>
      <c r="N101" s="530"/>
      <c r="O101" s="530"/>
      <c r="P101" s="531"/>
    </row>
    <row r="102" spans="1:16" ht="39" thickBot="1" x14ac:dyDescent="0.25">
      <c r="A102" s="53"/>
      <c r="B102" s="32"/>
      <c r="C102" s="376"/>
      <c r="D102" s="434"/>
      <c r="E102" s="434"/>
      <c r="F102" s="434"/>
      <c r="G102" s="434"/>
      <c r="H102" s="434"/>
      <c r="I102" s="434"/>
      <c r="J102" s="434"/>
      <c r="K102" s="435"/>
      <c r="L102" s="436" t="s">
        <v>258</v>
      </c>
      <c r="M102" s="437" t="s">
        <v>259</v>
      </c>
      <c r="N102" s="532">
        <v>70</v>
      </c>
      <c r="O102" s="532">
        <v>72</v>
      </c>
      <c r="P102" s="533">
        <v>74</v>
      </c>
    </row>
    <row r="103" spans="1:16" x14ac:dyDescent="0.2">
      <c r="A103" s="981" t="s">
        <v>8</v>
      </c>
      <c r="B103" s="984" t="s">
        <v>6</v>
      </c>
      <c r="C103" s="987" t="s">
        <v>6</v>
      </c>
      <c r="D103" s="438"/>
      <c r="E103" s="990" t="s">
        <v>260</v>
      </c>
      <c r="F103" s="1006" t="s">
        <v>69</v>
      </c>
      <c r="G103" s="995" t="s">
        <v>94</v>
      </c>
      <c r="H103" s="162"/>
      <c r="I103" s="181"/>
      <c r="J103" s="182"/>
      <c r="K103" s="328"/>
      <c r="L103" s="439" t="s">
        <v>261</v>
      </c>
      <c r="M103" s="348" t="s">
        <v>76</v>
      </c>
      <c r="N103" s="471">
        <v>5</v>
      </c>
      <c r="O103" s="471">
        <v>6</v>
      </c>
      <c r="P103" s="472">
        <v>7</v>
      </c>
    </row>
    <row r="104" spans="1:16" ht="25.5" x14ac:dyDescent="0.2">
      <c r="A104" s="982"/>
      <c r="B104" s="985"/>
      <c r="C104" s="988"/>
      <c r="D104" s="27"/>
      <c r="E104" s="991"/>
      <c r="F104" s="1007"/>
      <c r="G104" s="996"/>
      <c r="H104" s="164"/>
      <c r="I104" s="337"/>
      <c r="J104" s="163"/>
      <c r="K104" s="338"/>
      <c r="L104" s="333" t="s">
        <v>262</v>
      </c>
      <c r="M104" s="348" t="s">
        <v>76</v>
      </c>
      <c r="N104" s="534">
        <v>2</v>
      </c>
      <c r="O104" s="534">
        <v>3</v>
      </c>
      <c r="P104" s="535">
        <v>3</v>
      </c>
    </row>
    <row r="105" spans="1:16" ht="13.5" thickBot="1" x14ac:dyDescent="0.25">
      <c r="A105" s="983"/>
      <c r="B105" s="986"/>
      <c r="C105" s="989"/>
      <c r="D105" s="440"/>
      <c r="E105" s="1005"/>
      <c r="F105" s="1008"/>
      <c r="G105" s="997"/>
      <c r="H105" s="172" t="s">
        <v>7</v>
      </c>
      <c r="I105" s="173"/>
      <c r="J105" s="173"/>
      <c r="K105" s="441"/>
      <c r="L105" s="442"/>
      <c r="M105" s="443"/>
      <c r="N105" s="536"/>
      <c r="O105" s="536"/>
      <c r="P105" s="537"/>
    </row>
    <row r="106" spans="1:16" ht="25.5" x14ac:dyDescent="0.2">
      <c r="A106" s="981" t="s">
        <v>8</v>
      </c>
      <c r="B106" s="984" t="s">
        <v>6</v>
      </c>
      <c r="C106" s="987" t="s">
        <v>8</v>
      </c>
      <c r="D106" s="438"/>
      <c r="E106" s="990" t="s">
        <v>263</v>
      </c>
      <c r="F106" s="992" t="s">
        <v>69</v>
      </c>
      <c r="G106" s="995" t="s">
        <v>94</v>
      </c>
      <c r="H106" s="162"/>
      <c r="I106" s="181"/>
      <c r="J106" s="182"/>
      <c r="K106" s="328"/>
      <c r="L106" s="91" t="s">
        <v>264</v>
      </c>
      <c r="M106" s="348" t="s">
        <v>76</v>
      </c>
      <c r="N106" s="471"/>
      <c r="O106" s="471"/>
      <c r="P106" s="472">
        <v>1</v>
      </c>
    </row>
    <row r="107" spans="1:16" ht="25.5" x14ac:dyDescent="0.2">
      <c r="A107" s="982"/>
      <c r="B107" s="985"/>
      <c r="C107" s="988"/>
      <c r="D107" s="27"/>
      <c r="E107" s="991"/>
      <c r="F107" s="993"/>
      <c r="G107" s="996"/>
      <c r="H107" s="164"/>
      <c r="I107" s="165"/>
      <c r="J107" s="166"/>
      <c r="K107" s="167"/>
      <c r="L107" s="333" t="s">
        <v>265</v>
      </c>
      <c r="M107" s="348" t="s">
        <v>76</v>
      </c>
      <c r="N107" s="474"/>
      <c r="O107" s="474">
        <v>1</v>
      </c>
      <c r="P107" s="475">
        <v>1</v>
      </c>
    </row>
    <row r="108" spans="1:16" ht="63.75" x14ac:dyDescent="0.2">
      <c r="A108" s="982"/>
      <c r="B108" s="985"/>
      <c r="C108" s="988"/>
      <c r="D108" s="27"/>
      <c r="E108" s="991"/>
      <c r="F108" s="993"/>
      <c r="G108" s="996"/>
      <c r="H108" s="164"/>
      <c r="I108" s="165"/>
      <c r="J108" s="166"/>
      <c r="K108" s="167"/>
      <c r="L108" s="333" t="s">
        <v>266</v>
      </c>
      <c r="M108" s="137" t="s">
        <v>78</v>
      </c>
      <c r="N108" s="474">
        <v>50</v>
      </c>
      <c r="O108" s="474">
        <v>60</v>
      </c>
      <c r="P108" s="475">
        <v>70</v>
      </c>
    </row>
    <row r="109" spans="1:16" ht="51" x14ac:dyDescent="0.2">
      <c r="A109" s="982"/>
      <c r="B109" s="985"/>
      <c r="C109" s="988"/>
      <c r="D109" s="27"/>
      <c r="E109" s="444"/>
      <c r="F109" s="993"/>
      <c r="G109" s="996"/>
      <c r="H109" s="164"/>
      <c r="I109" s="165"/>
      <c r="J109" s="166"/>
      <c r="K109" s="167"/>
      <c r="L109" s="429" t="s">
        <v>267</v>
      </c>
      <c r="M109" s="137" t="s">
        <v>90</v>
      </c>
      <c r="N109" s="474">
        <v>263</v>
      </c>
      <c r="O109" s="474">
        <v>263</v>
      </c>
      <c r="P109" s="475">
        <v>263</v>
      </c>
    </row>
    <row r="110" spans="1:16" ht="13.5" thickBot="1" x14ac:dyDescent="0.25">
      <c r="A110" s="983"/>
      <c r="B110" s="986"/>
      <c r="C110" s="989"/>
      <c r="D110" s="440"/>
      <c r="E110" s="445"/>
      <c r="F110" s="994"/>
      <c r="G110" s="997"/>
      <c r="H110" s="172" t="s">
        <v>7</v>
      </c>
      <c r="I110" s="173"/>
      <c r="J110" s="173"/>
      <c r="K110" s="441"/>
      <c r="L110" s="442"/>
      <c r="M110" s="443"/>
      <c r="N110" s="536"/>
      <c r="O110" s="536"/>
      <c r="P110" s="537"/>
    </row>
    <row r="111" spans="1:16" ht="13.5" thickBot="1" x14ac:dyDescent="0.25">
      <c r="A111" s="297" t="s">
        <v>8</v>
      </c>
      <c r="B111" s="28" t="s">
        <v>6</v>
      </c>
      <c r="C111" s="967" t="s">
        <v>34</v>
      </c>
      <c r="D111" s="967"/>
      <c r="E111" s="967"/>
      <c r="F111" s="967"/>
      <c r="G111" s="968"/>
      <c r="H111" s="178" t="s">
        <v>7</v>
      </c>
      <c r="I111" s="179">
        <f>I105+I110</f>
        <v>0</v>
      </c>
      <c r="J111" s="179">
        <f t="shared" ref="J111:K111" si="11">J105+J110</f>
        <v>0</v>
      </c>
      <c r="K111" s="179">
        <f t="shared" si="11"/>
        <v>0</v>
      </c>
      <c r="L111" s="969"/>
      <c r="M111" s="970"/>
      <c r="N111" s="970"/>
      <c r="O111" s="970"/>
      <c r="P111" s="971"/>
    </row>
    <row r="112" spans="1:16" ht="13.5" thickBot="1" x14ac:dyDescent="0.25">
      <c r="A112" s="263" t="s">
        <v>8</v>
      </c>
      <c r="B112" s="972" t="s">
        <v>83</v>
      </c>
      <c r="C112" s="973"/>
      <c r="D112" s="973"/>
      <c r="E112" s="973"/>
      <c r="F112" s="973"/>
      <c r="G112" s="973"/>
      <c r="H112" s="974"/>
      <c r="I112" s="191">
        <f>I105+I110</f>
        <v>0</v>
      </c>
      <c r="J112" s="191">
        <f t="shared" ref="J112:K112" si="12">J105+J110</f>
        <v>0</v>
      </c>
      <c r="K112" s="191">
        <f t="shared" si="12"/>
        <v>0</v>
      </c>
      <c r="L112" s="446"/>
      <c r="M112" s="446"/>
      <c r="N112" s="538"/>
      <c r="O112" s="538"/>
      <c r="P112" s="539"/>
    </row>
    <row r="113" spans="1:16" ht="13.5" thickBot="1" x14ac:dyDescent="0.25">
      <c r="A113" s="263"/>
      <c r="B113" s="972" t="s">
        <v>88</v>
      </c>
      <c r="C113" s="973"/>
      <c r="D113" s="973"/>
      <c r="E113" s="973"/>
      <c r="F113" s="973"/>
      <c r="G113" s="973"/>
      <c r="H113" s="974"/>
      <c r="I113" s="191">
        <f>I114-I21-I29-I77-I90</f>
        <v>63161.899999999994</v>
      </c>
      <c r="J113" s="191">
        <f t="shared" ref="J113:K113" si="13">J114-J21-J29-J77-J90</f>
        <v>66115</v>
      </c>
      <c r="K113" s="191">
        <f t="shared" si="13"/>
        <v>69425</v>
      </c>
      <c r="L113" s="446"/>
      <c r="M113" s="446"/>
      <c r="N113" s="538"/>
      <c r="O113" s="538"/>
      <c r="P113" s="539"/>
    </row>
    <row r="114" spans="1:16" ht="13.5" thickBot="1" x14ac:dyDescent="0.25">
      <c r="A114" s="975" t="s">
        <v>9</v>
      </c>
      <c r="B114" s="976"/>
      <c r="C114" s="976"/>
      <c r="D114" s="976"/>
      <c r="E114" s="976"/>
      <c r="F114" s="976"/>
      <c r="G114" s="976"/>
      <c r="H114" s="977"/>
      <c r="I114" s="29">
        <f>I98+I112</f>
        <v>63656.7</v>
      </c>
      <c r="J114" s="29">
        <f t="shared" ref="J114:K114" si="14">J98+J112</f>
        <v>66115</v>
      </c>
      <c r="K114" s="29">
        <f t="shared" si="14"/>
        <v>69425</v>
      </c>
      <c r="L114" s="978"/>
      <c r="M114" s="979"/>
      <c r="N114" s="979"/>
      <c r="O114" s="979"/>
      <c r="P114" s="980"/>
    </row>
    <row r="115" spans="1:16" x14ac:dyDescent="0.2">
      <c r="A115" s="16" t="s">
        <v>36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2"/>
      <c r="N115" s="540"/>
      <c r="O115" s="540"/>
      <c r="P115" s="540"/>
    </row>
    <row r="116" spans="1:16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540"/>
      <c r="O116" s="540"/>
      <c r="P116" s="540"/>
    </row>
    <row r="117" spans="1:16" x14ac:dyDescent="0.2">
      <c r="A117" s="12"/>
      <c r="B117" s="12"/>
      <c r="C117" s="12"/>
      <c r="D117" s="12"/>
      <c r="E117" s="12"/>
      <c r="F117" s="12"/>
      <c r="G117" s="12"/>
      <c r="H117" s="12" t="s">
        <v>52</v>
      </c>
      <c r="I117" s="447">
        <f>I18+I28+I39+I42+I54+I75+I86</f>
        <v>22642.000000000004</v>
      </c>
      <c r="J117" s="447">
        <f>J18+J28+J39+J42+J54+J75+J86</f>
        <v>23771</v>
      </c>
      <c r="K117" s="447">
        <f>K18+K28+K39+K42+K54+K75+K86</f>
        <v>24959</v>
      </c>
      <c r="L117" s="12"/>
      <c r="M117" s="12"/>
      <c r="N117" s="540"/>
      <c r="O117" s="540"/>
      <c r="P117" s="540"/>
    </row>
    <row r="118" spans="1:16" x14ac:dyDescent="0.2">
      <c r="A118" s="12"/>
      <c r="B118" s="12"/>
      <c r="C118" s="12"/>
      <c r="D118" s="12"/>
      <c r="E118" s="12"/>
      <c r="F118" s="12"/>
      <c r="G118" s="12"/>
      <c r="H118" s="12" t="s">
        <v>89</v>
      </c>
      <c r="I118" s="447">
        <f>I19+I30+I78+I92+I46</f>
        <v>2323.1</v>
      </c>
      <c r="J118" s="447">
        <f>J19+J30+J78+J92+J46</f>
        <v>2438</v>
      </c>
      <c r="K118" s="447">
        <f>K19+K30+K78+K92+K46</f>
        <v>2560</v>
      </c>
      <c r="L118" s="12"/>
      <c r="M118" s="12"/>
      <c r="N118" s="540"/>
      <c r="O118" s="540"/>
      <c r="P118" s="540"/>
    </row>
    <row r="119" spans="1:16" x14ac:dyDescent="0.2">
      <c r="A119" s="12"/>
      <c r="B119" s="12"/>
      <c r="C119" s="12"/>
      <c r="D119" s="12"/>
      <c r="E119" s="12"/>
      <c r="F119" s="12"/>
      <c r="G119" s="12"/>
      <c r="H119" s="12" t="s">
        <v>63</v>
      </c>
      <c r="I119" s="840">
        <f>I22+I32+I43+I55+I88+I47+I40+I26</f>
        <v>1558.2</v>
      </c>
      <c r="J119" s="447">
        <f t="shared" ref="J119:K119" si="15">J22+J32+J43+J55+J88+J47+J40+J26</f>
        <v>1441</v>
      </c>
      <c r="K119" s="447">
        <f t="shared" si="15"/>
        <v>1515</v>
      </c>
      <c r="L119" s="12"/>
      <c r="M119" s="12"/>
      <c r="N119" s="540"/>
      <c r="O119" s="540"/>
      <c r="P119" s="540"/>
    </row>
    <row r="120" spans="1:16" x14ac:dyDescent="0.2">
      <c r="A120" s="12"/>
      <c r="B120" s="12"/>
      <c r="C120" s="12"/>
      <c r="D120" s="12"/>
      <c r="E120" s="12"/>
      <c r="F120" s="12"/>
      <c r="G120" s="12"/>
      <c r="H120" s="12" t="s">
        <v>165</v>
      </c>
      <c r="I120" s="447">
        <f>I20+I31+I45+I76+I87+I25+I38</f>
        <v>33984.5</v>
      </c>
      <c r="J120" s="447">
        <f>J20+J31+J45+J76+J87+J25+J38</f>
        <v>35680</v>
      </c>
      <c r="K120" s="447">
        <f>K20+K31+K45+K76+K87+K25+K38</f>
        <v>37466</v>
      </c>
      <c r="L120" s="12"/>
      <c r="M120" s="12"/>
      <c r="N120" s="540"/>
      <c r="O120" s="540"/>
      <c r="P120" s="540"/>
    </row>
    <row r="121" spans="1:16" x14ac:dyDescent="0.2">
      <c r="A121" s="12"/>
      <c r="B121" s="12"/>
      <c r="C121" s="12"/>
      <c r="D121" s="12"/>
      <c r="E121" s="12"/>
      <c r="F121" s="12"/>
      <c r="G121" s="12"/>
      <c r="H121" s="12" t="s">
        <v>74</v>
      </c>
      <c r="I121" s="447">
        <f>I23+I33+I44+I89</f>
        <v>0</v>
      </c>
      <c r="J121" s="447">
        <f>J23+J33+J44+J89</f>
        <v>0</v>
      </c>
      <c r="K121" s="447">
        <f>K23+K33+K44+K89</f>
        <v>0</v>
      </c>
      <c r="L121" s="12"/>
      <c r="M121" s="12"/>
      <c r="N121" s="540"/>
      <c r="O121" s="540"/>
      <c r="P121" s="540"/>
    </row>
    <row r="122" spans="1:16" x14ac:dyDescent="0.2">
      <c r="A122" s="12"/>
      <c r="B122" s="12"/>
      <c r="C122" s="12"/>
      <c r="D122" s="12"/>
      <c r="E122" s="12"/>
      <c r="F122" s="12"/>
      <c r="G122" s="12"/>
      <c r="H122" s="12" t="s">
        <v>62</v>
      </c>
      <c r="I122" s="447">
        <f>I56+I91</f>
        <v>431.6</v>
      </c>
      <c r="J122" s="447">
        <f>J56+J91</f>
        <v>452</v>
      </c>
      <c r="K122" s="447">
        <f>K56+K91</f>
        <v>475</v>
      </c>
      <c r="L122" s="12"/>
      <c r="M122" s="12"/>
      <c r="N122" s="540"/>
      <c r="O122" s="540"/>
      <c r="P122" s="540"/>
    </row>
    <row r="123" spans="1:16" x14ac:dyDescent="0.2">
      <c r="A123" s="12"/>
      <c r="B123" s="12"/>
      <c r="C123" s="12"/>
      <c r="D123" s="12"/>
      <c r="E123" s="12"/>
      <c r="F123" s="12"/>
      <c r="G123" s="12"/>
      <c r="H123" s="12" t="s">
        <v>64</v>
      </c>
      <c r="I123" s="447">
        <f>I21+I29+I77+I90</f>
        <v>494.8</v>
      </c>
      <c r="J123" s="447">
        <f>J21+J29+J77+J90</f>
        <v>0</v>
      </c>
      <c r="K123" s="447">
        <f>K21+K29+K77+K90</f>
        <v>0</v>
      </c>
      <c r="L123" s="12"/>
      <c r="M123" s="12"/>
      <c r="N123" s="540"/>
      <c r="O123" s="540"/>
      <c r="P123" s="540"/>
    </row>
    <row r="124" spans="1:16" x14ac:dyDescent="0.2">
      <c r="A124" s="12"/>
      <c r="B124" s="12"/>
      <c r="C124" s="12"/>
      <c r="D124" s="12"/>
      <c r="E124" s="12"/>
      <c r="F124" s="12"/>
      <c r="G124" s="12"/>
      <c r="H124" s="12" t="s">
        <v>187</v>
      </c>
      <c r="I124" s="447">
        <f>I34</f>
        <v>2222.5</v>
      </c>
      <c r="J124" s="447">
        <f>J34</f>
        <v>2333</v>
      </c>
      <c r="K124" s="447">
        <f>K34</f>
        <v>2450</v>
      </c>
      <c r="L124" s="12"/>
      <c r="M124" s="12"/>
      <c r="N124" s="540"/>
      <c r="O124" s="540"/>
      <c r="P124" s="540"/>
    </row>
    <row r="125" spans="1:16" x14ac:dyDescent="0.2">
      <c r="A125" s="12"/>
      <c r="B125" s="448"/>
      <c r="C125" s="448"/>
      <c r="D125" s="448"/>
      <c r="E125" s="9"/>
      <c r="F125" s="9"/>
      <c r="G125" s="9"/>
      <c r="H125" s="56" t="s">
        <v>268</v>
      </c>
      <c r="I125" s="449">
        <f>I117+I118+I119+I120+I121+I122+I123+I124</f>
        <v>63656.700000000004</v>
      </c>
      <c r="J125" s="449">
        <f t="shared" ref="J125:K125" si="16">J117+J118+J119+J120+J121+J122+J123+J124</f>
        <v>66115</v>
      </c>
      <c r="K125" s="449">
        <f t="shared" si="16"/>
        <v>69425</v>
      </c>
      <c r="L125" s="14"/>
      <c r="M125" s="14"/>
      <c r="N125" s="540"/>
      <c r="O125" s="540"/>
      <c r="P125" s="540"/>
    </row>
    <row r="126" spans="1:16" s="9" customFormat="1" x14ac:dyDescent="0.2">
      <c r="A126" s="12"/>
      <c r="B126" s="448"/>
      <c r="C126" s="448"/>
      <c r="D126" s="448"/>
      <c r="H126" s="56"/>
      <c r="I126" s="449"/>
      <c r="J126" s="449"/>
      <c r="K126" s="449"/>
      <c r="L126" s="14"/>
      <c r="M126" s="14"/>
      <c r="N126" s="540"/>
      <c r="O126" s="540"/>
      <c r="P126" s="540"/>
    </row>
    <row r="127" spans="1:16" s="9" customFormat="1" x14ac:dyDescent="0.2">
      <c r="A127" s="12"/>
      <c r="B127" s="448"/>
      <c r="C127" s="448"/>
      <c r="D127" s="448"/>
      <c r="H127" s="56"/>
      <c r="I127" s="449"/>
      <c r="J127" s="449"/>
      <c r="K127" s="449"/>
      <c r="L127" s="14"/>
      <c r="M127" s="14"/>
      <c r="N127" s="540"/>
      <c r="O127" s="540"/>
      <c r="P127" s="540"/>
    </row>
    <row r="128" spans="1:16" x14ac:dyDescent="0.2">
      <c r="A128" s="10"/>
      <c r="B128" s="13"/>
      <c r="C128" s="13"/>
      <c r="D128" s="13"/>
      <c r="E128" s="9"/>
      <c r="F128" s="9"/>
      <c r="G128" s="9"/>
      <c r="H128" s="9"/>
      <c r="I128" s="9"/>
      <c r="J128" s="9"/>
      <c r="K128" s="9"/>
      <c r="L128" s="13"/>
      <c r="M128" s="13"/>
      <c r="N128" s="541"/>
      <c r="O128" s="542"/>
      <c r="P128" s="542"/>
    </row>
    <row r="129" spans="1:16" ht="16.5" thickBot="1" x14ac:dyDescent="0.25">
      <c r="A129" s="10"/>
      <c r="B129" s="13"/>
      <c r="C129" s="13"/>
      <c r="D129" s="13"/>
      <c r="E129" s="876" t="s">
        <v>10</v>
      </c>
      <c r="F129" s="876"/>
      <c r="G129" s="876"/>
      <c r="H129" s="876"/>
      <c r="I129" s="876"/>
      <c r="J129" s="876"/>
      <c r="K129" s="876"/>
      <c r="L129" s="26"/>
      <c r="M129" s="26"/>
      <c r="N129" s="541"/>
      <c r="O129" s="542"/>
      <c r="P129" s="542"/>
    </row>
    <row r="130" spans="1:16" ht="42.75" thickBot="1" x14ac:dyDescent="0.25">
      <c r="A130" s="10"/>
      <c r="B130" s="13"/>
      <c r="C130" s="13"/>
      <c r="D130" s="13"/>
      <c r="E130" s="17"/>
      <c r="F130" s="18"/>
      <c r="G130" s="18"/>
      <c r="H130" s="25"/>
      <c r="I130" s="265" t="s">
        <v>139</v>
      </c>
      <c r="J130" s="266" t="s">
        <v>85</v>
      </c>
      <c r="K130" s="267" t="s">
        <v>86</v>
      </c>
      <c r="L130" s="10"/>
      <c r="M130" s="10"/>
      <c r="N130" s="541"/>
      <c r="O130" s="542"/>
      <c r="P130" s="542"/>
    </row>
    <row r="131" spans="1:16" ht="13.5" thickBot="1" x14ac:dyDescent="0.25">
      <c r="A131" s="10"/>
      <c r="B131" s="13"/>
      <c r="C131" s="13"/>
      <c r="D131" s="13"/>
      <c r="E131" s="860" t="s">
        <v>37</v>
      </c>
      <c r="F131" s="861"/>
      <c r="G131" s="861"/>
      <c r="H131" s="862"/>
      <c r="I131" s="41">
        <f>SUM(I132:I142)</f>
        <v>63656.700000000004</v>
      </c>
      <c r="J131" s="41">
        <f t="shared" ref="J131:K131" si="17">SUM(J132:J142)</f>
        <v>66115</v>
      </c>
      <c r="K131" s="41">
        <f t="shared" si="17"/>
        <v>69425</v>
      </c>
      <c r="L131" s="66"/>
      <c r="M131" s="10"/>
      <c r="N131" s="541"/>
      <c r="O131" s="542"/>
      <c r="P131" s="542"/>
    </row>
    <row r="132" spans="1:16" x14ac:dyDescent="0.2">
      <c r="A132" s="10"/>
      <c r="B132" s="13"/>
      <c r="C132" s="13"/>
      <c r="D132" s="13"/>
      <c r="E132" s="852" t="s">
        <v>43</v>
      </c>
      <c r="F132" s="853"/>
      <c r="G132" s="853"/>
      <c r="H132" s="854"/>
      <c r="I132" s="42">
        <v>22642</v>
      </c>
      <c r="J132" s="43">
        <v>23771</v>
      </c>
      <c r="K132" s="42">
        <v>24959</v>
      </c>
      <c r="L132" s="10"/>
      <c r="M132" s="10"/>
      <c r="N132" s="541"/>
      <c r="O132" s="542"/>
      <c r="P132" s="542"/>
    </row>
    <row r="133" spans="1:16" x14ac:dyDescent="0.2">
      <c r="A133" s="10"/>
      <c r="B133" s="13"/>
      <c r="C133" s="13"/>
      <c r="D133" s="13"/>
      <c r="E133" s="852" t="s">
        <v>44</v>
      </c>
      <c r="F133" s="853"/>
      <c r="G133" s="853"/>
      <c r="H133" s="854"/>
      <c r="I133" s="44">
        <v>2323.1</v>
      </c>
      <c r="J133" s="45">
        <v>2438</v>
      </c>
      <c r="K133" s="44">
        <v>2560</v>
      </c>
      <c r="L133" s="450"/>
      <c r="M133" s="10"/>
      <c r="N133" s="541"/>
      <c r="O133" s="542"/>
      <c r="P133" s="542"/>
    </row>
    <row r="134" spans="1:16" x14ac:dyDescent="0.2">
      <c r="A134" s="10"/>
      <c r="B134" s="13"/>
      <c r="C134" s="13"/>
      <c r="D134" s="13"/>
      <c r="E134" s="852" t="s">
        <v>45</v>
      </c>
      <c r="F134" s="853"/>
      <c r="G134" s="853"/>
      <c r="H134" s="854"/>
      <c r="I134" s="832">
        <v>1558.2</v>
      </c>
      <c r="J134" s="45">
        <v>1441</v>
      </c>
      <c r="K134" s="44">
        <v>1515</v>
      </c>
      <c r="L134" s="10"/>
      <c r="M134" s="10"/>
      <c r="N134" s="541"/>
      <c r="O134" s="542"/>
      <c r="P134" s="542"/>
    </row>
    <row r="135" spans="1:16" x14ac:dyDescent="0.2">
      <c r="A135" s="10"/>
      <c r="B135" s="13"/>
      <c r="C135" s="13"/>
      <c r="D135" s="13"/>
      <c r="E135" s="852" t="s">
        <v>46</v>
      </c>
      <c r="F135" s="853"/>
      <c r="G135" s="853"/>
      <c r="H135" s="854"/>
      <c r="I135" s="44"/>
      <c r="J135" s="45"/>
      <c r="K135" s="44"/>
      <c r="L135" s="10"/>
      <c r="M135" s="10"/>
      <c r="N135" s="541"/>
      <c r="O135" s="542"/>
      <c r="P135" s="542"/>
    </row>
    <row r="136" spans="1:16" x14ac:dyDescent="0.2">
      <c r="A136" s="10"/>
      <c r="B136" s="13"/>
      <c r="C136" s="13"/>
      <c r="D136" s="13"/>
      <c r="E136" s="863" t="s">
        <v>47</v>
      </c>
      <c r="F136" s="864"/>
      <c r="G136" s="864"/>
      <c r="H136" s="865"/>
      <c r="I136" s="46"/>
      <c r="J136" s="47"/>
      <c r="K136" s="46"/>
      <c r="L136" s="10"/>
      <c r="M136" s="10"/>
      <c r="N136" s="541"/>
      <c r="O136" s="542"/>
      <c r="P136" s="542"/>
    </row>
    <row r="137" spans="1:16" x14ac:dyDescent="0.2">
      <c r="A137" s="10"/>
      <c r="B137" s="13"/>
      <c r="C137" s="13"/>
      <c r="D137" s="13"/>
      <c r="E137" s="30" t="s">
        <v>48</v>
      </c>
      <c r="F137" s="67"/>
      <c r="G137" s="67"/>
      <c r="H137" s="31"/>
      <c r="I137" s="44">
        <v>33984.5</v>
      </c>
      <c r="J137" s="45">
        <v>35680</v>
      </c>
      <c r="K137" s="44">
        <v>37466</v>
      </c>
      <c r="L137" s="450"/>
      <c r="M137" s="10"/>
      <c r="N137" s="541"/>
      <c r="O137" s="542"/>
      <c r="P137" s="542"/>
    </row>
    <row r="138" spans="1:16" x14ac:dyDescent="0.2">
      <c r="A138" s="10"/>
      <c r="B138" s="13"/>
      <c r="C138" s="13"/>
      <c r="D138" s="13"/>
      <c r="E138" s="852" t="s">
        <v>70</v>
      </c>
      <c r="F138" s="853"/>
      <c r="G138" s="853"/>
      <c r="H138" s="854"/>
      <c r="I138" s="44"/>
      <c r="J138" s="45"/>
      <c r="K138" s="44"/>
      <c r="L138" s="10"/>
      <c r="M138" s="10"/>
      <c r="N138" s="543"/>
      <c r="O138" s="543"/>
      <c r="P138" s="543"/>
    </row>
    <row r="139" spans="1:16" x14ac:dyDescent="0.2">
      <c r="A139" s="10"/>
      <c r="B139" s="13"/>
      <c r="C139" s="13"/>
      <c r="D139" s="13"/>
      <c r="E139" s="852" t="s">
        <v>71</v>
      </c>
      <c r="F139" s="853"/>
      <c r="G139" s="853"/>
      <c r="H139" s="854"/>
      <c r="I139" s="48">
        <v>2222.5</v>
      </c>
      <c r="J139" s="49">
        <v>2333</v>
      </c>
      <c r="K139" s="48">
        <v>2450</v>
      </c>
      <c r="L139" s="10"/>
      <c r="M139" s="10"/>
      <c r="N139" s="541"/>
      <c r="O139" s="542"/>
      <c r="P139" s="542"/>
    </row>
    <row r="140" spans="1:16" x14ac:dyDescent="0.2">
      <c r="A140" s="10"/>
      <c r="B140" s="13"/>
      <c r="C140" s="13"/>
      <c r="D140" s="13"/>
      <c r="E140" s="852" t="s">
        <v>51</v>
      </c>
      <c r="F140" s="853"/>
      <c r="G140" s="853"/>
      <c r="H140" s="854"/>
      <c r="I140" s="48"/>
      <c r="J140" s="49"/>
      <c r="K140" s="48"/>
      <c r="L140" s="10"/>
      <c r="M140" s="10"/>
      <c r="N140" s="541"/>
      <c r="O140" s="542"/>
      <c r="P140" s="542"/>
    </row>
    <row r="141" spans="1:16" x14ac:dyDescent="0.2">
      <c r="A141" s="10"/>
      <c r="B141" s="13"/>
      <c r="C141" s="13"/>
      <c r="D141" s="13"/>
      <c r="E141" s="852" t="s">
        <v>49</v>
      </c>
      <c r="F141" s="853"/>
      <c r="G141" s="853"/>
      <c r="H141" s="854"/>
      <c r="I141" s="48">
        <v>431.6</v>
      </c>
      <c r="J141" s="49">
        <v>452</v>
      </c>
      <c r="K141" s="48">
        <v>475</v>
      </c>
      <c r="L141" s="10"/>
      <c r="M141" s="10"/>
      <c r="N141" s="541"/>
      <c r="O141" s="542"/>
      <c r="P141" s="542"/>
    </row>
    <row r="142" spans="1:16" ht="13.5" thickBot="1" x14ac:dyDescent="0.25">
      <c r="A142" s="9"/>
      <c r="B142" s="9"/>
      <c r="C142" s="9"/>
      <c r="D142" s="9"/>
      <c r="E142" s="855" t="s">
        <v>72</v>
      </c>
      <c r="F142" s="856"/>
      <c r="G142" s="856"/>
      <c r="H142" s="857"/>
      <c r="I142" s="50">
        <v>494.8</v>
      </c>
      <c r="J142" s="51"/>
      <c r="K142" s="50"/>
      <c r="L142" s="10"/>
      <c r="M142" s="10"/>
    </row>
    <row r="143" spans="1:16" ht="13.5" thickBot="1" x14ac:dyDescent="0.25">
      <c r="A143" s="9"/>
      <c r="B143" s="9"/>
      <c r="C143" s="9"/>
      <c r="D143" s="9"/>
      <c r="E143" s="858" t="s">
        <v>38</v>
      </c>
      <c r="F143" s="859"/>
      <c r="G143" s="859"/>
      <c r="H143" s="859"/>
      <c r="I143" s="21"/>
      <c r="J143" s="21"/>
      <c r="K143" s="19"/>
      <c r="L143" s="10"/>
      <c r="M143" s="10"/>
    </row>
    <row r="144" spans="1:16" x14ac:dyDescent="0.2">
      <c r="A144" s="9"/>
      <c r="B144" s="9"/>
      <c r="C144" s="9"/>
      <c r="D144" s="9"/>
      <c r="E144" s="846" t="s">
        <v>50</v>
      </c>
      <c r="F144" s="847"/>
      <c r="G144" s="847"/>
      <c r="H144" s="848"/>
      <c r="I144" s="22"/>
      <c r="J144" s="22"/>
      <c r="K144" s="20"/>
      <c r="L144" s="9"/>
      <c r="M144" s="9"/>
    </row>
  </sheetData>
  <mergeCells count="111">
    <mergeCell ref="J5:J7"/>
    <mergeCell ref="K5:K7"/>
    <mergeCell ref="L5:P5"/>
    <mergeCell ref="L6:L7"/>
    <mergeCell ref="M6:M7"/>
    <mergeCell ref="N6:P6"/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A9:A10"/>
    <mergeCell ref="B9:B10"/>
    <mergeCell ref="A12:A17"/>
    <mergeCell ref="A18:A24"/>
    <mergeCell ref="B18:B24"/>
    <mergeCell ref="C18:C24"/>
    <mergeCell ref="G5:G7"/>
    <mergeCell ref="H5:H7"/>
    <mergeCell ref="I5:I7"/>
    <mergeCell ref="L25:L27"/>
    <mergeCell ref="A28:A37"/>
    <mergeCell ref="B28:B37"/>
    <mergeCell ref="C28:C37"/>
    <mergeCell ref="E28:E37"/>
    <mergeCell ref="F28:F37"/>
    <mergeCell ref="G28:G37"/>
    <mergeCell ref="E18:E24"/>
    <mergeCell ref="F18:F24"/>
    <mergeCell ref="G18:G24"/>
    <mergeCell ref="A25:A27"/>
    <mergeCell ref="B25:B27"/>
    <mergeCell ref="C25:C27"/>
    <mergeCell ref="E25:E27"/>
    <mergeCell ref="F25:F27"/>
    <mergeCell ref="G25:G27"/>
    <mergeCell ref="A42:A49"/>
    <mergeCell ref="B42:B49"/>
    <mergeCell ref="C42:C49"/>
    <mergeCell ref="E42:E44"/>
    <mergeCell ref="F42:F49"/>
    <mergeCell ref="G42:G49"/>
    <mergeCell ref="A38:A41"/>
    <mergeCell ref="B38:B41"/>
    <mergeCell ref="C38:C41"/>
    <mergeCell ref="E38:E41"/>
    <mergeCell ref="F38:F41"/>
    <mergeCell ref="G38:G41"/>
    <mergeCell ref="A75:A79"/>
    <mergeCell ref="B75:B79"/>
    <mergeCell ref="C75:C79"/>
    <mergeCell ref="E75:E79"/>
    <mergeCell ref="F75:F79"/>
    <mergeCell ref="G75:G79"/>
    <mergeCell ref="E50:G50"/>
    <mergeCell ref="A54:A74"/>
    <mergeCell ref="B54:B74"/>
    <mergeCell ref="C54:C74"/>
    <mergeCell ref="E54:E74"/>
    <mergeCell ref="F54:F74"/>
    <mergeCell ref="G54:G74"/>
    <mergeCell ref="C80:G80"/>
    <mergeCell ref="L80:P80"/>
    <mergeCell ref="A82:A85"/>
    <mergeCell ref="B82:B85"/>
    <mergeCell ref="A86:A96"/>
    <mergeCell ref="B86:B96"/>
    <mergeCell ref="C86:C96"/>
    <mergeCell ref="E86:E96"/>
    <mergeCell ref="F86:F96"/>
    <mergeCell ref="G86:G96"/>
    <mergeCell ref="C97:G97"/>
    <mergeCell ref="L97:P97"/>
    <mergeCell ref="B98:H98"/>
    <mergeCell ref="A103:A105"/>
    <mergeCell ref="B103:B105"/>
    <mergeCell ref="C103:C105"/>
    <mergeCell ref="E103:E105"/>
    <mergeCell ref="F103:F105"/>
    <mergeCell ref="G103:G105"/>
    <mergeCell ref="C111:G111"/>
    <mergeCell ref="L111:P111"/>
    <mergeCell ref="B112:H112"/>
    <mergeCell ref="B113:H113"/>
    <mergeCell ref="A114:H114"/>
    <mergeCell ref="L114:P114"/>
    <mergeCell ref="A106:A110"/>
    <mergeCell ref="B106:B110"/>
    <mergeCell ref="C106:C110"/>
    <mergeCell ref="E106:E108"/>
    <mergeCell ref="F106:F110"/>
    <mergeCell ref="G106:G110"/>
    <mergeCell ref="E143:H143"/>
    <mergeCell ref="E144:H144"/>
    <mergeCell ref="E136:H136"/>
    <mergeCell ref="E138:H138"/>
    <mergeCell ref="E139:H139"/>
    <mergeCell ref="E140:H140"/>
    <mergeCell ref="E141:H141"/>
    <mergeCell ref="E142:H142"/>
    <mergeCell ref="E129:K129"/>
    <mergeCell ref="E131:H131"/>
    <mergeCell ref="E132:H132"/>
    <mergeCell ref="E133:H133"/>
    <mergeCell ref="E134:H134"/>
    <mergeCell ref="E135:H135"/>
  </mergeCells>
  <phoneticPr fontId="49" type="noConversion"/>
  <pageMargins left="0.7" right="0.7" top="0.75" bottom="0.75" header="0.3" footer="0.3"/>
  <pageSetup paperSize="9" scale="77" fitToHeight="0" orientation="landscape" r:id="rId1"/>
  <ignoredErrors>
    <ignoredError sqref="N25:O25 A28:B28 C28 O28:P28 N29:N30 P29:P30 O30:O31 N31 P31 P35:P36 F38 B42 F42 N36 N34 A51 O18:O20 N20:N21 A25:C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workbookViewId="0">
      <selection activeCell="J8" sqref="J8"/>
    </sheetView>
  </sheetViews>
  <sheetFormatPr defaultRowHeight="12.75" x14ac:dyDescent="0.2"/>
  <cols>
    <col min="1" max="1" width="3.5703125" customWidth="1"/>
    <col min="2" max="2" width="2.5703125" customWidth="1"/>
    <col min="3" max="3" width="3.7109375" customWidth="1"/>
    <col min="4" max="4" width="2.5703125" customWidth="1"/>
    <col min="5" max="5" width="30.28515625" customWidth="1"/>
    <col min="6" max="6" width="7.85546875" customWidth="1"/>
    <col min="7" max="7" width="4.42578125" customWidth="1"/>
    <col min="8" max="8" width="7.28515625" customWidth="1"/>
    <col min="9" max="9" width="10" customWidth="1"/>
    <col min="10" max="10" width="9.85546875" customWidth="1"/>
    <col min="11" max="11" width="9.140625" customWidth="1"/>
    <col min="12" max="12" width="41.28515625" customWidth="1"/>
    <col min="13" max="13" width="9.140625" customWidth="1"/>
    <col min="14" max="14" width="6.85546875" customWidth="1"/>
    <col min="15" max="15" width="6.5703125" customWidth="1"/>
    <col min="16" max="16" width="8.42578125" customWidth="1"/>
  </cols>
  <sheetData>
    <row r="1" spans="1:16" ht="51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57" t="s">
        <v>443</v>
      </c>
      <c r="M1" s="957"/>
      <c r="N1" s="957"/>
      <c r="O1" s="957"/>
      <c r="P1" s="98"/>
    </row>
    <row r="2" spans="1:16" ht="14.25" x14ac:dyDescent="0.2">
      <c r="A2" s="958" t="s">
        <v>380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10"/>
      <c r="P2" s="10"/>
    </row>
    <row r="3" spans="1:16" ht="14.25" x14ac:dyDescent="0.2">
      <c r="A3" s="959" t="s">
        <v>39</v>
      </c>
      <c r="B3" s="959"/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</row>
    <row r="4" spans="1:16" ht="16.5" thickBot="1" x14ac:dyDescent="0.25">
      <c r="A4" s="747"/>
      <c r="B4" s="747"/>
      <c r="C4" s="747"/>
      <c r="D4" s="747"/>
      <c r="E4" s="747"/>
      <c r="F4" s="747"/>
      <c r="G4" s="747"/>
      <c r="H4" s="747"/>
      <c r="I4" s="747"/>
      <c r="J4" s="747"/>
      <c r="K4" s="747"/>
      <c r="L4" s="35"/>
      <c r="M4" s="747"/>
      <c r="N4" s="36"/>
      <c r="O4" s="960" t="s">
        <v>59</v>
      </c>
      <c r="P4" s="960"/>
    </row>
    <row r="5" spans="1:16" ht="15" thickBot="1" x14ac:dyDescent="0.25">
      <c r="A5" s="961" t="s">
        <v>0</v>
      </c>
      <c r="B5" s="961" t="s">
        <v>1</v>
      </c>
      <c r="C5" s="939" t="s">
        <v>2</v>
      </c>
      <c r="D5" s="961" t="s">
        <v>35</v>
      </c>
      <c r="E5" s="964" t="s">
        <v>61</v>
      </c>
      <c r="F5" s="942" t="s">
        <v>3</v>
      </c>
      <c r="G5" s="939" t="s">
        <v>4</v>
      </c>
      <c r="H5" s="942" t="s">
        <v>5</v>
      </c>
      <c r="I5" s="945" t="s">
        <v>138</v>
      </c>
      <c r="J5" s="942" t="s">
        <v>85</v>
      </c>
      <c r="K5" s="942" t="s">
        <v>75</v>
      </c>
      <c r="L5" s="948" t="s">
        <v>11</v>
      </c>
      <c r="M5" s="949"/>
      <c r="N5" s="949"/>
      <c r="O5" s="949"/>
      <c r="P5" s="950"/>
    </row>
    <row r="6" spans="1:16" ht="15" x14ac:dyDescent="0.2">
      <c r="A6" s="962"/>
      <c r="B6" s="962"/>
      <c r="C6" s="940"/>
      <c r="D6" s="962"/>
      <c r="E6" s="965"/>
      <c r="F6" s="943"/>
      <c r="G6" s="940"/>
      <c r="H6" s="943"/>
      <c r="I6" s="946"/>
      <c r="J6" s="943"/>
      <c r="K6" s="943"/>
      <c r="L6" s="951" t="s">
        <v>41</v>
      </c>
      <c r="M6" s="953" t="s">
        <v>40</v>
      </c>
      <c r="N6" s="955" t="s">
        <v>42</v>
      </c>
      <c r="O6" s="955"/>
      <c r="P6" s="956"/>
    </row>
    <row r="7" spans="1:16" ht="174" customHeight="1" thickBot="1" x14ac:dyDescent="0.25">
      <c r="A7" s="963"/>
      <c r="B7" s="963"/>
      <c r="C7" s="941"/>
      <c r="D7" s="963"/>
      <c r="E7" s="966"/>
      <c r="F7" s="944"/>
      <c r="G7" s="941"/>
      <c r="H7" s="944"/>
      <c r="I7" s="947"/>
      <c r="J7" s="944"/>
      <c r="K7" s="944"/>
      <c r="L7" s="952"/>
      <c r="M7" s="954"/>
      <c r="N7" s="69" t="s">
        <v>56</v>
      </c>
      <c r="O7" s="69" t="s">
        <v>57</v>
      </c>
      <c r="P7" s="70" t="s">
        <v>58</v>
      </c>
    </row>
    <row r="8" spans="1:16" ht="16.5" thickBot="1" x14ac:dyDescent="0.3">
      <c r="A8" s="34" t="s">
        <v>6</v>
      </c>
      <c r="B8" s="755" t="s">
        <v>381</v>
      </c>
      <c r="C8" s="73"/>
      <c r="D8" s="73"/>
      <c r="E8" s="73"/>
      <c r="F8" s="74"/>
      <c r="G8" s="74"/>
      <c r="H8" s="74"/>
      <c r="I8" s="756"/>
      <c r="J8" s="757"/>
      <c r="K8" s="756"/>
      <c r="L8" s="197"/>
      <c r="M8" s="198"/>
      <c r="N8" s="149"/>
      <c r="O8" s="150"/>
      <c r="P8" s="199"/>
    </row>
    <row r="9" spans="1:16" ht="15.75" thickBot="1" x14ac:dyDescent="0.25">
      <c r="A9" s="754"/>
      <c r="B9" s="270"/>
      <c r="C9" s="271"/>
      <c r="D9" s="271"/>
      <c r="E9" s="272"/>
      <c r="F9" s="271"/>
      <c r="G9" s="271"/>
      <c r="H9" s="271"/>
      <c r="I9" s="273"/>
      <c r="J9" s="273"/>
      <c r="K9" s="758"/>
      <c r="L9" s="759" t="s">
        <v>382</v>
      </c>
      <c r="M9" s="200" t="s">
        <v>78</v>
      </c>
      <c r="N9" s="760">
        <v>99.9</v>
      </c>
      <c r="O9" s="760">
        <v>99.9</v>
      </c>
      <c r="P9" s="761">
        <v>99.9</v>
      </c>
    </row>
    <row r="10" spans="1:16" ht="13.5" thickBot="1" x14ac:dyDescent="0.25">
      <c r="A10" s="11" t="s">
        <v>6</v>
      </c>
      <c r="B10" s="28" t="s">
        <v>6</v>
      </c>
      <c r="C10" s="1163" t="s">
        <v>383</v>
      </c>
      <c r="D10" s="1164"/>
      <c r="E10" s="1164"/>
      <c r="F10" s="1164"/>
      <c r="G10" s="1164"/>
      <c r="H10" s="1164"/>
      <c r="I10" s="1164"/>
      <c r="J10" s="1164"/>
      <c r="K10" s="1164"/>
      <c r="L10" s="1164"/>
      <c r="M10" s="1164"/>
      <c r="N10" s="1164"/>
      <c r="O10" s="1164"/>
      <c r="P10" s="1165"/>
    </row>
    <row r="11" spans="1:16" ht="36.75" thickBot="1" x14ac:dyDescent="0.25">
      <c r="A11" s="752"/>
      <c r="B11" s="278"/>
      <c r="C11" s="1166"/>
      <c r="D11" s="1167"/>
      <c r="E11" s="1167"/>
      <c r="F11" s="1167"/>
      <c r="G11" s="1167"/>
      <c r="H11" s="1167"/>
      <c r="I11" s="1167"/>
      <c r="J11" s="1167"/>
      <c r="K11" s="1168"/>
      <c r="L11" s="762" t="s">
        <v>384</v>
      </c>
      <c r="M11" s="210" t="s">
        <v>78</v>
      </c>
      <c r="N11" s="763">
        <v>92</v>
      </c>
      <c r="O11" s="763">
        <v>93</v>
      </c>
      <c r="P11" s="764">
        <v>95</v>
      </c>
    </row>
    <row r="12" spans="1:16" x14ac:dyDescent="0.2">
      <c r="A12" s="981" t="s">
        <v>6</v>
      </c>
      <c r="B12" s="984" t="s">
        <v>6</v>
      </c>
      <c r="C12" s="1031" t="s">
        <v>6</v>
      </c>
      <c r="D12" s="749"/>
      <c r="E12" s="1155" t="s">
        <v>385</v>
      </c>
      <c r="F12" s="1135" t="s">
        <v>69</v>
      </c>
      <c r="G12" s="1078" t="s">
        <v>386</v>
      </c>
      <c r="H12" s="765" t="s">
        <v>74</v>
      </c>
      <c r="I12" s="337">
        <v>1659.8</v>
      </c>
      <c r="J12" s="766">
        <v>1787.8</v>
      </c>
      <c r="K12" s="766">
        <v>1957.8</v>
      </c>
      <c r="L12" s="1147" t="s">
        <v>387</v>
      </c>
      <c r="M12" s="1140" t="s">
        <v>90</v>
      </c>
      <c r="N12" s="1143" t="s">
        <v>388</v>
      </c>
      <c r="O12" s="1143" t="s">
        <v>389</v>
      </c>
      <c r="P12" s="1145" t="s">
        <v>390</v>
      </c>
    </row>
    <row r="13" spans="1:16" x14ac:dyDescent="0.2">
      <c r="A13" s="982"/>
      <c r="B13" s="985"/>
      <c r="C13" s="1031"/>
      <c r="D13" s="749"/>
      <c r="E13" s="1156"/>
      <c r="F13" s="1100"/>
      <c r="G13" s="1079"/>
      <c r="H13" s="63" t="s">
        <v>391</v>
      </c>
      <c r="I13" s="337">
        <v>21434.799999999999</v>
      </c>
      <c r="J13" s="766">
        <v>21572.400000000001</v>
      </c>
      <c r="K13" s="766">
        <v>21942.400000000001</v>
      </c>
      <c r="L13" s="1148"/>
      <c r="M13" s="1141"/>
      <c r="N13" s="1144"/>
      <c r="O13" s="1144"/>
      <c r="P13" s="1146"/>
    </row>
    <row r="14" spans="1:16" ht="13.5" thickBot="1" x14ac:dyDescent="0.25">
      <c r="A14" s="982"/>
      <c r="B14" s="985"/>
      <c r="C14" s="1031"/>
      <c r="D14" s="749"/>
      <c r="E14" s="1156"/>
      <c r="F14" s="1100"/>
      <c r="G14" s="1079"/>
      <c r="H14" s="844" t="s">
        <v>63</v>
      </c>
      <c r="I14" s="845">
        <v>0.1</v>
      </c>
      <c r="J14" s="769">
        <v>0</v>
      </c>
      <c r="K14" s="769">
        <v>0</v>
      </c>
      <c r="L14" s="1148"/>
      <c r="M14" s="1141"/>
      <c r="N14" s="1144"/>
      <c r="O14" s="1144"/>
      <c r="P14" s="1146"/>
    </row>
    <row r="15" spans="1:16" ht="13.5" thickBot="1" x14ac:dyDescent="0.25">
      <c r="A15" s="983"/>
      <c r="B15" s="986"/>
      <c r="C15" s="1027"/>
      <c r="D15" s="168"/>
      <c r="E15" s="1157"/>
      <c r="F15" s="1136"/>
      <c r="G15" s="1080"/>
      <c r="H15" s="416" t="s">
        <v>7</v>
      </c>
      <c r="I15" s="184">
        <f>I12+I13+I14</f>
        <v>23094.699999999997</v>
      </c>
      <c r="J15" s="184">
        <f t="shared" ref="J15:K15" si="0">J12+J13+J14</f>
        <v>23360.2</v>
      </c>
      <c r="K15" s="184">
        <f t="shared" si="0"/>
        <v>23900.2</v>
      </c>
      <c r="L15" s="1139"/>
      <c r="M15" s="1142"/>
      <c r="N15" s="1132"/>
      <c r="O15" s="1132"/>
      <c r="P15" s="1134"/>
    </row>
    <row r="16" spans="1:16" x14ac:dyDescent="0.2">
      <c r="A16" s="981" t="s">
        <v>6</v>
      </c>
      <c r="B16" s="984" t="s">
        <v>6</v>
      </c>
      <c r="C16" s="1031" t="s">
        <v>8</v>
      </c>
      <c r="D16" s="749"/>
      <c r="E16" s="1155" t="s">
        <v>392</v>
      </c>
      <c r="F16" s="1135" t="s">
        <v>69</v>
      </c>
      <c r="G16" s="1078" t="s">
        <v>386</v>
      </c>
      <c r="H16" s="336" t="s">
        <v>52</v>
      </c>
      <c r="I16" s="337">
        <v>6389.3</v>
      </c>
      <c r="J16" s="766">
        <v>6615</v>
      </c>
      <c r="K16" s="766">
        <v>6865</v>
      </c>
      <c r="L16" s="1147" t="s">
        <v>387</v>
      </c>
      <c r="M16" s="1140" t="s">
        <v>90</v>
      </c>
      <c r="N16" s="1143" t="s">
        <v>393</v>
      </c>
      <c r="O16" s="1143" t="s">
        <v>394</v>
      </c>
      <c r="P16" s="1145" t="s">
        <v>395</v>
      </c>
    </row>
    <row r="17" spans="1:16" x14ac:dyDescent="0.2">
      <c r="A17" s="982"/>
      <c r="B17" s="985"/>
      <c r="C17" s="1031"/>
      <c r="D17" s="749"/>
      <c r="E17" s="1156"/>
      <c r="F17" s="1100"/>
      <c r="G17" s="1079"/>
      <c r="H17" s="164" t="s">
        <v>63</v>
      </c>
      <c r="I17" s="337">
        <v>452.3</v>
      </c>
      <c r="J17" s="766">
        <v>452.3</v>
      </c>
      <c r="K17" s="766">
        <v>452.3</v>
      </c>
      <c r="L17" s="1148"/>
      <c r="M17" s="1141"/>
      <c r="N17" s="1144"/>
      <c r="O17" s="1144"/>
      <c r="P17" s="1146"/>
    </row>
    <row r="18" spans="1:16" ht="13.5" thickBot="1" x14ac:dyDescent="0.25">
      <c r="A18" s="982"/>
      <c r="B18" s="985"/>
      <c r="C18" s="1031"/>
      <c r="D18" s="749"/>
      <c r="E18" s="1156"/>
      <c r="F18" s="1100"/>
      <c r="G18" s="1079"/>
      <c r="H18" s="767" t="s">
        <v>64</v>
      </c>
      <c r="I18" s="768">
        <v>493.8</v>
      </c>
      <c r="J18" s="769">
        <v>493.8</v>
      </c>
      <c r="K18" s="769">
        <v>493.8</v>
      </c>
      <c r="L18" s="1148"/>
      <c r="M18" s="1141"/>
      <c r="N18" s="1144"/>
      <c r="O18" s="1144"/>
      <c r="P18" s="1146"/>
    </row>
    <row r="19" spans="1:16" ht="13.5" thickBot="1" x14ac:dyDescent="0.25">
      <c r="A19" s="983"/>
      <c r="B19" s="986"/>
      <c r="C19" s="1027"/>
      <c r="D19" s="168"/>
      <c r="E19" s="1157"/>
      <c r="F19" s="1136"/>
      <c r="G19" s="1080"/>
      <c r="H19" s="416" t="s">
        <v>7</v>
      </c>
      <c r="I19" s="184">
        <f>I16+I17+I18</f>
        <v>7335.4000000000005</v>
      </c>
      <c r="J19" s="184">
        <f t="shared" ref="J19:K19" si="1">J16+J17+J18</f>
        <v>7561.1</v>
      </c>
      <c r="K19" s="184">
        <f t="shared" si="1"/>
        <v>7811.1</v>
      </c>
      <c r="L19" s="1139"/>
      <c r="M19" s="1142"/>
      <c r="N19" s="1132"/>
      <c r="O19" s="1132"/>
      <c r="P19" s="1134"/>
    </row>
    <row r="20" spans="1:16" x14ac:dyDescent="0.2">
      <c r="A20" s="981" t="s">
        <v>6</v>
      </c>
      <c r="B20" s="984" t="s">
        <v>6</v>
      </c>
      <c r="C20" s="1031" t="s">
        <v>53</v>
      </c>
      <c r="D20" s="749"/>
      <c r="E20" s="1155" t="s">
        <v>396</v>
      </c>
      <c r="F20" s="1135" t="s">
        <v>397</v>
      </c>
      <c r="G20" s="1110" t="s">
        <v>398</v>
      </c>
      <c r="H20" s="336" t="s">
        <v>52</v>
      </c>
      <c r="I20" s="337">
        <v>172.4</v>
      </c>
      <c r="J20" s="766">
        <v>179</v>
      </c>
      <c r="K20" s="766">
        <v>186</v>
      </c>
      <c r="L20" s="1147" t="s">
        <v>399</v>
      </c>
      <c r="M20" s="1140" t="s">
        <v>90</v>
      </c>
      <c r="N20" s="1143" t="s">
        <v>191</v>
      </c>
      <c r="O20" s="1143" t="s">
        <v>191</v>
      </c>
      <c r="P20" s="1145" t="s">
        <v>191</v>
      </c>
    </row>
    <row r="21" spans="1:16" x14ac:dyDescent="0.2">
      <c r="A21" s="982"/>
      <c r="B21" s="985"/>
      <c r="C21" s="1031"/>
      <c r="D21" s="749"/>
      <c r="E21" s="1156"/>
      <c r="F21" s="1100"/>
      <c r="G21" s="1111"/>
      <c r="H21" s="336" t="s">
        <v>74</v>
      </c>
      <c r="I21" s="337">
        <v>231.2</v>
      </c>
      <c r="J21" s="766">
        <v>266</v>
      </c>
      <c r="K21" s="766">
        <v>305</v>
      </c>
      <c r="L21" s="1148"/>
      <c r="M21" s="1141"/>
      <c r="N21" s="1144"/>
      <c r="O21" s="1144"/>
      <c r="P21" s="1146"/>
    </row>
    <row r="22" spans="1:16" x14ac:dyDescent="0.2">
      <c r="A22" s="982"/>
      <c r="B22" s="985"/>
      <c r="C22" s="1031"/>
      <c r="D22" s="749"/>
      <c r="E22" s="1156"/>
      <c r="F22" s="1100"/>
      <c r="G22" s="1111"/>
      <c r="H22" s="336" t="s">
        <v>187</v>
      </c>
      <c r="I22" s="337">
        <v>51.2</v>
      </c>
      <c r="J22" s="766">
        <v>51.2</v>
      </c>
      <c r="K22" s="766">
        <v>51.2</v>
      </c>
      <c r="L22" s="1148"/>
      <c r="M22" s="1141"/>
      <c r="N22" s="1144"/>
      <c r="O22" s="1144"/>
      <c r="P22" s="1146"/>
    </row>
    <row r="23" spans="1:16" x14ac:dyDescent="0.2">
      <c r="A23" s="982"/>
      <c r="B23" s="985"/>
      <c r="C23" s="1031"/>
      <c r="D23" s="749"/>
      <c r="E23" s="1156"/>
      <c r="F23" s="1100"/>
      <c r="G23" s="1111"/>
      <c r="H23" s="336" t="s">
        <v>89</v>
      </c>
      <c r="I23" s="337">
        <v>66.400000000000006</v>
      </c>
      <c r="J23" s="766">
        <v>73</v>
      </c>
      <c r="K23" s="766">
        <v>77</v>
      </c>
      <c r="L23" s="1148"/>
      <c r="M23" s="1141"/>
      <c r="N23" s="1144"/>
      <c r="O23" s="1144"/>
      <c r="P23" s="1146"/>
    </row>
    <row r="24" spans="1:16" x14ac:dyDescent="0.2">
      <c r="A24" s="982"/>
      <c r="B24" s="985"/>
      <c r="C24" s="1031"/>
      <c r="D24" s="749"/>
      <c r="E24" s="1156"/>
      <c r="F24" s="1100"/>
      <c r="G24" s="1111"/>
      <c r="H24" s="336" t="s">
        <v>165</v>
      </c>
      <c r="I24" s="337">
        <v>131.9</v>
      </c>
      <c r="J24" s="766">
        <v>150</v>
      </c>
      <c r="K24" s="766">
        <v>170</v>
      </c>
      <c r="L24" s="1148"/>
      <c r="M24" s="1141"/>
      <c r="N24" s="1144"/>
      <c r="O24" s="1144"/>
      <c r="P24" s="1146"/>
    </row>
    <row r="25" spans="1:16" x14ac:dyDescent="0.2">
      <c r="A25" s="982"/>
      <c r="B25" s="985"/>
      <c r="C25" s="1031"/>
      <c r="D25" s="749"/>
      <c r="E25" s="1156"/>
      <c r="F25" s="1100"/>
      <c r="G25" s="1111"/>
      <c r="H25" s="824" t="s">
        <v>63</v>
      </c>
      <c r="I25" s="825">
        <v>26.5</v>
      </c>
      <c r="J25" s="766">
        <v>8.3000000000000007</v>
      </c>
      <c r="K25" s="766">
        <v>8.3000000000000007</v>
      </c>
      <c r="L25" s="1148"/>
      <c r="M25" s="1141"/>
      <c r="N25" s="1144"/>
      <c r="O25" s="1144"/>
      <c r="P25" s="1146"/>
    </row>
    <row r="26" spans="1:16" ht="13.5" thickBot="1" x14ac:dyDescent="0.25">
      <c r="A26" s="982"/>
      <c r="B26" s="985"/>
      <c r="C26" s="1031"/>
      <c r="D26" s="749"/>
      <c r="E26" s="1156"/>
      <c r="F26" s="1100"/>
      <c r="G26" s="1111"/>
      <c r="H26" s="767" t="s">
        <v>64</v>
      </c>
      <c r="I26" s="768">
        <v>5.5</v>
      </c>
      <c r="J26" s="769">
        <v>5.5</v>
      </c>
      <c r="K26" s="769">
        <v>5.5</v>
      </c>
      <c r="L26" s="1148"/>
      <c r="M26" s="1141"/>
      <c r="N26" s="1144"/>
      <c r="O26" s="1144"/>
      <c r="P26" s="1146"/>
    </row>
    <row r="27" spans="1:16" ht="13.5" thickBot="1" x14ac:dyDescent="0.25">
      <c r="A27" s="983"/>
      <c r="B27" s="986"/>
      <c r="C27" s="1027"/>
      <c r="D27" s="168"/>
      <c r="E27" s="1157"/>
      <c r="F27" s="1136"/>
      <c r="G27" s="1112"/>
      <c r="H27" s="416" t="s">
        <v>7</v>
      </c>
      <c r="I27" s="184">
        <f>SUM(I20:I26)</f>
        <v>685.1</v>
      </c>
      <c r="J27" s="184">
        <f t="shared" ref="J27:K27" si="2">SUM(J20:J26)</f>
        <v>733</v>
      </c>
      <c r="K27" s="184">
        <f t="shared" si="2"/>
        <v>803</v>
      </c>
      <c r="L27" s="1139"/>
      <c r="M27" s="1142"/>
      <c r="N27" s="1132"/>
      <c r="O27" s="1132"/>
      <c r="P27" s="1134"/>
    </row>
    <row r="28" spans="1:16" x14ac:dyDescent="0.2">
      <c r="A28" s="981" t="s">
        <v>6</v>
      </c>
      <c r="B28" s="984" t="s">
        <v>6</v>
      </c>
      <c r="C28" s="1025" t="s">
        <v>54</v>
      </c>
      <c r="D28" s="748"/>
      <c r="E28" s="1158" t="s">
        <v>400</v>
      </c>
      <c r="F28" s="1161" t="s">
        <v>135</v>
      </c>
      <c r="G28" s="1110" t="s">
        <v>398</v>
      </c>
      <c r="H28" s="770" t="s">
        <v>52</v>
      </c>
      <c r="I28" s="181">
        <v>248</v>
      </c>
      <c r="J28" s="771">
        <v>260</v>
      </c>
      <c r="K28" s="771">
        <v>273</v>
      </c>
      <c r="L28" s="1137" t="s">
        <v>399</v>
      </c>
      <c r="M28" s="1140" t="s">
        <v>90</v>
      </c>
      <c r="N28" s="1143" t="s">
        <v>401</v>
      </c>
      <c r="O28" s="1143" t="s">
        <v>401</v>
      </c>
      <c r="P28" s="1145" t="s">
        <v>401</v>
      </c>
    </row>
    <row r="29" spans="1:16" x14ac:dyDescent="0.2">
      <c r="A29" s="982"/>
      <c r="B29" s="985"/>
      <c r="C29" s="1031"/>
      <c r="D29" s="749"/>
      <c r="E29" s="1159"/>
      <c r="F29" s="1100"/>
      <c r="G29" s="1111"/>
      <c r="H29" s="772" t="s">
        <v>74</v>
      </c>
      <c r="I29" s="337">
        <v>358.7</v>
      </c>
      <c r="J29" s="766">
        <v>395</v>
      </c>
      <c r="K29" s="766">
        <v>435</v>
      </c>
      <c r="L29" s="1138"/>
      <c r="M29" s="1141"/>
      <c r="N29" s="1144"/>
      <c r="O29" s="1144"/>
      <c r="P29" s="1146"/>
    </row>
    <row r="30" spans="1:16" x14ac:dyDescent="0.2">
      <c r="A30" s="982"/>
      <c r="B30" s="985"/>
      <c r="C30" s="1031"/>
      <c r="D30" s="749"/>
      <c r="E30" s="1159"/>
      <c r="F30" s="1100"/>
      <c r="G30" s="1111"/>
      <c r="H30" s="773" t="s">
        <v>63</v>
      </c>
      <c r="I30" s="337">
        <v>35.6</v>
      </c>
      <c r="J30" s="766">
        <v>6.1</v>
      </c>
      <c r="K30" s="766">
        <v>6.1</v>
      </c>
      <c r="L30" s="1138"/>
      <c r="M30" s="1141"/>
      <c r="N30" s="1144"/>
      <c r="O30" s="1144"/>
      <c r="P30" s="1146"/>
    </row>
    <row r="31" spans="1:16" x14ac:dyDescent="0.2">
      <c r="A31" s="982"/>
      <c r="B31" s="985"/>
      <c r="C31" s="1031"/>
      <c r="D31" s="749"/>
      <c r="E31" s="1159"/>
      <c r="F31" s="1100"/>
      <c r="G31" s="1111"/>
      <c r="H31" s="451" t="s">
        <v>89</v>
      </c>
      <c r="I31" s="165">
        <v>62.8</v>
      </c>
      <c r="J31" s="774">
        <v>65</v>
      </c>
      <c r="K31" s="774">
        <v>68</v>
      </c>
      <c r="L31" s="1138"/>
      <c r="M31" s="1141"/>
      <c r="N31" s="1144"/>
      <c r="O31" s="1144"/>
      <c r="P31" s="1146"/>
    </row>
    <row r="32" spans="1:16" ht="13.5" thickBot="1" x14ac:dyDescent="0.25">
      <c r="A32" s="982"/>
      <c r="B32" s="985"/>
      <c r="C32" s="1031"/>
      <c r="D32" s="749"/>
      <c r="E32" s="1159"/>
      <c r="F32" s="1100"/>
      <c r="G32" s="1111"/>
      <c r="H32" s="775" t="s">
        <v>64</v>
      </c>
      <c r="I32" s="768">
        <v>1.5</v>
      </c>
      <c r="J32" s="769">
        <v>1.5</v>
      </c>
      <c r="K32" s="769">
        <v>1.5</v>
      </c>
      <c r="L32" s="1138"/>
      <c r="M32" s="1141"/>
      <c r="N32" s="1144"/>
      <c r="O32" s="1144"/>
      <c r="P32" s="1146"/>
    </row>
    <row r="33" spans="1:16" ht="13.5" thickBot="1" x14ac:dyDescent="0.25">
      <c r="A33" s="983"/>
      <c r="B33" s="986"/>
      <c r="C33" s="1027"/>
      <c r="D33" s="168"/>
      <c r="E33" s="1160"/>
      <c r="F33" s="1136"/>
      <c r="G33" s="1112"/>
      <c r="H33" s="416" t="s">
        <v>7</v>
      </c>
      <c r="I33" s="184">
        <f>SUM(I28:I32)</f>
        <v>706.6</v>
      </c>
      <c r="J33" s="184">
        <f t="shared" ref="J33:K33" si="3">SUM(J28:J32)</f>
        <v>727.6</v>
      </c>
      <c r="K33" s="184">
        <f t="shared" si="3"/>
        <v>783.6</v>
      </c>
      <c r="L33" s="1162"/>
      <c r="M33" s="1142"/>
      <c r="N33" s="1132"/>
      <c r="O33" s="1132"/>
      <c r="P33" s="1134"/>
    </row>
    <row r="34" spans="1:16" x14ac:dyDescent="0.2">
      <c r="A34" s="981" t="s">
        <v>6</v>
      </c>
      <c r="B34" s="984" t="s">
        <v>6</v>
      </c>
      <c r="C34" s="1031" t="s">
        <v>60</v>
      </c>
      <c r="D34" s="749"/>
      <c r="E34" s="1155" t="s">
        <v>402</v>
      </c>
      <c r="F34" s="1135" t="s">
        <v>403</v>
      </c>
      <c r="G34" s="1110" t="s">
        <v>398</v>
      </c>
      <c r="H34" s="336" t="s">
        <v>52</v>
      </c>
      <c r="I34" s="337">
        <v>167</v>
      </c>
      <c r="J34" s="776">
        <v>175</v>
      </c>
      <c r="K34" s="776">
        <v>184</v>
      </c>
      <c r="L34" s="1147" t="s">
        <v>387</v>
      </c>
      <c r="M34" s="1140" t="s">
        <v>90</v>
      </c>
      <c r="N34" s="1149" t="s">
        <v>404</v>
      </c>
      <c r="O34" s="1149" t="s">
        <v>404</v>
      </c>
      <c r="P34" s="1152" t="s">
        <v>404</v>
      </c>
    </row>
    <row r="35" spans="1:16" x14ac:dyDescent="0.2">
      <c r="A35" s="982"/>
      <c r="B35" s="985"/>
      <c r="C35" s="1031"/>
      <c r="D35" s="749"/>
      <c r="E35" s="1156"/>
      <c r="F35" s="1100"/>
      <c r="G35" s="1111"/>
      <c r="H35" s="164" t="s">
        <v>62</v>
      </c>
      <c r="I35" s="337">
        <v>2.8</v>
      </c>
      <c r="J35" s="776">
        <v>0</v>
      </c>
      <c r="K35" s="776">
        <v>0</v>
      </c>
      <c r="L35" s="1148"/>
      <c r="M35" s="1141"/>
      <c r="N35" s="1150"/>
      <c r="O35" s="1150"/>
      <c r="P35" s="1153"/>
    </row>
    <row r="36" spans="1:16" x14ac:dyDescent="0.2">
      <c r="A36" s="982"/>
      <c r="B36" s="985"/>
      <c r="C36" s="1031"/>
      <c r="D36" s="749"/>
      <c r="E36" s="1156"/>
      <c r="F36" s="1100"/>
      <c r="G36" s="1111"/>
      <c r="H36" s="164" t="s">
        <v>64</v>
      </c>
      <c r="I36" s="165">
        <v>1</v>
      </c>
      <c r="J36" s="777">
        <v>1</v>
      </c>
      <c r="K36" s="777">
        <v>1</v>
      </c>
      <c r="L36" s="1148"/>
      <c r="M36" s="1141"/>
      <c r="N36" s="1150"/>
      <c r="O36" s="1150"/>
      <c r="P36" s="1153"/>
    </row>
    <row r="37" spans="1:16" ht="13.5" thickBot="1" x14ac:dyDescent="0.25">
      <c r="A37" s="982"/>
      <c r="B37" s="985"/>
      <c r="C37" s="1031"/>
      <c r="D37" s="749"/>
      <c r="E37" s="1156"/>
      <c r="F37" s="1100"/>
      <c r="G37" s="1111"/>
      <c r="H37" s="778" t="s">
        <v>63</v>
      </c>
      <c r="I37" s="768">
        <v>0.8</v>
      </c>
      <c r="J37" s="779"/>
      <c r="K37" s="779"/>
      <c r="L37" s="1148"/>
      <c r="M37" s="1141"/>
      <c r="N37" s="1150"/>
      <c r="O37" s="1150"/>
      <c r="P37" s="1153"/>
    </row>
    <row r="38" spans="1:16" ht="13.5" thickBot="1" x14ac:dyDescent="0.25">
      <c r="A38" s="983"/>
      <c r="B38" s="986"/>
      <c r="C38" s="1027"/>
      <c r="D38" s="168"/>
      <c r="E38" s="1157"/>
      <c r="F38" s="1136"/>
      <c r="G38" s="1112"/>
      <c r="H38" s="416" t="s">
        <v>7</v>
      </c>
      <c r="I38" s="184">
        <f>SUM(I34:I37)</f>
        <v>171.60000000000002</v>
      </c>
      <c r="J38" s="184">
        <f t="shared" ref="J38:K38" si="4">SUM(J34:J37)</f>
        <v>176</v>
      </c>
      <c r="K38" s="184">
        <f t="shared" si="4"/>
        <v>185</v>
      </c>
      <c r="L38" s="1139"/>
      <c r="M38" s="1142"/>
      <c r="N38" s="1151"/>
      <c r="O38" s="1151"/>
      <c r="P38" s="1154"/>
    </row>
    <row r="39" spans="1:16" x14ac:dyDescent="0.2">
      <c r="A39" s="981" t="s">
        <v>6</v>
      </c>
      <c r="B39" s="984" t="s">
        <v>6</v>
      </c>
      <c r="C39" s="1031" t="s">
        <v>65</v>
      </c>
      <c r="D39" s="749"/>
      <c r="E39" s="1155" t="s">
        <v>405</v>
      </c>
      <c r="F39" s="1135" t="s">
        <v>406</v>
      </c>
      <c r="G39" s="1110" t="s">
        <v>398</v>
      </c>
      <c r="H39" s="772" t="s">
        <v>52</v>
      </c>
      <c r="I39" s="181">
        <v>2923.7</v>
      </c>
      <c r="J39" s="771">
        <v>3070</v>
      </c>
      <c r="K39" s="771">
        <v>3220</v>
      </c>
      <c r="L39" s="1137" t="s">
        <v>407</v>
      </c>
      <c r="M39" s="1140" t="s">
        <v>90</v>
      </c>
      <c r="N39" s="1143" t="s">
        <v>408</v>
      </c>
      <c r="O39" s="1143" t="s">
        <v>409</v>
      </c>
      <c r="P39" s="1145" t="s">
        <v>409</v>
      </c>
    </row>
    <row r="40" spans="1:16" x14ac:dyDescent="0.2">
      <c r="A40" s="982"/>
      <c r="B40" s="985"/>
      <c r="C40" s="1031"/>
      <c r="D40" s="749"/>
      <c r="E40" s="1156"/>
      <c r="F40" s="1100"/>
      <c r="G40" s="1111"/>
      <c r="H40" s="772" t="s">
        <v>74</v>
      </c>
      <c r="I40" s="337">
        <v>902.7</v>
      </c>
      <c r="J40" s="766">
        <v>990</v>
      </c>
      <c r="K40" s="766">
        <v>1090</v>
      </c>
      <c r="L40" s="1138"/>
      <c r="M40" s="1141"/>
      <c r="N40" s="1144"/>
      <c r="O40" s="1144"/>
      <c r="P40" s="1146"/>
    </row>
    <row r="41" spans="1:16" x14ac:dyDescent="0.2">
      <c r="A41" s="982"/>
      <c r="B41" s="985"/>
      <c r="C41" s="1031"/>
      <c r="D41" s="749"/>
      <c r="E41" s="1156"/>
      <c r="F41" s="1100"/>
      <c r="G41" s="1111"/>
      <c r="H41" s="773" t="s">
        <v>63</v>
      </c>
      <c r="I41" s="337">
        <v>158.19999999999999</v>
      </c>
      <c r="J41" s="766">
        <v>14.2</v>
      </c>
      <c r="K41" s="766">
        <v>14.2</v>
      </c>
      <c r="L41" s="1138"/>
      <c r="M41" s="1141"/>
      <c r="N41" s="1144"/>
      <c r="O41" s="1144"/>
      <c r="P41" s="1146"/>
    </row>
    <row r="42" spans="1:16" x14ac:dyDescent="0.2">
      <c r="A42" s="982"/>
      <c r="B42" s="985"/>
      <c r="C42" s="1031"/>
      <c r="D42" s="749"/>
      <c r="E42" s="1156"/>
      <c r="F42" s="1100"/>
      <c r="G42" s="1111"/>
      <c r="H42" s="451" t="s">
        <v>89</v>
      </c>
      <c r="I42" s="165">
        <v>120</v>
      </c>
      <c r="J42" s="774">
        <v>130</v>
      </c>
      <c r="K42" s="774">
        <v>143</v>
      </c>
      <c r="L42" s="1138"/>
      <c r="M42" s="1141"/>
      <c r="N42" s="1144"/>
      <c r="O42" s="1144"/>
      <c r="P42" s="1146"/>
    </row>
    <row r="43" spans="1:16" ht="13.5" thickBot="1" x14ac:dyDescent="0.25">
      <c r="A43" s="982"/>
      <c r="B43" s="985"/>
      <c r="C43" s="1031"/>
      <c r="D43" s="749"/>
      <c r="E43" s="1156"/>
      <c r="F43" s="1100"/>
      <c r="G43" s="1111"/>
      <c r="H43" s="775" t="s">
        <v>64</v>
      </c>
      <c r="I43" s="768">
        <v>9.5</v>
      </c>
      <c r="J43" s="769">
        <v>9.5</v>
      </c>
      <c r="K43" s="769">
        <v>9.5</v>
      </c>
      <c r="L43" s="1138"/>
      <c r="M43" s="1141"/>
      <c r="N43" s="1144"/>
      <c r="O43" s="1144"/>
      <c r="P43" s="1146"/>
    </row>
    <row r="44" spans="1:16" ht="13.5" thickBot="1" x14ac:dyDescent="0.25">
      <c r="A44" s="983"/>
      <c r="B44" s="986"/>
      <c r="C44" s="1027"/>
      <c r="D44" s="168"/>
      <c r="E44" s="1157"/>
      <c r="F44" s="1136"/>
      <c r="G44" s="1112"/>
      <c r="H44" s="416" t="s">
        <v>7</v>
      </c>
      <c r="I44" s="184">
        <f>SUM(I39:I43)</f>
        <v>4114.0999999999995</v>
      </c>
      <c r="J44" s="184">
        <f t="shared" ref="J44:K44" si="5">SUM(J39:J43)</f>
        <v>4213.7</v>
      </c>
      <c r="K44" s="184">
        <f t="shared" si="5"/>
        <v>4476.7</v>
      </c>
      <c r="L44" s="1139"/>
      <c r="M44" s="1142"/>
      <c r="N44" s="1132"/>
      <c r="O44" s="1132"/>
      <c r="P44" s="1134"/>
    </row>
    <row r="45" spans="1:16" x14ac:dyDescent="0.2">
      <c r="A45" s="981" t="s">
        <v>6</v>
      </c>
      <c r="B45" s="984" t="s">
        <v>6</v>
      </c>
      <c r="C45" s="1031" t="s">
        <v>66</v>
      </c>
      <c r="D45" s="749"/>
      <c r="E45" s="990" t="s">
        <v>410</v>
      </c>
      <c r="F45" s="1135" t="s">
        <v>69</v>
      </c>
      <c r="G45" s="1110" t="s">
        <v>398</v>
      </c>
      <c r="H45" s="336" t="s">
        <v>52</v>
      </c>
      <c r="I45" s="337">
        <v>176.7</v>
      </c>
      <c r="J45" s="766">
        <v>195</v>
      </c>
      <c r="K45" s="766">
        <v>210</v>
      </c>
      <c r="L45" s="354" t="s">
        <v>411</v>
      </c>
      <c r="M45" s="330" t="s">
        <v>76</v>
      </c>
      <c r="N45" s="220" t="s">
        <v>91</v>
      </c>
      <c r="O45" s="220" t="s">
        <v>81</v>
      </c>
      <c r="P45" s="218" t="s">
        <v>81</v>
      </c>
    </row>
    <row r="46" spans="1:16" ht="38.25" x14ac:dyDescent="0.2">
      <c r="A46" s="982"/>
      <c r="B46" s="985"/>
      <c r="C46" s="1031"/>
      <c r="D46" s="749"/>
      <c r="E46" s="991"/>
      <c r="F46" s="1100"/>
      <c r="G46" s="1111"/>
      <c r="H46" s="164" t="s">
        <v>63</v>
      </c>
      <c r="I46" s="337">
        <v>160.19999999999999</v>
      </c>
      <c r="J46" s="766">
        <v>152.19999999999999</v>
      </c>
      <c r="K46" s="766">
        <v>152.19999999999999</v>
      </c>
      <c r="L46" s="780" t="s">
        <v>412</v>
      </c>
      <c r="M46" s="232" t="s">
        <v>78</v>
      </c>
      <c r="N46" s="781" t="s">
        <v>413</v>
      </c>
      <c r="O46" s="781" t="s">
        <v>401</v>
      </c>
      <c r="P46" s="782" t="s">
        <v>414</v>
      </c>
    </row>
    <row r="47" spans="1:16" x14ac:dyDescent="0.2">
      <c r="A47" s="982"/>
      <c r="B47" s="985"/>
      <c r="C47" s="1031"/>
      <c r="D47" s="749"/>
      <c r="E47" s="991"/>
      <c r="F47" s="1100"/>
      <c r="G47" s="1111"/>
      <c r="H47" s="164" t="s">
        <v>64</v>
      </c>
      <c r="I47" s="337">
        <v>0.6</v>
      </c>
      <c r="J47" s="766">
        <v>0</v>
      </c>
      <c r="K47" s="766">
        <v>0</v>
      </c>
      <c r="L47" s="1129" t="s">
        <v>415</v>
      </c>
      <c r="M47" s="1084" t="s">
        <v>76</v>
      </c>
      <c r="N47" s="1131" t="s">
        <v>79</v>
      </c>
      <c r="O47" s="1131" t="s">
        <v>80</v>
      </c>
      <c r="P47" s="1133" t="s">
        <v>80</v>
      </c>
    </row>
    <row r="48" spans="1:16" ht="13.5" thickBot="1" x14ac:dyDescent="0.25">
      <c r="A48" s="983"/>
      <c r="B48" s="986"/>
      <c r="C48" s="1027"/>
      <c r="D48" s="168"/>
      <c r="E48" s="1075"/>
      <c r="F48" s="1136"/>
      <c r="G48" s="1112"/>
      <c r="H48" s="416" t="s">
        <v>7</v>
      </c>
      <c r="I48" s="184">
        <f>SUM(I45:I47)</f>
        <v>337.5</v>
      </c>
      <c r="J48" s="184">
        <f t="shared" ref="J48:K48" si="6">SUM(J45:J47)</f>
        <v>347.2</v>
      </c>
      <c r="K48" s="184">
        <f t="shared" si="6"/>
        <v>362.2</v>
      </c>
      <c r="L48" s="1130"/>
      <c r="M48" s="1086"/>
      <c r="N48" s="1132"/>
      <c r="O48" s="1132"/>
      <c r="P48" s="1134"/>
    </row>
    <row r="49" spans="1:16" ht="25.5" x14ac:dyDescent="0.2">
      <c r="A49" s="981" t="s">
        <v>6</v>
      </c>
      <c r="B49" s="984" t="s">
        <v>6</v>
      </c>
      <c r="C49" s="1025" t="s">
        <v>67</v>
      </c>
      <c r="D49" s="748"/>
      <c r="E49" s="1028" t="s">
        <v>416</v>
      </c>
      <c r="F49" s="1135" t="s">
        <v>69</v>
      </c>
      <c r="G49" s="1071"/>
      <c r="H49" s="162" t="s">
        <v>52</v>
      </c>
      <c r="I49" s="181">
        <v>0</v>
      </c>
      <c r="J49" s="771">
        <v>50</v>
      </c>
      <c r="K49" s="771">
        <v>75</v>
      </c>
      <c r="L49" s="314" t="s">
        <v>417</v>
      </c>
      <c r="M49" s="330" t="s">
        <v>90</v>
      </c>
      <c r="N49" s="783"/>
      <c r="O49" s="784">
        <v>200</v>
      </c>
      <c r="P49" s="785">
        <v>200</v>
      </c>
    </row>
    <row r="50" spans="1:16" x14ac:dyDescent="0.2">
      <c r="A50" s="982"/>
      <c r="B50" s="985"/>
      <c r="C50" s="1031"/>
      <c r="D50" s="749"/>
      <c r="E50" s="1029"/>
      <c r="F50" s="1100"/>
      <c r="G50" s="1072"/>
      <c r="H50" s="772" t="s">
        <v>74</v>
      </c>
      <c r="I50" s="165">
        <v>0</v>
      </c>
      <c r="J50" s="774">
        <v>0</v>
      </c>
      <c r="K50" s="774">
        <v>0</v>
      </c>
      <c r="L50" s="1081" t="s">
        <v>136</v>
      </c>
      <c r="M50" s="1084" t="s">
        <v>76</v>
      </c>
      <c r="N50" s="1125"/>
      <c r="O50" s="1105">
        <v>1</v>
      </c>
      <c r="P50" s="1108"/>
    </row>
    <row r="51" spans="1:16" x14ac:dyDescent="0.2">
      <c r="A51" s="982"/>
      <c r="B51" s="985"/>
      <c r="C51" s="1031"/>
      <c r="D51" s="749"/>
      <c r="E51" s="1029"/>
      <c r="F51" s="1100"/>
      <c r="G51" s="1072"/>
      <c r="H51" s="164" t="s">
        <v>64</v>
      </c>
      <c r="I51" s="165">
        <v>0</v>
      </c>
      <c r="J51" s="774">
        <v>0</v>
      </c>
      <c r="K51" s="774">
        <v>0</v>
      </c>
      <c r="L51" s="1082"/>
      <c r="M51" s="1085"/>
      <c r="N51" s="1126"/>
      <c r="O51" s="1060"/>
      <c r="P51" s="1128"/>
    </row>
    <row r="52" spans="1:16" ht="13.5" thickBot="1" x14ac:dyDescent="0.25">
      <c r="A52" s="983"/>
      <c r="B52" s="986"/>
      <c r="C52" s="1027"/>
      <c r="D52" s="168"/>
      <c r="E52" s="1121"/>
      <c r="F52" s="1136"/>
      <c r="G52" s="1073"/>
      <c r="H52" s="172" t="s">
        <v>7</v>
      </c>
      <c r="I52" s="173">
        <v>0</v>
      </c>
      <c r="J52" s="786">
        <v>50</v>
      </c>
      <c r="K52" s="786">
        <v>75</v>
      </c>
      <c r="L52" s="1083"/>
      <c r="M52" s="1086"/>
      <c r="N52" s="1127"/>
      <c r="O52" s="1061"/>
      <c r="P52" s="1109"/>
    </row>
    <row r="53" spans="1:16" ht="24" x14ac:dyDescent="0.2">
      <c r="A53" s="1093" t="s">
        <v>6</v>
      </c>
      <c r="B53" s="1096" t="s">
        <v>6</v>
      </c>
      <c r="C53" s="274" t="s">
        <v>68</v>
      </c>
      <c r="D53" s="748"/>
      <c r="E53" s="1028" t="s">
        <v>418</v>
      </c>
      <c r="F53" s="1099" t="s">
        <v>69</v>
      </c>
      <c r="G53" s="1078" t="s">
        <v>419</v>
      </c>
      <c r="H53" s="162" t="s">
        <v>52</v>
      </c>
      <c r="I53" s="181">
        <v>135</v>
      </c>
      <c r="J53" s="771">
        <v>230</v>
      </c>
      <c r="K53" s="771">
        <v>252</v>
      </c>
      <c r="L53" s="787" t="s">
        <v>420</v>
      </c>
      <c r="M53" s="232" t="s">
        <v>78</v>
      </c>
      <c r="N53" s="784">
        <v>92</v>
      </c>
      <c r="O53" s="784">
        <v>95</v>
      </c>
      <c r="P53" s="785">
        <v>96</v>
      </c>
    </row>
    <row r="54" spans="1:16" ht="36" x14ac:dyDescent="0.2">
      <c r="A54" s="1094"/>
      <c r="B54" s="1097"/>
      <c r="C54" s="275"/>
      <c r="D54" s="749"/>
      <c r="E54" s="1029"/>
      <c r="F54" s="1100"/>
      <c r="G54" s="1079"/>
      <c r="H54" s="164" t="s">
        <v>63</v>
      </c>
      <c r="I54" s="165">
        <v>409.6</v>
      </c>
      <c r="J54" s="774">
        <v>420</v>
      </c>
      <c r="K54" s="774">
        <v>444</v>
      </c>
      <c r="L54" s="788" t="s">
        <v>421</v>
      </c>
      <c r="M54" s="232" t="s">
        <v>78</v>
      </c>
      <c r="N54" s="64">
        <v>84</v>
      </c>
      <c r="O54" s="64">
        <v>86</v>
      </c>
      <c r="P54" s="789">
        <v>90</v>
      </c>
    </row>
    <row r="55" spans="1:16" x14ac:dyDescent="0.2">
      <c r="A55" s="1094"/>
      <c r="B55" s="1097"/>
      <c r="C55" s="275"/>
      <c r="D55" s="749"/>
      <c r="E55" s="1029"/>
      <c r="F55" s="1100"/>
      <c r="G55" s="1079"/>
      <c r="H55" s="1122" t="s">
        <v>64</v>
      </c>
      <c r="I55" s="1113">
        <v>72.3</v>
      </c>
      <c r="J55" s="1116">
        <v>0</v>
      </c>
      <c r="K55" s="1116">
        <v>0</v>
      </c>
      <c r="L55" s="788" t="s">
        <v>422</v>
      </c>
      <c r="M55" s="226" t="s">
        <v>423</v>
      </c>
      <c r="N55" s="64"/>
      <c r="O55" s="64">
        <v>1</v>
      </c>
      <c r="P55" s="789"/>
    </row>
    <row r="56" spans="1:16" ht="24" x14ac:dyDescent="0.2">
      <c r="A56" s="1094"/>
      <c r="B56" s="1097"/>
      <c r="C56" s="275"/>
      <c r="D56" s="749"/>
      <c r="E56" s="1029"/>
      <c r="F56" s="1100"/>
      <c r="G56" s="1079"/>
      <c r="H56" s="1123"/>
      <c r="I56" s="1114"/>
      <c r="J56" s="1117"/>
      <c r="K56" s="1117"/>
      <c r="L56" s="790" t="s">
        <v>424</v>
      </c>
      <c r="M56" s="226" t="s">
        <v>423</v>
      </c>
      <c r="N56" s="791">
        <v>16</v>
      </c>
      <c r="O56" s="791">
        <v>18</v>
      </c>
      <c r="P56" s="789">
        <v>19</v>
      </c>
    </row>
    <row r="57" spans="1:16" x14ac:dyDescent="0.2">
      <c r="A57" s="1094"/>
      <c r="B57" s="1097"/>
      <c r="C57" s="275"/>
      <c r="D57" s="749"/>
      <c r="E57" s="1029"/>
      <c r="F57" s="1100"/>
      <c r="G57" s="1079"/>
      <c r="H57" s="1124"/>
      <c r="I57" s="1115"/>
      <c r="J57" s="1118"/>
      <c r="K57" s="1118"/>
      <c r="L57" s="1119" t="s">
        <v>425</v>
      </c>
      <c r="M57" s="1104" t="s">
        <v>423</v>
      </c>
      <c r="N57" s="1106"/>
      <c r="O57" s="1106">
        <v>1</v>
      </c>
      <c r="P57" s="1108">
        <v>1</v>
      </c>
    </row>
    <row r="58" spans="1:16" ht="13.5" thickBot="1" x14ac:dyDescent="0.25">
      <c r="A58" s="1095"/>
      <c r="B58" s="1098"/>
      <c r="C58" s="792"/>
      <c r="D58" s="753"/>
      <c r="E58" s="1121"/>
      <c r="F58" s="1101"/>
      <c r="G58" s="1080"/>
      <c r="H58" s="172" t="s">
        <v>7</v>
      </c>
      <c r="I58" s="173">
        <f>I53+I54+I55</f>
        <v>616.9</v>
      </c>
      <c r="J58" s="173">
        <f t="shared" ref="J58:K58" si="7">J53+J54+J55</f>
        <v>650</v>
      </c>
      <c r="K58" s="173">
        <f t="shared" si="7"/>
        <v>696</v>
      </c>
      <c r="L58" s="1120"/>
      <c r="M58" s="1058"/>
      <c r="N58" s="1107"/>
      <c r="O58" s="1107"/>
      <c r="P58" s="1109"/>
    </row>
    <row r="59" spans="1:16" ht="25.5" x14ac:dyDescent="0.2">
      <c r="A59" s="1093" t="s">
        <v>6</v>
      </c>
      <c r="B59" s="1096" t="s">
        <v>6</v>
      </c>
      <c r="C59" s="274" t="s">
        <v>190</v>
      </c>
      <c r="D59" s="748"/>
      <c r="E59" s="990" t="s">
        <v>426</v>
      </c>
      <c r="F59" s="1099" t="s">
        <v>69</v>
      </c>
      <c r="G59" s="1110" t="s">
        <v>398</v>
      </c>
      <c r="H59" s="162" t="s">
        <v>52</v>
      </c>
      <c r="I59" s="181">
        <v>10</v>
      </c>
      <c r="J59" s="771">
        <v>25</v>
      </c>
      <c r="K59" s="771">
        <v>50</v>
      </c>
      <c r="L59" s="354" t="s">
        <v>427</v>
      </c>
      <c r="M59" s="330" t="s">
        <v>90</v>
      </c>
      <c r="N59" s="256">
        <v>5</v>
      </c>
      <c r="O59" s="256">
        <v>12</v>
      </c>
      <c r="P59" s="257">
        <v>20</v>
      </c>
    </row>
    <row r="60" spans="1:16" ht="25.5" x14ac:dyDescent="0.2">
      <c r="A60" s="1094"/>
      <c r="B60" s="1097"/>
      <c r="C60" s="275"/>
      <c r="D60" s="749"/>
      <c r="E60" s="991"/>
      <c r="F60" s="1100"/>
      <c r="G60" s="1111"/>
      <c r="H60" s="772" t="s">
        <v>74</v>
      </c>
      <c r="I60" s="165">
        <v>0</v>
      </c>
      <c r="J60" s="774">
        <v>0</v>
      </c>
      <c r="K60" s="774">
        <v>0</v>
      </c>
      <c r="L60" s="320" t="s">
        <v>428</v>
      </c>
      <c r="M60" s="232" t="s">
        <v>78</v>
      </c>
      <c r="N60" s="64" t="s">
        <v>429</v>
      </c>
      <c r="O60" s="64" t="s">
        <v>430</v>
      </c>
      <c r="P60" s="789" t="s">
        <v>431</v>
      </c>
    </row>
    <row r="61" spans="1:16" x14ac:dyDescent="0.2">
      <c r="A61" s="1094"/>
      <c r="B61" s="1097"/>
      <c r="C61" s="275"/>
      <c r="D61" s="749"/>
      <c r="E61" s="991"/>
      <c r="F61" s="1100"/>
      <c r="G61" s="1111"/>
      <c r="H61" s="164" t="s">
        <v>63</v>
      </c>
      <c r="I61" s="165">
        <v>0</v>
      </c>
      <c r="J61" s="774">
        <v>0</v>
      </c>
      <c r="K61" s="774">
        <v>0</v>
      </c>
      <c r="L61" s="1081" t="s">
        <v>432</v>
      </c>
      <c r="M61" s="1084" t="s">
        <v>90</v>
      </c>
      <c r="N61" s="1105">
        <v>5</v>
      </c>
      <c r="O61" s="1105">
        <v>8</v>
      </c>
      <c r="P61" s="1074">
        <v>8</v>
      </c>
    </row>
    <row r="62" spans="1:16" ht="13.5" thickBot="1" x14ac:dyDescent="0.25">
      <c r="A62" s="1095"/>
      <c r="B62" s="1098"/>
      <c r="C62" s="792"/>
      <c r="D62" s="753"/>
      <c r="E62" s="1075"/>
      <c r="F62" s="1101"/>
      <c r="G62" s="1112"/>
      <c r="H62" s="172" t="s">
        <v>7</v>
      </c>
      <c r="I62" s="173">
        <v>10</v>
      </c>
      <c r="J62" s="786">
        <v>25</v>
      </c>
      <c r="K62" s="786">
        <v>50</v>
      </c>
      <c r="L62" s="1083"/>
      <c r="M62" s="1086"/>
      <c r="N62" s="1061"/>
      <c r="O62" s="1061"/>
      <c r="P62" s="1064"/>
    </row>
    <row r="63" spans="1:16" ht="38.25" x14ac:dyDescent="0.2">
      <c r="A63" s="1093" t="s">
        <v>6</v>
      </c>
      <c r="B63" s="1096" t="s">
        <v>6</v>
      </c>
      <c r="C63" s="274" t="s">
        <v>285</v>
      </c>
      <c r="D63" s="748"/>
      <c r="E63" s="990" t="s">
        <v>433</v>
      </c>
      <c r="F63" s="1099" t="s">
        <v>69</v>
      </c>
      <c r="G63" s="1078" t="s">
        <v>386</v>
      </c>
      <c r="H63" s="162" t="s">
        <v>52</v>
      </c>
      <c r="I63" s="181">
        <v>976.3</v>
      </c>
      <c r="J63" s="771">
        <v>1048</v>
      </c>
      <c r="K63" s="771">
        <v>1123</v>
      </c>
      <c r="L63" s="314" t="s">
        <v>434</v>
      </c>
      <c r="M63" s="330" t="s">
        <v>78</v>
      </c>
      <c r="N63" s="784">
        <v>40</v>
      </c>
      <c r="O63" s="784">
        <v>45</v>
      </c>
      <c r="P63" s="785">
        <v>50</v>
      </c>
    </row>
    <row r="64" spans="1:16" x14ac:dyDescent="0.2">
      <c r="A64" s="1094"/>
      <c r="B64" s="1097"/>
      <c r="C64" s="275"/>
      <c r="D64" s="749"/>
      <c r="E64" s="991"/>
      <c r="F64" s="1100"/>
      <c r="G64" s="1079"/>
      <c r="H64" s="164" t="s">
        <v>63</v>
      </c>
      <c r="I64" s="165">
        <v>91.5</v>
      </c>
      <c r="J64" s="774">
        <v>100</v>
      </c>
      <c r="K64" s="774">
        <v>108</v>
      </c>
      <c r="L64" s="1102" t="s">
        <v>435</v>
      </c>
      <c r="M64" s="1104" t="s">
        <v>423</v>
      </c>
      <c r="N64" s="1105">
        <v>5</v>
      </c>
      <c r="O64" s="1105">
        <v>5</v>
      </c>
      <c r="P64" s="1074">
        <v>5</v>
      </c>
    </row>
    <row r="65" spans="1:16" x14ac:dyDescent="0.2">
      <c r="A65" s="1094"/>
      <c r="B65" s="1097"/>
      <c r="C65" s="275"/>
      <c r="D65" s="749"/>
      <c r="E65" s="991"/>
      <c r="F65" s="1100"/>
      <c r="G65" s="1079"/>
      <c r="H65" s="772" t="s">
        <v>74</v>
      </c>
      <c r="I65" s="165">
        <v>1012.6</v>
      </c>
      <c r="J65" s="774">
        <v>1120</v>
      </c>
      <c r="K65" s="774">
        <v>1240</v>
      </c>
      <c r="L65" s="1041"/>
      <c r="M65" s="1057"/>
      <c r="N65" s="1060"/>
      <c r="O65" s="1060"/>
      <c r="P65" s="1063"/>
    </row>
    <row r="66" spans="1:16" x14ac:dyDescent="0.2">
      <c r="A66" s="1094"/>
      <c r="B66" s="1097"/>
      <c r="C66" s="275"/>
      <c r="D66" s="749"/>
      <c r="E66" s="991"/>
      <c r="F66" s="1100"/>
      <c r="G66" s="1079"/>
      <c r="H66" s="164" t="s">
        <v>64</v>
      </c>
      <c r="I66" s="165">
        <v>18.3</v>
      </c>
      <c r="J66" s="774">
        <v>0</v>
      </c>
      <c r="K66" s="774">
        <v>0</v>
      </c>
      <c r="L66" s="1041"/>
      <c r="M66" s="1057"/>
      <c r="N66" s="1060"/>
      <c r="O66" s="1060"/>
      <c r="P66" s="1063"/>
    </row>
    <row r="67" spans="1:16" ht="13.5" thickBot="1" x14ac:dyDescent="0.25">
      <c r="A67" s="1095"/>
      <c r="B67" s="1098"/>
      <c r="C67" s="792"/>
      <c r="D67" s="753"/>
      <c r="E67" s="1075"/>
      <c r="F67" s="1101"/>
      <c r="G67" s="1080"/>
      <c r="H67" s="172" t="s">
        <v>7</v>
      </c>
      <c r="I67" s="173">
        <v>2098.6999999999998</v>
      </c>
      <c r="J67" s="786">
        <v>2268</v>
      </c>
      <c r="K67" s="786">
        <v>2471</v>
      </c>
      <c r="L67" s="1103"/>
      <c r="M67" s="1058"/>
      <c r="N67" s="1061"/>
      <c r="O67" s="1061"/>
      <c r="P67" s="1064"/>
    </row>
    <row r="68" spans="1:16" ht="13.5" thickBot="1" x14ac:dyDescent="0.25">
      <c r="A68" s="11" t="s">
        <v>6</v>
      </c>
      <c r="B68" s="54" t="s">
        <v>6</v>
      </c>
      <c r="C68" s="368"/>
      <c r="D68" s="369"/>
      <c r="E68" s="998" t="s">
        <v>34</v>
      </c>
      <c r="F68" s="998"/>
      <c r="G68" s="999"/>
      <c r="H68" s="370" t="s">
        <v>7</v>
      </c>
      <c r="I68" s="371">
        <f>SUM(I15,I19,I27,I33,I38,I44,I48,I52,I58,I62,I67)</f>
        <v>39170.599999999991</v>
      </c>
      <c r="J68" s="793">
        <f>SUM(J15,J19,J27,J33,J38,J44,J48,J52,J58,J62,J67)</f>
        <v>40111.799999999996</v>
      </c>
      <c r="K68" s="793">
        <f>SUM(K15,K19,K27,K33,K38,K44,K48,K52,K58,K62,K67)</f>
        <v>41613.799999999996</v>
      </c>
      <c r="L68" s="372"/>
      <c r="M68" s="373"/>
      <c r="N68" s="794"/>
      <c r="O68" s="794"/>
      <c r="P68" s="795"/>
    </row>
    <row r="69" spans="1:16" ht="13.5" thickBot="1" x14ac:dyDescent="0.25">
      <c r="A69" s="11" t="s">
        <v>6</v>
      </c>
      <c r="B69" s="54" t="s">
        <v>8</v>
      </c>
      <c r="C69" s="206" t="s">
        <v>436</v>
      </c>
      <c r="D69" s="306"/>
      <c r="E69" s="796"/>
      <c r="F69" s="796"/>
      <c r="G69" s="796"/>
      <c r="H69" s="796"/>
      <c r="I69" s="796"/>
      <c r="J69" s="797"/>
      <c r="K69" s="797"/>
      <c r="L69" s="375"/>
      <c r="M69" s="375"/>
      <c r="N69" s="375"/>
      <c r="O69" s="375"/>
      <c r="P69" s="798"/>
    </row>
    <row r="70" spans="1:16" ht="39" thickBot="1" x14ac:dyDescent="0.25">
      <c r="A70" s="53"/>
      <c r="B70" s="746"/>
      <c r="C70" s="376"/>
      <c r="D70" s="377"/>
      <c r="E70" s="378"/>
      <c r="F70" s="378"/>
      <c r="G70" s="378"/>
      <c r="H70" s="378"/>
      <c r="I70" s="378"/>
      <c r="J70" s="799"/>
      <c r="K70" s="800"/>
      <c r="L70" s="801" t="s">
        <v>437</v>
      </c>
      <c r="M70" s="210" t="s">
        <v>90</v>
      </c>
      <c r="N70" s="802">
        <v>270</v>
      </c>
      <c r="O70" s="802">
        <v>268</v>
      </c>
      <c r="P70" s="803">
        <v>265</v>
      </c>
    </row>
    <row r="71" spans="1:16" ht="25.5" x14ac:dyDescent="0.2">
      <c r="A71" s="981" t="s">
        <v>6</v>
      </c>
      <c r="B71" s="984" t="s">
        <v>8</v>
      </c>
      <c r="C71" s="1025" t="s">
        <v>6</v>
      </c>
      <c r="D71" s="748"/>
      <c r="E71" s="990" t="s">
        <v>438</v>
      </c>
      <c r="F71" s="1076" t="s">
        <v>69</v>
      </c>
      <c r="G71" s="1078" t="s">
        <v>386</v>
      </c>
      <c r="H71" s="162" t="s">
        <v>52</v>
      </c>
      <c r="I71" s="181">
        <v>352.3</v>
      </c>
      <c r="J71" s="771">
        <v>370</v>
      </c>
      <c r="K71" s="771">
        <v>385</v>
      </c>
      <c r="L71" s="354" t="s">
        <v>439</v>
      </c>
      <c r="M71" s="330" t="s">
        <v>90</v>
      </c>
      <c r="N71" s="389">
        <v>50</v>
      </c>
      <c r="O71" s="389">
        <v>65</v>
      </c>
      <c r="P71" s="804">
        <v>65</v>
      </c>
    </row>
    <row r="72" spans="1:16" x14ac:dyDescent="0.2">
      <c r="A72" s="982"/>
      <c r="B72" s="985"/>
      <c r="C72" s="1031"/>
      <c r="D72" s="749"/>
      <c r="E72" s="991"/>
      <c r="F72" s="1069"/>
      <c r="G72" s="1079"/>
      <c r="H72" s="772" t="s">
        <v>74</v>
      </c>
      <c r="I72" s="337">
        <v>201.5</v>
      </c>
      <c r="J72" s="766">
        <v>220</v>
      </c>
      <c r="K72" s="766">
        <v>240</v>
      </c>
      <c r="L72" s="1081" t="s">
        <v>440</v>
      </c>
      <c r="M72" s="1084" t="s">
        <v>90</v>
      </c>
      <c r="N72" s="1087">
        <v>270</v>
      </c>
      <c r="O72" s="1087">
        <v>268</v>
      </c>
      <c r="P72" s="1090">
        <v>265</v>
      </c>
    </row>
    <row r="73" spans="1:16" x14ac:dyDescent="0.2">
      <c r="A73" s="982"/>
      <c r="B73" s="985"/>
      <c r="C73" s="1031"/>
      <c r="D73" s="749"/>
      <c r="E73" s="991"/>
      <c r="F73" s="1069"/>
      <c r="G73" s="1079"/>
      <c r="H73" s="164" t="s">
        <v>62</v>
      </c>
      <c r="I73" s="337">
        <v>52.4</v>
      </c>
      <c r="J73" s="776">
        <v>0</v>
      </c>
      <c r="K73" s="776">
        <v>0</v>
      </c>
      <c r="L73" s="1082"/>
      <c r="M73" s="1085"/>
      <c r="N73" s="1088"/>
      <c r="O73" s="1088"/>
      <c r="P73" s="1091"/>
    </row>
    <row r="74" spans="1:16" ht="13.5" thickBot="1" x14ac:dyDescent="0.25">
      <c r="A74" s="983"/>
      <c r="B74" s="986"/>
      <c r="C74" s="1027"/>
      <c r="D74" s="168"/>
      <c r="E74" s="1075"/>
      <c r="F74" s="1077"/>
      <c r="G74" s="1080"/>
      <c r="H74" s="387" t="s">
        <v>7</v>
      </c>
      <c r="I74" s="173">
        <v>606.20000000000005</v>
      </c>
      <c r="J74" s="786">
        <v>590</v>
      </c>
      <c r="K74" s="786">
        <v>625</v>
      </c>
      <c r="L74" s="1083"/>
      <c r="M74" s="1086"/>
      <c r="N74" s="1089"/>
      <c r="O74" s="1089"/>
      <c r="P74" s="1092"/>
    </row>
    <row r="75" spans="1:16" x14ac:dyDescent="0.2">
      <c r="A75" s="1034" t="s">
        <v>6</v>
      </c>
      <c r="B75" s="1035" t="s">
        <v>8</v>
      </c>
      <c r="C75" s="1031" t="s">
        <v>8</v>
      </c>
      <c r="D75" s="749"/>
      <c r="E75" s="1065" t="s">
        <v>441</v>
      </c>
      <c r="F75" s="1068" t="s">
        <v>69</v>
      </c>
      <c r="G75" s="1071"/>
      <c r="H75" s="336" t="s">
        <v>52</v>
      </c>
      <c r="I75" s="337">
        <v>0</v>
      </c>
      <c r="J75" s="805">
        <v>50</v>
      </c>
      <c r="K75" s="805">
        <v>75</v>
      </c>
      <c r="L75" s="1053" t="s">
        <v>442</v>
      </c>
      <c r="M75" s="1056" t="s">
        <v>423</v>
      </c>
      <c r="N75" s="1059">
        <v>2</v>
      </c>
      <c r="O75" s="1059">
        <v>3</v>
      </c>
      <c r="P75" s="1062">
        <v>5</v>
      </c>
    </row>
    <row r="76" spans="1:16" x14ac:dyDescent="0.2">
      <c r="A76" s="982"/>
      <c r="B76" s="985"/>
      <c r="C76" s="1031"/>
      <c r="D76" s="749"/>
      <c r="E76" s="1066"/>
      <c r="F76" s="1069"/>
      <c r="G76" s="1072"/>
      <c r="H76" s="164" t="s">
        <v>63</v>
      </c>
      <c r="I76" s="165">
        <v>0</v>
      </c>
      <c r="J76" s="806">
        <v>0</v>
      </c>
      <c r="K76" s="806">
        <v>0</v>
      </c>
      <c r="L76" s="1054"/>
      <c r="M76" s="1057"/>
      <c r="N76" s="1060"/>
      <c r="O76" s="1060"/>
      <c r="P76" s="1063"/>
    </row>
    <row r="77" spans="1:16" ht="13.5" thickBot="1" x14ac:dyDescent="0.25">
      <c r="A77" s="983"/>
      <c r="B77" s="986"/>
      <c r="C77" s="1027"/>
      <c r="D77" s="168"/>
      <c r="E77" s="1067"/>
      <c r="F77" s="1070"/>
      <c r="G77" s="1073"/>
      <c r="H77" s="172" t="s">
        <v>7</v>
      </c>
      <c r="I77" s="173">
        <v>0</v>
      </c>
      <c r="J77" s="807">
        <v>50</v>
      </c>
      <c r="K77" s="807">
        <v>75</v>
      </c>
      <c r="L77" s="1055"/>
      <c r="M77" s="1058"/>
      <c r="N77" s="1061"/>
      <c r="O77" s="1061"/>
      <c r="P77" s="1064"/>
    </row>
    <row r="78" spans="1:16" ht="13.5" thickBot="1" x14ac:dyDescent="0.25">
      <c r="A78" s="11" t="s">
        <v>6</v>
      </c>
      <c r="B78" s="54" t="s">
        <v>8</v>
      </c>
      <c r="C78" s="998" t="s">
        <v>34</v>
      </c>
      <c r="D78" s="998"/>
      <c r="E78" s="998"/>
      <c r="F78" s="998"/>
      <c r="G78" s="999"/>
      <c r="H78" s="370" t="s">
        <v>7</v>
      </c>
      <c r="I78" s="371">
        <v>606.20000000000005</v>
      </c>
      <c r="J78" s="793">
        <v>640</v>
      </c>
      <c r="K78" s="808">
        <v>700</v>
      </c>
      <c r="L78" s="1000"/>
      <c r="M78" s="1001"/>
      <c r="N78" s="1001"/>
      <c r="O78" s="1001"/>
      <c r="P78" s="1002"/>
    </row>
    <row r="79" spans="1:16" ht="13.5" thickBot="1" x14ac:dyDescent="0.25">
      <c r="A79" s="750"/>
      <c r="B79" s="809"/>
      <c r="C79" s="751"/>
      <c r="D79" s="751"/>
      <c r="E79" s="751"/>
      <c r="F79" s="751"/>
      <c r="G79" s="751"/>
      <c r="H79" s="370" t="s">
        <v>7</v>
      </c>
      <c r="I79" s="179"/>
      <c r="J79" s="810"/>
      <c r="K79" s="811"/>
      <c r="L79" s="812"/>
      <c r="M79" s="812"/>
      <c r="N79" s="812"/>
      <c r="O79" s="812"/>
      <c r="P79" s="813"/>
    </row>
    <row r="80" spans="1:16" ht="13.5" thickBot="1" x14ac:dyDescent="0.25">
      <c r="A80" s="263" t="s">
        <v>6</v>
      </c>
      <c r="B80" s="972" t="s">
        <v>83</v>
      </c>
      <c r="C80" s="973"/>
      <c r="D80" s="973"/>
      <c r="E80" s="973"/>
      <c r="F80" s="973"/>
      <c r="G80" s="973"/>
      <c r="H80" s="974"/>
      <c r="I80" s="191">
        <f>SUM(I68,I78)</f>
        <v>39776.799999999988</v>
      </c>
      <c r="J80" s="814">
        <f>SUM(J68,J78)</f>
        <v>40751.799999999996</v>
      </c>
      <c r="K80" s="814">
        <f>SUM(K68,K78)</f>
        <v>42313.799999999996</v>
      </c>
      <c r="L80" s="192"/>
      <c r="M80" s="192"/>
      <c r="N80" s="192"/>
      <c r="O80" s="192"/>
      <c r="P80" s="193"/>
    </row>
    <row r="81" spans="1:16" ht="13.5" thickBot="1" x14ac:dyDescent="0.25">
      <c r="A81" s="975" t="s">
        <v>9</v>
      </c>
      <c r="B81" s="976"/>
      <c r="C81" s="976"/>
      <c r="D81" s="976"/>
      <c r="E81" s="976"/>
      <c r="F81" s="976"/>
      <c r="G81" s="976"/>
      <c r="H81" s="977"/>
      <c r="I81" s="815">
        <f>SUM(I80)</f>
        <v>39776.799999999988</v>
      </c>
      <c r="J81" s="816">
        <f>SUM(J80)</f>
        <v>40751.799999999996</v>
      </c>
      <c r="K81" s="816">
        <f>SUM(K80)</f>
        <v>42313.799999999996</v>
      </c>
      <c r="L81" s="978"/>
      <c r="M81" s="979"/>
      <c r="N81" s="979"/>
      <c r="O81" s="979"/>
      <c r="P81" s="980"/>
    </row>
    <row r="82" spans="1:16" x14ac:dyDescent="0.2">
      <c r="A82" s="16" t="s">
        <v>36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2"/>
      <c r="N82" s="14"/>
      <c r="O82" s="14"/>
      <c r="P82" s="14"/>
    </row>
    <row r="83" spans="1:16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4"/>
      <c r="O83" s="14"/>
      <c r="P83" s="14"/>
    </row>
    <row r="84" spans="1:16" ht="16.5" thickBot="1" x14ac:dyDescent="0.25">
      <c r="A84" s="10"/>
      <c r="B84" s="13"/>
      <c r="C84" s="13"/>
      <c r="D84" s="13"/>
      <c r="E84" s="876" t="s">
        <v>10</v>
      </c>
      <c r="F84" s="876"/>
      <c r="G84" s="876"/>
      <c r="H84" s="876"/>
      <c r="I84" s="876"/>
      <c r="J84" s="876"/>
      <c r="K84" s="876"/>
      <c r="L84" s="26"/>
      <c r="M84" s="26"/>
      <c r="N84" s="15"/>
      <c r="O84" s="13"/>
      <c r="P84" s="13"/>
    </row>
    <row r="85" spans="1:16" ht="42.75" thickBot="1" x14ac:dyDescent="0.25">
      <c r="A85" s="10"/>
      <c r="B85" s="13"/>
      <c r="C85" s="13"/>
      <c r="D85" s="13"/>
      <c r="E85" s="17"/>
      <c r="F85" s="18"/>
      <c r="G85" s="18"/>
      <c r="H85" s="25"/>
      <c r="I85" s="265" t="s">
        <v>139</v>
      </c>
      <c r="J85" s="266" t="s">
        <v>85</v>
      </c>
      <c r="K85" s="267" t="s">
        <v>86</v>
      </c>
      <c r="L85" s="10"/>
      <c r="M85" s="10"/>
      <c r="N85" s="15"/>
      <c r="O85" s="13"/>
      <c r="P85" s="13"/>
    </row>
    <row r="86" spans="1:16" ht="13.5" thickBot="1" x14ac:dyDescent="0.25">
      <c r="A86" s="10"/>
      <c r="B86" s="13"/>
      <c r="C86" s="13"/>
      <c r="D86" s="13"/>
      <c r="E86" s="860" t="s">
        <v>37</v>
      </c>
      <c r="F86" s="861"/>
      <c r="G86" s="861"/>
      <c r="H86" s="862"/>
      <c r="I86" s="817">
        <f>SUM(I87:I97)</f>
        <v>18342</v>
      </c>
      <c r="J86" s="817">
        <f t="shared" ref="J86:K86" si="8">SUM(J87:J97)</f>
        <v>19179.400000000001</v>
      </c>
      <c r="K86" s="817">
        <f t="shared" si="8"/>
        <v>20371.400000000001</v>
      </c>
      <c r="L86" s="66"/>
      <c r="M86" s="10"/>
      <c r="N86" s="15"/>
      <c r="O86" s="13"/>
      <c r="P86" s="13"/>
    </row>
    <row r="87" spans="1:16" x14ac:dyDescent="0.2">
      <c r="A87" s="10"/>
      <c r="B87" s="13"/>
      <c r="C87" s="13"/>
      <c r="D87" s="13"/>
      <c r="E87" s="852" t="s">
        <v>43</v>
      </c>
      <c r="F87" s="853"/>
      <c r="G87" s="853"/>
      <c r="H87" s="854"/>
      <c r="I87" s="818">
        <v>11550.7</v>
      </c>
      <c r="J87" s="818">
        <v>12267</v>
      </c>
      <c r="K87" s="818">
        <v>12898</v>
      </c>
      <c r="L87" s="10"/>
      <c r="M87" s="10"/>
      <c r="N87" s="15"/>
      <c r="O87" s="13"/>
      <c r="P87" s="13"/>
    </row>
    <row r="88" spans="1:16" x14ac:dyDescent="0.2">
      <c r="A88" s="10"/>
      <c r="B88" s="13"/>
      <c r="C88" s="13"/>
      <c r="D88" s="13"/>
      <c r="E88" s="852" t="s">
        <v>44</v>
      </c>
      <c r="F88" s="853"/>
      <c r="G88" s="853"/>
      <c r="H88" s="854"/>
      <c r="I88" s="819">
        <v>249.2</v>
      </c>
      <c r="J88" s="819">
        <v>268</v>
      </c>
      <c r="K88" s="819">
        <v>288</v>
      </c>
      <c r="L88" s="10"/>
      <c r="M88" s="10"/>
      <c r="N88" s="15"/>
      <c r="O88" s="13"/>
      <c r="P88" s="13"/>
    </row>
    <row r="89" spans="1:16" x14ac:dyDescent="0.2">
      <c r="A89" s="10"/>
      <c r="B89" s="13"/>
      <c r="C89" s="13"/>
      <c r="D89" s="13"/>
      <c r="E89" s="852" t="s">
        <v>45</v>
      </c>
      <c r="F89" s="853"/>
      <c r="G89" s="853"/>
      <c r="H89" s="854"/>
      <c r="I89" s="843">
        <v>1334.8</v>
      </c>
      <c r="J89" s="819">
        <v>1153.0999999999999</v>
      </c>
      <c r="K89" s="819">
        <v>1185.0999999999999</v>
      </c>
      <c r="L89" s="10"/>
      <c r="M89" s="10"/>
      <c r="N89" s="15"/>
      <c r="O89" s="13"/>
      <c r="P89" s="13"/>
    </row>
    <row r="90" spans="1:16" x14ac:dyDescent="0.2">
      <c r="A90" s="10"/>
      <c r="B90" s="13"/>
      <c r="C90" s="13"/>
      <c r="D90" s="13"/>
      <c r="E90" s="852" t="s">
        <v>46</v>
      </c>
      <c r="F90" s="853"/>
      <c r="G90" s="853"/>
      <c r="H90" s="854"/>
      <c r="I90" s="819">
        <v>0</v>
      </c>
      <c r="J90" s="819">
        <v>0</v>
      </c>
      <c r="K90" s="819">
        <v>0</v>
      </c>
      <c r="L90" s="10"/>
      <c r="M90" s="10"/>
      <c r="N90" s="15"/>
      <c r="O90" s="13"/>
      <c r="P90" s="13"/>
    </row>
    <row r="91" spans="1:16" x14ac:dyDescent="0.2">
      <c r="A91" s="10"/>
      <c r="B91" s="13"/>
      <c r="C91" s="13"/>
      <c r="D91" s="13"/>
      <c r="E91" s="863" t="s">
        <v>47</v>
      </c>
      <c r="F91" s="864"/>
      <c r="G91" s="864"/>
      <c r="H91" s="865"/>
      <c r="I91" s="820">
        <v>0</v>
      </c>
      <c r="J91" s="820">
        <v>0</v>
      </c>
      <c r="K91" s="820">
        <v>0</v>
      </c>
      <c r="L91" s="10"/>
      <c r="M91" s="10"/>
      <c r="N91" s="15"/>
      <c r="O91" s="13"/>
      <c r="P91" s="13"/>
    </row>
    <row r="92" spans="1:16" x14ac:dyDescent="0.2">
      <c r="A92" s="10"/>
      <c r="B92" s="13"/>
      <c r="C92" s="13"/>
      <c r="D92" s="13"/>
      <c r="E92" s="30" t="s">
        <v>48</v>
      </c>
      <c r="F92" s="67"/>
      <c r="G92" s="67"/>
      <c r="H92" s="31"/>
      <c r="I92" s="819">
        <v>131.9</v>
      </c>
      <c r="J92" s="819">
        <v>150</v>
      </c>
      <c r="K92" s="819">
        <v>170</v>
      </c>
      <c r="L92" s="10"/>
      <c r="M92" s="10"/>
      <c r="N92" s="15"/>
      <c r="O92" s="13"/>
      <c r="P92" s="13"/>
    </row>
    <row r="93" spans="1:16" x14ac:dyDescent="0.2">
      <c r="A93" s="10"/>
      <c r="B93" s="13"/>
      <c r="C93" s="13"/>
      <c r="D93" s="13"/>
      <c r="E93" s="852" t="s">
        <v>70</v>
      </c>
      <c r="F93" s="853"/>
      <c r="G93" s="853"/>
      <c r="H93" s="854"/>
      <c r="I93" s="819">
        <v>4366.5</v>
      </c>
      <c r="J93" s="819">
        <v>4778.8</v>
      </c>
      <c r="K93" s="819">
        <v>5267.8</v>
      </c>
      <c r="L93" s="10"/>
      <c r="M93" s="10"/>
      <c r="N93" s="68"/>
      <c r="O93" s="68"/>
      <c r="P93" s="68"/>
    </row>
    <row r="94" spans="1:16" x14ac:dyDescent="0.2">
      <c r="A94" s="10"/>
      <c r="B94" s="13"/>
      <c r="C94" s="13"/>
      <c r="D94" s="13"/>
      <c r="E94" s="852" t="s">
        <v>71</v>
      </c>
      <c r="F94" s="853"/>
      <c r="G94" s="853"/>
      <c r="H94" s="854"/>
      <c r="I94" s="821">
        <v>51.2</v>
      </c>
      <c r="J94" s="821">
        <v>51.2</v>
      </c>
      <c r="K94" s="821">
        <v>51.2</v>
      </c>
      <c r="L94" s="10"/>
      <c r="M94" s="10"/>
      <c r="N94" s="15"/>
      <c r="O94" s="13"/>
      <c r="P94" s="13"/>
    </row>
    <row r="95" spans="1:16" x14ac:dyDescent="0.2">
      <c r="A95" s="10"/>
      <c r="B95" s="13"/>
      <c r="C95" s="13"/>
      <c r="D95" s="13"/>
      <c r="E95" s="852" t="s">
        <v>51</v>
      </c>
      <c r="F95" s="853"/>
      <c r="G95" s="853"/>
      <c r="H95" s="854"/>
      <c r="I95" s="821">
        <v>0</v>
      </c>
      <c r="J95" s="821">
        <v>0</v>
      </c>
      <c r="K95" s="821">
        <v>0</v>
      </c>
      <c r="L95" s="10"/>
      <c r="M95" s="10"/>
      <c r="N95" s="15"/>
      <c r="O95" s="13"/>
      <c r="P95" s="13"/>
    </row>
    <row r="96" spans="1:16" x14ac:dyDescent="0.2">
      <c r="A96" s="10"/>
      <c r="B96" s="13"/>
      <c r="C96" s="13"/>
      <c r="D96" s="13"/>
      <c r="E96" s="852" t="s">
        <v>49</v>
      </c>
      <c r="F96" s="853"/>
      <c r="G96" s="853"/>
      <c r="H96" s="854"/>
      <c r="I96" s="821">
        <v>55.2</v>
      </c>
      <c r="J96" s="821">
        <v>0</v>
      </c>
      <c r="K96" s="821">
        <v>0</v>
      </c>
      <c r="L96" s="10"/>
      <c r="M96" s="10"/>
      <c r="N96" s="15"/>
      <c r="O96" s="13"/>
      <c r="P96" s="13"/>
    </row>
    <row r="97" spans="1:16" ht="13.5" thickBot="1" x14ac:dyDescent="0.25">
      <c r="A97" s="9"/>
      <c r="B97" s="9"/>
      <c r="C97" s="9"/>
      <c r="D97" s="9"/>
      <c r="E97" s="855" t="s">
        <v>72</v>
      </c>
      <c r="F97" s="856"/>
      <c r="G97" s="856"/>
      <c r="H97" s="857"/>
      <c r="I97" s="822">
        <v>602.5</v>
      </c>
      <c r="J97" s="822">
        <v>511.3</v>
      </c>
      <c r="K97" s="822">
        <v>511.3</v>
      </c>
      <c r="L97" s="10"/>
      <c r="M97" s="10"/>
      <c r="N97" s="9"/>
      <c r="O97" s="9"/>
      <c r="P97" s="9"/>
    </row>
    <row r="98" spans="1:16" ht="13.5" thickBot="1" x14ac:dyDescent="0.25">
      <c r="A98" s="9"/>
      <c r="B98" s="9"/>
      <c r="C98" s="9"/>
      <c r="D98" s="9"/>
      <c r="E98" s="858" t="s">
        <v>38</v>
      </c>
      <c r="F98" s="859"/>
      <c r="G98" s="859"/>
      <c r="H98" s="859"/>
      <c r="I98" s="817">
        <f>I99*1</f>
        <v>21434.799999999999</v>
      </c>
      <c r="J98" s="817">
        <f t="shared" ref="J98:K98" si="9">J99*1</f>
        <v>21572.400000000001</v>
      </c>
      <c r="K98" s="817">
        <f t="shared" si="9"/>
        <v>21942.400000000001</v>
      </c>
      <c r="L98" s="10"/>
      <c r="M98" s="10"/>
      <c r="N98" s="9"/>
      <c r="O98" s="9"/>
      <c r="P98" s="9"/>
    </row>
    <row r="99" spans="1:16" ht="13.5" thickBot="1" x14ac:dyDescent="0.25">
      <c r="A99" s="9"/>
      <c r="B99" s="9"/>
      <c r="C99" s="9"/>
      <c r="D99" s="9"/>
      <c r="E99" s="846" t="s">
        <v>50</v>
      </c>
      <c r="F99" s="847"/>
      <c r="G99" s="847"/>
      <c r="H99" s="848"/>
      <c r="I99" s="818">
        <v>21434.799999999999</v>
      </c>
      <c r="J99" s="818">
        <v>21572.400000000001</v>
      </c>
      <c r="K99" s="818">
        <v>21942.400000000001</v>
      </c>
      <c r="L99" s="9"/>
      <c r="M99" s="9"/>
      <c r="N99" s="9"/>
      <c r="O99" s="9"/>
      <c r="P99" s="9"/>
    </row>
    <row r="100" spans="1:16" ht="13.5" thickBot="1" x14ac:dyDescent="0.25">
      <c r="A100" s="9"/>
      <c r="B100" s="9"/>
      <c r="C100" s="9"/>
      <c r="D100" s="9"/>
      <c r="E100" s="849"/>
      <c r="F100" s="850"/>
      <c r="G100" s="850"/>
      <c r="H100" s="851"/>
      <c r="I100" s="826">
        <f>I86+I99</f>
        <v>39776.800000000003</v>
      </c>
      <c r="J100" s="823">
        <f t="shared" ref="J100:K100" si="10">J86+J99</f>
        <v>40751.800000000003</v>
      </c>
      <c r="K100" s="823">
        <f t="shared" si="10"/>
        <v>42313.8</v>
      </c>
      <c r="L100" s="9"/>
      <c r="M100" s="9"/>
      <c r="N100" s="9"/>
      <c r="O100" s="9"/>
      <c r="P100" s="9"/>
    </row>
  </sheetData>
  <mergeCells count="186"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L7"/>
    <mergeCell ref="M6:M7"/>
    <mergeCell ref="N6:P6"/>
    <mergeCell ref="A28:A33"/>
    <mergeCell ref="B28:B33"/>
    <mergeCell ref="C28:C33"/>
    <mergeCell ref="E28:E33"/>
    <mergeCell ref="F28:F33"/>
    <mergeCell ref="G28:G33"/>
    <mergeCell ref="L28:L33"/>
    <mergeCell ref="C10:P10"/>
    <mergeCell ref="C11:K11"/>
    <mergeCell ref="A12:A15"/>
    <mergeCell ref="B12:B15"/>
    <mergeCell ref="C12:C15"/>
    <mergeCell ref="E12:E15"/>
    <mergeCell ref="F12:F15"/>
    <mergeCell ref="G12:G15"/>
    <mergeCell ref="L12:L15"/>
    <mergeCell ref="M12:M15"/>
    <mergeCell ref="N12:N15"/>
    <mergeCell ref="O12:O15"/>
    <mergeCell ref="P12:P15"/>
    <mergeCell ref="M16:M19"/>
    <mergeCell ref="N16:N19"/>
    <mergeCell ref="O16:O19"/>
    <mergeCell ref="P16:P19"/>
    <mergeCell ref="A20:A27"/>
    <mergeCell ref="B20:B27"/>
    <mergeCell ref="C20:C27"/>
    <mergeCell ref="E20:E27"/>
    <mergeCell ref="F20:F27"/>
    <mergeCell ref="G20:G27"/>
    <mergeCell ref="A16:A19"/>
    <mergeCell ref="B16:B19"/>
    <mergeCell ref="C16:C19"/>
    <mergeCell ref="E16:E19"/>
    <mergeCell ref="F16:F19"/>
    <mergeCell ref="G16:G19"/>
    <mergeCell ref="L16:L19"/>
    <mergeCell ref="M28:M33"/>
    <mergeCell ref="N28:N33"/>
    <mergeCell ref="O28:O33"/>
    <mergeCell ref="P28:P33"/>
    <mergeCell ref="L20:L27"/>
    <mergeCell ref="M20:M27"/>
    <mergeCell ref="N20:N27"/>
    <mergeCell ref="O20:O27"/>
    <mergeCell ref="P20:P27"/>
    <mergeCell ref="A39:A44"/>
    <mergeCell ref="B39:B44"/>
    <mergeCell ref="C39:C44"/>
    <mergeCell ref="E39:E44"/>
    <mergeCell ref="F39:F44"/>
    <mergeCell ref="A34:A38"/>
    <mergeCell ref="B34:B38"/>
    <mergeCell ref="C34:C38"/>
    <mergeCell ref="E34:E38"/>
    <mergeCell ref="F34:F38"/>
    <mergeCell ref="G39:G44"/>
    <mergeCell ref="L39:L44"/>
    <mergeCell ref="M39:M44"/>
    <mergeCell ref="N39:N44"/>
    <mergeCell ref="O39:O44"/>
    <mergeCell ref="P39:P44"/>
    <mergeCell ref="L34:L38"/>
    <mergeCell ref="M34:M38"/>
    <mergeCell ref="N34:N38"/>
    <mergeCell ref="O34:O38"/>
    <mergeCell ref="P34:P38"/>
    <mergeCell ref="G34:G38"/>
    <mergeCell ref="A49:A52"/>
    <mergeCell ref="B49:B52"/>
    <mergeCell ref="C49:C52"/>
    <mergeCell ref="E49:E52"/>
    <mergeCell ref="F49:F52"/>
    <mergeCell ref="A45:A48"/>
    <mergeCell ref="B45:B48"/>
    <mergeCell ref="C45:C48"/>
    <mergeCell ref="E45:E48"/>
    <mergeCell ref="F45:F48"/>
    <mergeCell ref="G49:G52"/>
    <mergeCell ref="L50:L52"/>
    <mergeCell ref="M50:M52"/>
    <mergeCell ref="N50:N52"/>
    <mergeCell ref="O50:O52"/>
    <mergeCell ref="P50:P52"/>
    <mergeCell ref="L47:L48"/>
    <mergeCell ref="M47:M48"/>
    <mergeCell ref="N47:N48"/>
    <mergeCell ref="O47:O48"/>
    <mergeCell ref="P47:P48"/>
    <mergeCell ref="G45:G48"/>
    <mergeCell ref="O57:O58"/>
    <mergeCell ref="P57:P58"/>
    <mergeCell ref="A59:A62"/>
    <mergeCell ref="B59:B62"/>
    <mergeCell ref="E59:E62"/>
    <mergeCell ref="F59:F62"/>
    <mergeCell ref="G59:G62"/>
    <mergeCell ref="L61:L62"/>
    <mergeCell ref="M61:M62"/>
    <mergeCell ref="N61:N62"/>
    <mergeCell ref="I55:I57"/>
    <mergeCell ref="J55:J57"/>
    <mergeCell ref="K55:K57"/>
    <mergeCell ref="L57:L58"/>
    <mergeCell ref="M57:M58"/>
    <mergeCell ref="N57:N58"/>
    <mergeCell ref="A53:A58"/>
    <mergeCell ref="B53:B58"/>
    <mergeCell ref="E53:E58"/>
    <mergeCell ref="F53:F58"/>
    <mergeCell ref="G53:G58"/>
    <mergeCell ref="H55:H57"/>
    <mergeCell ref="O61:O62"/>
    <mergeCell ref="P61:P62"/>
    <mergeCell ref="P64:P67"/>
    <mergeCell ref="E68:G68"/>
    <mergeCell ref="A71:A74"/>
    <mergeCell ref="B71:B74"/>
    <mergeCell ref="C71:C74"/>
    <mergeCell ref="E71:E74"/>
    <mergeCell ref="F71:F74"/>
    <mergeCell ref="G71:G74"/>
    <mergeCell ref="L72:L74"/>
    <mergeCell ref="M72:M74"/>
    <mergeCell ref="N72:N74"/>
    <mergeCell ref="O72:O74"/>
    <mergeCell ref="P72:P74"/>
    <mergeCell ref="A63:A67"/>
    <mergeCell ref="B63:B67"/>
    <mergeCell ref="E63:E67"/>
    <mergeCell ref="F63:F67"/>
    <mergeCell ref="G63:G67"/>
    <mergeCell ref="L64:L67"/>
    <mergeCell ref="M64:M67"/>
    <mergeCell ref="N64:N67"/>
    <mergeCell ref="O64:O67"/>
    <mergeCell ref="A75:A77"/>
    <mergeCell ref="B75:B77"/>
    <mergeCell ref="C75:C77"/>
    <mergeCell ref="E75:E77"/>
    <mergeCell ref="F75:F77"/>
    <mergeCell ref="G75:G77"/>
    <mergeCell ref="B80:H80"/>
    <mergeCell ref="A81:H81"/>
    <mergeCell ref="L81:P81"/>
    <mergeCell ref="E84:K84"/>
    <mergeCell ref="E86:H86"/>
    <mergeCell ref="E87:H87"/>
    <mergeCell ref="L75:L77"/>
    <mergeCell ref="M75:M77"/>
    <mergeCell ref="N75:N77"/>
    <mergeCell ref="O75:O77"/>
    <mergeCell ref="P75:P77"/>
    <mergeCell ref="C78:G78"/>
    <mergeCell ref="L78:P78"/>
    <mergeCell ref="E95:H95"/>
    <mergeCell ref="E96:H96"/>
    <mergeCell ref="E97:H97"/>
    <mergeCell ref="E98:H98"/>
    <mergeCell ref="E99:H99"/>
    <mergeCell ref="E100:H100"/>
    <mergeCell ref="E88:H88"/>
    <mergeCell ref="E89:H89"/>
    <mergeCell ref="E90:H90"/>
    <mergeCell ref="E91:H91"/>
    <mergeCell ref="E93:H93"/>
    <mergeCell ref="E94:H94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workbookViewId="0">
      <selection activeCell="L50" sqref="L50"/>
    </sheetView>
  </sheetViews>
  <sheetFormatPr defaultRowHeight="12.75" x14ac:dyDescent="0.2"/>
  <cols>
    <col min="1" max="1" width="3.5703125" customWidth="1"/>
    <col min="2" max="2" width="2.5703125" customWidth="1"/>
    <col min="3" max="3" width="3.7109375" customWidth="1"/>
    <col min="4" max="4" width="2.5703125" customWidth="1"/>
    <col min="5" max="5" width="26.85546875" customWidth="1"/>
    <col min="6" max="6" width="7.85546875" customWidth="1"/>
    <col min="7" max="7" width="4.42578125" customWidth="1"/>
    <col min="8" max="8" width="7.28515625" customWidth="1"/>
    <col min="9" max="9" width="10" customWidth="1"/>
    <col min="10" max="10" width="9.85546875" customWidth="1"/>
    <col min="11" max="11" width="9.140625" customWidth="1"/>
    <col min="12" max="12" width="36.5703125" customWidth="1"/>
    <col min="14" max="14" width="6.85546875" customWidth="1"/>
    <col min="15" max="15" width="6.5703125" customWidth="1"/>
    <col min="16" max="16" width="8.42578125" customWidth="1"/>
  </cols>
  <sheetData>
    <row r="1" spans="1:16" ht="58.1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57" t="s">
        <v>379</v>
      </c>
      <c r="M1" s="957"/>
      <c r="N1" s="957"/>
      <c r="O1" s="957"/>
      <c r="P1" s="98"/>
    </row>
    <row r="2" spans="1:16" ht="13.9" customHeight="1" x14ac:dyDescent="0.2">
      <c r="A2" s="958" t="s">
        <v>95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10"/>
      <c r="P2" s="10"/>
    </row>
    <row r="3" spans="1:16" ht="14.25" x14ac:dyDescent="0.2">
      <c r="A3" s="959" t="s">
        <v>39</v>
      </c>
      <c r="B3" s="959"/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</row>
    <row r="4" spans="1:16" ht="16.5" thickBot="1" x14ac:dyDescent="0.25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35"/>
      <c r="M4" s="281"/>
      <c r="N4" s="36"/>
      <c r="O4" s="960" t="s">
        <v>59</v>
      </c>
      <c r="P4" s="960"/>
    </row>
    <row r="5" spans="1:16" ht="13.9" customHeight="1" thickBot="1" x14ac:dyDescent="0.25">
      <c r="A5" s="1180" t="s">
        <v>0</v>
      </c>
      <c r="B5" s="1180" t="s">
        <v>1</v>
      </c>
      <c r="C5" s="1183" t="s">
        <v>2</v>
      </c>
      <c r="D5" s="1180" t="s">
        <v>35</v>
      </c>
      <c r="E5" s="1186" t="s">
        <v>61</v>
      </c>
      <c r="F5" s="1189" t="s">
        <v>3</v>
      </c>
      <c r="G5" s="1183" t="s">
        <v>4</v>
      </c>
      <c r="H5" s="1189" t="s">
        <v>5</v>
      </c>
      <c r="I5" s="1192" t="s">
        <v>141</v>
      </c>
      <c r="J5" s="1189" t="s">
        <v>85</v>
      </c>
      <c r="K5" s="1189" t="s">
        <v>75</v>
      </c>
      <c r="L5" s="1173" t="s">
        <v>11</v>
      </c>
      <c r="M5" s="1174"/>
      <c r="N5" s="1174"/>
      <c r="O5" s="1174"/>
      <c r="P5" s="1175"/>
    </row>
    <row r="6" spans="1:16" x14ac:dyDescent="0.2">
      <c r="A6" s="1181"/>
      <c r="B6" s="1181"/>
      <c r="C6" s="1184"/>
      <c r="D6" s="1181"/>
      <c r="E6" s="1187"/>
      <c r="F6" s="1190"/>
      <c r="G6" s="1184"/>
      <c r="H6" s="1190"/>
      <c r="I6" s="1193"/>
      <c r="J6" s="1190"/>
      <c r="K6" s="1190"/>
      <c r="L6" s="1176" t="s">
        <v>41</v>
      </c>
      <c r="M6" s="1059" t="s">
        <v>40</v>
      </c>
      <c r="N6" s="1178" t="s">
        <v>42</v>
      </c>
      <c r="O6" s="1178"/>
      <c r="P6" s="1179"/>
    </row>
    <row r="7" spans="1:16" ht="133.9" customHeight="1" thickBot="1" x14ac:dyDescent="0.25">
      <c r="A7" s="1182"/>
      <c r="B7" s="1182"/>
      <c r="C7" s="1185"/>
      <c r="D7" s="1182"/>
      <c r="E7" s="1188"/>
      <c r="F7" s="1191"/>
      <c r="G7" s="1185"/>
      <c r="H7" s="1191"/>
      <c r="I7" s="1194"/>
      <c r="J7" s="1191"/>
      <c r="K7" s="1191"/>
      <c r="L7" s="1177"/>
      <c r="M7" s="1061"/>
      <c r="N7" s="37" t="s">
        <v>56</v>
      </c>
      <c r="O7" s="37" t="s">
        <v>57</v>
      </c>
      <c r="P7" s="38" t="s">
        <v>58</v>
      </c>
    </row>
    <row r="8" spans="1:16" ht="16.5" thickBot="1" x14ac:dyDescent="0.3">
      <c r="A8" s="34" t="s">
        <v>6</v>
      </c>
      <c r="B8" s="72" t="s">
        <v>96</v>
      </c>
      <c r="C8" s="279"/>
      <c r="D8" s="52"/>
      <c r="E8" s="279"/>
      <c r="F8" s="52"/>
      <c r="G8" s="52"/>
      <c r="H8" s="52"/>
      <c r="I8" s="52"/>
      <c r="J8" s="279"/>
      <c r="K8" s="52"/>
      <c r="L8" s="197"/>
      <c r="M8" s="198"/>
      <c r="N8" s="149"/>
      <c r="O8" s="150"/>
      <c r="P8" s="199"/>
    </row>
    <row r="9" spans="1:16" ht="15" customHeight="1" x14ac:dyDescent="0.2">
      <c r="A9" s="1046"/>
      <c r="B9" s="59"/>
      <c r="C9" s="60"/>
      <c r="D9" s="60"/>
      <c r="E9" s="61"/>
      <c r="F9" s="60"/>
      <c r="G9" s="60"/>
      <c r="H9" s="60"/>
      <c r="I9" s="62"/>
      <c r="J9" s="62"/>
      <c r="K9" s="151"/>
      <c r="L9" s="91" t="s">
        <v>97</v>
      </c>
      <c r="M9" s="200" t="s">
        <v>98</v>
      </c>
      <c r="N9" s="201">
        <v>78.37</v>
      </c>
      <c r="O9" s="201">
        <v>78.5</v>
      </c>
      <c r="P9" s="202">
        <v>78.8</v>
      </c>
    </row>
    <row r="10" spans="1:16" ht="30.6" customHeight="1" thickBot="1" x14ac:dyDescent="0.25">
      <c r="A10" s="1047"/>
      <c r="B10" s="203"/>
      <c r="C10" s="152"/>
      <c r="D10" s="152"/>
      <c r="E10" s="153"/>
      <c r="F10" s="152"/>
      <c r="G10" s="152"/>
      <c r="H10" s="152"/>
      <c r="I10" s="154"/>
      <c r="J10" s="154"/>
      <c r="K10" s="155"/>
      <c r="L10" s="185" t="s">
        <v>99</v>
      </c>
      <c r="M10" s="200" t="s">
        <v>78</v>
      </c>
      <c r="N10" s="204">
        <v>102.5</v>
      </c>
      <c r="O10" s="204">
        <v>102.7</v>
      </c>
      <c r="P10" s="205">
        <v>102.9</v>
      </c>
    </row>
    <row r="11" spans="1:16" ht="13.5" thickBot="1" x14ac:dyDescent="0.25">
      <c r="A11" s="11" t="s">
        <v>6</v>
      </c>
      <c r="B11" s="28" t="s">
        <v>6</v>
      </c>
      <c r="C11" s="206" t="s">
        <v>100</v>
      </c>
      <c r="D11" s="180"/>
      <c r="E11" s="194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8"/>
    </row>
    <row r="12" spans="1:16" ht="26.25" thickBot="1" x14ac:dyDescent="0.25">
      <c r="A12" s="1009"/>
      <c r="B12" s="278"/>
      <c r="C12" s="1195"/>
      <c r="D12" s="1196"/>
      <c r="E12" s="1196"/>
      <c r="F12" s="1196"/>
      <c r="G12" s="1196"/>
      <c r="H12" s="1196"/>
      <c r="I12" s="1196"/>
      <c r="J12" s="1196"/>
      <c r="K12" s="1197"/>
      <c r="L12" s="209" t="s">
        <v>101</v>
      </c>
      <c r="M12" s="195" t="s">
        <v>102</v>
      </c>
      <c r="N12" s="195">
        <v>1.1000000000000001</v>
      </c>
      <c r="O12" s="195">
        <v>1.08</v>
      </c>
      <c r="P12" s="196">
        <v>1.06</v>
      </c>
    </row>
    <row r="13" spans="1:16" ht="42" customHeight="1" thickBot="1" x14ac:dyDescent="0.25">
      <c r="A13" s="1010"/>
      <c r="B13" s="278"/>
      <c r="C13" s="1198"/>
      <c r="D13" s="1199"/>
      <c r="E13" s="1199"/>
      <c r="F13" s="1199"/>
      <c r="G13" s="1199"/>
      <c r="H13" s="1199"/>
      <c r="I13" s="1199"/>
      <c r="J13" s="1199"/>
      <c r="K13" s="1200"/>
      <c r="L13" s="156" t="s">
        <v>103</v>
      </c>
      <c r="M13" s="210" t="s">
        <v>78</v>
      </c>
      <c r="N13" s="211">
        <v>126.6</v>
      </c>
      <c r="O13" s="211">
        <v>126.6</v>
      </c>
      <c r="P13" s="190">
        <v>126.6</v>
      </c>
    </row>
    <row r="14" spans="1:16" ht="38.450000000000003" customHeight="1" thickBot="1" x14ac:dyDescent="0.25">
      <c r="A14" s="1011"/>
      <c r="B14" s="278"/>
      <c r="C14" s="1166"/>
      <c r="D14" s="1167"/>
      <c r="E14" s="1167"/>
      <c r="F14" s="1167"/>
      <c r="G14" s="1167"/>
      <c r="H14" s="1167"/>
      <c r="I14" s="1167"/>
      <c r="J14" s="1167"/>
      <c r="K14" s="1168"/>
      <c r="L14" s="212" t="s">
        <v>104</v>
      </c>
      <c r="M14" s="210" t="s">
        <v>78</v>
      </c>
      <c r="N14" s="211">
        <v>35.299999999999997</v>
      </c>
      <c r="O14" s="211">
        <v>35.799999999999997</v>
      </c>
      <c r="P14" s="190">
        <v>36.299999999999997</v>
      </c>
    </row>
    <row r="15" spans="1:16" ht="40.9" customHeight="1" x14ac:dyDescent="0.2">
      <c r="A15" s="981" t="s">
        <v>6</v>
      </c>
      <c r="B15" s="984" t="s">
        <v>6</v>
      </c>
      <c r="C15" s="1031" t="s">
        <v>6</v>
      </c>
      <c r="D15" s="280"/>
      <c r="E15" s="1155" t="s">
        <v>131</v>
      </c>
      <c r="F15" s="1201" t="s">
        <v>137</v>
      </c>
      <c r="G15" s="995" t="s">
        <v>92</v>
      </c>
      <c r="H15" s="162" t="s">
        <v>74</v>
      </c>
      <c r="I15" s="181">
        <v>920.5</v>
      </c>
      <c r="J15" s="182">
        <f>+I15*1.05</f>
        <v>966.52500000000009</v>
      </c>
      <c r="K15" s="182">
        <f>+J15*1.05</f>
        <v>1014.8512500000002</v>
      </c>
      <c r="L15" s="213" t="s">
        <v>105</v>
      </c>
      <c r="M15" s="214" t="s">
        <v>106</v>
      </c>
      <c r="N15" s="215" t="s">
        <v>91</v>
      </c>
      <c r="O15" s="215" t="s">
        <v>91</v>
      </c>
      <c r="P15" s="216" t="s">
        <v>91</v>
      </c>
    </row>
    <row r="16" spans="1:16" ht="25.5" x14ac:dyDescent="0.2">
      <c r="A16" s="982"/>
      <c r="B16" s="985"/>
      <c r="C16" s="1031"/>
      <c r="D16" s="280"/>
      <c r="E16" s="1156"/>
      <c r="F16" s="993"/>
      <c r="G16" s="996"/>
      <c r="H16" s="164" t="s">
        <v>52</v>
      </c>
      <c r="I16" s="165">
        <v>27.8</v>
      </c>
      <c r="J16" s="166">
        <f t="shared" ref="J16:K18" si="0">+I16*1.05</f>
        <v>29.19</v>
      </c>
      <c r="K16" s="166">
        <f t="shared" si="0"/>
        <v>30.649500000000003</v>
      </c>
      <c r="L16" s="217" t="s">
        <v>107</v>
      </c>
      <c r="M16" s="177" t="s">
        <v>76</v>
      </c>
      <c r="N16" s="169" t="s">
        <v>108</v>
      </c>
      <c r="O16" s="169" t="s">
        <v>109</v>
      </c>
      <c r="P16" s="170" t="s">
        <v>110</v>
      </c>
    </row>
    <row r="17" spans="1:16" ht="27" customHeight="1" x14ac:dyDescent="0.2">
      <c r="A17" s="982"/>
      <c r="B17" s="985"/>
      <c r="C17" s="1031"/>
      <c r="D17" s="280"/>
      <c r="E17" s="1156"/>
      <c r="F17" s="993"/>
      <c r="G17" s="996"/>
      <c r="H17" s="164" t="s">
        <v>89</v>
      </c>
      <c r="I17" s="165">
        <v>6.9</v>
      </c>
      <c r="J17" s="166">
        <f t="shared" si="0"/>
        <v>7.245000000000001</v>
      </c>
      <c r="K17" s="166">
        <f t="shared" si="0"/>
        <v>7.6072500000000014</v>
      </c>
      <c r="L17" s="189" t="s">
        <v>111</v>
      </c>
      <c r="M17" s="177" t="s">
        <v>90</v>
      </c>
      <c r="N17" s="169" t="s">
        <v>112</v>
      </c>
      <c r="O17" s="169" t="s">
        <v>113</v>
      </c>
      <c r="P17" s="218" t="s">
        <v>114</v>
      </c>
    </row>
    <row r="18" spans="1:16" ht="25.5" x14ac:dyDescent="0.2">
      <c r="A18" s="982"/>
      <c r="B18" s="985"/>
      <c r="C18" s="1031"/>
      <c r="D18" s="280"/>
      <c r="E18" s="1156"/>
      <c r="F18" s="993"/>
      <c r="G18" s="996"/>
      <c r="H18" s="164" t="s">
        <v>62</v>
      </c>
      <c r="I18" s="165">
        <v>44.2</v>
      </c>
      <c r="J18" s="163">
        <f t="shared" si="0"/>
        <v>46.410000000000004</v>
      </c>
      <c r="K18" s="163">
        <f t="shared" si="0"/>
        <v>48.730500000000006</v>
      </c>
      <c r="L18" s="219" t="s">
        <v>115</v>
      </c>
      <c r="M18" s="186"/>
      <c r="N18" s="220" t="s">
        <v>73</v>
      </c>
      <c r="O18" s="220" t="s">
        <v>73</v>
      </c>
      <c r="P18" s="218" t="s">
        <v>73</v>
      </c>
    </row>
    <row r="19" spans="1:16" ht="30" customHeight="1" x14ac:dyDescent="0.2">
      <c r="A19" s="982"/>
      <c r="B19" s="985"/>
      <c r="C19" s="1031"/>
      <c r="D19" s="280"/>
      <c r="E19" s="1156"/>
      <c r="F19" s="993"/>
      <c r="G19" s="996"/>
      <c r="H19" s="164" t="s">
        <v>64</v>
      </c>
      <c r="I19" s="165">
        <v>2.2000000000000002</v>
      </c>
      <c r="J19" s="166"/>
      <c r="K19" s="167"/>
      <c r="L19" s="219" t="s">
        <v>134</v>
      </c>
      <c r="M19" s="221" t="s">
        <v>78</v>
      </c>
      <c r="N19" s="169" t="s">
        <v>116</v>
      </c>
      <c r="O19" s="169" t="s">
        <v>116</v>
      </c>
      <c r="P19" s="170" t="s">
        <v>116</v>
      </c>
    </row>
    <row r="20" spans="1:16" ht="25.5" x14ac:dyDescent="0.2">
      <c r="A20" s="982"/>
      <c r="B20" s="985"/>
      <c r="C20" s="1031"/>
      <c r="D20" s="280"/>
      <c r="E20" s="1156"/>
      <c r="F20" s="993"/>
      <c r="G20" s="996"/>
      <c r="H20" s="164"/>
      <c r="I20" s="165"/>
      <c r="J20" s="166"/>
      <c r="K20" s="167"/>
      <c r="L20" s="183" t="s">
        <v>117</v>
      </c>
      <c r="M20" s="221"/>
      <c r="N20" s="169" t="s">
        <v>73</v>
      </c>
      <c r="O20" s="169" t="s">
        <v>73</v>
      </c>
      <c r="P20" s="170" t="s">
        <v>73</v>
      </c>
    </row>
    <row r="21" spans="1:16" ht="20.45" customHeight="1" x14ac:dyDescent="0.2">
      <c r="A21" s="982"/>
      <c r="B21" s="985"/>
      <c r="C21" s="1031"/>
      <c r="D21" s="280"/>
      <c r="E21" s="1156"/>
      <c r="F21" s="993"/>
      <c r="G21" s="996"/>
      <c r="H21" s="164"/>
      <c r="I21" s="165"/>
      <c r="J21" s="166"/>
      <c r="K21" s="167"/>
      <c r="L21" s="222" t="s">
        <v>118</v>
      </c>
      <c r="M21" s="221"/>
      <c r="N21" s="169" t="s">
        <v>73</v>
      </c>
      <c r="O21" s="169" t="s">
        <v>73</v>
      </c>
      <c r="P21" s="170" t="s">
        <v>73</v>
      </c>
    </row>
    <row r="22" spans="1:16" ht="13.5" thickBot="1" x14ac:dyDescent="0.25">
      <c r="A22" s="983"/>
      <c r="B22" s="986"/>
      <c r="C22" s="1027"/>
      <c r="D22" s="168"/>
      <c r="E22" s="1157"/>
      <c r="F22" s="994"/>
      <c r="G22" s="997"/>
      <c r="H22" s="223" t="s">
        <v>7</v>
      </c>
      <c r="I22" s="184">
        <f>SUM(I15:I19)</f>
        <v>1001.6</v>
      </c>
      <c r="J22" s="184">
        <f t="shared" ref="J22:K22" si="1">SUM(J15:J19)</f>
        <v>1049.3700000000001</v>
      </c>
      <c r="K22" s="184">
        <f t="shared" si="1"/>
        <v>1101.8385000000003</v>
      </c>
      <c r="L22" s="174"/>
      <c r="M22" s="224"/>
      <c r="N22" s="175"/>
      <c r="O22" s="175"/>
      <c r="P22" s="40"/>
    </row>
    <row r="23" spans="1:16" ht="28.9" customHeight="1" x14ac:dyDescent="0.2">
      <c r="A23" s="1208" t="s">
        <v>6</v>
      </c>
      <c r="B23" s="1211" t="s">
        <v>6</v>
      </c>
      <c r="C23" s="1214" t="s">
        <v>8</v>
      </c>
      <c r="D23" s="286"/>
      <c r="E23" s="1155" t="s">
        <v>140</v>
      </c>
      <c r="F23" s="1030" t="s">
        <v>137</v>
      </c>
      <c r="G23" s="995" t="s">
        <v>92</v>
      </c>
      <c r="H23" s="162" t="s">
        <v>64</v>
      </c>
      <c r="I23" s="181">
        <v>5.9</v>
      </c>
      <c r="J23" s="182"/>
      <c r="K23" s="254"/>
      <c r="L23" s="269" t="s">
        <v>119</v>
      </c>
      <c r="M23" s="225" t="s">
        <v>90</v>
      </c>
      <c r="N23" s="158">
        <v>3600</v>
      </c>
      <c r="O23" s="158">
        <v>3800</v>
      </c>
      <c r="P23" s="159">
        <v>4000</v>
      </c>
    </row>
    <row r="24" spans="1:16" ht="28.15" customHeight="1" x14ac:dyDescent="0.2">
      <c r="A24" s="1209"/>
      <c r="B24" s="1212"/>
      <c r="C24" s="1215"/>
      <c r="D24" s="287"/>
      <c r="E24" s="1156"/>
      <c r="F24" s="993"/>
      <c r="G24" s="996"/>
      <c r="H24" s="164" t="s">
        <v>74</v>
      </c>
      <c r="I24" s="165"/>
      <c r="J24" s="166"/>
      <c r="K24" s="247"/>
      <c r="L24" s="39" t="s">
        <v>120</v>
      </c>
      <c r="M24" s="226" t="s">
        <v>90</v>
      </c>
      <c r="N24" s="139">
        <v>2500</v>
      </c>
      <c r="O24" s="139">
        <v>2700</v>
      </c>
      <c r="P24" s="160">
        <v>3000</v>
      </c>
    </row>
    <row r="25" spans="1:16" ht="25.15" customHeight="1" x14ac:dyDescent="0.2">
      <c r="A25" s="1209"/>
      <c r="B25" s="1212"/>
      <c r="C25" s="1215"/>
      <c r="D25" s="287"/>
      <c r="E25" s="1156"/>
      <c r="F25" s="993"/>
      <c r="G25" s="996"/>
      <c r="H25" s="164" t="s">
        <v>52</v>
      </c>
      <c r="I25" s="165">
        <v>37</v>
      </c>
      <c r="J25" s="166">
        <v>30</v>
      </c>
      <c r="K25" s="247">
        <v>30</v>
      </c>
      <c r="L25" s="39" t="s">
        <v>121</v>
      </c>
      <c r="M25" s="226"/>
      <c r="N25" s="139" t="s">
        <v>73</v>
      </c>
      <c r="O25" s="139" t="s">
        <v>73</v>
      </c>
      <c r="P25" s="160" t="s">
        <v>73</v>
      </c>
    </row>
    <row r="26" spans="1:16" ht="21" customHeight="1" x14ac:dyDescent="0.2">
      <c r="A26" s="1209"/>
      <c r="B26" s="1212"/>
      <c r="C26" s="1215"/>
      <c r="D26" s="287"/>
      <c r="E26" s="1156"/>
      <c r="F26" s="993"/>
      <c r="G26" s="996"/>
      <c r="H26" s="164" t="s">
        <v>89</v>
      </c>
      <c r="I26" s="165"/>
      <c r="J26" s="166"/>
      <c r="K26" s="247"/>
      <c r="L26" s="127" t="s">
        <v>122</v>
      </c>
      <c r="M26" s="226"/>
      <c r="N26" s="139" t="s">
        <v>73</v>
      </c>
      <c r="O26" s="139" t="s">
        <v>73</v>
      </c>
      <c r="P26" s="160" t="s">
        <v>73</v>
      </c>
    </row>
    <row r="27" spans="1:16" ht="29.45" customHeight="1" x14ac:dyDescent="0.2">
      <c r="A27" s="1209"/>
      <c r="B27" s="1212"/>
      <c r="C27" s="1215"/>
      <c r="D27" s="287"/>
      <c r="E27" s="1156"/>
      <c r="F27" s="993"/>
      <c r="G27" s="996"/>
      <c r="H27" s="164" t="s">
        <v>62</v>
      </c>
      <c r="I27" s="165"/>
      <c r="J27" s="166"/>
      <c r="K27" s="282"/>
      <c r="L27" s="289" t="s">
        <v>123</v>
      </c>
      <c r="M27" s="268" t="s">
        <v>76</v>
      </c>
      <c r="N27" s="171">
        <v>400</v>
      </c>
      <c r="O27" s="171">
        <v>400</v>
      </c>
      <c r="P27" s="290">
        <v>400</v>
      </c>
    </row>
    <row r="28" spans="1:16" s="9" customFormat="1" ht="43.9" customHeight="1" x14ac:dyDescent="0.2">
      <c r="A28" s="1209"/>
      <c r="B28" s="1212"/>
      <c r="C28" s="1215"/>
      <c r="D28" s="287"/>
      <c r="E28" s="1156"/>
      <c r="F28" s="993"/>
      <c r="G28" s="996"/>
      <c r="H28" s="187"/>
      <c r="I28" s="285"/>
      <c r="J28" s="188"/>
      <c r="K28" s="282"/>
      <c r="L28" s="231" t="s">
        <v>124</v>
      </c>
      <c r="M28" s="226" t="s">
        <v>90</v>
      </c>
      <c r="N28" s="232">
        <v>175</v>
      </c>
      <c r="O28" s="233">
        <v>175</v>
      </c>
      <c r="P28" s="234">
        <v>175</v>
      </c>
    </row>
    <row r="29" spans="1:16" s="9" customFormat="1" ht="33" customHeight="1" x14ac:dyDescent="0.2">
      <c r="A29" s="1209"/>
      <c r="B29" s="1212"/>
      <c r="C29" s="1215"/>
      <c r="D29" s="287"/>
      <c r="E29" s="1156"/>
      <c r="F29" s="993"/>
      <c r="G29" s="996"/>
      <c r="H29" s="187"/>
      <c r="I29" s="285"/>
      <c r="J29" s="188"/>
      <c r="K29" s="282"/>
      <c r="L29" s="235" t="s">
        <v>125</v>
      </c>
      <c r="M29" s="236" t="s">
        <v>90</v>
      </c>
      <c r="N29" s="232">
        <v>50</v>
      </c>
      <c r="O29" s="137">
        <v>50</v>
      </c>
      <c r="P29" s="237">
        <v>50</v>
      </c>
    </row>
    <row r="30" spans="1:16" s="9" customFormat="1" ht="29.45" customHeight="1" x14ac:dyDescent="0.2">
      <c r="A30" s="1209"/>
      <c r="B30" s="1212"/>
      <c r="C30" s="1215"/>
      <c r="D30" s="287"/>
      <c r="E30" s="1156"/>
      <c r="F30" s="993"/>
      <c r="G30" s="996"/>
      <c r="H30" s="187"/>
      <c r="I30" s="285"/>
      <c r="J30" s="188"/>
      <c r="K30" s="282"/>
      <c r="L30" s="238" t="s">
        <v>126</v>
      </c>
      <c r="M30" s="239"/>
      <c r="N30" s="240" t="s">
        <v>73</v>
      </c>
      <c r="O30" s="240" t="s">
        <v>73</v>
      </c>
      <c r="P30" s="241" t="s">
        <v>73</v>
      </c>
    </row>
    <row r="31" spans="1:16" ht="13.5" thickBot="1" x14ac:dyDescent="0.25">
      <c r="A31" s="1210"/>
      <c r="B31" s="1213"/>
      <c r="C31" s="1216"/>
      <c r="D31" s="288"/>
      <c r="E31" s="1157"/>
      <c r="F31" s="994"/>
      <c r="G31" s="997"/>
      <c r="H31" s="172" t="s">
        <v>7</v>
      </c>
      <c r="I31" s="173">
        <f>SUM(I23:I26)</f>
        <v>42.9</v>
      </c>
      <c r="J31" s="173">
        <f t="shared" ref="J31:K31" si="2">SUM(J23:J26)</f>
        <v>30</v>
      </c>
      <c r="K31" s="283">
        <f t="shared" si="2"/>
        <v>30</v>
      </c>
      <c r="L31" s="227"/>
      <c r="M31" s="228"/>
      <c r="N31" s="229"/>
      <c r="O31" s="229"/>
      <c r="P31" s="230"/>
    </row>
    <row r="32" spans="1:16" ht="26.45" customHeight="1" x14ac:dyDescent="0.2">
      <c r="A32" s="1202" t="s">
        <v>6</v>
      </c>
      <c r="B32" s="1204" t="s">
        <v>6</v>
      </c>
      <c r="C32" s="1205" t="s">
        <v>53</v>
      </c>
      <c r="D32" s="1207"/>
      <c r="E32" s="1169" t="s">
        <v>133</v>
      </c>
      <c r="F32" s="1171" t="s">
        <v>69</v>
      </c>
      <c r="G32" s="995" t="s">
        <v>92</v>
      </c>
      <c r="H32" s="264" t="s">
        <v>74</v>
      </c>
      <c r="I32" s="276">
        <v>9.9</v>
      </c>
      <c r="J32" s="276">
        <f>+I32*1.05</f>
        <v>10.395000000000001</v>
      </c>
      <c r="K32" s="276">
        <f>+J32*1.05</f>
        <v>10.914750000000002</v>
      </c>
      <c r="L32" s="255" t="s">
        <v>130</v>
      </c>
      <c r="M32" s="214" t="s">
        <v>90</v>
      </c>
      <c r="N32" s="256">
        <v>280</v>
      </c>
      <c r="O32" s="256">
        <v>300</v>
      </c>
      <c r="P32" s="257">
        <v>310</v>
      </c>
    </row>
    <row r="33" spans="1:16" ht="25.15" customHeight="1" thickBot="1" x14ac:dyDescent="0.25">
      <c r="A33" s="1203"/>
      <c r="B33" s="1203"/>
      <c r="C33" s="1206"/>
      <c r="D33" s="1203"/>
      <c r="E33" s="1170"/>
      <c r="F33" s="1172"/>
      <c r="G33" s="997"/>
      <c r="H33" s="258" t="s">
        <v>7</v>
      </c>
      <c r="I33" s="277">
        <f>I32</f>
        <v>9.9</v>
      </c>
      <c r="J33" s="277">
        <f t="shared" ref="J33:K33" si="3">J32</f>
        <v>10.395000000000001</v>
      </c>
      <c r="K33" s="277">
        <f t="shared" si="3"/>
        <v>10.914750000000002</v>
      </c>
      <c r="L33" s="259"/>
      <c r="M33" s="260"/>
      <c r="N33" s="261"/>
      <c r="O33" s="261"/>
      <c r="P33" s="262"/>
    </row>
    <row r="34" spans="1:16" ht="28.15" customHeight="1" x14ac:dyDescent="0.2">
      <c r="A34" s="1034" t="s">
        <v>6</v>
      </c>
      <c r="B34" s="1035" t="s">
        <v>6</v>
      </c>
      <c r="C34" s="1031" t="s">
        <v>54</v>
      </c>
      <c r="D34" s="280"/>
      <c r="E34" s="1155" t="s">
        <v>132</v>
      </c>
      <c r="F34" s="1039" t="s">
        <v>69</v>
      </c>
      <c r="G34" s="995" t="s">
        <v>92</v>
      </c>
      <c r="H34" s="336" t="s">
        <v>52</v>
      </c>
      <c r="I34" s="337">
        <v>52</v>
      </c>
      <c r="J34" s="163">
        <v>125</v>
      </c>
      <c r="K34" s="242">
        <v>125</v>
      </c>
      <c r="L34" s="243" t="s">
        <v>127</v>
      </c>
      <c r="M34" s="244" t="s">
        <v>90</v>
      </c>
      <c r="N34" s="245">
        <v>14400</v>
      </c>
      <c r="O34" s="245">
        <v>15000</v>
      </c>
      <c r="P34" s="246">
        <v>16000</v>
      </c>
    </row>
    <row r="35" spans="1:16" ht="20.45" customHeight="1" x14ac:dyDescent="0.2">
      <c r="A35" s="982"/>
      <c r="B35" s="985"/>
      <c r="C35" s="1031"/>
      <c r="D35" s="280"/>
      <c r="E35" s="1156"/>
      <c r="F35" s="993"/>
      <c r="G35" s="996"/>
      <c r="H35" s="164" t="s">
        <v>74</v>
      </c>
      <c r="I35" s="165"/>
      <c r="J35" s="166"/>
      <c r="K35" s="247"/>
      <c r="L35" s="235" t="s">
        <v>128</v>
      </c>
      <c r="M35" s="226"/>
      <c r="N35" s="127" t="s">
        <v>73</v>
      </c>
      <c r="O35" s="127" t="s">
        <v>73</v>
      </c>
      <c r="P35" s="128" t="s">
        <v>73</v>
      </c>
    </row>
    <row r="36" spans="1:16" ht="15.6" customHeight="1" x14ac:dyDescent="0.2">
      <c r="A36" s="982"/>
      <c r="B36" s="985"/>
      <c r="C36" s="1031"/>
      <c r="D36" s="280"/>
      <c r="E36" s="1156"/>
      <c r="F36" s="993"/>
      <c r="G36" s="996"/>
      <c r="H36" s="164" t="s">
        <v>89</v>
      </c>
      <c r="I36" s="165"/>
      <c r="J36" s="166"/>
      <c r="K36" s="247"/>
      <c r="L36" s="248" t="s">
        <v>129</v>
      </c>
      <c r="M36" s="161" t="s">
        <v>78</v>
      </c>
      <c r="N36" s="65">
        <v>100</v>
      </c>
      <c r="O36" s="65">
        <v>100</v>
      </c>
      <c r="P36" s="249">
        <v>100</v>
      </c>
    </row>
    <row r="37" spans="1:16" x14ac:dyDescent="0.2">
      <c r="A37" s="982"/>
      <c r="B37" s="985"/>
      <c r="C37" s="1031"/>
      <c r="D37" s="280"/>
      <c r="E37" s="1156"/>
      <c r="F37" s="993"/>
      <c r="G37" s="996"/>
      <c r="H37" s="164" t="s">
        <v>64</v>
      </c>
      <c r="I37" s="176">
        <v>5.7</v>
      </c>
      <c r="J37" s="166"/>
      <c r="K37" s="247"/>
      <c r="L37" s="250"/>
      <c r="M37" s="251"/>
      <c r="N37" s="251"/>
      <c r="O37" s="251"/>
      <c r="P37" s="252"/>
    </row>
    <row r="38" spans="1:16" s="9" customFormat="1" x14ac:dyDescent="0.2">
      <c r="A38" s="982"/>
      <c r="B38" s="985"/>
      <c r="C38" s="1031"/>
      <c r="D38" s="749"/>
      <c r="E38" s="1156"/>
      <c r="F38" s="993"/>
      <c r="G38" s="996"/>
      <c r="H38" s="830" t="s">
        <v>63</v>
      </c>
      <c r="I38" s="831">
        <v>0.3</v>
      </c>
      <c r="J38" s="188"/>
      <c r="K38" s="282"/>
      <c r="L38" s="827"/>
      <c r="M38" s="828"/>
      <c r="N38" s="828"/>
      <c r="O38" s="828"/>
      <c r="P38" s="829"/>
    </row>
    <row r="39" spans="1:16" ht="13.5" thickBot="1" x14ac:dyDescent="0.25">
      <c r="A39" s="983"/>
      <c r="B39" s="986"/>
      <c r="C39" s="1027"/>
      <c r="D39" s="168"/>
      <c r="E39" s="1157"/>
      <c r="F39" s="994"/>
      <c r="G39" s="997"/>
      <c r="H39" s="172"/>
      <c r="I39" s="173">
        <f>SUM(I34:I38)</f>
        <v>58</v>
      </c>
      <c r="J39" s="173">
        <f t="shared" ref="J39:K39" si="4">SUM(J34:J38)</f>
        <v>125</v>
      </c>
      <c r="K39" s="173">
        <f t="shared" si="4"/>
        <v>125</v>
      </c>
      <c r="L39" s="253"/>
      <c r="M39" s="157"/>
      <c r="N39" s="229"/>
      <c r="O39" s="229"/>
      <c r="P39" s="230"/>
    </row>
    <row r="40" spans="1:16" ht="13.9" customHeight="1" thickBot="1" x14ac:dyDescent="0.25">
      <c r="A40" s="11" t="s">
        <v>6</v>
      </c>
      <c r="B40" s="54" t="s">
        <v>6</v>
      </c>
      <c r="C40" s="967" t="s">
        <v>34</v>
      </c>
      <c r="D40" s="967"/>
      <c r="E40" s="967"/>
      <c r="F40" s="967"/>
      <c r="G40" s="968"/>
      <c r="H40" s="178" t="s">
        <v>7</v>
      </c>
      <c r="I40" s="179">
        <f>I22+I31+I39+I33</f>
        <v>1112.4000000000001</v>
      </c>
      <c r="J40" s="179">
        <f>J22+J31+J39+J33</f>
        <v>1214.7650000000001</v>
      </c>
      <c r="K40" s="179">
        <f>K22+K31+K39+K33</f>
        <v>1267.7532500000002</v>
      </c>
      <c r="L40" s="1217"/>
      <c r="M40" s="1218"/>
      <c r="N40" s="1218"/>
      <c r="O40" s="1218"/>
      <c r="P40" s="1219"/>
    </row>
    <row r="41" spans="1:16" ht="13.5" thickBot="1" x14ac:dyDescent="0.25">
      <c r="A41" s="263" t="s">
        <v>6</v>
      </c>
      <c r="B41" s="972" t="s">
        <v>83</v>
      </c>
      <c r="C41" s="973"/>
      <c r="D41" s="973"/>
      <c r="E41" s="973"/>
      <c r="F41" s="973"/>
      <c r="G41" s="973"/>
      <c r="H41" s="974"/>
      <c r="I41" s="191">
        <f>I22+I31+I39+I33</f>
        <v>1112.4000000000001</v>
      </c>
      <c r="J41" s="191">
        <f>J22+J31+J39+J33</f>
        <v>1214.7650000000001</v>
      </c>
      <c r="K41" s="191">
        <f>K22+K31+K39+K33</f>
        <v>1267.7532500000002</v>
      </c>
      <c r="L41" s="192"/>
      <c r="M41" s="192"/>
      <c r="N41" s="192"/>
      <c r="O41" s="192"/>
      <c r="P41" s="193"/>
    </row>
    <row r="42" spans="1:16" s="9" customFormat="1" ht="13.5" thickBot="1" x14ac:dyDescent="0.25">
      <c r="A42" s="263"/>
      <c r="B42" s="972" t="s">
        <v>88</v>
      </c>
      <c r="C42" s="973"/>
      <c r="D42" s="973"/>
      <c r="E42" s="973"/>
      <c r="F42" s="973"/>
      <c r="G42" s="973"/>
      <c r="H42" s="974"/>
      <c r="I42" s="191">
        <f>I43-I19-I23-I37</f>
        <v>1098.5999999999999</v>
      </c>
      <c r="J42" s="191">
        <f>J43-J24</f>
        <v>1214.7650000000001</v>
      </c>
      <c r="K42" s="191">
        <f>K43-K24</f>
        <v>1267.7532500000002</v>
      </c>
      <c r="L42" s="192"/>
      <c r="M42" s="192"/>
      <c r="N42" s="192"/>
      <c r="O42" s="192"/>
      <c r="P42" s="193"/>
    </row>
    <row r="43" spans="1:16" ht="13.5" thickBot="1" x14ac:dyDescent="0.25">
      <c r="A43" s="975" t="s">
        <v>9</v>
      </c>
      <c r="B43" s="976"/>
      <c r="C43" s="976"/>
      <c r="D43" s="976"/>
      <c r="E43" s="976"/>
      <c r="F43" s="976"/>
      <c r="G43" s="976"/>
      <c r="H43" s="977"/>
      <c r="I43" s="29">
        <f>I41*1</f>
        <v>1112.4000000000001</v>
      </c>
      <c r="J43" s="29">
        <f t="shared" ref="J43:K43" si="5">J41*1</f>
        <v>1214.7650000000001</v>
      </c>
      <c r="K43" s="29">
        <f t="shared" si="5"/>
        <v>1267.7532500000002</v>
      </c>
      <c r="L43" s="978"/>
      <c r="M43" s="979"/>
      <c r="N43" s="979"/>
      <c r="O43" s="979"/>
      <c r="P43" s="980"/>
    </row>
    <row r="44" spans="1:16" x14ac:dyDescent="0.2">
      <c r="A44" s="16" t="s">
        <v>36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2"/>
      <c r="N44" s="14"/>
      <c r="O44" s="14"/>
      <c r="P44" s="14"/>
    </row>
    <row r="45" spans="1:16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4"/>
      <c r="O45" s="14"/>
      <c r="P45" s="14"/>
    </row>
    <row r="46" spans="1:16" s="9" customForma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4"/>
      <c r="O46" s="14"/>
      <c r="P46" s="14"/>
    </row>
    <row r="47" spans="1:16" s="9" customForma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4"/>
      <c r="O47" s="14"/>
      <c r="P47" s="14"/>
    </row>
    <row r="48" spans="1:16" s="9" customForma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4"/>
      <c r="O48" s="14"/>
      <c r="P48" s="14"/>
    </row>
    <row r="49" spans="1:16" s="9" customForma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4"/>
      <c r="O49" s="14"/>
      <c r="P49" s="14"/>
    </row>
    <row r="50" spans="1:16" ht="16.149999999999999" customHeight="1" thickBot="1" x14ac:dyDescent="0.25">
      <c r="A50" s="10"/>
      <c r="B50" s="13"/>
      <c r="C50" s="13"/>
      <c r="D50" s="13"/>
      <c r="E50" s="876" t="s">
        <v>10</v>
      </c>
      <c r="F50" s="876"/>
      <c r="G50" s="876"/>
      <c r="H50" s="876"/>
      <c r="I50" s="876"/>
      <c r="J50" s="876"/>
      <c r="K50" s="876"/>
      <c r="L50" s="26"/>
      <c r="M50" s="26"/>
      <c r="N50" s="15"/>
      <c r="O50" s="13"/>
      <c r="P50" s="13"/>
    </row>
    <row r="51" spans="1:16" ht="58.15" customHeight="1" thickBot="1" x14ac:dyDescent="0.25">
      <c r="A51" s="10"/>
      <c r="B51" s="13"/>
      <c r="C51" s="13"/>
      <c r="D51" s="13"/>
      <c r="E51" s="17"/>
      <c r="F51" s="18"/>
      <c r="G51" s="18"/>
      <c r="H51" s="25"/>
      <c r="I51" s="265" t="s">
        <v>139</v>
      </c>
      <c r="J51" s="266" t="s">
        <v>85</v>
      </c>
      <c r="K51" s="267" t="s">
        <v>86</v>
      </c>
      <c r="L51" s="10"/>
      <c r="M51" s="10"/>
      <c r="N51" s="15"/>
      <c r="O51" s="13"/>
      <c r="P51" s="13"/>
    </row>
    <row r="52" spans="1:16" ht="13.9" customHeight="1" thickBot="1" x14ac:dyDescent="0.25">
      <c r="A52" s="10"/>
      <c r="B52" s="13"/>
      <c r="C52" s="13"/>
      <c r="D52" s="13"/>
      <c r="E52" s="860" t="s">
        <v>37</v>
      </c>
      <c r="F52" s="861"/>
      <c r="G52" s="861"/>
      <c r="H52" s="862"/>
      <c r="I52" s="41">
        <f>SUM(I53:I63)</f>
        <v>1112.4000000000001</v>
      </c>
      <c r="J52" s="291">
        <f t="shared" ref="J52:K52" si="6">SUM(J53:J63)</f>
        <v>1214.7650000000001</v>
      </c>
      <c r="K52" s="41">
        <f t="shared" si="6"/>
        <v>1267.7532500000002</v>
      </c>
      <c r="L52" s="66"/>
      <c r="M52" s="10"/>
      <c r="N52" s="15"/>
      <c r="O52" s="13"/>
      <c r="P52" s="13"/>
    </row>
    <row r="53" spans="1:16" x14ac:dyDescent="0.2">
      <c r="A53" s="10"/>
      <c r="B53" s="13"/>
      <c r="C53" s="13"/>
      <c r="D53" s="13"/>
      <c r="E53" s="852" t="s">
        <v>43</v>
      </c>
      <c r="F53" s="853"/>
      <c r="G53" s="853"/>
      <c r="H53" s="854"/>
      <c r="I53" s="42">
        <v>116.8</v>
      </c>
      <c r="J53" s="43">
        <f>J16+J25+J34</f>
        <v>184.19</v>
      </c>
      <c r="K53" s="42">
        <f>K16+K25+K34</f>
        <v>185.64949999999999</v>
      </c>
      <c r="L53" s="66"/>
      <c r="M53" s="10"/>
      <c r="N53" s="15"/>
      <c r="O53" s="13"/>
      <c r="P53" s="13"/>
    </row>
    <row r="54" spans="1:16" x14ac:dyDescent="0.2">
      <c r="A54" s="10"/>
      <c r="B54" s="13"/>
      <c r="C54" s="13"/>
      <c r="D54" s="13"/>
      <c r="E54" s="852" t="s">
        <v>44</v>
      </c>
      <c r="F54" s="853"/>
      <c r="G54" s="853"/>
      <c r="H54" s="854"/>
      <c r="I54" s="44">
        <v>6.9</v>
      </c>
      <c r="J54" s="45">
        <f>J17+J26+J36</f>
        <v>7.245000000000001</v>
      </c>
      <c r="K54" s="44">
        <f>K17+K26+K36</f>
        <v>7.6072500000000014</v>
      </c>
      <c r="L54" s="66"/>
      <c r="M54" s="10"/>
      <c r="N54" s="15"/>
      <c r="O54" s="13"/>
      <c r="P54" s="13"/>
    </row>
    <row r="55" spans="1:16" x14ac:dyDescent="0.2">
      <c r="A55" s="10"/>
      <c r="B55" s="13"/>
      <c r="C55" s="13"/>
      <c r="D55" s="13"/>
      <c r="E55" s="852" t="s">
        <v>45</v>
      </c>
      <c r="F55" s="853"/>
      <c r="G55" s="853"/>
      <c r="H55" s="854"/>
      <c r="I55" s="832">
        <v>0.3</v>
      </c>
      <c r="J55" s="45"/>
      <c r="K55" s="44"/>
      <c r="L55" s="10"/>
      <c r="M55" s="10"/>
      <c r="N55" s="15"/>
      <c r="O55" s="13"/>
      <c r="P55" s="13"/>
    </row>
    <row r="56" spans="1:16" ht="25.9" customHeight="1" x14ac:dyDescent="0.2">
      <c r="A56" s="10"/>
      <c r="B56" s="13"/>
      <c r="C56" s="13"/>
      <c r="D56" s="13"/>
      <c r="E56" s="852" t="s">
        <v>46</v>
      </c>
      <c r="F56" s="853"/>
      <c r="G56" s="853"/>
      <c r="H56" s="854"/>
      <c r="I56" s="44"/>
      <c r="J56" s="45"/>
      <c r="K56" s="44"/>
      <c r="L56" s="10"/>
      <c r="M56" s="10"/>
      <c r="N56" s="15"/>
      <c r="O56" s="13"/>
      <c r="P56" s="13"/>
    </row>
    <row r="57" spans="1:16" ht="13.15" customHeight="1" x14ac:dyDescent="0.2">
      <c r="A57" s="10"/>
      <c r="B57" s="13"/>
      <c r="C57" s="13"/>
      <c r="D57" s="13"/>
      <c r="E57" s="863" t="s">
        <v>47</v>
      </c>
      <c r="F57" s="864"/>
      <c r="G57" s="864"/>
      <c r="H57" s="865"/>
      <c r="I57" s="46"/>
      <c r="J57" s="47"/>
      <c r="K57" s="46"/>
      <c r="L57" s="10"/>
      <c r="M57" s="10"/>
      <c r="N57" s="15"/>
      <c r="O57" s="13"/>
      <c r="P57" s="13"/>
    </row>
    <row r="58" spans="1:16" x14ac:dyDescent="0.2">
      <c r="A58" s="10"/>
      <c r="B58" s="13"/>
      <c r="C58" s="13"/>
      <c r="D58" s="13"/>
      <c r="E58" s="30" t="s">
        <v>48</v>
      </c>
      <c r="F58" s="67"/>
      <c r="G58" s="67"/>
      <c r="H58" s="31"/>
      <c r="I58" s="44"/>
      <c r="J58" s="45"/>
      <c r="K58" s="44"/>
      <c r="L58" s="10"/>
      <c r="M58" s="10"/>
      <c r="N58" s="15"/>
      <c r="O58" s="13"/>
      <c r="P58" s="13"/>
    </row>
    <row r="59" spans="1:16" ht="28.15" customHeight="1" x14ac:dyDescent="0.2">
      <c r="A59" s="10"/>
      <c r="B59" s="13"/>
      <c r="C59" s="13"/>
      <c r="D59" s="13"/>
      <c r="E59" s="852" t="s">
        <v>70</v>
      </c>
      <c r="F59" s="853"/>
      <c r="G59" s="853"/>
      <c r="H59" s="854"/>
      <c r="I59" s="44">
        <v>930.4</v>
      </c>
      <c r="J59" s="45">
        <f>J15+J24+J32+J35</f>
        <v>976.92000000000007</v>
      </c>
      <c r="K59" s="44">
        <f>K15+K24+K32+K35</f>
        <v>1025.7660000000001</v>
      </c>
      <c r="L59" s="66"/>
      <c r="M59" s="10"/>
      <c r="N59" s="68"/>
      <c r="O59" s="68"/>
      <c r="P59" s="68"/>
    </row>
    <row r="60" spans="1:16" ht="13.15" customHeight="1" x14ac:dyDescent="0.2">
      <c r="A60" s="10"/>
      <c r="B60" s="13"/>
      <c r="C60" s="13"/>
      <c r="D60" s="13"/>
      <c r="E60" s="852" t="s">
        <v>71</v>
      </c>
      <c r="F60" s="853"/>
      <c r="G60" s="853"/>
      <c r="H60" s="854"/>
      <c r="I60" s="48"/>
      <c r="J60" s="49"/>
      <c r="K60" s="48"/>
      <c r="L60" s="10"/>
      <c r="M60" s="10"/>
      <c r="N60" s="15"/>
      <c r="O60" s="13"/>
      <c r="P60" s="13"/>
    </row>
    <row r="61" spans="1:16" ht="13.15" customHeight="1" x14ac:dyDescent="0.2">
      <c r="A61" s="10"/>
      <c r="B61" s="13"/>
      <c r="C61" s="13"/>
      <c r="D61" s="13"/>
      <c r="E61" s="852" t="s">
        <v>51</v>
      </c>
      <c r="F61" s="853"/>
      <c r="G61" s="853"/>
      <c r="H61" s="854"/>
      <c r="I61" s="48"/>
      <c r="J61" s="49"/>
      <c r="K61" s="48"/>
      <c r="L61" s="10"/>
      <c r="M61" s="10"/>
      <c r="N61" s="15"/>
      <c r="O61" s="13"/>
      <c r="P61" s="13"/>
    </row>
    <row r="62" spans="1:16" x14ac:dyDescent="0.2">
      <c r="A62" s="10"/>
      <c r="B62" s="13"/>
      <c r="C62" s="13"/>
      <c r="D62" s="13"/>
      <c r="E62" s="852" t="s">
        <v>49</v>
      </c>
      <c r="F62" s="853"/>
      <c r="G62" s="853"/>
      <c r="H62" s="854"/>
      <c r="I62" s="48">
        <v>44.2</v>
      </c>
      <c r="J62" s="49">
        <f>J18+J27</f>
        <v>46.410000000000004</v>
      </c>
      <c r="K62" s="48">
        <f>K18+K27</f>
        <v>48.730500000000006</v>
      </c>
      <c r="L62" s="66"/>
      <c r="M62" s="10"/>
      <c r="N62" s="15"/>
      <c r="O62" s="13"/>
      <c r="P62" s="13"/>
    </row>
    <row r="63" spans="1:16" ht="13.5" thickBot="1" x14ac:dyDescent="0.25">
      <c r="A63" s="9"/>
      <c r="B63" s="9"/>
      <c r="C63" s="9"/>
      <c r="D63" s="9"/>
      <c r="E63" s="855" t="s">
        <v>72</v>
      </c>
      <c r="F63" s="856"/>
      <c r="G63" s="856"/>
      <c r="H63" s="857"/>
      <c r="I63" s="50">
        <v>13.8</v>
      </c>
      <c r="J63" s="51">
        <f>J19+J23+J37</f>
        <v>0</v>
      </c>
      <c r="K63" s="50">
        <v>0</v>
      </c>
      <c r="L63" s="66"/>
      <c r="M63" s="10"/>
      <c r="N63" s="9"/>
      <c r="O63" s="9"/>
      <c r="P63" s="9"/>
    </row>
    <row r="64" spans="1:16" ht="13.5" thickBot="1" x14ac:dyDescent="0.25">
      <c r="A64" s="9"/>
      <c r="B64" s="9"/>
      <c r="C64" s="9"/>
      <c r="D64" s="9"/>
      <c r="E64" s="858" t="s">
        <v>38</v>
      </c>
      <c r="F64" s="859"/>
      <c r="G64" s="859"/>
      <c r="H64" s="859"/>
      <c r="I64" s="21"/>
      <c r="J64" s="21"/>
      <c r="K64" s="19"/>
      <c r="L64" s="10"/>
      <c r="M64" s="10"/>
      <c r="N64" s="9"/>
      <c r="O64" s="9"/>
      <c r="P64" s="9"/>
    </row>
    <row r="65" spans="1:16" ht="13.15" customHeight="1" x14ac:dyDescent="0.2">
      <c r="A65" s="9"/>
      <c r="B65" s="9"/>
      <c r="C65" s="9"/>
      <c r="D65" s="9"/>
      <c r="E65" s="846" t="s">
        <v>50</v>
      </c>
      <c r="F65" s="847"/>
      <c r="G65" s="847"/>
      <c r="H65" s="848"/>
      <c r="I65" s="22"/>
      <c r="J65" s="22"/>
      <c r="K65" s="20"/>
      <c r="L65" s="9"/>
      <c r="M65" s="9"/>
      <c r="N65" s="9"/>
      <c r="O65" s="9"/>
      <c r="P65" s="9"/>
    </row>
  </sheetData>
  <mergeCells count="67">
    <mergeCell ref="E61:H61"/>
    <mergeCell ref="E62:H62"/>
    <mergeCell ref="E63:H63"/>
    <mergeCell ref="E64:H64"/>
    <mergeCell ref="E65:H65"/>
    <mergeCell ref="E59:H59"/>
    <mergeCell ref="E60:H60"/>
    <mergeCell ref="B41:H41"/>
    <mergeCell ref="A43:H43"/>
    <mergeCell ref="L43:P43"/>
    <mergeCell ref="E50:K50"/>
    <mergeCell ref="E52:H52"/>
    <mergeCell ref="E53:H53"/>
    <mergeCell ref="B42:H42"/>
    <mergeCell ref="E54:H54"/>
    <mergeCell ref="E55:H55"/>
    <mergeCell ref="E56:H56"/>
    <mergeCell ref="E57:H57"/>
    <mergeCell ref="L40:P40"/>
    <mergeCell ref="A34:A39"/>
    <mergeCell ref="B34:B39"/>
    <mergeCell ref="C34:C39"/>
    <mergeCell ref="E34:E39"/>
    <mergeCell ref="F34:F39"/>
    <mergeCell ref="C40:G40"/>
    <mergeCell ref="G34:G39"/>
    <mergeCell ref="A32:A33"/>
    <mergeCell ref="B32:B33"/>
    <mergeCell ref="C32:C33"/>
    <mergeCell ref="D32:D33"/>
    <mergeCell ref="A23:A31"/>
    <mergeCell ref="B23:B31"/>
    <mergeCell ref="C23:C31"/>
    <mergeCell ref="A9:A10"/>
    <mergeCell ref="A12:A14"/>
    <mergeCell ref="C12:K14"/>
    <mergeCell ref="A15:A22"/>
    <mergeCell ref="B15:B22"/>
    <mergeCell ref="C15:C22"/>
    <mergeCell ref="E15:E22"/>
    <mergeCell ref="F15:F22"/>
    <mergeCell ref="G15:G22"/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E32:E33"/>
    <mergeCell ref="F32:F33"/>
    <mergeCell ref="L5:P5"/>
    <mergeCell ref="L6:L7"/>
    <mergeCell ref="M6:M7"/>
    <mergeCell ref="N6:P6"/>
    <mergeCell ref="E23:E31"/>
    <mergeCell ref="F23:F31"/>
    <mergeCell ref="G23:G31"/>
    <mergeCell ref="G32:G33"/>
  </mergeCells>
  <pageMargins left="0.7" right="0.7" top="0.75" bottom="0.75" header="0.3" footer="0.3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zoomScaleNormal="100" workbookViewId="0">
      <selection activeCell="E22" sqref="E22"/>
    </sheetView>
  </sheetViews>
  <sheetFormatPr defaultRowHeight="12.75" x14ac:dyDescent="0.2"/>
  <cols>
    <col min="2" max="2" width="10.7109375" customWidth="1"/>
    <col min="3" max="3" width="53.28515625" customWidth="1"/>
  </cols>
  <sheetData>
    <row r="2" spans="2:3" ht="13.5" thickBot="1" x14ac:dyDescent="0.25">
      <c r="C2" t="s">
        <v>20</v>
      </c>
    </row>
    <row r="3" spans="2:3" ht="32.25" thickBot="1" x14ac:dyDescent="0.25">
      <c r="B3" s="1" t="s">
        <v>12</v>
      </c>
      <c r="C3" s="2" t="s">
        <v>13</v>
      </c>
    </row>
    <row r="4" spans="2:3" ht="14.25" customHeight="1" x14ac:dyDescent="0.2">
      <c r="B4" s="7">
        <v>0</v>
      </c>
      <c r="C4" s="8" t="s">
        <v>14</v>
      </c>
    </row>
    <row r="5" spans="2:3" ht="14.25" customHeight="1" x14ac:dyDescent="0.2">
      <c r="B5" s="3">
        <v>1</v>
      </c>
      <c r="C5" s="4" t="s">
        <v>16</v>
      </c>
    </row>
    <row r="6" spans="2:3" ht="14.25" customHeight="1" x14ac:dyDescent="0.2">
      <c r="B6" s="3">
        <v>2</v>
      </c>
      <c r="C6" s="4" t="s">
        <v>15</v>
      </c>
    </row>
    <row r="7" spans="2:3" ht="14.25" customHeight="1" x14ac:dyDescent="0.2">
      <c r="B7" s="3">
        <v>3</v>
      </c>
      <c r="C7" s="4" t="s">
        <v>18</v>
      </c>
    </row>
    <row r="8" spans="2:3" ht="14.25" customHeight="1" x14ac:dyDescent="0.2">
      <c r="B8" s="3">
        <v>4</v>
      </c>
      <c r="C8" s="4" t="s">
        <v>25</v>
      </c>
    </row>
    <row r="9" spans="2:3" ht="14.25" customHeight="1" x14ac:dyDescent="0.2">
      <c r="B9" s="3">
        <v>5</v>
      </c>
      <c r="C9" s="4" t="s">
        <v>29</v>
      </c>
    </row>
    <row r="10" spans="2:3" ht="14.25" customHeight="1" x14ac:dyDescent="0.2">
      <c r="B10" s="3">
        <v>6</v>
      </c>
      <c r="C10" s="4" t="s">
        <v>19</v>
      </c>
    </row>
    <row r="11" spans="2:3" ht="14.25" customHeight="1" x14ac:dyDescent="0.2">
      <c r="B11" s="3">
        <v>7</v>
      </c>
      <c r="C11" s="4" t="s">
        <v>26</v>
      </c>
    </row>
    <row r="12" spans="2:3" ht="14.25" customHeight="1" x14ac:dyDescent="0.2">
      <c r="B12" s="3">
        <v>8</v>
      </c>
      <c r="C12" s="4" t="s">
        <v>24</v>
      </c>
    </row>
    <row r="13" spans="2:3" ht="14.25" customHeight="1" x14ac:dyDescent="0.2">
      <c r="B13" s="3">
        <v>9</v>
      </c>
      <c r="C13" s="4" t="s">
        <v>30</v>
      </c>
    </row>
    <row r="14" spans="2:3" ht="14.25" customHeight="1" x14ac:dyDescent="0.2">
      <c r="B14" s="3">
        <v>10</v>
      </c>
      <c r="C14" s="4" t="s">
        <v>22</v>
      </c>
    </row>
    <row r="15" spans="2:3" ht="13.9" customHeight="1" x14ac:dyDescent="0.2">
      <c r="B15" s="3">
        <v>11</v>
      </c>
      <c r="C15" s="4" t="s">
        <v>32</v>
      </c>
    </row>
    <row r="16" spans="2:3" ht="13.9" customHeight="1" x14ac:dyDescent="0.2">
      <c r="B16" s="3">
        <v>12</v>
      </c>
      <c r="C16" s="4" t="s">
        <v>33</v>
      </c>
    </row>
    <row r="17" spans="2:3" ht="14.25" customHeight="1" x14ac:dyDescent="0.2">
      <c r="B17" s="3">
        <v>13</v>
      </c>
      <c r="C17" s="4" t="s">
        <v>27</v>
      </c>
    </row>
    <row r="18" spans="2:3" ht="14.25" customHeight="1" x14ac:dyDescent="0.2">
      <c r="B18" s="3">
        <v>14</v>
      </c>
      <c r="C18" s="4" t="s">
        <v>23</v>
      </c>
    </row>
    <row r="19" spans="2:3" ht="14.45" customHeight="1" x14ac:dyDescent="0.2">
      <c r="B19" s="3">
        <v>15</v>
      </c>
      <c r="C19" s="4" t="s">
        <v>31</v>
      </c>
    </row>
    <row r="20" spans="2:3" ht="14.25" customHeight="1" x14ac:dyDescent="0.2">
      <c r="B20" s="3">
        <v>16</v>
      </c>
      <c r="C20" s="4" t="s">
        <v>28</v>
      </c>
    </row>
    <row r="21" spans="2:3" ht="14.25" customHeight="1" x14ac:dyDescent="0.2">
      <c r="B21" s="3">
        <v>17</v>
      </c>
      <c r="C21" s="4" t="s">
        <v>17</v>
      </c>
    </row>
    <row r="22" spans="2:3" ht="15.75" customHeight="1" thickBot="1" x14ac:dyDescent="0.25">
      <c r="B22" s="5">
        <v>18</v>
      </c>
      <c r="C22" s="6" t="s">
        <v>21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11</vt:lpstr>
      <vt:lpstr>13</vt:lpstr>
      <vt:lpstr>15</vt:lpstr>
      <vt:lpstr>16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Diana Brazdžiunienė</cp:lastModifiedBy>
  <cp:lastPrinted>2022-04-13T07:56:40Z</cp:lastPrinted>
  <dcterms:created xsi:type="dcterms:W3CDTF">1996-10-14T23:33:28Z</dcterms:created>
  <dcterms:modified xsi:type="dcterms:W3CDTF">2022-04-14T05:44:45Z</dcterms:modified>
</cp:coreProperties>
</file>